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neDrive398\OneDrive - 長庚大學\教學資料\MOCC-Excel-2010\"/>
    </mc:Choice>
  </mc:AlternateContent>
  <xr:revisionPtr revIDLastSave="45" documentId="11_AF947F160AA40A1ECB25A2F3038493684FA4B580" xr6:coauthVersionLast="43" xr6:coauthVersionMax="43" xr10:uidLastSave="{BC72F5FA-A602-4F58-96ED-3D8AC2F1ACDC}"/>
  <bookViews>
    <workbookView xWindow="-120" yWindow="-120" windowWidth="19440" windowHeight="15000" tabRatio="670" activeTab="6" xr2:uid="{00000000-000D-0000-FFFF-FFFF00000000}"/>
  </bookViews>
  <sheets>
    <sheet name="運算符號" sheetId="2" r:id="rId1"/>
    <sheet name="學生成績" sheetId="1" r:id="rId2"/>
    <sheet name="位址的表達" sheetId="4" r:id="rId3"/>
    <sheet name="公式與函數" sheetId="5" r:id="rId4"/>
    <sheet name="名稱 " sheetId="11" r:id="rId5"/>
    <sheet name="縣市清單" sheetId="13" r:id="rId6"/>
    <sheet name="公式稽核" sheetId="8" r:id="rId7"/>
  </sheets>
  <definedNames>
    <definedName name="list">{"a";"b";"c"}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2" l="1"/>
  <c r="B22" i="2"/>
  <c r="B20" i="2"/>
  <c r="B23" i="2"/>
  <c r="B24" i="2"/>
  <c r="B19" i="2"/>
  <c r="J17" i="4"/>
  <c r="G31" i="2" l="1"/>
  <c r="J28" i="2" l="1"/>
  <c r="J27" i="2"/>
  <c r="J26" i="2"/>
  <c r="J25" i="2"/>
  <c r="J24" i="2"/>
  <c r="J23" i="2"/>
  <c r="K25" i="2"/>
  <c r="K23" i="2"/>
  <c r="K28" i="2"/>
  <c r="K27" i="2"/>
  <c r="K24" i="2"/>
  <c r="K26" i="2"/>
  <c r="D18" i="4" l="1"/>
  <c r="G16" i="2"/>
  <c r="G17" i="2"/>
  <c r="F15" i="5" l="1"/>
  <c r="C14" i="5"/>
  <c r="D16" i="2"/>
  <c r="F16" i="2" s="1"/>
  <c r="E10" i="2"/>
  <c r="E9" i="2"/>
  <c r="G14" i="5"/>
  <c r="G15" i="5"/>
  <c r="G11" i="2" l="1"/>
  <c r="G10" i="2"/>
  <c r="J13" i="1"/>
  <c r="H8" i="2"/>
  <c r="H10" i="2"/>
  <c r="J16" i="4"/>
  <c r="J18" i="4"/>
  <c r="J14" i="1"/>
  <c r="H9" i="2"/>
  <c r="J15" i="1"/>
  <c r="J12" i="1"/>
  <c r="H11" i="2"/>
  <c r="C8" i="2" l="1"/>
  <c r="I16" i="11" l="1"/>
  <c r="I18" i="11"/>
  <c r="C10" i="11"/>
  <c r="L4" i="11"/>
  <c r="B7" i="8" l="1"/>
  <c r="L13" i="8"/>
  <c r="K13" i="8"/>
  <c r="J13" i="8"/>
  <c r="H13" i="8"/>
  <c r="G13" i="8"/>
  <c r="F13" i="8"/>
  <c r="L12" i="8"/>
  <c r="K12" i="8"/>
  <c r="J12" i="8"/>
  <c r="H12" i="8"/>
  <c r="G12" i="8"/>
  <c r="F12" i="8"/>
  <c r="H15" i="8" s="1"/>
  <c r="L11" i="8"/>
  <c r="K11" i="8"/>
  <c r="J11" i="8"/>
  <c r="H11" i="8"/>
  <c r="G11" i="8"/>
  <c r="F11" i="8"/>
  <c r="L10" i="8"/>
  <c r="K10" i="8"/>
  <c r="J10" i="8"/>
  <c r="H10" i="8"/>
  <c r="G10" i="8"/>
  <c r="F10" i="8"/>
  <c r="L9" i="8"/>
  <c r="K9" i="8"/>
  <c r="J9" i="8"/>
  <c r="H9" i="8"/>
  <c r="G9" i="8"/>
  <c r="F9" i="8"/>
  <c r="L8" i="8"/>
  <c r="K8" i="8"/>
  <c r="J8" i="8"/>
  <c r="H8" i="8"/>
  <c r="G8" i="8"/>
  <c r="F8" i="8"/>
  <c r="L7" i="8"/>
  <c r="K7" i="8"/>
  <c r="J7" i="8"/>
  <c r="H7" i="8"/>
  <c r="G7" i="8"/>
  <c r="F7" i="8"/>
  <c r="L6" i="8"/>
  <c r="K6" i="8"/>
  <c r="J6" i="8"/>
  <c r="H6" i="8"/>
  <c r="G6" i="8"/>
  <c r="F6" i="8"/>
  <c r="L5" i="8"/>
  <c r="K5" i="8"/>
  <c r="J5" i="8"/>
  <c r="H5" i="8"/>
  <c r="G5" i="8"/>
  <c r="F5" i="8"/>
  <c r="L4" i="8"/>
  <c r="K4" i="8"/>
  <c r="J4" i="8"/>
  <c r="H4" i="8"/>
  <c r="G4" i="8"/>
  <c r="F4" i="8"/>
  <c r="L3" i="8"/>
  <c r="K3" i="8"/>
  <c r="J3" i="8"/>
  <c r="H3" i="8"/>
  <c r="G3" i="8"/>
  <c r="F3" i="8"/>
  <c r="G2" i="1" l="1"/>
  <c r="G3" i="1"/>
  <c r="G4" i="1"/>
  <c r="G5" i="1"/>
  <c r="G6" i="1"/>
  <c r="G7" i="1"/>
  <c r="G8" i="1"/>
  <c r="G9" i="1"/>
  <c r="G10" i="1"/>
  <c r="G11" i="1"/>
  <c r="G12" i="1"/>
  <c r="C14" i="1" l="1"/>
  <c r="F17" i="2" l="1"/>
  <c r="F10" i="11" l="1"/>
  <c r="E10" i="11"/>
  <c r="D10" i="11"/>
  <c r="B10" i="11"/>
  <c r="G9" i="11"/>
  <c r="G8" i="11"/>
  <c r="G7" i="11"/>
  <c r="G6" i="11"/>
  <c r="G5" i="11"/>
  <c r="G4" i="11"/>
  <c r="E13" i="5"/>
  <c r="D13" i="5"/>
  <c r="D14" i="5" s="1"/>
  <c r="B14" i="5"/>
  <c r="C13" i="5"/>
  <c r="B13" i="5"/>
  <c r="B10" i="5"/>
  <c r="C10" i="5"/>
  <c r="D10" i="5"/>
  <c r="E10" i="5"/>
  <c r="F9" i="5"/>
  <c r="F8" i="5"/>
  <c r="F7" i="5"/>
  <c r="F6" i="5"/>
  <c r="F18" i="4"/>
  <c r="F17" i="4"/>
  <c r="D17" i="4"/>
  <c r="F16" i="4"/>
  <c r="D16" i="4"/>
  <c r="B27" i="1"/>
  <c r="J28" i="1"/>
  <c r="J27" i="1"/>
  <c r="J26" i="1"/>
  <c r="J25" i="1"/>
  <c r="E11" i="2"/>
  <c r="C11" i="2"/>
  <c r="C10" i="2"/>
  <c r="G9" i="2"/>
  <c r="C9" i="2"/>
  <c r="G8" i="2"/>
  <c r="E8" i="2"/>
  <c r="F14" i="5" l="1"/>
  <c r="E14" i="5"/>
  <c r="E29" i="1"/>
  <c r="E27" i="1"/>
  <c r="G10" i="11"/>
  <c r="F10" i="5"/>
  <c r="E26" i="1"/>
  <c r="E28" i="1"/>
  <c r="B11" i="8" l="1"/>
  <c r="B8" i="8"/>
</calcChain>
</file>

<file path=xl/sharedStrings.xml><?xml version="1.0" encoding="utf-8"?>
<sst xmlns="http://schemas.openxmlformats.org/spreadsheetml/2006/main" count="650" uniqueCount="584">
  <si>
    <t>英文</t>
    <phoneticPr fontId="3" type="noConversion"/>
  </si>
  <si>
    <t>施大偉</t>
  </si>
  <si>
    <t>李榮宗</t>
  </si>
  <si>
    <t>吳宜真</t>
  </si>
  <si>
    <t>張淑滿</t>
  </si>
  <si>
    <t>電腦</t>
    <phoneticPr fontId="3" type="noConversion"/>
  </si>
  <si>
    <t>統計</t>
    <phoneticPr fontId="3" type="noConversion"/>
  </si>
  <si>
    <t>姓名</t>
    <phoneticPr fontId="3" type="noConversion"/>
  </si>
  <si>
    <t>學號</t>
    <phoneticPr fontId="3" type="noConversion"/>
  </si>
  <si>
    <t>總分</t>
    <phoneticPr fontId="3" type="noConversion"/>
  </si>
  <si>
    <t>加權</t>
    <phoneticPr fontId="3" type="noConversion"/>
  </si>
  <si>
    <t>A92001</t>
    <phoneticPr fontId="3" type="noConversion"/>
  </si>
  <si>
    <t>A92002</t>
  </si>
  <si>
    <t>A92003</t>
  </si>
  <si>
    <t>A92004</t>
  </si>
  <si>
    <t>A92005</t>
  </si>
  <si>
    <t>A92006</t>
  </si>
  <si>
    <t>A92007</t>
  </si>
  <si>
    <t>A92008</t>
  </si>
  <si>
    <t>A92009</t>
  </si>
  <si>
    <t>A92010</t>
  </si>
  <si>
    <t>A92011</t>
  </si>
  <si>
    <t>國文</t>
    <phoneticPr fontId="3" type="noConversion"/>
  </si>
  <si>
    <t>練習一</t>
    <phoneticPr fontId="3" type="noConversion"/>
  </si>
  <si>
    <t>以SUM( )函數為例</t>
    <phoneticPr fontId="3" type="noConversion"/>
  </si>
  <si>
    <t>國文成績加總</t>
    <phoneticPr fontId="3" type="noConversion"/>
  </si>
  <si>
    <t>施大偉4科成績加總</t>
    <phoneticPr fontId="3" type="noConversion"/>
  </si>
  <si>
    <t>施大偉與張淑滿所有成績加總</t>
    <phoneticPr fontId="3" type="noConversion"/>
  </si>
  <si>
    <t>施大偉的國文與張淑滿的英文成績加總</t>
    <phoneticPr fontId="3" type="noConversion"/>
  </si>
  <si>
    <t>請練習以AVERAGE( )函數為例</t>
    <phoneticPr fontId="3" type="noConversion"/>
  </si>
  <si>
    <t>第二季</t>
  </si>
  <si>
    <t>第三季</t>
  </si>
  <si>
    <t>第四季</t>
  </si>
  <si>
    <t>小計</t>
  </si>
  <si>
    <t>台北</t>
  </si>
  <si>
    <t>台中</t>
  </si>
  <si>
    <t>高雄</t>
  </si>
  <si>
    <t>今天日期是：</t>
  </si>
  <si>
    <t>演唱會收入預估模式</t>
  </si>
  <si>
    <t>晴天機率因子</t>
    <phoneticPr fontId="3" type="noConversion"/>
  </si>
  <si>
    <t>景氣係數</t>
    <phoneticPr fontId="3" type="noConversion"/>
  </si>
  <si>
    <t>廣告量</t>
    <phoneticPr fontId="3" type="noConversion"/>
  </si>
  <si>
    <t>座位限額</t>
    <phoneticPr fontId="3" type="noConversion"/>
  </si>
  <si>
    <t>買出票數</t>
    <phoneticPr fontId="3" type="noConversion"/>
  </si>
  <si>
    <t>票買出百分比</t>
    <phoneticPr fontId="3" type="noConversion"/>
  </si>
  <si>
    <t>票價</t>
    <phoneticPr fontId="3" type="noConversion"/>
  </si>
  <si>
    <t>總收入</t>
    <phoneticPr fontId="3" type="noConversion"/>
  </si>
  <si>
    <t>比重</t>
    <phoneticPr fontId="3" type="noConversion"/>
  </si>
  <si>
    <t>各科平均</t>
    <phoneticPr fontId="3" type="noConversion"/>
  </si>
  <si>
    <t>練習二</t>
    <phoneticPr fontId="3" type="noConversion"/>
  </si>
  <si>
    <t>數學運算符號</t>
    <phoneticPr fontId="3" type="noConversion"/>
  </si>
  <si>
    <t>比較運算符號</t>
    <phoneticPr fontId="3" type="noConversion"/>
  </si>
  <si>
    <t>文字連結符號</t>
    <phoneticPr fontId="3" type="noConversion"/>
  </si>
  <si>
    <t>資料區</t>
    <phoneticPr fontId="3" type="noConversion"/>
  </si>
  <si>
    <t>公式</t>
    <phoneticPr fontId="3" type="noConversion"/>
  </si>
  <si>
    <t>結果</t>
    <phoneticPr fontId="3" type="noConversion"/>
  </si>
  <si>
    <t>最喜歡的軟體是</t>
    <phoneticPr fontId="3" type="noConversion"/>
  </si>
  <si>
    <t>Excel</t>
    <phoneticPr fontId="3" type="noConversion"/>
  </si>
  <si>
    <t>相關練習ROUND( )函數</t>
    <phoneticPr fontId="3" type="noConversion"/>
  </si>
  <si>
    <t>要求→</t>
    <phoneticPr fontId="3" type="noConversion"/>
  </si>
  <si>
    <t>TEXT( )函數的練習</t>
    <phoneticPr fontId="3" type="noConversion"/>
  </si>
  <si>
    <t>合併練習</t>
    <phoneticPr fontId="3" type="noConversion"/>
  </si>
  <si>
    <t>輸入函數</t>
    <phoneticPr fontId="3" type="noConversion"/>
  </si>
  <si>
    <t>今天日期數列</t>
    <phoneticPr fontId="3" type="noConversion"/>
  </si>
  <si>
    <t>è</t>
    <phoneticPr fontId="3" type="noConversion"/>
  </si>
  <si>
    <t>符號</t>
    <phoneticPr fontId="3" type="noConversion"/>
  </si>
  <si>
    <t>表示</t>
    <phoneticPr fontId="3" type="noConversion"/>
  </si>
  <si>
    <t>「：」
（冒號）</t>
    <phoneticPr fontId="3" type="noConversion"/>
  </si>
  <si>
    <t>「，」
（逗號）</t>
    <phoneticPr fontId="3" type="noConversion"/>
  </si>
  <si>
    <t>聯集</t>
  </si>
  <si>
    <t>國文、電腦成績加總</t>
    <phoneticPr fontId="3" type="noConversion"/>
  </si>
  <si>
    <t>「　」
（空格）</t>
    <phoneticPr fontId="3" type="noConversion"/>
  </si>
  <si>
    <t>交集</t>
  </si>
  <si>
    <t>陳友敬的國文成績</t>
    <phoneticPr fontId="3" type="noConversion"/>
  </si>
  <si>
    <t>業務員</t>
    <phoneticPr fontId="3" type="noConversion"/>
  </si>
  <si>
    <t>第一季</t>
    <phoneticPr fontId="3" type="noConversion"/>
  </si>
  <si>
    <t>總和</t>
    <phoneticPr fontId="3" type="noConversion"/>
  </si>
  <si>
    <t>總計</t>
    <phoneticPr fontId="3" type="noConversion"/>
  </si>
  <si>
    <t>使用函數</t>
    <phoneticPr fontId="3" type="noConversion"/>
  </si>
  <si>
    <t>使用公式</t>
    <phoneticPr fontId="3" type="noConversion"/>
  </si>
  <si>
    <t>平均</t>
    <phoneticPr fontId="3" type="noConversion"/>
  </si>
  <si>
    <t>標準差</t>
    <phoneticPr fontId="3" type="noConversion"/>
  </si>
  <si>
    <t>變異係數</t>
    <phoneticPr fontId="3" type="noConversion"/>
  </si>
  <si>
    <t>陳友敬</t>
    <phoneticPr fontId="3" type="noConversion"/>
  </si>
  <si>
    <t>陳儀庭</t>
    <phoneticPr fontId="3" type="noConversion"/>
  </si>
  <si>
    <t>莊慧玲</t>
    <phoneticPr fontId="3" type="noConversion"/>
  </si>
  <si>
    <t>莊宏仁</t>
    <phoneticPr fontId="3" type="noConversion"/>
  </si>
  <si>
    <t>莊宏鳴</t>
    <phoneticPr fontId="3" type="noConversion"/>
  </si>
  <si>
    <t>陳季敏</t>
    <phoneticPr fontId="3" type="noConversion"/>
  </si>
  <si>
    <t>陳偉忠</t>
    <phoneticPr fontId="3" type="noConversion"/>
  </si>
  <si>
    <t>業績</t>
    <phoneticPr fontId="3" type="noConversion"/>
  </si>
  <si>
    <t>吳宏仁</t>
    <phoneticPr fontId="3" type="noConversion"/>
  </si>
  <si>
    <t>錢克昌</t>
    <phoneticPr fontId="3" type="noConversion"/>
  </si>
  <si>
    <t>魏石勇</t>
    <phoneticPr fontId="3" type="noConversion"/>
  </si>
  <si>
    <t>黃源伯</t>
    <phoneticPr fontId="3" type="noConversion"/>
  </si>
  <si>
    <t>台南</t>
  </si>
  <si>
    <t>民國九十七年業務員業績獎金分析(單位萬)</t>
    <phoneticPr fontId="3" type="noConversion"/>
  </si>
  <si>
    <t>LANew於各球場對各球隊的平均收入</t>
    <phoneticPr fontId="23" type="noConversion"/>
  </si>
  <si>
    <t>地點</t>
    <phoneticPr fontId="3" type="noConversion"/>
  </si>
  <si>
    <t>統一</t>
    <phoneticPr fontId="23" type="noConversion"/>
  </si>
  <si>
    <t>興農</t>
    <phoneticPr fontId="23" type="noConversion"/>
  </si>
  <si>
    <t>兄弟</t>
    <phoneticPr fontId="23" type="noConversion"/>
  </si>
  <si>
    <t>誠泰</t>
    <phoneticPr fontId="23" type="noConversion"/>
  </si>
  <si>
    <t>中信</t>
    <phoneticPr fontId="23" type="noConversion"/>
  </si>
  <si>
    <t>新竹</t>
  </si>
  <si>
    <t>屏東</t>
    <phoneticPr fontId="3" type="noConversion"/>
  </si>
  <si>
    <t>嘉義</t>
    <phoneticPr fontId="3" type="noConversion"/>
  </si>
  <si>
    <t>總計</t>
  </si>
  <si>
    <r>
      <t>R</t>
    </r>
    <r>
      <rPr>
        <sz val="12"/>
        <rFont val="Arial Rounded MT Bold"/>
        <family val="2"/>
      </rPr>
      <t>OUNDDOWN</t>
    </r>
    <phoneticPr fontId="3" type="noConversion"/>
  </si>
  <si>
    <r>
      <t>R</t>
    </r>
    <r>
      <rPr>
        <sz val="12"/>
        <rFont val="Arial Rounded MT Bold"/>
        <family val="2"/>
      </rPr>
      <t>OUNDUP</t>
    </r>
    <phoneticPr fontId="3" type="noConversion"/>
  </si>
  <si>
    <t>獎金</t>
    <phoneticPr fontId="3" type="noConversion"/>
  </si>
  <si>
    <r>
      <t>I</t>
    </r>
    <r>
      <rPr>
        <sz val="12"/>
        <rFont val="Arial Rounded MT Bold"/>
        <family val="2"/>
      </rPr>
      <t>NT</t>
    </r>
    <phoneticPr fontId="3" type="noConversion"/>
  </si>
  <si>
    <t>總業績</t>
    <phoneticPr fontId="3" type="noConversion"/>
  </si>
  <si>
    <t>業績/總業績</t>
    <phoneticPr fontId="3" type="noConversion"/>
  </si>
  <si>
    <t xml:space="preserve"> 101學年度</t>
    <phoneticPr fontId="3" type="noConversion"/>
  </si>
  <si>
    <r>
      <t>M</t>
    </r>
    <r>
      <rPr>
        <sz val="12"/>
        <rFont val="Arial Rounded MT Bold"/>
        <family val="2"/>
      </rPr>
      <t>ROUND</t>
    </r>
    <phoneticPr fontId="3" type="noConversion"/>
  </si>
  <si>
    <t>請將國文成績加上ROUND( )函數，取到小數第 2 位</t>
    <phoneticPr fontId="3" type="noConversion"/>
  </si>
  <si>
    <t>期中考國文平均成績為</t>
    <phoneticPr fontId="3" type="noConversion"/>
  </si>
  <si>
    <t>取到</t>
    <phoneticPr fontId="3" type="noConversion"/>
  </si>
  <si>
    <t>當公式中已選取儲存格參照</t>
  </si>
  <si>
    <t>相對參照的每一種組合</t>
  </si>
  <si>
    <r>
      <t>例如</t>
    </r>
    <r>
      <rPr>
        <sz val="12"/>
        <rFont val="Arial Rounded MT Bold"/>
        <family val="2"/>
      </rPr>
      <t>：I2→$I$2→I$2→$I2→I2</t>
    </r>
    <phoneticPr fontId="3" type="noConversion"/>
  </si>
  <si>
    <t>下學期</t>
    <phoneticPr fontId="3" type="noConversion"/>
  </si>
  <si>
    <t>姓名</t>
    <phoneticPr fontId="3" type="noConversion"/>
  </si>
  <si>
    <t>國文</t>
    <phoneticPr fontId="3" type="noConversion"/>
  </si>
  <si>
    <t>英文</t>
    <phoneticPr fontId="3" type="noConversion"/>
  </si>
  <si>
    <t>電腦</t>
    <phoneticPr fontId="3" type="noConversion"/>
  </si>
  <si>
    <t>陳玉玲</t>
    <phoneticPr fontId="3" type="noConversion"/>
  </si>
  <si>
    <t>林向宏</t>
    <phoneticPr fontId="3" type="noConversion"/>
  </si>
  <si>
    <t>萬衛華</t>
    <phoneticPr fontId="3" type="noConversion"/>
  </si>
  <si>
    <t>陳國清</t>
    <phoneticPr fontId="3" type="noConversion"/>
  </si>
  <si>
    <t>陳建志</t>
    <phoneticPr fontId="3" type="noConversion"/>
  </si>
  <si>
    <t>黃士哲</t>
    <phoneticPr fontId="3" type="noConversion"/>
  </si>
  <si>
    <t>謝月嫥</t>
    <phoneticPr fontId="3" type="noConversion"/>
  </si>
  <si>
    <t>黃冠儒</t>
    <phoneticPr fontId="3" type="noConversion"/>
  </si>
  <si>
    <t>林建宏</t>
    <phoneticPr fontId="3" type="noConversion"/>
  </si>
  <si>
    <t>王秀惠</t>
    <phoneticPr fontId="3" type="noConversion"/>
  </si>
  <si>
    <t xml:space="preserve">黃炳璁 </t>
    <phoneticPr fontId="3" type="noConversion"/>
  </si>
  <si>
    <t>上學期</t>
    <phoneticPr fontId="3" type="noConversion"/>
  </si>
  <si>
    <t>◎</t>
  </si>
  <si>
    <t>利率</t>
    <phoneticPr fontId="3" type="noConversion"/>
  </si>
  <si>
    <t>期數</t>
    <phoneticPr fontId="3" type="noConversion"/>
  </si>
  <si>
    <t>本利和</t>
    <phoneticPr fontId="3" type="noConversion"/>
  </si>
  <si>
    <t>本金</t>
    <phoneticPr fontId="3" type="noConversion"/>
  </si>
  <si>
    <r>
      <rPr>
        <sz val="9"/>
        <color rgb="FFFF0000"/>
        <rFont val="細明體"/>
        <family val="3"/>
        <charset val="136"/>
      </rPr>
      <t>本利和＝本金</t>
    </r>
    <r>
      <rPr>
        <sz val="9"/>
        <color rgb="FFFF0000"/>
        <rFont val="Sөũ"/>
        <family val="2"/>
      </rPr>
      <t>×</t>
    </r>
    <r>
      <rPr>
        <sz val="9"/>
        <color rgb="FFFF0000"/>
        <rFont val="細明體"/>
        <family val="3"/>
        <charset val="136"/>
      </rPr>
      <t>（１＋利率</t>
    </r>
    <r>
      <rPr>
        <sz val="9"/>
        <color rgb="FFFF0000"/>
        <rFont val="Sөũ"/>
        <family val="2"/>
      </rPr>
      <t>×</t>
    </r>
    <r>
      <rPr>
        <sz val="9"/>
        <color rgb="FFFF0000"/>
        <rFont val="細明體"/>
        <family val="3"/>
        <charset val="136"/>
      </rPr>
      <t>期數</t>
    </r>
    <r>
      <rPr>
        <sz val="9"/>
        <color rgb="FFFF0000"/>
        <rFont val="Sөũ"/>
        <family val="2"/>
      </rPr>
      <t>)</t>
    </r>
    <phoneticPr fontId="3" type="noConversion"/>
  </si>
  <si>
    <t>名稱代表該參考範圍的絕對位址</t>
    <phoneticPr fontId="3" type="noConversion"/>
  </si>
  <si>
    <r>
      <t>例： 興農</t>
    </r>
    <r>
      <rPr>
        <sz val="12"/>
        <rFont val="Arial Rounded MT Bold"/>
        <family val="2"/>
      </rPr>
      <t>=$C$3:$C$9</t>
    </r>
    <phoneticPr fontId="3" type="noConversion"/>
  </si>
  <si>
    <t>2003 or 2007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</si>
  <si>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</si>
  <si>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</si>
  <si>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</si>
  <si>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練習</t>
    <phoneticPr fontId="3" type="noConversion"/>
  </si>
  <si>
    <t>結果</t>
    <phoneticPr fontId="3" type="noConversion"/>
  </si>
  <si>
    <t>結果 →</t>
    <phoneticPr fontId="3" type="noConversion"/>
  </si>
  <si>
    <t>或範圍時，按 F4 會循環絕對及</t>
    <phoneticPr fontId="3" type="noConversion"/>
  </si>
  <si>
    <t>4OOO</t>
    <phoneticPr fontId="3" type="noConversion"/>
  </si>
  <si>
    <t>臺北縣</t>
  </si>
  <si>
    <t>宜蘭縣</t>
  </si>
  <si>
    <t>桃園縣</t>
  </si>
  <si>
    <t>新竹縣</t>
  </si>
  <si>
    <t>苗栗縣</t>
  </si>
  <si>
    <t>臺中縣</t>
  </si>
  <si>
    <t>彰化縣</t>
  </si>
  <si>
    <t>南投縣</t>
  </si>
  <si>
    <t>雲林縣</t>
  </si>
  <si>
    <t>嘉義縣</t>
  </si>
  <si>
    <t>臺南縣</t>
  </si>
  <si>
    <t>高雄縣</t>
  </si>
  <si>
    <t>屏東縣</t>
  </si>
  <si>
    <t>臺東縣</t>
  </si>
  <si>
    <t>花蓮縣</t>
  </si>
  <si>
    <t>澎湖縣</t>
  </si>
  <si>
    <t>基隆市</t>
  </si>
  <si>
    <t>新竹市</t>
  </si>
  <si>
    <t>臺中市</t>
  </si>
  <si>
    <t>嘉義市</t>
  </si>
  <si>
    <t>臺南市</t>
  </si>
  <si>
    <t>臺北市</t>
  </si>
  <si>
    <t>高雄市</t>
  </si>
  <si>
    <t>金門縣</t>
  </si>
  <si>
    <t>連江縣</t>
  </si>
  <si>
    <t>板橋市</t>
  </si>
  <si>
    <t>宜蘭市</t>
  </si>
  <si>
    <t>桃園市</t>
  </si>
  <si>
    <t>竹北市</t>
  </si>
  <si>
    <t>苗栗市</t>
  </si>
  <si>
    <t>豐原市</t>
  </si>
  <si>
    <t>彰化市</t>
  </si>
  <si>
    <t>南投市</t>
  </si>
  <si>
    <t>斗六市</t>
  </si>
  <si>
    <t>太保市</t>
  </si>
  <si>
    <t>新營市</t>
  </si>
  <si>
    <t>鳳山市</t>
  </si>
  <si>
    <t>屏東市</t>
  </si>
  <si>
    <t>臺東市</t>
  </si>
  <si>
    <t>花蓮市</t>
  </si>
  <si>
    <t>馬公市</t>
  </si>
  <si>
    <t>中正區</t>
  </si>
  <si>
    <t>東    區</t>
  </si>
  <si>
    <t>中　區</t>
  </si>
  <si>
    <t>松山區</t>
  </si>
  <si>
    <t>鹽埕區</t>
  </si>
  <si>
    <t>金城鎮</t>
  </si>
  <si>
    <t>南竿鄉</t>
  </si>
  <si>
    <t>三重市</t>
  </si>
  <si>
    <t>羅東鎮</t>
  </si>
  <si>
    <t>中壢市</t>
  </si>
  <si>
    <t>關西鎮</t>
  </si>
  <si>
    <t>苑裡鎮</t>
  </si>
  <si>
    <t>大里市</t>
  </si>
  <si>
    <t>鹿港鎮</t>
  </si>
  <si>
    <t>埔里鎮</t>
  </si>
  <si>
    <t>斗南鎮</t>
  </si>
  <si>
    <t>朴子市</t>
  </si>
  <si>
    <t>永康市</t>
  </si>
  <si>
    <t>岡山鎮</t>
  </si>
  <si>
    <t>潮州鎮</t>
  </si>
  <si>
    <t>成功鎮</t>
  </si>
  <si>
    <t>鳳林鎮</t>
  </si>
  <si>
    <t>湖西鄉</t>
  </si>
  <si>
    <t>七堵區</t>
  </si>
  <si>
    <t>北    區</t>
  </si>
  <si>
    <t>東　區</t>
  </si>
  <si>
    <t>西    區</t>
  </si>
  <si>
    <t>南    區</t>
  </si>
  <si>
    <t>信義區</t>
  </si>
  <si>
    <t>鼓山區</t>
  </si>
  <si>
    <t>金湖鎮</t>
  </si>
  <si>
    <t>北竿鄉</t>
  </si>
  <si>
    <t>永和市</t>
  </si>
  <si>
    <t>蘇澳鎮</t>
  </si>
  <si>
    <t>平鎮市</t>
  </si>
  <si>
    <t>新埔鎮</t>
  </si>
  <si>
    <t>通霄鎮</t>
  </si>
  <si>
    <t>太平市</t>
  </si>
  <si>
    <t>和美鎮</t>
  </si>
  <si>
    <t>草屯鎮</t>
  </si>
  <si>
    <t>虎尾鎮</t>
  </si>
  <si>
    <t>布袋鎮</t>
  </si>
  <si>
    <t>鹽水鎮</t>
  </si>
  <si>
    <t>旗山鎮</t>
  </si>
  <si>
    <t>東港鎮</t>
  </si>
  <si>
    <t>關山鎮</t>
  </si>
  <si>
    <t>玉里鎮</t>
  </si>
  <si>
    <t>白沙鄉</t>
  </si>
  <si>
    <t>暖暖區</t>
  </si>
  <si>
    <t>香山區</t>
  </si>
  <si>
    <t>西　區</t>
  </si>
  <si>
    <t>大安區</t>
  </si>
  <si>
    <t>左營區</t>
  </si>
  <si>
    <t>金沙鎮</t>
  </si>
  <si>
    <t>莒光鄉</t>
  </si>
  <si>
    <t>中和市</t>
  </si>
  <si>
    <t>頭城鎮</t>
  </si>
  <si>
    <t>八德市</t>
  </si>
  <si>
    <t>竹東鎮</t>
  </si>
  <si>
    <t>竹南鎮</t>
  </si>
  <si>
    <t>東勢鎮</t>
  </si>
  <si>
    <t>北斗鎮</t>
  </si>
  <si>
    <t>竹山鎮</t>
  </si>
  <si>
    <t>西螺鎮</t>
  </si>
  <si>
    <t>大林鎮</t>
  </si>
  <si>
    <t>白河鎮</t>
  </si>
  <si>
    <t>美濃鎮</t>
  </si>
  <si>
    <t>恆春鎮</t>
  </si>
  <si>
    <t>卑南鄉</t>
  </si>
  <si>
    <t>新城鄉</t>
  </si>
  <si>
    <t>西嶼鄉</t>
  </si>
  <si>
    <t>仁愛區</t>
  </si>
  <si>
    <t>南　區</t>
  </si>
  <si>
    <t>安南區</t>
  </si>
  <si>
    <t>中山區</t>
  </si>
  <si>
    <t>楠梓區</t>
  </si>
  <si>
    <t>金寧鄉</t>
  </si>
  <si>
    <t>東引鄉</t>
  </si>
  <si>
    <t>新莊市</t>
  </si>
  <si>
    <t>礁溪鄉</t>
  </si>
  <si>
    <t>大溪鎮</t>
  </si>
  <si>
    <t>湖口鄉</t>
  </si>
  <si>
    <t>頭份鎮</t>
  </si>
  <si>
    <t>大甲鎮</t>
  </si>
  <si>
    <t>員林鎮</t>
  </si>
  <si>
    <t>集集鎮</t>
  </si>
  <si>
    <t>土庫鎮</t>
  </si>
  <si>
    <t>民雄鄉</t>
  </si>
  <si>
    <t>麻豆鎮</t>
  </si>
  <si>
    <t>林園鄉</t>
  </si>
  <si>
    <t>萬丹鄉</t>
  </si>
  <si>
    <t>大武鄉</t>
  </si>
  <si>
    <t>吉安鄉</t>
  </si>
  <si>
    <t>望安鄉</t>
  </si>
  <si>
    <t>北　區</t>
  </si>
  <si>
    <t>安平區</t>
  </si>
  <si>
    <t>三民區</t>
  </si>
  <si>
    <t>烈嶼鄉</t>
  </si>
  <si>
    <t>新店市</t>
  </si>
  <si>
    <t>壯圍鄉</t>
  </si>
  <si>
    <t>楊梅鎮</t>
  </si>
  <si>
    <t>橫山鄉</t>
  </si>
  <si>
    <t>後龍鎮</t>
  </si>
  <si>
    <t>清水鎮</t>
  </si>
  <si>
    <t>溪湖鎮</t>
  </si>
  <si>
    <t>名間鄉</t>
  </si>
  <si>
    <t>北港鎮</t>
  </si>
  <si>
    <t>溪口鄉</t>
  </si>
  <si>
    <t>佳里鎮</t>
  </si>
  <si>
    <t>大寮鄉</t>
  </si>
  <si>
    <t>長治鄉</t>
  </si>
  <si>
    <t>太麻里鄉</t>
  </si>
  <si>
    <t>壽豐鄉</t>
  </si>
  <si>
    <t>七美鄉</t>
  </si>
  <si>
    <t>安樂區</t>
  </si>
  <si>
    <t>西屯區</t>
  </si>
  <si>
    <t>中西區</t>
  </si>
  <si>
    <t>大同區</t>
  </si>
  <si>
    <t>新興區</t>
  </si>
  <si>
    <t>烏坵鄉</t>
  </si>
  <si>
    <t>土城市</t>
  </si>
  <si>
    <t>員山鄉</t>
  </si>
  <si>
    <t>蘆竹鄉</t>
  </si>
  <si>
    <t>新豐鄉</t>
  </si>
  <si>
    <t>卓蘭鎮</t>
  </si>
  <si>
    <t>沙鹿鎮</t>
  </si>
  <si>
    <t>田中鎮</t>
  </si>
  <si>
    <t>鹿谷鄉</t>
  </si>
  <si>
    <t>古坑鄉</t>
  </si>
  <si>
    <t>新港鄉</t>
  </si>
  <si>
    <t>新化鎮</t>
  </si>
  <si>
    <t>大樹鄉</t>
  </si>
  <si>
    <t>麟洛鄉</t>
  </si>
  <si>
    <t>東河鄉</t>
  </si>
  <si>
    <t>光復鄉</t>
  </si>
  <si>
    <t>南屯區</t>
  </si>
  <si>
    <t>萬華區</t>
  </si>
  <si>
    <t>前金區</t>
  </si>
  <si>
    <t>蘆洲市</t>
  </si>
  <si>
    <t>冬山鄉</t>
  </si>
  <si>
    <t>大園鄉</t>
  </si>
  <si>
    <t>芎林鄉</t>
  </si>
  <si>
    <t>大湖鄉</t>
  </si>
  <si>
    <t>梧棲鎮</t>
  </si>
  <si>
    <t>二林鎮</t>
  </si>
  <si>
    <t>中寮鄉</t>
  </si>
  <si>
    <t>大埤鄉</t>
  </si>
  <si>
    <t>六腳鄉</t>
  </si>
  <si>
    <t>善化鎮</t>
  </si>
  <si>
    <t>仁武鄉</t>
  </si>
  <si>
    <t>九如鄉</t>
  </si>
  <si>
    <t>長濱鄉</t>
  </si>
  <si>
    <t>豐濱鄉</t>
  </si>
  <si>
    <t>北屯區</t>
  </si>
  <si>
    <t>文山區</t>
  </si>
  <si>
    <t>苓雅區</t>
  </si>
  <si>
    <t>汐止市</t>
  </si>
  <si>
    <t>五結鄉</t>
  </si>
  <si>
    <t>龜山鄉</t>
  </si>
  <si>
    <t>寶山鄉</t>
  </si>
  <si>
    <t>公館鄉</t>
  </si>
  <si>
    <t>后里鄉</t>
  </si>
  <si>
    <t>線西鄉</t>
  </si>
  <si>
    <t>魚池鄉</t>
  </si>
  <si>
    <t>莿桐鄉</t>
  </si>
  <si>
    <t>東石鄉</t>
  </si>
  <si>
    <t>學甲鎮</t>
  </si>
  <si>
    <t>大社鄉</t>
  </si>
  <si>
    <t>里港鄉</t>
  </si>
  <si>
    <t>鹿野鄉</t>
  </si>
  <si>
    <t>瑞穗鄉</t>
  </si>
  <si>
    <t>南港區</t>
  </si>
  <si>
    <t>前鎮區</t>
  </si>
  <si>
    <t>樹林市</t>
  </si>
  <si>
    <t>三星鄉</t>
  </si>
  <si>
    <t>龍潭鄉</t>
  </si>
  <si>
    <t>北埔鄉</t>
  </si>
  <si>
    <t>銅鑼鄉</t>
  </si>
  <si>
    <t>神岡鄉</t>
  </si>
  <si>
    <t>伸港鄉</t>
  </si>
  <si>
    <t>國姓鄉</t>
  </si>
  <si>
    <t>林內鄉</t>
  </si>
  <si>
    <t>義竹鄉</t>
  </si>
  <si>
    <t>柳營鄉</t>
  </si>
  <si>
    <t>鳥松鄉</t>
  </si>
  <si>
    <t>鹽埔鄉</t>
  </si>
  <si>
    <t>池上鄉</t>
  </si>
  <si>
    <t>富里鄉</t>
  </si>
  <si>
    <t>內湖區</t>
  </si>
  <si>
    <t>旗津區</t>
  </si>
  <si>
    <t>鶯歌鎮</t>
  </si>
  <si>
    <t>大同鄉</t>
  </si>
  <si>
    <t>新屋鄉</t>
  </si>
  <si>
    <t>峨眉鄉</t>
  </si>
  <si>
    <t>南庄鄉</t>
  </si>
  <si>
    <t>潭子鄉</t>
  </si>
  <si>
    <t>福興鄉</t>
  </si>
  <si>
    <t>水里鄉</t>
  </si>
  <si>
    <t>二崙鄉</t>
  </si>
  <si>
    <t>鹿草鄉</t>
  </si>
  <si>
    <t>後壁鄉</t>
  </si>
  <si>
    <t>橋頭鄉</t>
  </si>
  <si>
    <t>高樹鄉</t>
  </si>
  <si>
    <t>綠島鄉</t>
  </si>
  <si>
    <t>秀林鄉</t>
  </si>
  <si>
    <t>士林區</t>
  </si>
  <si>
    <t>小港區</t>
  </si>
  <si>
    <t>三峽鎮</t>
  </si>
  <si>
    <t>南澳鄉</t>
  </si>
  <si>
    <t>觀音鄉</t>
  </si>
  <si>
    <t>尖石鄉</t>
  </si>
  <si>
    <t>頭屋鄉</t>
  </si>
  <si>
    <t>大雅鄉</t>
  </si>
  <si>
    <t>秀水鄉</t>
  </si>
  <si>
    <t>信義鄉</t>
  </si>
  <si>
    <t>崙背鄉</t>
  </si>
  <si>
    <t>水上鄉</t>
  </si>
  <si>
    <t>東山鄉</t>
  </si>
  <si>
    <t>燕巢鄉</t>
  </si>
  <si>
    <t>萬巒鄉</t>
  </si>
  <si>
    <t>延平鄉</t>
  </si>
  <si>
    <t>萬榮鄉</t>
  </si>
  <si>
    <t>北投區</t>
  </si>
  <si>
    <t>淡水鎮</t>
  </si>
  <si>
    <t>復興鄉</t>
  </si>
  <si>
    <t>五峰鄉</t>
  </si>
  <si>
    <t>三義鄉</t>
  </si>
  <si>
    <t>新社鄉</t>
  </si>
  <si>
    <t>花壇鄉</t>
  </si>
  <si>
    <t>仁愛鄉</t>
  </si>
  <si>
    <t>麥寮鄉</t>
  </si>
  <si>
    <t>中埔鄉</t>
  </si>
  <si>
    <t>下營鄉</t>
  </si>
  <si>
    <t>田寮鄉</t>
  </si>
  <si>
    <t>內埔鄉</t>
  </si>
  <si>
    <t>海端鄉</t>
  </si>
  <si>
    <t>卓溪鄉</t>
  </si>
  <si>
    <t>瑞芳鎮</t>
  </si>
  <si>
    <t>西湖鄉</t>
  </si>
  <si>
    <t>石岡鄉</t>
  </si>
  <si>
    <t>芬園鄉</t>
  </si>
  <si>
    <t>東勢鄉</t>
  </si>
  <si>
    <t>竹崎鄉</t>
  </si>
  <si>
    <t>六甲鄉</t>
  </si>
  <si>
    <t>阿蓮鄉</t>
  </si>
  <si>
    <t>竹田鄉</t>
  </si>
  <si>
    <t>達仁鄉</t>
  </si>
  <si>
    <t>五股鄉</t>
  </si>
  <si>
    <t>造橋鄉</t>
  </si>
  <si>
    <t>外埔鄉</t>
  </si>
  <si>
    <t>大村鄉</t>
  </si>
  <si>
    <t>褒忠鄉</t>
  </si>
  <si>
    <t>梅山鄉</t>
  </si>
  <si>
    <t>官田鄉</t>
  </si>
  <si>
    <t>路竹鄉</t>
  </si>
  <si>
    <t>新埤鄉</t>
  </si>
  <si>
    <t>金峰鄉</t>
  </si>
  <si>
    <t>泰山鄉</t>
  </si>
  <si>
    <t>三灣鄉</t>
  </si>
  <si>
    <t>大安鄉</t>
  </si>
  <si>
    <t>埔鹽鄉</t>
  </si>
  <si>
    <t>臺西鄉</t>
  </si>
  <si>
    <t>番路鄉</t>
  </si>
  <si>
    <t>大內鄉</t>
  </si>
  <si>
    <t>湖內鄉</t>
  </si>
  <si>
    <t>枋寮鄉</t>
  </si>
  <si>
    <t>蘭嶼鄉</t>
  </si>
  <si>
    <t>林口鄉</t>
  </si>
  <si>
    <t>獅潭鄉</t>
  </si>
  <si>
    <t>烏日鄉</t>
  </si>
  <si>
    <t>埔心鄉</t>
  </si>
  <si>
    <t>元長鄉</t>
  </si>
  <si>
    <t>大埔鄉</t>
  </si>
  <si>
    <t>西港鄉</t>
  </si>
  <si>
    <t>茄萣鄉</t>
  </si>
  <si>
    <t>新園鄉</t>
  </si>
  <si>
    <t>深坑鄉</t>
  </si>
  <si>
    <t>泰安鄉</t>
  </si>
  <si>
    <t>大肚鄉</t>
  </si>
  <si>
    <t>永靖鄉</t>
  </si>
  <si>
    <t>四湖鄉</t>
  </si>
  <si>
    <t>阿里山鄉</t>
  </si>
  <si>
    <t>七股鄉</t>
  </si>
  <si>
    <t>永安鄉</t>
  </si>
  <si>
    <t>崁頂鄉</t>
  </si>
  <si>
    <t>石碇鄉</t>
  </si>
  <si>
    <t>龍井鄉</t>
  </si>
  <si>
    <t>社頭鄉</t>
  </si>
  <si>
    <t>口湖鄉</t>
  </si>
  <si>
    <t>將軍鄉</t>
  </si>
  <si>
    <t>彌陀鄉</t>
  </si>
  <si>
    <t>林邊鄉</t>
  </si>
  <si>
    <t>坪林鄉</t>
  </si>
  <si>
    <t>霧峰鄉</t>
  </si>
  <si>
    <t>二水鄉</t>
  </si>
  <si>
    <t>水林鄉</t>
  </si>
  <si>
    <t>北門鄉</t>
  </si>
  <si>
    <t>梓官鄉</t>
  </si>
  <si>
    <t>南州鄉</t>
  </si>
  <si>
    <t>三芝鄉</t>
  </si>
  <si>
    <t>和平鄉</t>
  </si>
  <si>
    <t>田尾鄉</t>
  </si>
  <si>
    <t>新市鄉</t>
  </si>
  <si>
    <t>六龜鄉</t>
  </si>
  <si>
    <t>佳冬鄉</t>
  </si>
  <si>
    <t>石門鄉</t>
  </si>
  <si>
    <t>埤頭鄉</t>
  </si>
  <si>
    <t>安定鄉</t>
  </si>
  <si>
    <t>甲仙鄉</t>
  </si>
  <si>
    <t>琉球鄉</t>
  </si>
  <si>
    <t>八里鄉</t>
  </si>
  <si>
    <t>芳苑鄉</t>
  </si>
  <si>
    <t>山上鄉</t>
  </si>
  <si>
    <t>杉林鄉</t>
  </si>
  <si>
    <t>車城鄉</t>
  </si>
  <si>
    <t>平溪鄉</t>
  </si>
  <si>
    <t>大城鄉</t>
  </si>
  <si>
    <t>玉井鄉</t>
  </si>
  <si>
    <t>內門鄉</t>
  </si>
  <si>
    <t>滿州鄉</t>
  </si>
  <si>
    <t>雙溪鄉</t>
  </si>
  <si>
    <t>竹塘鄉</t>
  </si>
  <si>
    <t>楠西鄉</t>
  </si>
  <si>
    <t>茂林鄉</t>
  </si>
  <si>
    <t>枋山鄉</t>
  </si>
  <si>
    <t>貢寮鄉</t>
  </si>
  <si>
    <t>溪州鄉</t>
  </si>
  <si>
    <t>南化鄉</t>
  </si>
  <si>
    <t>桃源鄉</t>
  </si>
  <si>
    <t>三地門鄉</t>
  </si>
  <si>
    <t>金山鄉</t>
  </si>
  <si>
    <t>左鎮鄉</t>
  </si>
  <si>
    <t>三民鄉</t>
  </si>
  <si>
    <t>霧臺鄉</t>
  </si>
  <si>
    <t>萬里鄉</t>
  </si>
  <si>
    <t>仁德鄉</t>
  </si>
  <si>
    <t>瑪家鄉</t>
  </si>
  <si>
    <t>烏來鄉</t>
  </si>
  <si>
    <t>歸仁鄉</t>
  </si>
  <si>
    <t>泰武鄉</t>
  </si>
  <si>
    <t>關廟鄉</t>
  </si>
  <si>
    <t>來義鄉</t>
  </si>
  <si>
    <t>龍崎鄉</t>
  </si>
  <si>
    <t>春日鄉</t>
  </si>
  <si>
    <t>獅子鄉</t>
  </si>
  <si>
    <t>牡丹鄉</t>
  </si>
  <si>
    <t>連續範圍</t>
    <phoneticPr fontId="3" type="noConversion"/>
  </si>
  <si>
    <t>無條件捨去</t>
    <phoneticPr fontId="3" type="noConversion"/>
  </si>
  <si>
    <t>無條件進位</t>
    <phoneticPr fontId="3" type="noConversion"/>
  </si>
  <si>
    <t>取整數</t>
    <phoneticPr fontId="3" type="noConversion"/>
  </si>
  <si>
    <t>指定倍數</t>
    <phoneticPr fontId="3" type="noConversion"/>
  </si>
  <si>
    <t>學習重點</t>
    <phoneticPr fontId="3" type="noConversion"/>
  </si>
  <si>
    <t>給一個儲存格或一個範圍取名字</t>
    <phoneticPr fontId="3" type="noConversion"/>
  </si>
  <si>
    <t>從選取範圍建立</t>
    <phoneticPr fontId="3" type="noConversion"/>
  </si>
  <si>
    <t>定義名稱</t>
    <phoneticPr fontId="3" type="noConversion"/>
  </si>
  <si>
    <t>套用名稱</t>
    <phoneticPr fontId="3" type="noConversion"/>
  </si>
  <si>
    <t>用於公式</t>
    <phoneticPr fontId="3" type="noConversion"/>
  </si>
  <si>
    <t>貼上名稱快速鍵 F3</t>
    <phoneticPr fontId="3" type="noConversion"/>
  </si>
  <si>
    <t>*</t>
    <phoneticPr fontId="3" type="noConversion"/>
  </si>
  <si>
    <t>學習重點</t>
    <phoneticPr fontId="3" type="noConversion"/>
  </si>
  <si>
    <r>
      <rPr>
        <sz val="12"/>
        <rFont val="細明體"/>
        <family val="3"/>
        <charset val="136"/>
      </rPr>
      <t>公式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公式稽核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評估值公式</t>
    </r>
    <phoneticPr fontId="3" type="noConversion"/>
  </si>
  <si>
    <t>*</t>
    <phoneticPr fontId="3" type="noConversion"/>
  </si>
  <si>
    <t>顯示公式(快速鍵 Ctrl+` )</t>
    <phoneticPr fontId="3" type="noConversion"/>
  </si>
  <si>
    <t>讓公式逐步執行，以找出錯誤值</t>
    <phoneticPr fontId="3" type="noConversion"/>
  </si>
  <si>
    <t>→</t>
    <phoneticPr fontId="3" type="noConversion"/>
  </si>
  <si>
    <t>數學運算符號、比較運算符號、文字連結符號</t>
    <phoneticPr fontId="3" type="noConversion"/>
  </si>
  <si>
    <t>若需真正捨去或進位，需用函數完成</t>
    <phoneticPr fontId="3" type="noConversion"/>
  </si>
  <si>
    <r>
      <t>R</t>
    </r>
    <r>
      <rPr>
        <sz val="12"/>
        <rFont val="Arial Rounded MT Bold"/>
        <family val="2"/>
      </rPr>
      <t>OUND</t>
    </r>
    <phoneticPr fontId="3" type="noConversion"/>
  </si>
  <si>
    <t>依指定位數四捨五入</t>
    <phoneticPr fontId="3" type="noConversion"/>
  </si>
  <si>
    <t>*</t>
    <phoneticPr fontId="3" type="noConversion"/>
  </si>
  <si>
    <r>
      <rPr>
        <sz val="12"/>
        <rFont val="細明體"/>
        <family val="3"/>
        <charset val="136"/>
      </rPr>
      <t>功能鍵</t>
    </r>
    <r>
      <rPr>
        <sz val="12"/>
        <rFont val="Arial Rounded MT Bold"/>
        <family val="2"/>
      </rPr>
      <t xml:space="preserve"> F</t>
    </r>
    <r>
      <rPr>
        <sz val="12"/>
        <rFont val="Arial Rounded MT Bold"/>
        <family val="2"/>
      </rPr>
      <t>4</t>
    </r>
    <phoneticPr fontId="3" type="noConversion"/>
  </si>
  <si>
    <t>*</t>
    <phoneticPr fontId="3" type="noConversion"/>
  </si>
  <si>
    <t>字串+函數+數值或日期格式</t>
    <phoneticPr fontId="3" type="noConversion"/>
  </si>
  <si>
    <t>以第四季為例</t>
    <phoneticPr fontId="3" type="noConversion"/>
  </si>
  <si>
    <t>長庚科技股份有限公司</t>
    <phoneticPr fontId="3" type="noConversion"/>
  </si>
  <si>
    <t>英文</t>
  </si>
  <si>
    <t>2013 以後</t>
    <phoneticPr fontId="3" type="noConversion"/>
  </si>
  <si>
    <t>資料/資料驗證</t>
    <phoneticPr fontId="3" type="noConversion"/>
  </si>
  <si>
    <t>陳建志</t>
  </si>
  <si>
    <t>上學期</t>
  </si>
  <si>
    <t>MOD</t>
    <phoneticPr fontId="3" type="noConversion"/>
  </si>
  <si>
    <t>取餘數</t>
    <phoneticPr fontId="3" type="noConversion"/>
  </si>
  <si>
    <t>設定格式化條件</t>
    <phoneticPr fontId="3" type="noConversion"/>
  </si>
  <si>
    <r>
      <t>使用數值格式設定，只是</t>
    </r>
    <r>
      <rPr>
        <sz val="12"/>
        <color rgb="FFFF0000"/>
        <rFont val="新細明體"/>
        <family val="1"/>
        <charset val="136"/>
      </rPr>
      <t>顯示</t>
    </r>
    <r>
      <rPr>
        <sz val="12"/>
        <rFont val="新細明體"/>
        <family val="1"/>
        <charset val="136"/>
      </rPr>
      <t>你想要的格式，無法真正的進位或捨去</t>
    </r>
    <phoneticPr fontId="3" type="noConversion"/>
  </si>
  <si>
    <r>
      <rPr>
        <sz val="12"/>
        <color rgb="FFFF0000"/>
        <rFont val="新細明體"/>
        <family val="1"/>
        <charset val="136"/>
      </rPr>
      <t>(例4)</t>
    </r>
    <r>
      <rPr>
        <sz val="12"/>
        <rFont val="新細明體"/>
        <family val="1"/>
        <charset val="136"/>
      </rPr>
      <t>Number 和 Multiple 引述都必須擁有相同的符號。如果沒有，則會傳回 #NUM! 錯誤。</t>
    </r>
    <phoneticPr fontId="3" type="noConversion"/>
  </si>
  <si>
    <r>
      <rPr>
        <sz val="12"/>
        <color rgb="FFFF0000"/>
        <rFont val="新細明體"/>
        <family val="1"/>
        <charset val="136"/>
      </rPr>
      <t>(例3)</t>
    </r>
    <r>
      <rPr>
        <sz val="12"/>
        <rFont val="新細明體"/>
        <family val="1"/>
        <charset val="136"/>
      </rPr>
      <t>如果 number 除以 multiple 所得的餘數大於或等於 multiple 的二分之一，則 MROUND 會以背於零的方式進位。</t>
    </r>
    <phoneticPr fontId="3" type="noConversion"/>
  </si>
  <si>
    <t>請參考 補充資料MP4檔/定義名稱的方法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</si>
</sst>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_);\(&quot;$&quot;#,##0\)"/>
    <numFmt numFmtId="177" formatCode="&quot;$&quot;#,##0_);[Red]\(&quot;$&quot;#,##0\)"/>
    <numFmt numFmtId="178" formatCode="_-* #,##0.0_-;\-* #,##0.0_-;_-* &quot;-&quot;??_-;_-@_-"/>
    <numFmt numFmtId="179" formatCode="_-* #,##0_-;\-* #,##0_-;_-* &quot;-&quot;??_-;_-@_-"/>
    <numFmt numFmtId="180" formatCode="0_ "/>
    <numFmt numFmtId="181" formatCode="_-* #,##0.000_-;\-* #,##0.000_-;_-* &quot;-&quot;??_-;_-@_-"/>
    <numFmt numFmtId="182" formatCode="&quot;台幣&quot;#,##0&quot;元&quot;"/>
  </numFmts>
  <fonts count="51">
    <font>
      <sz val="12"/>
      <name val="Arial Rounded MT Bold"/>
      <family val="2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Wingdings"/>
      <charset val="2"/>
    </font>
    <font>
      <sz val="12"/>
      <name val="華康細圓體"/>
      <family val="3"/>
      <charset val="136"/>
    </font>
    <font>
      <sz val="12"/>
      <color indexed="20"/>
      <name val="Times New Roman"/>
      <family val="1"/>
    </font>
    <font>
      <sz val="12"/>
      <color indexed="58"/>
      <name val="新細明體"/>
      <family val="1"/>
      <charset val="136"/>
    </font>
    <font>
      <b/>
      <i/>
      <sz val="10.5"/>
      <name val="華康仿宋體W6(P)"/>
      <charset val="136"/>
    </font>
    <font>
      <sz val="12"/>
      <color indexed="9"/>
      <name val="標楷體"/>
      <family val="4"/>
      <charset val="136"/>
    </font>
    <font>
      <sz val="11"/>
      <color indexed="9"/>
      <name val="標楷體"/>
      <family val="4"/>
      <charset val="136"/>
    </font>
    <font>
      <sz val="12"/>
      <name val="Arial Rounded MT Bold"/>
      <family val="2"/>
    </font>
    <font>
      <sz val="12"/>
      <name val="Arial"/>
      <family val="2"/>
    </font>
    <font>
      <sz val="12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8"/>
      <color indexed="9"/>
      <name val="標楷體"/>
      <family val="4"/>
      <charset val="136"/>
    </font>
    <font>
      <sz val="12"/>
      <color theme="0"/>
      <name val="新細明體"/>
      <family val="1"/>
      <charset val="136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1"/>
      <color theme="0"/>
      <name val="新細明體"/>
      <family val="1"/>
      <charset val="136"/>
    </font>
    <font>
      <sz val="11"/>
      <name val="ＭＳ Ｐゴシック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6" tint="-0.499984740745262"/>
      <name val="新細明體"/>
      <family val="1"/>
      <charset val="136"/>
    </font>
    <font>
      <sz val="12"/>
      <color theme="6" tint="-0.499984740745262"/>
      <name val="新細明體"/>
      <family val="1"/>
      <charset val="136"/>
      <scheme val="minor"/>
    </font>
    <font>
      <b/>
      <sz val="12"/>
      <color indexed="9"/>
      <name val="Times New Roman"/>
      <family val="1"/>
    </font>
    <font>
      <sz val="9"/>
      <color rgb="FFFF0000"/>
      <name val="Sөũ"/>
      <family val="2"/>
    </font>
    <font>
      <sz val="9"/>
      <color rgb="FFFF0000"/>
      <name val="細明體"/>
      <family val="3"/>
      <charset val="136"/>
    </font>
    <font>
      <b/>
      <sz val="12"/>
      <name val="華康細圓體"/>
      <family val="3"/>
      <charset val="136"/>
    </font>
    <font>
      <sz val="12"/>
      <color rgb="FFFFC000"/>
      <name val="Times New Roman"/>
      <family val="1"/>
    </font>
    <font>
      <sz val="12"/>
      <name val="細明體_HKSCS-ExtB"/>
      <family val="1"/>
      <charset val="136"/>
    </font>
    <font>
      <b/>
      <sz val="16"/>
      <name val="新細明體"/>
      <family val="1"/>
      <charset val="136"/>
    </font>
    <font>
      <sz val="8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0"/>
      <name val="MS Sans Serif"/>
      <family val="2"/>
    </font>
    <font>
      <sz val="12"/>
      <name val="細明體"/>
      <family val="3"/>
      <charset val="136"/>
    </font>
    <font>
      <sz val="10"/>
      <name val="MS Sans Serif"/>
      <family val="2"/>
    </font>
    <font>
      <i/>
      <sz val="12"/>
      <color indexed="26"/>
      <name val="Times New Roman"/>
      <family val="1"/>
    </font>
    <font>
      <b/>
      <sz val="12"/>
      <name val="Arial"/>
      <family val="2"/>
    </font>
    <font>
      <sz val="12"/>
      <color indexed="56"/>
      <name val="Times New Roman"/>
      <family val="1"/>
    </font>
    <font>
      <b/>
      <sz val="13"/>
      <name val="新細明體"/>
      <family val="2"/>
      <charset val="136"/>
      <scheme val="minor"/>
    </font>
    <font>
      <sz val="12"/>
      <color rgb="FFC00000"/>
      <name val="Arial Rounded MT Bold"/>
      <family val="2"/>
    </font>
    <font>
      <b/>
      <sz val="14"/>
      <color rgb="FFC00000"/>
      <name val="標楷體"/>
      <family val="4"/>
      <charset val="136"/>
    </font>
    <font>
      <b/>
      <sz val="12"/>
      <color rgb="FFFF0000"/>
      <name val="新細明體"/>
      <family val="1"/>
      <charset val="136"/>
    </font>
  </fonts>
  <fills count="3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8"/>
      </patternFill>
    </fill>
    <fill>
      <patternFill patternType="mediumGray">
        <f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21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thick">
        <color rgb="FFC0000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0">
    <xf numFmtId="0" fontId="0" fillId="0" borderId="0"/>
    <xf numFmtId="0" fontId="2" fillId="0" borderId="0"/>
    <xf numFmtId="0" fontId="15" fillId="0" borderId="0" applyBorder="0"/>
    <xf numFmtId="0" fontId="2" fillId="0" borderId="0"/>
    <xf numFmtId="0" fontId="2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26" fillId="0" borderId="0"/>
    <xf numFmtId="38" fontId="26" fillId="0" borderId="0" applyFont="0" applyFill="0" applyBorder="0" applyAlignment="0" applyProtection="0"/>
    <xf numFmtId="0" fontId="28" fillId="0" borderId="0">
      <alignment vertical="center"/>
    </xf>
    <xf numFmtId="43" fontId="2" fillId="0" borderId="0" applyFont="0" applyFill="0" applyBorder="0" applyAlignment="0" applyProtection="0"/>
    <xf numFmtId="0" fontId="47" fillId="0" borderId="31" applyNumberFormat="0" applyFill="0" applyAlignment="0" applyProtection="0">
      <alignment vertical="center"/>
    </xf>
    <xf numFmtId="0" fontId="40" fillId="22" borderId="32" applyNumberFormat="0" applyFont="0" applyAlignment="0" applyProtection="0">
      <alignment vertical="center"/>
    </xf>
    <xf numFmtId="0" fontId="41" fillId="0" borderId="0" applyNumberFormat="0" applyFill="0" applyBorder="0" applyAlignment="0" applyProtection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9" fillId="21" borderId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2" fillId="23" borderId="33" applyNumberFormat="0" applyAlignment="0">
      <alignment horizontal="right"/>
    </xf>
    <xf numFmtId="44" fontId="2" fillId="0" borderId="0" applyFont="0" applyFill="0" applyBorder="0" applyAlignment="0" applyProtection="0">
      <alignment vertical="center"/>
    </xf>
    <xf numFmtId="177" fontId="43" fillId="0" borderId="0" applyFont="0" applyFill="0" applyBorder="0" applyAlignment="0" applyProtection="0"/>
    <xf numFmtId="177" fontId="44" fillId="24" borderId="34">
      <alignment vertical="center"/>
    </xf>
    <xf numFmtId="0" fontId="45" fillId="0" borderId="35" applyNumberFormat="0" applyFont="0" applyAlignment="0"/>
    <xf numFmtId="182" fontId="46" fillId="4" borderId="36"/>
    <xf numFmtId="180" fontId="48" fillId="25" borderId="0"/>
    <xf numFmtId="0" fontId="49" fillId="0" borderId="0"/>
  </cellStyleXfs>
  <cellXfs count="18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6" fillId="0" borderId="0" xfId="0" applyFont="1"/>
    <xf numFmtId="0" fontId="7" fillId="0" borderId="2" xfId="0" applyFont="1" applyBorder="1"/>
    <xf numFmtId="0" fontId="8" fillId="0" borderId="0" xfId="4" applyFont="1"/>
    <xf numFmtId="0" fontId="10" fillId="0" borderId="0" xfId="4" applyFont="1"/>
    <xf numFmtId="0" fontId="12" fillId="5" borderId="0" xfId="4" applyFont="1" applyFill="1"/>
    <xf numFmtId="179" fontId="9" fillId="0" borderId="0" xfId="4" applyNumberFormat="1" applyFont="1"/>
    <xf numFmtId="0" fontId="12" fillId="6" borderId="0" xfId="4" applyFont="1" applyFill="1"/>
    <xf numFmtId="0" fontId="13" fillId="6" borderId="0" xfId="4" applyFont="1" applyFill="1"/>
    <xf numFmtId="0" fontId="5" fillId="0" borderId="0" xfId="4" applyFont="1" applyAlignment="1">
      <alignment horizontal="center" vertical="center" wrapText="1"/>
    </xf>
    <xf numFmtId="0" fontId="2" fillId="0" borderId="0" xfId="4" applyAlignment="1">
      <alignment vertical="top" wrapText="1"/>
    </xf>
    <xf numFmtId="0" fontId="11" fillId="0" borderId="0" xfId="0" applyFont="1"/>
    <xf numFmtId="0" fontId="18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8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7" fillId="9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0" xfId="1"/>
    <xf numFmtId="0" fontId="19" fillId="0" borderId="0" xfId="4" applyFont="1"/>
    <xf numFmtId="0" fontId="20" fillId="0" borderId="0" xfId="4" applyFont="1"/>
    <xf numFmtId="0" fontId="21" fillId="10" borderId="0" xfId="2" applyFont="1" applyFill="1" applyAlignment="1">
      <alignment horizontal="centerContinuous" vertical="center"/>
    </xf>
    <xf numFmtId="0" fontId="17" fillId="10" borderId="0" xfId="2" applyFont="1" applyFill="1" applyAlignment="1">
      <alignment horizontal="centerContinuous"/>
    </xf>
    <xf numFmtId="3" fontId="4" fillId="12" borderId="8" xfId="2" applyNumberFormat="1" applyFont="1" applyFill="1" applyBorder="1"/>
    <xf numFmtId="0" fontId="0" fillId="2" borderId="1" xfId="0" applyFill="1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/>
    <xf numFmtId="0" fontId="0" fillId="7" borderId="0" xfId="0" applyFill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3" borderId="1" xfId="0" quotePrefix="1" applyFill="1" applyBorder="1"/>
    <xf numFmtId="0" fontId="0" fillId="0" borderId="10" xfId="0" applyBorder="1"/>
    <xf numFmtId="0" fontId="0" fillId="0" borderId="11" xfId="0" applyBorder="1"/>
    <xf numFmtId="0" fontId="22" fillId="14" borderId="1" xfId="0" applyFont="1" applyFill="1" applyBorder="1" applyAlignment="1">
      <alignment horizontal="center" vertical="center" wrapText="1"/>
    </xf>
    <xf numFmtId="0" fontId="22" fillId="14" borderId="0" xfId="0" applyFont="1" applyFill="1"/>
    <xf numFmtId="0" fontId="2" fillId="0" borderId="0" xfId="7" applyFont="1"/>
    <xf numFmtId="0" fontId="24" fillId="15" borderId="0" xfId="7" applyFont="1" applyFill="1" applyAlignment="1">
      <alignment horizontal="center"/>
    </xf>
    <xf numFmtId="0" fontId="24" fillId="16" borderId="0" xfId="7" applyFont="1" applyFill="1" applyAlignment="1">
      <alignment horizontal="left"/>
    </xf>
    <xf numFmtId="0" fontId="24" fillId="16" borderId="0" xfId="7" applyFont="1" applyFill="1" applyAlignment="1">
      <alignment horizontal="center"/>
    </xf>
    <xf numFmtId="0" fontId="24" fillId="17" borderId="14" xfId="7" applyFont="1" applyFill="1" applyBorder="1" applyAlignment="1">
      <alignment horizontal="center"/>
    </xf>
    <xf numFmtId="0" fontId="24" fillId="15" borderId="0" xfId="7" applyFont="1" applyFill="1" applyAlignment="1">
      <alignment horizontal="left"/>
    </xf>
    <xf numFmtId="0" fontId="24" fillId="17" borderId="14" xfId="7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3" applyBorder="1" applyAlignment="1">
      <alignment horizontal="center" vertical="center" wrapText="1"/>
    </xf>
    <xf numFmtId="0" fontId="4" fillId="0" borderId="1" xfId="3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180" fontId="2" fillId="0" borderId="1" xfId="0" applyNumberFormat="1" applyFont="1" applyBorder="1"/>
    <xf numFmtId="9" fontId="2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1" applyFont="1"/>
    <xf numFmtId="0" fontId="22" fillId="14" borderId="0" xfId="0" applyFont="1" applyFill="1" applyAlignment="1">
      <alignment horizontal="center" vertical="center"/>
    </xf>
    <xf numFmtId="0" fontId="29" fillId="18" borderId="15" xfId="11" applyFont="1" applyFill="1" applyBorder="1" applyAlignment="1">
      <alignment horizontal="center" vertical="center" wrapText="1"/>
    </xf>
    <xf numFmtId="0" fontId="29" fillId="18" borderId="16" xfId="11" applyFont="1" applyFill="1" applyBorder="1" applyAlignment="1">
      <alignment horizontal="center" vertical="center" wrapText="1"/>
    </xf>
    <xf numFmtId="0" fontId="29" fillId="18" borderId="17" xfId="11" applyFont="1" applyFill="1" applyBorder="1" applyAlignment="1">
      <alignment horizontal="center" vertical="center" wrapText="1"/>
    </xf>
    <xf numFmtId="0" fontId="30" fillId="0" borderId="0" xfId="11" applyFont="1" applyAlignment="1">
      <alignment horizontal="center" vertical="center"/>
    </xf>
    <xf numFmtId="0" fontId="24" fillId="0" borderId="18" xfId="11" applyFont="1" applyBorder="1" applyAlignment="1">
      <alignment horizontal="center"/>
    </xf>
    <xf numFmtId="180" fontId="2" fillId="0" borderId="0" xfId="11" applyNumberFormat="1" applyFont="1" applyAlignment="1">
      <alignment horizontal="center"/>
    </xf>
    <xf numFmtId="180" fontId="2" fillId="0" borderId="19" xfId="11" applyNumberFormat="1" applyFont="1" applyBorder="1" applyAlignment="1">
      <alignment horizontal="center"/>
    </xf>
    <xf numFmtId="180" fontId="2" fillId="0" borderId="18" xfId="11" applyNumberFormat="1" applyFont="1" applyBorder="1" applyAlignment="1">
      <alignment horizontal="center"/>
    </xf>
    <xf numFmtId="4" fontId="4" fillId="11" borderId="1" xfId="2" applyNumberFormat="1" applyFont="1" applyFill="1" applyBorder="1"/>
    <xf numFmtId="0" fontId="28" fillId="0" borderId="0" xfId="11">
      <alignment vertical="center"/>
    </xf>
    <xf numFmtId="3" fontId="4" fillId="11" borderId="1" xfId="2" applyNumberFormat="1" applyFont="1" applyFill="1" applyBorder="1"/>
    <xf numFmtId="0" fontId="28" fillId="0" borderId="0" xfId="11" applyAlignment="1">
      <alignment horizontal="center" vertical="center"/>
    </xf>
    <xf numFmtId="0" fontId="4" fillId="12" borderId="6" xfId="2" quotePrefix="1" applyFont="1" applyFill="1" applyBorder="1" applyAlignment="1">
      <alignment horizontal="left"/>
    </xf>
    <xf numFmtId="3" fontId="4" fillId="11" borderId="8" xfId="2" applyNumberFormat="1" applyFont="1" applyFill="1" applyBorder="1"/>
    <xf numFmtId="0" fontId="12" fillId="13" borderId="1" xfId="2" applyFont="1" applyFill="1" applyBorder="1" applyAlignment="1">
      <alignment horizontal="left"/>
    </xf>
    <xf numFmtId="0" fontId="2" fillId="0" borderId="1" xfId="1" applyBorder="1" applyAlignment="1">
      <alignment horizontal="center"/>
    </xf>
    <xf numFmtId="0" fontId="24" fillId="0" borderId="20" xfId="11" applyFont="1" applyBorder="1" applyAlignment="1">
      <alignment horizontal="center"/>
    </xf>
    <xf numFmtId="180" fontId="2" fillId="0" borderId="21" xfId="11" applyNumberFormat="1" applyFont="1" applyBorder="1" applyAlignment="1">
      <alignment horizontal="center"/>
    </xf>
    <xf numFmtId="180" fontId="2" fillId="0" borderId="22" xfId="11" applyNumberFormat="1" applyFont="1" applyBorder="1" applyAlignment="1">
      <alignment horizontal="center"/>
    </xf>
    <xf numFmtId="180" fontId="2" fillId="0" borderId="20" xfId="11" applyNumberFormat="1" applyFont="1" applyBorder="1" applyAlignment="1">
      <alignment horizontal="center"/>
    </xf>
    <xf numFmtId="10" fontId="31" fillId="14" borderId="8" xfId="2" applyNumberFormat="1" applyFont="1" applyFill="1" applyBorder="1"/>
    <xf numFmtId="176" fontId="31" fillId="14" borderId="8" xfId="2" applyNumberFormat="1" applyFont="1" applyFill="1" applyBorder="1"/>
    <xf numFmtId="0" fontId="16" fillId="19" borderId="1" xfId="2" applyFont="1" applyFill="1" applyBorder="1" applyAlignment="1">
      <alignment horizontal="left"/>
    </xf>
    <xf numFmtId="0" fontId="16" fillId="20" borderId="1" xfId="2" applyFont="1" applyFill="1" applyBorder="1" applyAlignment="1">
      <alignment horizontal="left"/>
    </xf>
    <xf numFmtId="1" fontId="22" fillId="14" borderId="1" xfId="1" applyNumberFormat="1" applyFont="1" applyFill="1" applyBorder="1" applyAlignment="1">
      <alignment horizontal="center"/>
    </xf>
    <xf numFmtId="0" fontId="27" fillId="0" borderId="0" xfId="1" applyFont="1" applyAlignment="1">
      <alignment horizontal="right"/>
    </xf>
    <xf numFmtId="0" fontId="0" fillId="0" borderId="0" xfId="7" applyFont="1"/>
    <xf numFmtId="0" fontId="32" fillId="0" borderId="0" xfId="0" applyFont="1"/>
    <xf numFmtId="0" fontId="2" fillId="0" borderId="23" xfId="7" applyFont="1" applyBorder="1"/>
    <xf numFmtId="0" fontId="2" fillId="0" borderId="24" xfId="7" applyFont="1" applyBorder="1"/>
    <xf numFmtId="0" fontId="2" fillId="0" borderId="25" xfId="7" applyFont="1" applyBorder="1"/>
    <xf numFmtId="0" fontId="0" fillId="0" borderId="26" xfId="7" applyFont="1" applyBorder="1" applyAlignment="1">
      <alignment horizontal="center"/>
    </xf>
    <xf numFmtId="0" fontId="0" fillId="0" borderId="27" xfId="7" applyFont="1" applyBorder="1" applyAlignment="1">
      <alignment horizontal="center"/>
    </xf>
    <xf numFmtId="0" fontId="0" fillId="0" borderId="28" xfId="7" applyFont="1" applyBorder="1" applyAlignment="1">
      <alignment horizontal="center"/>
    </xf>
    <xf numFmtId="0" fontId="2" fillId="0" borderId="1" xfId="7" applyFont="1" applyBorder="1"/>
    <xf numFmtId="0" fontId="2" fillId="0" borderId="29" xfId="7" applyFont="1" applyBorder="1"/>
    <xf numFmtId="0" fontId="2" fillId="0" borderId="12" xfId="7" applyFont="1" applyBorder="1"/>
    <xf numFmtId="0" fontId="2" fillId="0" borderId="30" xfId="7" applyFont="1" applyBorder="1"/>
    <xf numFmtId="0" fontId="2" fillId="0" borderId="9" xfId="7" applyFont="1" applyBorder="1"/>
    <xf numFmtId="0" fontId="2" fillId="0" borderId="2" xfId="7" applyFont="1" applyBorder="1"/>
    <xf numFmtId="0" fontId="2" fillId="0" borderId="10" xfId="7" applyFont="1" applyBorder="1"/>
    <xf numFmtId="0" fontId="2" fillId="0" borderId="13" xfId="7" applyFont="1" applyBorder="1"/>
    <xf numFmtId="0" fontId="2" fillId="0" borderId="11" xfId="7" applyFont="1" applyBorder="1"/>
    <xf numFmtId="0" fontId="34" fillId="0" borderId="0" xfId="4" applyFont="1"/>
    <xf numFmtId="0" fontId="18" fillId="0" borderId="1" xfId="0" applyFont="1" applyBorder="1" applyAlignment="1">
      <alignment horizontal="left" vertical="center"/>
    </xf>
    <xf numFmtId="0" fontId="27" fillId="0" borderId="0" xfId="0" applyFont="1"/>
    <xf numFmtId="3" fontId="35" fillId="14" borderId="8" xfId="2" applyNumberFormat="1" applyFont="1" applyFill="1" applyBorder="1"/>
    <xf numFmtId="3" fontId="36" fillId="11" borderId="1" xfId="2" applyNumberFormat="1" applyFont="1" applyFill="1" applyBorder="1" applyAlignment="1">
      <alignment horizontal="right"/>
    </xf>
    <xf numFmtId="0" fontId="37" fillId="0" borderId="0" xfId="0" applyFont="1" applyAlignment="1">
      <alignment vertical="center"/>
    </xf>
    <xf numFmtId="0" fontId="0" fillId="0" borderId="6" xfId="0" applyBorder="1" applyAlignment="1">
      <alignment vertical="center" wrapText="1"/>
    </xf>
    <xf numFmtId="0" fontId="27" fillId="0" borderId="0" xfId="7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0" fillId="0" borderId="0" xfId="0" quotePrefix="1" applyAlignment="1">
      <alignment horizontal="left" indent="1"/>
    </xf>
    <xf numFmtId="0" fontId="49" fillId="0" borderId="0" xfId="29" applyAlignment="1">
      <alignment horizontal="left"/>
    </xf>
    <xf numFmtId="0" fontId="27" fillId="0" borderId="0" xfId="7" applyFont="1" applyAlignment="1">
      <alignment horizontal="right"/>
    </xf>
    <xf numFmtId="0" fontId="49" fillId="0" borderId="0" xfId="29" applyAlignment="1">
      <alignment horizontal="right"/>
    </xf>
    <xf numFmtId="0" fontId="2" fillId="0" borderId="0" xfId="0" applyFont="1" applyAlignment="1">
      <alignment horizontal="left" vertical="center" inden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/>
    </xf>
    <xf numFmtId="178" fontId="9" fillId="0" borderId="0" xfId="4" applyNumberFormat="1" applyFont="1"/>
    <xf numFmtId="0" fontId="16" fillId="26" borderId="0" xfId="4" applyFont="1" applyFill="1"/>
    <xf numFmtId="179" fontId="4" fillId="26" borderId="0" xfId="5" applyNumberFormat="1" applyFont="1" applyFill="1" applyAlignment="1"/>
    <xf numFmtId="0" fontId="12" fillId="0" borderId="0" xfId="4" applyFont="1"/>
    <xf numFmtId="0" fontId="12" fillId="27" borderId="0" xfId="4" applyFont="1" applyFill="1"/>
    <xf numFmtId="178" fontId="9" fillId="26" borderId="0" xfId="4" applyNumberFormat="1" applyFont="1" applyFill="1"/>
    <xf numFmtId="181" fontId="9" fillId="26" borderId="0" xfId="4" applyNumberFormat="1" applyFont="1" applyFill="1"/>
    <xf numFmtId="178" fontId="9" fillId="28" borderId="0" xfId="4" applyNumberFormat="1" applyFont="1" applyFill="1"/>
    <xf numFmtId="181" fontId="9" fillId="28" borderId="0" xfId="4" applyNumberFormat="1" applyFont="1" applyFill="1"/>
    <xf numFmtId="0" fontId="34" fillId="0" borderId="0" xfId="4" applyFont="1" applyAlignment="1">
      <alignment horizontal="left" indent="2"/>
    </xf>
    <xf numFmtId="0" fontId="2" fillId="3" borderId="1" xfId="0" applyFont="1" applyFill="1" applyBorder="1" applyAlignment="1">
      <alignment horizontal="center"/>
    </xf>
    <xf numFmtId="0" fontId="50" fillId="0" borderId="0" xfId="1" applyFont="1"/>
    <xf numFmtId="0" fontId="0" fillId="0" borderId="21" xfId="0" applyBorder="1"/>
    <xf numFmtId="0" fontId="2" fillId="0" borderId="21" xfId="0" applyFont="1" applyBorder="1"/>
    <xf numFmtId="2" fontId="2" fillId="0" borderId="21" xfId="0" applyNumberFormat="1" applyFont="1" applyBorder="1"/>
    <xf numFmtId="0" fontId="2" fillId="0" borderId="21" xfId="0" applyFont="1" applyBorder="1" applyAlignment="1">
      <alignment horizontal="left" indent="1"/>
    </xf>
    <xf numFmtId="0" fontId="0" fillId="0" borderId="37" xfId="0" applyBorder="1"/>
    <xf numFmtId="0" fontId="2" fillId="0" borderId="37" xfId="0" applyFont="1" applyBorder="1"/>
    <xf numFmtId="2" fontId="2" fillId="0" borderId="37" xfId="0" applyNumberFormat="1" applyFont="1" applyBorder="1"/>
    <xf numFmtId="0" fontId="2" fillId="0" borderId="37" xfId="0" applyFont="1" applyBorder="1" applyAlignment="1">
      <alignment horizontal="left" indent="1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left" vertical="center"/>
    </xf>
    <xf numFmtId="0" fontId="17" fillId="9" borderId="6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7" fillId="9" borderId="10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38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12" fillId="27" borderId="0" xfId="4" applyNumberFormat="1" applyFont="1" applyFill="1" applyAlignment="1">
      <alignment horizontal="center"/>
    </xf>
    <xf numFmtId="0" fontId="5" fillId="15" borderId="0" xfId="7" applyFont="1" applyFill="1" applyAlignment="1">
      <alignment horizontal="center" vertical="center"/>
    </xf>
    <xf numFmtId="0" fontId="0" fillId="29" borderId="0" xfId="0" applyFill="1"/>
    <xf numFmtId="0" fontId="5" fillId="0" borderId="0" xfId="7" applyFont="1"/>
  </cellXfs>
  <cellStyles count="30">
    <cellStyle name="Heading" xfId="15" xr:uid="{00000000-0005-0000-0000-000000000000}"/>
    <cellStyle name="Normal 2" xfId="11" xr:uid="{00000000-0005-0000-0000-000001000000}"/>
    <cellStyle name="一般" xfId="0" builtinId="0" customBuiltin="1"/>
    <cellStyle name="一般 2" xfId="6" xr:uid="{00000000-0005-0000-0000-000003000000}"/>
    <cellStyle name="一般 3" xfId="8" xr:uid="{00000000-0005-0000-0000-000004000000}"/>
    <cellStyle name="一般 4" xfId="16" xr:uid="{00000000-0005-0000-0000-000005000000}"/>
    <cellStyle name="一般 5" xfId="17" xr:uid="{00000000-0005-0000-0000-000006000000}"/>
    <cellStyle name="一般 6" xfId="18" xr:uid="{00000000-0005-0000-0000-000007000000}"/>
    <cellStyle name="一般_大綱與工作表稽核" xfId="1" xr:uid="{00000000-0005-0000-0000-000008000000}"/>
    <cellStyle name="一般_工作表進階專題" xfId="7" xr:uid="{00000000-0005-0000-0000-000009000000}"/>
    <cellStyle name="一般_成本費用分析" xfId="2" xr:uid="{00000000-0005-0000-0000-00000A000000}"/>
    <cellStyle name="一般_學生成績" xfId="3" xr:uid="{00000000-0005-0000-0000-00000B000000}"/>
    <cellStyle name="一般_簡單工作表模式" xfId="4" xr:uid="{00000000-0005-0000-0000-00000C000000}"/>
    <cellStyle name="千分位" xfId="5" builtinId="3"/>
    <cellStyle name="千分位 2" xfId="12" xr:uid="{00000000-0005-0000-0000-00000E000000}"/>
    <cellStyle name="千分位 3" xfId="19" xr:uid="{00000000-0005-0000-0000-00000F000000}"/>
    <cellStyle name="千分位[0] 2" xfId="10" xr:uid="{00000000-0005-0000-0000-000010000000}"/>
    <cellStyle name="合計" xfId="14" builtinId="25" customBuiltin="1"/>
    <cellStyle name="好2" xfId="20" xr:uid="{00000000-0005-0000-0000-000012000000}"/>
    <cellStyle name="百分比 2" xfId="21" xr:uid="{00000000-0005-0000-0000-000013000000}"/>
    <cellStyle name="表頭" xfId="22" xr:uid="{00000000-0005-0000-0000-000014000000}"/>
    <cellStyle name="貨幣 2" xfId="23" xr:uid="{00000000-0005-0000-0000-000015000000}"/>
    <cellStyle name="貨幣[0]_全球業績報表" xfId="24" xr:uid="{00000000-0005-0000-0000-000016000000}"/>
    <cellStyle name="博碩專用" xfId="25" xr:uid="{00000000-0005-0000-0000-000017000000}"/>
    <cellStyle name="資料庫資料紀錄" xfId="26" xr:uid="{00000000-0005-0000-0000-000018000000}"/>
    <cellStyle name="預算表數據" xfId="27" xr:uid="{00000000-0005-0000-0000-000019000000}"/>
    <cellStyle name="標準_3章在庫" xfId="9" xr:uid="{00000000-0005-0000-0000-00001A000000}"/>
    <cellStyle name="標題 2" xfId="13" builtinId="17" customBuiltin="1"/>
    <cellStyle name="練習專用" xfId="28" xr:uid="{00000000-0005-0000-0000-00001C000000}"/>
    <cellStyle name="學習重點" xfId="29" xr:uid="{00000000-0005-0000-0000-00001D000000}"/>
  </cellStyles>
  <dxfs count="4">
    <dxf>
      <font>
        <color auto="1"/>
      </font>
      <fill>
        <patternFill patternType="solid">
          <bgColor theme="6" tint="0.59996337778862885"/>
        </patternFill>
      </fill>
    </dxf>
    <dxf>
      <font>
        <color auto="1"/>
      </font>
      <fill>
        <patternFill patternType="solid">
          <bgColor theme="6" tint="0.59996337778862885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320041</xdr:colOff>
      <xdr:row>25</xdr:row>
      <xdr:rowOff>11430</xdr:rowOff>
    </xdr:from>
    <xdr:to>
      <xdr:col>5</xdr:col>
      <xdr:colOff>881714</xdr:colOff>
      <xdr:row>42</xdr:row>
      <xdr:rowOff>100964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477"/>
        <a:stretch/>
      </xdr:blipFill>
      <xdr:spPr>
        <a:xfrm>
          <a:off x="320041" y="5269230"/>
          <a:ext cx="5028898" cy="3651884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32</xdr:row>
      <xdr:rowOff>47625</xdr:rowOff>
    </xdr:from>
    <xdr:to>
      <xdr:col>9</xdr:col>
      <xdr:colOff>862416</xdr:colOff>
      <xdr:row>37</xdr:row>
      <xdr:rowOff>85725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6772275"/>
          <a:ext cx="4358091" cy="1085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14</xdr:row>
      <xdr:rowOff>182880</xdr:rowOff>
    </xdr:from>
    <xdr:to>
      <xdr:col>7</xdr:col>
      <xdr:colOff>38100</xdr:colOff>
      <xdr:row>16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3360" y="3063240"/>
          <a:ext cx="5036820" cy="381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zh-TW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當</a:t>
          </a:r>
          <a:r>
            <a:rPr lang="zh-TW" altLang="en-US" sz="1400" b="1" cap="none" spc="0">
              <a:ln w="11430"/>
              <a:solidFill>
                <a:srgbClr val="FFC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數值</a:t>
          </a:r>
          <a:r>
            <a:rPr lang="zh-TW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或</a:t>
          </a:r>
          <a:r>
            <a:rPr lang="zh-TW" altLang="en-US" sz="1400" b="1" cap="none" spc="0">
              <a:ln w="11430"/>
              <a:solidFill>
                <a:srgbClr val="FFC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日期</a:t>
          </a:r>
          <a:r>
            <a:rPr lang="zh-TW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無法以儲存格格式來處理時，可藉由函數來處理</a:t>
          </a:r>
        </a:p>
      </xdr:txBody>
    </xdr:sp>
    <xdr:clientData/>
  </xdr:twoCellAnchor>
  <xdr:twoCellAnchor editAs="oneCell">
    <xdr:from>
      <xdr:col>12</xdr:col>
      <xdr:colOff>28575</xdr:colOff>
      <xdr:row>10</xdr:row>
      <xdr:rowOff>9525</xdr:rowOff>
    </xdr:from>
    <xdr:to>
      <xdr:col>15</xdr:col>
      <xdr:colOff>167795</xdr:colOff>
      <xdr:row>16</xdr:row>
      <xdr:rowOff>120127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0275" y="2105025"/>
          <a:ext cx="1996595" cy="1310752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21</xdr:row>
      <xdr:rowOff>22860</xdr:rowOff>
    </xdr:from>
    <xdr:to>
      <xdr:col>4</xdr:col>
      <xdr:colOff>466960</xdr:colOff>
      <xdr:row>22</xdr:row>
      <xdr:rowOff>16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80" y="4343400"/>
          <a:ext cx="2712955" cy="182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202045</xdr:colOff>
      <xdr:row>18</xdr:row>
      <xdr:rowOff>96212</xdr:rowOff>
    </xdr:from>
    <xdr:to>
      <xdr:col>4</xdr:col>
      <xdr:colOff>775969</xdr:colOff>
      <xdr:row>23</xdr:row>
      <xdr:rowOff>36338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045" y="3906212"/>
          <a:ext cx="4441651" cy="998459"/>
        </a:xfrm>
        <a:prstGeom prst="rect">
          <a:avLst/>
        </a:prstGeom>
      </xdr:spPr>
    </xdr:pic>
    <xdr:clientData/>
  </xdr:twoCellAnchor>
  <xdr:twoCellAnchor>
    <xdr:from>
      <xdr:col>0</xdr:col>
      <xdr:colOff>298258</xdr:colOff>
      <xdr:row>25</xdr:row>
      <xdr:rowOff>144319</xdr:rowOff>
    </xdr:from>
    <xdr:to>
      <xdr:col>7</xdr:col>
      <xdr:colOff>574412</xdr:colOff>
      <xdr:row>32</xdr:row>
      <xdr:rowOff>193772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98258" y="5435986"/>
          <a:ext cx="6635775" cy="1531119"/>
          <a:chOff x="5589924" y="3001818"/>
          <a:chExt cx="6674260" cy="1531120"/>
        </a:xfrm>
      </xdr:grpSpPr>
      <xdr:pic>
        <xdr:nvPicPr>
          <xdr:cNvPr id="3" name="圖片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613015" y="3001818"/>
            <a:ext cx="5932597" cy="179124"/>
          </a:xfrm>
          <a:prstGeom prst="rect">
            <a:avLst/>
          </a:prstGeom>
        </xdr:spPr>
      </xdr:pic>
      <xdr:pic>
        <xdr:nvPicPr>
          <xdr:cNvPr id="4" name="圖片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05379" y="3228879"/>
            <a:ext cx="842731" cy="487799"/>
          </a:xfrm>
          <a:prstGeom prst="rect">
            <a:avLst/>
          </a:prstGeom>
        </xdr:spPr>
      </xdr:pic>
      <xdr:pic>
        <xdr:nvPicPr>
          <xdr:cNvPr id="7" name="圖片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89924" y="3810000"/>
            <a:ext cx="6674260" cy="182896"/>
          </a:xfrm>
          <a:prstGeom prst="rect">
            <a:avLst/>
          </a:prstGeom>
        </xdr:spPr>
      </xdr:pic>
      <xdr:pic>
        <xdr:nvPicPr>
          <xdr:cNvPr id="8" name="圖片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36167" y="4083244"/>
            <a:ext cx="789387" cy="44969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12700</xdr:rowOff>
    </xdr:from>
    <xdr:to>
      <xdr:col>6</xdr:col>
      <xdr:colOff>254000</xdr:colOff>
      <xdr:row>38</xdr:row>
      <xdr:rowOff>88900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38200" y="5969000"/>
          <a:ext cx="4445000" cy="1409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600">
              <a:solidFill>
                <a:srgbClr val="FF0000"/>
              </a:solidFill>
            </a:rPr>
            <a:t>學習重點</a:t>
          </a:r>
          <a:endParaRPr lang="en-US" altLang="zh-TW" sz="1600">
            <a:solidFill>
              <a:srgbClr val="FF0000"/>
            </a:solidFill>
          </a:endParaRPr>
        </a:p>
        <a:p>
          <a:r>
            <a:rPr lang="zh-TW" altLang="en-US" sz="1600"/>
            <a:t>* 快速選取有資料的範圍方法</a:t>
          </a:r>
          <a:r>
            <a:rPr lang="en-US" altLang="zh-TW" sz="1600"/>
            <a:t>(</a:t>
          </a:r>
          <a:r>
            <a:rPr lang="zh-TW" altLang="en-US" sz="1600"/>
            <a:t>與</a:t>
          </a:r>
          <a:r>
            <a:rPr lang="en-US" altLang="zh-TW" sz="1600"/>
            <a:t>Ctrl</a:t>
          </a:r>
          <a:r>
            <a:rPr lang="en-US" altLang="zh-TW" sz="1600" baseline="0"/>
            <a:t> + A </a:t>
          </a:r>
          <a:r>
            <a:rPr lang="zh-TW" altLang="en-US" sz="1600" baseline="0"/>
            <a:t>的差異</a:t>
          </a:r>
          <a:r>
            <a:rPr lang="en-US" altLang="zh-TW" sz="1600" baseline="0"/>
            <a:t>)</a:t>
          </a:r>
          <a:endParaRPr lang="en-US" altLang="zh-TW" sz="1600"/>
        </a:p>
        <a:p>
          <a:r>
            <a:rPr lang="zh-TW" altLang="en-US" sz="1600"/>
            <a:t>* </a:t>
          </a:r>
          <a:r>
            <a:rPr lang="en-US" altLang="zh-TW" sz="1600"/>
            <a:t>Ctrl</a:t>
          </a:r>
          <a:r>
            <a:rPr lang="en-US" altLang="zh-TW" sz="1600" baseline="0"/>
            <a:t> + G --&gt; </a:t>
          </a:r>
          <a:r>
            <a:rPr lang="zh-TW" altLang="en-US" sz="1600" baseline="0"/>
            <a:t>特殊 </a:t>
          </a:r>
          <a:r>
            <a:rPr lang="en-US" altLang="zh-TW" sz="1600" baseline="0"/>
            <a:t>--&gt; </a:t>
          </a:r>
          <a:r>
            <a:rPr lang="zh-TW" altLang="en-US" sz="1600" baseline="0"/>
            <a:t>常數</a:t>
          </a:r>
          <a:endParaRPr lang="en-US" altLang="zh-TW" sz="1600" baseline="0"/>
        </a:p>
        <a:p>
          <a:r>
            <a:rPr lang="zh-TW" altLang="en-US" sz="1600" baseline="0"/>
            <a:t>* 配合上面選取範圍，定義名稱</a:t>
          </a:r>
          <a:endParaRPr lang="en-US" altLang="zh-TW" sz="1600" baseline="0"/>
        </a:p>
        <a:p>
          <a:endParaRPr lang="en-US" altLang="zh-TW" sz="1600"/>
        </a:p>
        <a:p>
          <a:endParaRPr lang="zh-TW" altLang="en-US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1038225</xdr:colOff>
      <xdr:row>18</xdr:row>
      <xdr:rowOff>123825</xdr:rowOff>
    </xdr:from>
    <xdr:to>
      <xdr:col>4</xdr:col>
      <xdr:colOff>380524</xdr:colOff>
      <xdr:row>35</xdr:row>
      <xdr:rowOff>37665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4048125"/>
          <a:ext cx="3809524" cy="3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19</xdr:row>
      <xdr:rowOff>57151</xdr:rowOff>
    </xdr:from>
    <xdr:to>
      <xdr:col>8</xdr:col>
      <xdr:colOff>142875</xdr:colOff>
      <xdr:row>28</xdr:row>
      <xdr:rowOff>136097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4191001"/>
          <a:ext cx="2381250" cy="1964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19</xdr:row>
      <xdr:rowOff>57150</xdr:rowOff>
    </xdr:from>
    <xdr:to>
      <xdr:col>12</xdr:col>
      <xdr:colOff>66675</xdr:colOff>
      <xdr:row>28</xdr:row>
      <xdr:rowOff>120377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191000"/>
          <a:ext cx="2362200" cy="1949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0"/>
  <sheetViews>
    <sheetView showGridLines="0" workbookViewId="0">
      <selection activeCell="F22" sqref="F22"/>
    </sheetView>
  </sheetViews>
  <sheetFormatPr defaultColWidth="9" defaultRowHeight="16.5"/>
  <cols>
    <col min="1" max="1" width="5.59765625" style="14" customWidth="1"/>
    <col min="2" max="2" width="13.09765625" style="14" customWidth="1"/>
    <col min="3" max="3" width="9.59765625" style="14" customWidth="1"/>
    <col min="4" max="4" width="9.8984375" style="14" bestFit="1" customWidth="1"/>
    <col min="5" max="5" width="8.69921875" style="14" customWidth="1"/>
    <col min="6" max="6" width="12.59765625" style="14" customWidth="1"/>
    <col min="7" max="7" width="17.296875" style="14" customWidth="1"/>
    <col min="8" max="9" width="9" style="14"/>
    <col min="10" max="10" width="9.09765625" style="14" customWidth="1"/>
    <col min="11" max="16384" width="9" style="14"/>
  </cols>
  <sheetData>
    <row r="1" spans="1:8">
      <c r="B1" s="161" t="s">
        <v>53</v>
      </c>
      <c r="C1" s="162"/>
      <c r="D1" s="163"/>
      <c r="E1" s="131" t="s">
        <v>56</v>
      </c>
    </row>
    <row r="2" spans="1:8">
      <c r="B2" s="17">
        <v>4</v>
      </c>
      <c r="C2" s="17">
        <v>5</v>
      </c>
      <c r="D2" s="18">
        <v>2</v>
      </c>
      <c r="E2" s="131" t="s">
        <v>57</v>
      </c>
    </row>
    <row r="6" spans="1:8">
      <c r="B6" s="156" t="s">
        <v>50</v>
      </c>
      <c r="C6" s="157"/>
      <c r="D6" s="158" t="s">
        <v>51</v>
      </c>
      <c r="E6" s="159"/>
      <c r="F6" s="160" t="s">
        <v>52</v>
      </c>
      <c r="G6" s="160"/>
    </row>
    <row r="7" spans="1:8">
      <c r="B7" s="16" t="s">
        <v>54</v>
      </c>
      <c r="C7" s="16" t="s">
        <v>55</v>
      </c>
      <c r="D7" s="17" t="s">
        <v>54</v>
      </c>
      <c r="E7" s="17" t="s">
        <v>55</v>
      </c>
      <c r="F7" s="15" t="s">
        <v>54</v>
      </c>
      <c r="G7" s="15" t="s">
        <v>55</v>
      </c>
    </row>
    <row r="8" spans="1:8">
      <c r="B8" s="26"/>
      <c r="C8" s="16">
        <f>B2+C2*D2</f>
        <v>14</v>
      </c>
      <c r="D8" s="19"/>
      <c r="E8" s="20" t="b">
        <f>(B2+C2)=(C2+D2)</f>
        <v>0</v>
      </c>
      <c r="F8" s="19"/>
      <c r="G8" s="21" t="str">
        <f>E1&amp;E2</f>
        <v>最喜歡的軟體是Excel</v>
      </c>
      <c r="H8" s="14" t="str">
        <f ca="1">_xlfn.FORMULATEXT(G8)</f>
        <v>=E1&amp;E2</v>
      </c>
    </row>
    <row r="9" spans="1:8">
      <c r="A9" s="22"/>
      <c r="B9" s="26"/>
      <c r="C9" s="16">
        <f>(B2+C2)*D2</f>
        <v>18</v>
      </c>
      <c r="D9" s="19"/>
      <c r="E9" s="20" t="b">
        <f>B2*C2&lt;D2</f>
        <v>0</v>
      </c>
      <c r="F9" s="19"/>
      <c r="G9" s="21" t="str">
        <f>"我喜歡"&amp;E2</f>
        <v>我喜歡Excel</v>
      </c>
      <c r="H9" s="14" t="str">
        <f t="shared" ref="H9:H11" ca="1" si="0">_xlfn.FORMULATEXT(G9)</f>
        <v>="我喜歡"&amp;E2</v>
      </c>
    </row>
    <row r="10" spans="1:8">
      <c r="A10" s="22"/>
      <c r="B10" s="26"/>
      <c r="C10" s="16">
        <f>B2*C2/D2</f>
        <v>10</v>
      </c>
      <c r="D10" s="19"/>
      <c r="E10" s="20" t="b">
        <f>B2&gt;=D2</f>
        <v>1</v>
      </c>
      <c r="F10" s="19"/>
      <c r="G10" s="21" t="str">
        <f>E2&amp;"很好用"</f>
        <v>Excel很好用</v>
      </c>
      <c r="H10" s="14" t="str">
        <f t="shared" ca="1" si="0"/>
        <v>=E2&amp;"很好用"</v>
      </c>
    </row>
    <row r="11" spans="1:8">
      <c r="B11" s="26"/>
      <c r="C11" s="16">
        <f>(B2+C2)^D2</f>
        <v>81</v>
      </c>
      <c r="D11" s="19"/>
      <c r="E11" s="146" t="str">
        <f>IF((B2+C2+D2)&gt;10,"好貴","便宜喔")</f>
        <v>好貴</v>
      </c>
      <c r="F11" s="19"/>
      <c r="G11" s="21" t="str">
        <f>"要花"&amp;SUM(B2:D2)&amp;"元來買"</f>
        <v>要花11元來買</v>
      </c>
      <c r="H11" s="14" t="str">
        <f t="shared" ca="1" si="0"/>
        <v>="要花"&amp;SUM(B2:D2)&amp;"元來買"</v>
      </c>
    </row>
    <row r="14" spans="1:8" ht="16.350000000000001" customHeight="1">
      <c r="A14" s="23"/>
    </row>
    <row r="15" spans="1:8" s="24" customFormat="1">
      <c r="B15" s="49" t="s">
        <v>90</v>
      </c>
      <c r="C15" s="49" t="s">
        <v>112</v>
      </c>
      <c r="D15" s="68" t="s">
        <v>113</v>
      </c>
      <c r="F15" s="58" t="s">
        <v>110</v>
      </c>
      <c r="G15" s="69"/>
    </row>
    <row r="16" spans="1:8">
      <c r="B16" s="25">
        <v>12345</v>
      </c>
      <c r="C16" s="25">
        <v>40000</v>
      </c>
      <c r="D16" s="70">
        <f>B16/C16</f>
        <v>0.30862499999999998</v>
      </c>
      <c r="E16" s="132" t="s">
        <v>561</v>
      </c>
      <c r="F16" s="70">
        <f>D16*10000</f>
        <v>3086.25</v>
      </c>
      <c r="G16" s="14" t="str">
        <f ca="1">_xlfn.FORMULATEXT(F16)&amp;" 以格式顯示到小數第二位"</f>
        <v>=D16*10000 以格式顯示到小數第二位</v>
      </c>
    </row>
    <row r="17" spans="2:12" ht="15.6" customHeight="1">
      <c r="F17" s="70">
        <f>ROUND(D16,2)*10000</f>
        <v>3100</v>
      </c>
      <c r="G17" s="14" t="str">
        <f ca="1">_xlfn.FORMULATEXT(F17)&amp;" 用Round取到小數第二位"</f>
        <v>=ROUND(D16,2)*10000 用Round取到小數第二位</v>
      </c>
    </row>
    <row r="18" spans="2:12" ht="17.25" customHeight="1">
      <c r="B18" s="50" t="s">
        <v>58</v>
      </c>
      <c r="C18" s="50"/>
      <c r="D18" s="72" t="s">
        <v>118</v>
      </c>
    </row>
    <row r="19" spans="2:12" ht="19.5">
      <c r="B19" s="26">
        <f ca="1">RANDBETWEEN(800,1500)+RAND()</f>
        <v>1285.0070048603345</v>
      </c>
      <c r="C19" s="19"/>
      <c r="D19" s="60">
        <v>3</v>
      </c>
      <c r="G19" s="130" t="s">
        <v>556</v>
      </c>
    </row>
    <row r="20" spans="2:12">
      <c r="B20" s="26">
        <f t="shared" ref="B20:B24" ca="1" si="1">RANDBETWEEN(800,1500)+RAND()</f>
        <v>849.51092023838146</v>
      </c>
      <c r="C20" s="19"/>
      <c r="D20" s="26">
        <v>2</v>
      </c>
      <c r="F20" s="133" t="s">
        <v>566</v>
      </c>
      <c r="G20" s="14" t="s">
        <v>562</v>
      </c>
    </row>
    <row r="21" spans="2:12">
      <c r="B21" s="26">
        <f t="shared" ca="1" si="1"/>
        <v>1428.6410351634747</v>
      </c>
      <c r="C21" s="19"/>
      <c r="D21" s="26">
        <v>1</v>
      </c>
      <c r="F21" s="134" t="s">
        <v>566</v>
      </c>
      <c r="G21" s="14" t="s">
        <v>580</v>
      </c>
    </row>
    <row r="22" spans="2:12">
      <c r="B22" s="26">
        <f t="shared" ca="1" si="1"/>
        <v>1303.2969035525889</v>
      </c>
      <c r="C22" s="19"/>
      <c r="D22" s="26">
        <v>0</v>
      </c>
      <c r="G22" s="14" t="s">
        <v>563</v>
      </c>
      <c r="J22" s="118">
        <v>123.3467</v>
      </c>
    </row>
    <row r="23" spans="2:12">
      <c r="B23" s="26">
        <f t="shared" ca="1" si="1"/>
        <v>998.06844460703792</v>
      </c>
      <c r="C23" s="19"/>
      <c r="D23" s="60">
        <v>-1</v>
      </c>
      <c r="F23" s="134" t="s">
        <v>566</v>
      </c>
      <c r="G23" s="148" t="s">
        <v>564</v>
      </c>
      <c r="H23" s="149" t="s">
        <v>565</v>
      </c>
      <c r="I23" s="149"/>
      <c r="J23" s="150">
        <f>ROUND($J$22,2)</f>
        <v>123.35</v>
      </c>
      <c r="K23" s="151" t="str">
        <f ca="1">_xlfn.FORMULATEXT(J23)</f>
        <v>=ROUND($J$22,2)</v>
      </c>
      <c r="L23" s="149"/>
    </row>
    <row r="24" spans="2:12">
      <c r="B24" s="26">
        <f t="shared" ca="1" si="1"/>
        <v>980.24379202678119</v>
      </c>
      <c r="C24" s="19"/>
      <c r="D24" s="60">
        <v>-2</v>
      </c>
      <c r="F24" s="134" t="s">
        <v>566</v>
      </c>
      <c r="G24" s="152" t="s">
        <v>108</v>
      </c>
      <c r="H24" s="152" t="s">
        <v>544</v>
      </c>
      <c r="I24" s="153"/>
      <c r="J24" s="154">
        <f>ROUNDDOWN($J$22,2)</f>
        <v>123.34</v>
      </c>
      <c r="K24" s="155" t="str">
        <f t="shared" ref="K24:K28" ca="1" si="2">_xlfn.FORMULATEXT(J24)</f>
        <v>=ROUNDDOWN($J$22,2)</v>
      </c>
      <c r="L24" s="153"/>
    </row>
    <row r="25" spans="2:12">
      <c r="F25" s="134" t="s">
        <v>566</v>
      </c>
      <c r="G25" s="152" t="s">
        <v>109</v>
      </c>
      <c r="H25" s="152" t="s">
        <v>545</v>
      </c>
      <c r="I25" s="153"/>
      <c r="J25" s="154">
        <f>ROUNDUP($J$22,2)</f>
        <v>123.35000000000001</v>
      </c>
      <c r="K25" s="155" t="str">
        <f t="shared" ca="1" si="2"/>
        <v>=ROUNDUP($J$22,2)</v>
      </c>
      <c r="L25" s="153"/>
    </row>
    <row r="26" spans="2:12">
      <c r="F26" s="134" t="s">
        <v>566</v>
      </c>
      <c r="G26" s="152" t="s">
        <v>111</v>
      </c>
      <c r="H26" s="152" t="s">
        <v>546</v>
      </c>
      <c r="I26" s="153"/>
      <c r="J26" s="154">
        <f>INT(J22)</f>
        <v>123</v>
      </c>
      <c r="K26" s="155" t="str">
        <f t="shared" ca="1" si="2"/>
        <v>=INT(J22)</v>
      </c>
      <c r="L26" s="153"/>
    </row>
    <row r="27" spans="2:12">
      <c r="F27" s="134" t="s">
        <v>566</v>
      </c>
      <c r="G27" s="152" t="s">
        <v>115</v>
      </c>
      <c r="H27" s="152" t="s">
        <v>547</v>
      </c>
      <c r="I27" s="153"/>
      <c r="J27" s="154">
        <f>MROUND(J22,2)</f>
        <v>124</v>
      </c>
      <c r="K27" s="155" t="str">
        <f t="shared" ca="1" si="2"/>
        <v>=MROUND(J22,2)</v>
      </c>
      <c r="L27" s="153"/>
    </row>
    <row r="28" spans="2:12">
      <c r="F28" s="134" t="s">
        <v>555</v>
      </c>
      <c r="G28" s="152" t="s">
        <v>577</v>
      </c>
      <c r="H28" s="153" t="s">
        <v>578</v>
      </c>
      <c r="I28" s="153"/>
      <c r="J28" s="153">
        <f>MOD(J22,2)</f>
        <v>1.3466999999999985</v>
      </c>
      <c r="K28" s="155" t="str">
        <f t="shared" ca="1" si="2"/>
        <v>=MOD(J22,2)</v>
      </c>
      <c r="L28" s="153"/>
    </row>
    <row r="31" spans="2:12">
      <c r="G31" s="14">
        <f>MROUND(1.3,0.2)</f>
        <v>1.4000000000000001</v>
      </c>
    </row>
    <row r="39" spans="7:7">
      <c r="G39" s="14" t="s">
        <v>582</v>
      </c>
    </row>
    <row r="40" spans="7:7">
      <c r="G40" s="14" t="s">
        <v>581</v>
      </c>
    </row>
  </sheetData>
  <mergeCells count="4">
    <mergeCell ref="B6:C6"/>
    <mergeCell ref="D6:E6"/>
    <mergeCell ref="F6:G6"/>
    <mergeCell ref="B1:D1"/>
  </mergeCells>
  <phoneticPr fontId="3" type="noConversion"/>
  <dataValidations xWindow="643" yWindow="191" count="14">
    <dataValidation allowBlank="1" showInputMessage="1" showErrorMessage="1" prompt="=B2+C2*D2" sqref="B8" xr:uid="{00000000-0002-0000-0000-000000000000}"/>
    <dataValidation allowBlank="1" showInputMessage="1" showErrorMessage="1" prompt="=(B2+C2)*D2" sqref="B9" xr:uid="{00000000-0002-0000-0000-000001000000}"/>
    <dataValidation allowBlank="1" showInputMessage="1" showErrorMessage="1" prompt="=(B2+C2)=(B2+C2)" sqref="D8" xr:uid="{00000000-0002-0000-0000-000002000000}"/>
    <dataValidation allowBlank="1" showInputMessage="1" showErrorMessage="1" prompt="=A3*B3&lt;C3" sqref="E9" xr:uid="{00000000-0002-0000-0000-000003000000}"/>
    <dataValidation allowBlank="1" showInputMessage="1" showErrorMessage="1" prompt="=B2&gt;=D2" sqref="D10" xr:uid="{00000000-0002-0000-0000-000004000000}"/>
    <dataValidation allowBlank="1" showInputMessage="1" showErrorMessage="1" prompt="=IF((B2+C2+D2)&gt;10,&quot;好貴&quot;,&quot;便宜喔&quot;)" sqref="D11" xr:uid="{00000000-0002-0000-0000-000005000000}"/>
    <dataValidation allowBlank="1" showInputMessage="1" showErrorMessage="1" prompt="=E1&amp;E2" sqref="F8" xr:uid="{00000000-0002-0000-0000-000006000000}"/>
    <dataValidation allowBlank="1" showInputMessage="1" showErrorMessage="1" prompt="=&quot;我喜歡&quot;&amp;A5" sqref="G9" xr:uid="{00000000-0002-0000-0000-000007000000}"/>
    <dataValidation allowBlank="1" showInputMessage="1" showErrorMessage="1" prompt="=E2&amp;&quot;很好用&quot;" sqref="F10" xr:uid="{00000000-0002-0000-0000-000008000000}"/>
    <dataValidation allowBlank="1" showInputMessage="1" showErrorMessage="1" prompt="=&quot;要花&quot;&amp;SUM(B2:D2)&amp;&quot;元來買&quot;" sqref="F11" xr:uid="{00000000-0002-0000-0000-000009000000}"/>
    <dataValidation allowBlank="1" showInputMessage="1" showErrorMessage="1" prompt="=(B2+C2)^D2" sqref="B11" xr:uid="{00000000-0002-0000-0000-00000A000000}"/>
    <dataValidation allowBlank="1" showInputMessage="1" showErrorMessage="1" prompt="=B2*C2/D2" sqref="B10" xr:uid="{00000000-0002-0000-0000-00000B000000}"/>
    <dataValidation allowBlank="1" showInputMessage="1" showErrorMessage="1" prompt="=B2*C2&lt;D2" sqref="D9" xr:uid="{00000000-0002-0000-0000-00000C000000}"/>
    <dataValidation allowBlank="1" showInputMessage="1" showErrorMessage="1" prompt="=&quot;我喜歡&quot;&amp;E2" sqref="F9" xr:uid="{00000000-0002-0000-0000-00000D000000}"/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30"/>
  <sheetViews>
    <sheetView showGridLines="0" workbookViewId="0">
      <selection activeCell="N4" sqref="N4"/>
    </sheetView>
  </sheetViews>
  <sheetFormatPr defaultColWidth="9" defaultRowHeight="16.5"/>
  <cols>
    <col min="1" max="1" width="8.296875" style="13" customWidth="1"/>
    <col min="2" max="2" width="12.296875" style="13" customWidth="1"/>
    <col min="3" max="6" width="10.8984375" style="13" customWidth="1"/>
    <col min="7" max="7" width="11.09765625" style="13" bestFit="1" customWidth="1"/>
    <col min="8" max="8" width="6.3984375" style="13" customWidth="1"/>
    <col min="9" max="9" width="13.59765625" style="13" customWidth="1"/>
    <col min="10" max="10" width="28.59765625" style="13" customWidth="1"/>
    <col min="11" max="11" width="3.59765625" style="13" customWidth="1"/>
    <col min="12" max="12" width="9" style="13"/>
    <col min="13" max="16" width="6.3984375" style="13" customWidth="1"/>
    <col min="17" max="16384" width="9" style="13"/>
  </cols>
  <sheetData>
    <row r="1" spans="1:16">
      <c r="A1" s="64" t="s">
        <v>8</v>
      </c>
      <c r="B1" s="64" t="s">
        <v>7</v>
      </c>
      <c r="C1" s="64" t="s">
        <v>22</v>
      </c>
      <c r="D1" s="64" t="s">
        <v>0</v>
      </c>
      <c r="E1" s="64" t="s">
        <v>5</v>
      </c>
      <c r="F1" s="64" t="s">
        <v>6</v>
      </c>
      <c r="G1" s="65" t="s">
        <v>9</v>
      </c>
      <c r="H1" s="65" t="s">
        <v>10</v>
      </c>
      <c r="I1" s="65" t="s">
        <v>47</v>
      </c>
    </row>
    <row r="2" spans="1:16">
      <c r="A2" s="26" t="s">
        <v>11</v>
      </c>
      <c r="B2" s="26" t="s">
        <v>1</v>
      </c>
      <c r="C2" s="62">
        <v>82</v>
      </c>
      <c r="D2" s="62">
        <v>92</v>
      </c>
      <c r="E2" s="62">
        <v>77</v>
      </c>
      <c r="F2" s="62">
        <v>68</v>
      </c>
      <c r="G2" s="19">
        <f t="shared" ref="G2:G12" si="0">SUM(C2:F2)</f>
        <v>319</v>
      </c>
      <c r="H2" s="66"/>
      <c r="I2" s="67">
        <v>0.92</v>
      </c>
      <c r="M2" t="s">
        <v>151</v>
      </c>
    </row>
    <row r="3" spans="1:16">
      <c r="A3" s="26" t="s">
        <v>12</v>
      </c>
      <c r="B3" s="26" t="s">
        <v>2</v>
      </c>
      <c r="C3" s="62">
        <v>97</v>
      </c>
      <c r="D3" s="62">
        <v>65</v>
      </c>
      <c r="E3" s="62">
        <v>83</v>
      </c>
      <c r="F3" s="62">
        <v>93</v>
      </c>
      <c r="G3" s="19">
        <f t="shared" si="0"/>
        <v>338</v>
      </c>
      <c r="H3" s="66"/>
      <c r="I3" s="14"/>
      <c r="M3" s="59"/>
      <c r="N3" s="60" t="s">
        <v>148</v>
      </c>
      <c r="O3" s="60" t="s">
        <v>149</v>
      </c>
      <c r="P3" s="60" t="s">
        <v>150</v>
      </c>
    </row>
    <row r="4" spans="1:16" ht="19.5">
      <c r="A4" s="26" t="s">
        <v>13</v>
      </c>
      <c r="B4" s="26" t="s">
        <v>3</v>
      </c>
      <c r="C4" s="62">
        <v>89</v>
      </c>
      <c r="D4" s="62">
        <v>72</v>
      </c>
      <c r="E4" s="62">
        <v>94</v>
      </c>
      <c r="F4" s="62">
        <v>89</v>
      </c>
      <c r="G4" s="19">
        <f t="shared" si="0"/>
        <v>344</v>
      </c>
      <c r="H4" s="66"/>
      <c r="I4" s="14"/>
      <c r="J4" s="128" t="s">
        <v>548</v>
      </c>
      <c r="M4" s="59">
        <v>1</v>
      </c>
      <c r="N4" s="117"/>
      <c r="O4" s="117"/>
      <c r="P4" s="117"/>
    </row>
    <row r="5" spans="1:16">
      <c r="A5" s="26" t="s">
        <v>14</v>
      </c>
      <c r="B5" s="26" t="s">
        <v>4</v>
      </c>
      <c r="C5" s="62">
        <v>99</v>
      </c>
      <c r="D5" s="62">
        <v>90</v>
      </c>
      <c r="E5" s="62">
        <v>77</v>
      </c>
      <c r="F5" s="62">
        <v>88</v>
      </c>
      <c r="G5" s="19">
        <f t="shared" si="0"/>
        <v>354</v>
      </c>
      <c r="H5" s="66"/>
      <c r="I5" s="133" t="s">
        <v>568</v>
      </c>
      <c r="J5" s="124" t="s">
        <v>567</v>
      </c>
      <c r="M5" s="59">
        <v>2</v>
      </c>
      <c r="N5" s="117"/>
      <c r="O5" s="117"/>
      <c r="P5" s="117"/>
    </row>
    <row r="6" spans="1:16">
      <c r="A6" s="26" t="s">
        <v>15</v>
      </c>
      <c r="B6" s="26" t="s">
        <v>83</v>
      </c>
      <c r="C6" s="62">
        <v>89</v>
      </c>
      <c r="D6" s="62">
        <v>79</v>
      </c>
      <c r="E6" s="62">
        <v>94</v>
      </c>
      <c r="F6" s="62">
        <v>97</v>
      </c>
      <c r="G6" s="19">
        <f t="shared" si="0"/>
        <v>359</v>
      </c>
      <c r="H6" s="66"/>
      <c r="I6" s="133" t="s">
        <v>568</v>
      </c>
      <c r="J6" s="125" t="s">
        <v>119</v>
      </c>
      <c r="M6" s="59">
        <v>3</v>
      </c>
      <c r="N6" s="117"/>
      <c r="O6" s="117"/>
      <c r="P6" s="117"/>
    </row>
    <row r="7" spans="1:16">
      <c r="A7" s="26" t="s">
        <v>16</v>
      </c>
      <c r="B7" s="63" t="s">
        <v>84</v>
      </c>
      <c r="C7" s="62">
        <v>94</v>
      </c>
      <c r="D7" s="62">
        <v>73</v>
      </c>
      <c r="E7" s="62">
        <v>88</v>
      </c>
      <c r="F7" s="62">
        <v>94</v>
      </c>
      <c r="G7" s="19">
        <f t="shared" si="0"/>
        <v>349</v>
      </c>
      <c r="H7" s="66"/>
      <c r="I7" s="14"/>
      <c r="J7" s="125" t="s">
        <v>154</v>
      </c>
      <c r="M7" s="59">
        <v>4</v>
      </c>
      <c r="N7" s="117"/>
      <c r="O7" s="117"/>
      <c r="P7" s="117"/>
    </row>
    <row r="8" spans="1:16">
      <c r="A8" s="26" t="s">
        <v>17</v>
      </c>
      <c r="B8" s="63" t="s">
        <v>85</v>
      </c>
      <c r="C8" s="62">
        <v>77</v>
      </c>
      <c r="D8" s="62">
        <v>93</v>
      </c>
      <c r="E8" s="62">
        <v>93</v>
      </c>
      <c r="F8" s="62">
        <v>94</v>
      </c>
      <c r="G8" s="19">
        <f t="shared" si="0"/>
        <v>357</v>
      </c>
      <c r="H8" s="66"/>
      <c r="I8" s="14"/>
      <c r="J8" s="126" t="s">
        <v>120</v>
      </c>
      <c r="M8" s="59">
        <v>5</v>
      </c>
      <c r="N8" s="117"/>
      <c r="O8" s="117"/>
      <c r="P8" s="117"/>
    </row>
    <row r="9" spans="1:16">
      <c r="A9" s="26" t="s">
        <v>18</v>
      </c>
      <c r="B9" s="63" t="s">
        <v>86</v>
      </c>
      <c r="C9" s="62">
        <v>68</v>
      </c>
      <c r="D9" s="62">
        <v>92</v>
      </c>
      <c r="E9" s="62">
        <v>97</v>
      </c>
      <c r="F9" s="62">
        <v>83</v>
      </c>
      <c r="G9" s="19">
        <f t="shared" si="0"/>
        <v>340</v>
      </c>
      <c r="H9" s="66"/>
      <c r="I9" s="14"/>
      <c r="J9" s="127" t="s">
        <v>121</v>
      </c>
    </row>
    <row r="10" spans="1:16">
      <c r="A10" s="26" t="s">
        <v>19</v>
      </c>
      <c r="B10" s="63" t="s">
        <v>87</v>
      </c>
      <c r="C10" s="62">
        <v>88</v>
      </c>
      <c r="D10" s="62">
        <v>87</v>
      </c>
      <c r="E10" s="62">
        <v>89</v>
      </c>
      <c r="F10" s="62">
        <v>82</v>
      </c>
      <c r="G10" s="19">
        <f t="shared" si="0"/>
        <v>346</v>
      </c>
      <c r="H10" s="66"/>
      <c r="M10" t="s">
        <v>152</v>
      </c>
    </row>
    <row r="11" spans="1:16">
      <c r="A11" s="26" t="s">
        <v>20</v>
      </c>
      <c r="B11" s="63" t="s">
        <v>88</v>
      </c>
      <c r="C11" s="62">
        <v>83</v>
      </c>
      <c r="D11" s="62">
        <v>100</v>
      </c>
      <c r="E11" s="62">
        <v>68</v>
      </c>
      <c r="F11" s="62">
        <v>77</v>
      </c>
      <c r="G11" s="19">
        <f t="shared" si="0"/>
        <v>328</v>
      </c>
      <c r="H11" s="66"/>
      <c r="I11" s="133" t="s">
        <v>568</v>
      </c>
      <c r="J11" s="135" t="s">
        <v>569</v>
      </c>
    </row>
    <row r="12" spans="1:16">
      <c r="A12" s="26" t="s">
        <v>21</v>
      </c>
      <c r="B12" s="26" t="s">
        <v>89</v>
      </c>
      <c r="C12" s="62">
        <v>93</v>
      </c>
      <c r="D12" s="62">
        <v>72</v>
      </c>
      <c r="E12" s="62">
        <v>82</v>
      </c>
      <c r="F12" s="62">
        <v>77</v>
      </c>
      <c r="G12" s="19">
        <f t="shared" si="0"/>
        <v>324</v>
      </c>
      <c r="H12" s="66"/>
      <c r="I12" s="14"/>
      <c r="J12" s="125" t="str">
        <f ca="1">_xlfn.FORMULATEXT(J25)</f>
        <v>="今天日期是："&amp;TODAY()</v>
      </c>
    </row>
    <row r="13" spans="1:16" customFormat="1">
      <c r="I13" s="14"/>
      <c r="J13" s="125" t="str">
        <f ca="1">_xlfn.FORMULATEXT(J26)</f>
        <v>="今天日期是："&amp;TEXT(TODAY(),"yyyy/mm/dd")</v>
      </c>
    </row>
    <row r="14" spans="1:16" customFormat="1" ht="15">
      <c r="B14" s="38" t="s">
        <v>48</v>
      </c>
      <c r="C14" s="39">
        <f>AVERAGE(C2:C12)</f>
        <v>87.181818181818187</v>
      </c>
      <c r="D14" s="40"/>
      <c r="E14" s="40"/>
      <c r="F14" s="40"/>
      <c r="J14" s="125" t="str">
        <f ca="1">_xlfn.FORMULATEXT(J27)</f>
        <v>="今天日期是："&amp;TEXT(TODAY(),"ee/mm/dd")</v>
      </c>
    </row>
    <row r="15" spans="1:16" customFormat="1" ht="15">
      <c r="J15" s="125" t="str">
        <f ca="1">_xlfn.FORMULATEXT(J28)</f>
        <v>="今天日期是："&amp;TEXT(TODAY(),"ee 年 mm 月 dd 日")</v>
      </c>
    </row>
    <row r="16" spans="1:16" customFormat="1" ht="15"/>
    <row r="17" spans="1:11" customFormat="1" ht="15"/>
    <row r="18" spans="1:11" customFormat="1">
      <c r="A18" s="27" t="s">
        <v>23</v>
      </c>
      <c r="B18" s="41" t="s">
        <v>114</v>
      </c>
      <c r="C18" s="41"/>
      <c r="D18" s="41"/>
      <c r="E18" s="41"/>
      <c r="F18" s="41"/>
    </row>
    <row r="19" spans="1:11" customFormat="1" ht="15">
      <c r="B19" s="41" t="s">
        <v>117</v>
      </c>
      <c r="C19" s="41"/>
      <c r="D19" s="41"/>
      <c r="E19" s="41"/>
      <c r="F19" s="41"/>
    </row>
    <row r="20" spans="1:11" customFormat="1" ht="15">
      <c r="B20" s="178"/>
      <c r="C20" s="178"/>
      <c r="D20" s="178"/>
      <c r="E20" s="178"/>
    </row>
    <row r="21" spans="1:11" customFormat="1">
      <c r="A21" t="s">
        <v>59</v>
      </c>
      <c r="B21" s="2" t="s">
        <v>116</v>
      </c>
    </row>
    <row r="22" spans="1:11" customFormat="1">
      <c r="B22" s="118" t="s">
        <v>153</v>
      </c>
    </row>
    <row r="23" spans="1:11" customFormat="1">
      <c r="A23" s="27" t="s">
        <v>49</v>
      </c>
    </row>
    <row r="24" spans="1:11" customFormat="1">
      <c r="B24" s="164" t="s">
        <v>60</v>
      </c>
      <c r="C24" s="164"/>
      <c r="D24" s="164"/>
      <c r="E24" s="164"/>
      <c r="G24" s="30" t="s">
        <v>61</v>
      </c>
      <c r="H24" s="165" t="s">
        <v>62</v>
      </c>
      <c r="I24" s="166"/>
      <c r="J24" s="167" t="s">
        <v>55</v>
      </c>
      <c r="K24" s="168"/>
    </row>
    <row r="25" spans="1:11" customFormat="1">
      <c r="B25" s="165" t="s">
        <v>63</v>
      </c>
      <c r="C25" s="166"/>
      <c r="D25" s="30" t="s">
        <v>62</v>
      </c>
      <c r="E25" s="30" t="s">
        <v>55</v>
      </c>
      <c r="G25" s="169" t="s">
        <v>37</v>
      </c>
      <c r="H25" s="172"/>
      <c r="I25" s="173"/>
      <c r="J25" s="42" t="str">
        <f ca="1">"今天日期是："&amp;TODAY()</f>
        <v>今天日期是：43557</v>
      </c>
      <c r="K25" s="43"/>
    </row>
    <row r="26" spans="1:11" customFormat="1" ht="15">
      <c r="B26" s="44"/>
      <c r="C26" s="45"/>
      <c r="D26" s="46"/>
      <c r="E26" s="40" t="str">
        <f ca="1">TEXT(B27,"0.00")</f>
        <v>43557.00</v>
      </c>
      <c r="G26" s="170"/>
      <c r="H26" s="172"/>
      <c r="I26" s="173"/>
      <c r="J26" s="42" t="str">
        <f ca="1">"今天日期是："&amp;TEXT(TODAY(),"yyyy/mm/dd")</f>
        <v>今天日期是：2019/04/02</v>
      </c>
      <c r="K26" s="43"/>
    </row>
    <row r="27" spans="1:11" customFormat="1" ht="15">
      <c r="B27" s="44">
        <f ca="1">TODAY()</f>
        <v>43557</v>
      </c>
      <c r="C27" s="3" t="s">
        <v>64</v>
      </c>
      <c r="D27" s="46"/>
      <c r="E27" s="40" t="str">
        <f ca="1">TEXT(B27,"#,###")</f>
        <v>43,557</v>
      </c>
      <c r="G27" s="170"/>
      <c r="H27" s="172"/>
      <c r="I27" s="173"/>
      <c r="J27" s="42" t="str">
        <f ca="1">"今天日期是："&amp;TEXT(TODAY(),"ee/mm/dd")</f>
        <v>今天日期是：108/04/02</v>
      </c>
      <c r="K27" s="43"/>
    </row>
    <row r="28" spans="1:11" customFormat="1" ht="15">
      <c r="B28" s="44"/>
      <c r="C28" s="45"/>
      <c r="D28" s="46"/>
      <c r="E28" s="40" t="str">
        <f ca="1">TEXT(B27,"yyyy/mm/dd")</f>
        <v>2019/04/02</v>
      </c>
      <c r="G28" s="171"/>
      <c r="H28" s="172"/>
      <c r="I28" s="173"/>
      <c r="J28" s="42" t="str">
        <f ca="1">"今天日期是："&amp;TEXT(TODAY(),"ee 年 mm 月 dd 日")</f>
        <v>今天日期是：108 年 04 月 02 日</v>
      </c>
      <c r="K28" s="43"/>
    </row>
    <row r="29" spans="1:11" customFormat="1" ht="15">
      <c r="B29" s="47"/>
      <c r="C29" s="48"/>
      <c r="D29" s="46"/>
      <c r="E29" s="40" t="str">
        <f ca="1">TEXT(B27,"ee/mm/dd")</f>
        <v>108/04/02</v>
      </c>
    </row>
    <row r="30" spans="1:11" customFormat="1" ht="15"/>
  </sheetData>
  <dataConsolidate/>
  <mergeCells count="9">
    <mergeCell ref="B24:E24"/>
    <mergeCell ref="H24:I24"/>
    <mergeCell ref="J24:K24"/>
    <mergeCell ref="B25:C25"/>
    <mergeCell ref="G25:G28"/>
    <mergeCell ref="H25:I25"/>
    <mergeCell ref="H26:I26"/>
    <mergeCell ref="H27:I27"/>
    <mergeCell ref="H28:I28"/>
  </mergeCells>
  <phoneticPr fontId="3" type="noConversion"/>
  <dataValidations count="8">
    <dataValidation allowBlank="1" showInputMessage="1" showErrorMessage="1" prompt="=G26&amp;TEXT(TODAY(),&quot;ee 年 mm 月 dd 日&quot;)" sqref="H28:I28" xr:uid="{00000000-0002-0000-0100-000000000000}"/>
    <dataValidation allowBlank="1" showInputMessage="1" showErrorMessage="1" prompt="=G26&amp;TEXT(TODAY(),&quot;ee/mm/dd&quot;)" sqref="H27:I27" xr:uid="{00000000-0002-0000-0100-000001000000}"/>
    <dataValidation allowBlank="1" showInputMessage="1" showErrorMessage="1" prompt="=G26&amp;TEXT(TODAY(),&quot;yyyy/mm/dd&quot;)" sqref="H26:I26" xr:uid="{00000000-0002-0000-0100-000002000000}"/>
    <dataValidation allowBlank="1" showInputMessage="1" showErrorMessage="1" prompt="=G26&amp;TODAY()" sqref="H25:I25" xr:uid="{00000000-0002-0000-0100-000003000000}"/>
    <dataValidation allowBlank="1" showInputMessage="1" showErrorMessage="1" prompt="=TEXT(B28,&quot;e/mm/dd&quot;)" sqref="D29" xr:uid="{00000000-0002-0000-0100-000004000000}"/>
    <dataValidation allowBlank="1" showInputMessage="1" showErrorMessage="1" prompt="=TEXT(B28,&quot;yyyy/mm/dd&quot;)" sqref="D28" xr:uid="{00000000-0002-0000-0100-000005000000}"/>
    <dataValidation allowBlank="1" showInputMessage="1" showErrorMessage="1" prompt="=TEXT(B28,&quot;#,##0&quot;)" sqref="D27" xr:uid="{00000000-0002-0000-0100-000006000000}"/>
    <dataValidation allowBlank="1" showInputMessage="1" showErrorMessage="1" prompt="=TEXT(B28,&quot;0.00&quot;)" sqref="D26" xr:uid="{00000000-0002-0000-0100-000007000000}"/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2"/>
  <dimension ref="A1:J18"/>
  <sheetViews>
    <sheetView showGridLines="0" workbookViewId="0">
      <selection activeCell="G18" sqref="G18"/>
    </sheetView>
  </sheetViews>
  <sheetFormatPr defaultColWidth="8.69921875" defaultRowHeight="15"/>
  <cols>
    <col min="1" max="1" width="10.59765625" customWidth="1"/>
    <col min="2" max="2" width="8.296875" customWidth="1"/>
    <col min="3" max="3" width="13.296875" customWidth="1"/>
    <col min="4" max="4" width="4.3984375" bestFit="1" customWidth="1"/>
    <col min="5" max="5" width="13.296875" customWidth="1"/>
    <col min="6" max="6" width="4.3984375" bestFit="1" customWidth="1"/>
    <col min="7" max="7" width="10.59765625" customWidth="1"/>
    <col min="8" max="8" width="9.59765625" customWidth="1"/>
  </cols>
  <sheetData>
    <row r="1" spans="1:10" ht="16.5">
      <c r="A1" s="61" t="s">
        <v>8</v>
      </c>
      <c r="B1" s="61" t="s">
        <v>7</v>
      </c>
      <c r="C1" s="61" t="s">
        <v>22</v>
      </c>
      <c r="D1" s="61" t="s">
        <v>0</v>
      </c>
      <c r="E1" s="61" t="s">
        <v>5</v>
      </c>
      <c r="F1" s="61" t="s">
        <v>6</v>
      </c>
    </row>
    <row r="2" spans="1:10" ht="16.5">
      <c r="A2" s="26" t="s">
        <v>11</v>
      </c>
      <c r="B2" s="26" t="s">
        <v>1</v>
      </c>
      <c r="C2" s="62">
        <v>82</v>
      </c>
      <c r="D2" s="62">
        <v>92</v>
      </c>
      <c r="E2" s="62">
        <v>77</v>
      </c>
      <c r="F2" s="62">
        <v>68</v>
      </c>
    </row>
    <row r="3" spans="1:10" ht="16.5">
      <c r="A3" s="26" t="s">
        <v>12</v>
      </c>
      <c r="B3" s="26" t="s">
        <v>2</v>
      </c>
      <c r="C3" s="62">
        <v>97</v>
      </c>
      <c r="D3" s="62">
        <v>65</v>
      </c>
      <c r="E3" s="62">
        <v>83</v>
      </c>
      <c r="F3" s="62">
        <v>93</v>
      </c>
    </row>
    <row r="4" spans="1:10" ht="16.5">
      <c r="A4" s="26" t="s">
        <v>13</v>
      </c>
      <c r="B4" s="26" t="s">
        <v>3</v>
      </c>
      <c r="C4" s="62">
        <v>89</v>
      </c>
      <c r="D4" s="62">
        <v>72</v>
      </c>
      <c r="E4" s="62">
        <v>94</v>
      </c>
      <c r="F4" s="62">
        <v>89</v>
      </c>
    </row>
    <row r="5" spans="1:10" ht="16.5">
      <c r="A5" s="26" t="s">
        <v>14</v>
      </c>
      <c r="B5" s="26" t="s">
        <v>4</v>
      </c>
      <c r="C5" s="62">
        <v>99</v>
      </c>
      <c r="D5" s="62">
        <v>90</v>
      </c>
      <c r="E5" s="62">
        <v>77</v>
      </c>
      <c r="F5" s="62">
        <v>88</v>
      </c>
    </row>
    <row r="6" spans="1:10" ht="16.5">
      <c r="A6" s="26" t="s">
        <v>15</v>
      </c>
      <c r="B6" s="26" t="s">
        <v>83</v>
      </c>
      <c r="C6" s="62">
        <v>89</v>
      </c>
      <c r="D6" s="62">
        <v>79</v>
      </c>
      <c r="E6" s="62">
        <v>94</v>
      </c>
      <c r="F6" s="62">
        <v>97</v>
      </c>
    </row>
    <row r="7" spans="1:10" ht="16.5">
      <c r="A7" s="26" t="s">
        <v>16</v>
      </c>
      <c r="B7" s="63" t="s">
        <v>84</v>
      </c>
      <c r="C7" s="62">
        <v>94</v>
      </c>
      <c r="D7" s="62">
        <v>73</v>
      </c>
      <c r="E7" s="62">
        <v>88</v>
      </c>
      <c r="F7" s="62">
        <v>94</v>
      </c>
    </row>
    <row r="8" spans="1:10" ht="16.5">
      <c r="A8" s="26" t="s">
        <v>17</v>
      </c>
      <c r="B8" s="63" t="s">
        <v>85</v>
      </c>
      <c r="C8" s="62">
        <v>77</v>
      </c>
      <c r="D8" s="62">
        <v>93</v>
      </c>
      <c r="E8" s="62">
        <v>93</v>
      </c>
      <c r="F8" s="62">
        <v>94</v>
      </c>
    </row>
    <row r="9" spans="1:10" ht="16.5">
      <c r="A9" s="26" t="s">
        <v>18</v>
      </c>
      <c r="B9" s="63" t="s">
        <v>86</v>
      </c>
      <c r="C9" s="62">
        <v>68</v>
      </c>
      <c r="D9" s="62">
        <v>92</v>
      </c>
      <c r="E9" s="62">
        <v>97</v>
      </c>
      <c r="F9" s="62">
        <v>83</v>
      </c>
    </row>
    <row r="10" spans="1:10" ht="16.5">
      <c r="A10" s="26" t="s">
        <v>19</v>
      </c>
      <c r="B10" s="63" t="s">
        <v>87</v>
      </c>
      <c r="C10" s="62">
        <v>88</v>
      </c>
      <c r="D10" s="62">
        <v>87</v>
      </c>
      <c r="E10" s="62">
        <v>89</v>
      </c>
      <c r="F10" s="62">
        <v>82</v>
      </c>
    </row>
    <row r="11" spans="1:10" ht="16.5">
      <c r="A11" s="26" t="s">
        <v>20</v>
      </c>
      <c r="B11" s="63" t="s">
        <v>88</v>
      </c>
      <c r="C11" s="62">
        <v>83</v>
      </c>
      <c r="D11" s="62">
        <v>100</v>
      </c>
      <c r="E11" s="62">
        <v>68</v>
      </c>
      <c r="F11" s="62">
        <v>77</v>
      </c>
    </row>
    <row r="12" spans="1:10" ht="16.5">
      <c r="A12" s="26" t="s">
        <v>21</v>
      </c>
      <c r="B12" s="26" t="s">
        <v>89</v>
      </c>
      <c r="C12" s="62">
        <v>93</v>
      </c>
      <c r="D12" s="62">
        <v>72</v>
      </c>
      <c r="E12" s="62">
        <v>82</v>
      </c>
      <c r="F12" s="62">
        <v>77</v>
      </c>
    </row>
    <row r="14" spans="1:10" ht="19.5">
      <c r="A14" s="128" t="s">
        <v>548</v>
      </c>
    </row>
    <row r="15" spans="1:10" s="24" customFormat="1" ht="16.5">
      <c r="A15" s="1" t="s">
        <v>65</v>
      </c>
      <c r="B15" s="1" t="s">
        <v>66</v>
      </c>
      <c r="C15" s="175" t="s">
        <v>24</v>
      </c>
      <c r="D15" s="175"/>
      <c r="E15" s="175"/>
      <c r="F15" s="175"/>
      <c r="G15" s="174" t="s">
        <v>29</v>
      </c>
      <c r="H15" s="174"/>
    </row>
    <row r="16" spans="1:10" s="14" customFormat="1" ht="33">
      <c r="A16" s="28" t="s">
        <v>67</v>
      </c>
      <c r="B16" s="122" t="s">
        <v>543</v>
      </c>
      <c r="C16" s="28" t="s">
        <v>25</v>
      </c>
      <c r="D16" s="26">
        <f>SUM(C2:C12)</f>
        <v>959</v>
      </c>
      <c r="E16" s="28" t="s">
        <v>26</v>
      </c>
      <c r="F16" s="26">
        <f>SUM(C2:F2)</f>
        <v>319</v>
      </c>
      <c r="G16" s="31"/>
      <c r="H16" s="31"/>
      <c r="J16" s="14" t="str">
        <f ca="1">_xlfn.FORMULATEXT(F16)</f>
        <v>=SUM(C2:F2)</v>
      </c>
    </row>
    <row r="17" spans="1:10" s="14" customFormat="1" ht="33">
      <c r="A17" s="28" t="s">
        <v>68</v>
      </c>
      <c r="B17" s="29" t="s">
        <v>69</v>
      </c>
      <c r="C17" s="28" t="s">
        <v>70</v>
      </c>
      <c r="D17" s="26">
        <f>SUM(C2:C12,E2:E12)</f>
        <v>1901</v>
      </c>
      <c r="E17" s="28" t="s">
        <v>27</v>
      </c>
      <c r="F17" s="26">
        <f>SUM(C2:F2,C5:F5)</f>
        <v>673</v>
      </c>
      <c r="G17" s="31"/>
      <c r="H17" s="31"/>
      <c r="J17" s="14" t="str">
        <f ca="1">_xlfn.FORMULATEXT(F17)</f>
        <v>=SUM(C2:F2,C5:F5)</v>
      </c>
    </row>
    <row r="18" spans="1:10" s="14" customFormat="1" ht="49.5">
      <c r="A18" s="28" t="s">
        <v>71</v>
      </c>
      <c r="B18" s="29" t="s">
        <v>72</v>
      </c>
      <c r="C18" s="29" t="s">
        <v>73</v>
      </c>
      <c r="D18" s="26">
        <f>SUM(C6:F6 C2:C12)</f>
        <v>89</v>
      </c>
      <c r="E18" s="28" t="s">
        <v>28</v>
      </c>
      <c r="F18" s="26">
        <f>SUM(C2:E2 C2:C12,C5:E5 D2:D12)</f>
        <v>172</v>
      </c>
      <c r="G18" s="31"/>
      <c r="H18" s="31"/>
      <c r="J18" s="14" t="str">
        <f t="shared" ref="J17:J18" ca="1" si="0">_xlfn.FORMULATEXT(F18)</f>
        <v>=SUM(C2:E2 C2:C12,C5:E5 D2:D12)</v>
      </c>
    </row>
  </sheetData>
  <mergeCells count="2">
    <mergeCell ref="G15:H15"/>
    <mergeCell ref="C15:F15"/>
  </mergeCells>
  <phoneticPr fontId="3" type="noConversion"/>
  <dataValidations count="1">
    <dataValidation type="list" allowBlank="1" showInputMessage="1" showErrorMessage="1" sqref="I8" xr:uid="{24AE73ED-F359-4E0C-A6E7-3C071F82DAC9}">
      <formula1>list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3"/>
  <dimension ref="A1:H25"/>
  <sheetViews>
    <sheetView showGridLines="0" zoomScale="99" zoomScaleNormal="99" workbookViewId="0">
      <selection activeCell="I22" sqref="I22"/>
    </sheetView>
  </sheetViews>
  <sheetFormatPr defaultColWidth="7.8984375" defaultRowHeight="16.5"/>
  <cols>
    <col min="1" max="1" width="9.296875" style="4" customWidth="1"/>
    <col min="2" max="2" width="12.296875" style="4" customWidth="1"/>
    <col min="3" max="5" width="9.3984375" style="4" customWidth="1"/>
    <col min="6" max="6" width="8.59765625" style="4" customWidth="1"/>
    <col min="7" max="7" width="8.3984375" style="4" customWidth="1"/>
    <col min="8" max="16384" width="7.8984375" style="4"/>
  </cols>
  <sheetData>
    <row r="1" spans="1:8">
      <c r="A1" s="33" t="s">
        <v>571</v>
      </c>
    </row>
    <row r="2" spans="1:8">
      <c r="A2" s="34" t="s">
        <v>96</v>
      </c>
    </row>
    <row r="3" spans="1:8">
      <c r="A3" s="5"/>
    </row>
    <row r="4" spans="1:8">
      <c r="A4" s="12"/>
    </row>
    <row r="5" spans="1:8">
      <c r="A5" s="6" t="s">
        <v>74</v>
      </c>
      <c r="B5" s="6" t="s">
        <v>75</v>
      </c>
      <c r="C5" s="6" t="s">
        <v>30</v>
      </c>
      <c r="D5" s="6" t="s">
        <v>31</v>
      </c>
      <c r="E5" s="6" t="s">
        <v>32</v>
      </c>
      <c r="F5" s="6" t="s">
        <v>76</v>
      </c>
    </row>
    <row r="6" spans="1:8">
      <c r="A6" s="137" t="s">
        <v>91</v>
      </c>
      <c r="B6" s="138">
        <v>175</v>
      </c>
      <c r="C6" s="138">
        <v>645</v>
      </c>
      <c r="D6" s="138">
        <v>520</v>
      </c>
      <c r="E6" s="138">
        <v>520</v>
      </c>
      <c r="F6" s="7">
        <f>SUM(B6:E6)</f>
        <v>1860</v>
      </c>
    </row>
    <row r="7" spans="1:8">
      <c r="A7" s="137" t="s">
        <v>92</v>
      </c>
      <c r="B7" s="138">
        <v>80</v>
      </c>
      <c r="C7" s="138">
        <v>295</v>
      </c>
      <c r="D7" s="138">
        <v>920</v>
      </c>
      <c r="E7" s="138">
        <v>645</v>
      </c>
      <c r="F7" s="7">
        <f>SUM(B7:E7)</f>
        <v>1940</v>
      </c>
    </row>
    <row r="8" spans="1:8">
      <c r="A8" s="137" t="s">
        <v>93</v>
      </c>
      <c r="B8" s="138">
        <v>120</v>
      </c>
      <c r="C8" s="138">
        <v>340</v>
      </c>
      <c r="D8" s="138">
        <v>735</v>
      </c>
      <c r="E8" s="138">
        <v>950</v>
      </c>
      <c r="F8" s="7">
        <f>SUM(B8:E8)</f>
        <v>2145</v>
      </c>
    </row>
    <row r="9" spans="1:8">
      <c r="A9" s="137" t="s">
        <v>94</v>
      </c>
      <c r="B9" s="138">
        <v>325</v>
      </c>
      <c r="C9" s="138">
        <v>125</v>
      </c>
      <c r="D9" s="138">
        <v>605</v>
      </c>
      <c r="E9" s="138">
        <v>415</v>
      </c>
      <c r="F9" s="7">
        <f>SUM(B9:E9)</f>
        <v>1470</v>
      </c>
      <c r="H9"/>
    </row>
    <row r="10" spans="1:8">
      <c r="A10" s="8" t="s">
        <v>77</v>
      </c>
      <c r="B10" s="7">
        <f>SUM(B6:B9)</f>
        <v>700</v>
      </c>
      <c r="C10" s="7">
        <f>SUM(C6:C9)</f>
        <v>1405</v>
      </c>
      <c r="D10" s="7">
        <f>SUM(D6:D9)</f>
        <v>2780</v>
      </c>
      <c r="E10" s="7">
        <f>SUM(E6:E9)</f>
        <v>2530</v>
      </c>
      <c r="F10" s="7">
        <f>SUM(B10:E10)</f>
        <v>7415</v>
      </c>
    </row>
    <row r="11" spans="1:8">
      <c r="A11" s="139"/>
      <c r="B11" s="7"/>
      <c r="C11" s="7"/>
      <c r="D11" s="7"/>
      <c r="E11" s="7"/>
      <c r="F11" s="7"/>
    </row>
    <row r="12" spans="1:8">
      <c r="A12" s="140"/>
      <c r="B12" s="176" t="s">
        <v>78</v>
      </c>
      <c r="C12" s="176"/>
      <c r="D12" s="176" t="s">
        <v>79</v>
      </c>
      <c r="E12" s="176"/>
      <c r="F12" s="7"/>
    </row>
    <row r="13" spans="1:8">
      <c r="A13" s="8" t="s">
        <v>80</v>
      </c>
      <c r="B13" s="141">
        <f>AVERAGE(B6:B9)</f>
        <v>175</v>
      </c>
      <c r="C13" s="141">
        <f>AVERAGE(C6:C9)</f>
        <v>351.25</v>
      </c>
      <c r="D13" s="143">
        <f>(D6+D7+D8+D9)/4</f>
        <v>695</v>
      </c>
      <c r="E13" s="143">
        <f>(E6+E7+E8+E9)/4</f>
        <v>632.5</v>
      </c>
      <c r="F13" s="145" t="s">
        <v>570</v>
      </c>
    </row>
    <row r="14" spans="1:8">
      <c r="A14" s="8" t="s">
        <v>81</v>
      </c>
      <c r="B14" s="141">
        <f>STDEV(B6:B9)</f>
        <v>107.31573354670165</v>
      </c>
      <c r="C14" s="141">
        <f>_xlfn.STDEV.S(C6:C9)</f>
        <v>216.61698148267755</v>
      </c>
      <c r="D14" s="143">
        <f>(( (D6-D13)^2 + (D7-D13)^2 +(D8-D13)^2 + (D9-D13)^2)/(4-1))^0.5</f>
        <v>174.11681902293836</v>
      </c>
      <c r="E14" s="143">
        <f>(((E6-E13)^2 + (E7-E13)^2 +(E8-E13)^2 + (E9-E13)^2)/(4-1))^0.5</f>
        <v>231.6067068689218</v>
      </c>
      <c r="F14" s="136">
        <f>(((E6-E13)^2 + (E7-E13)^2 +(E8-E13)^2 + (E9-E13)^2)/(4-1))^0.5</f>
        <v>231.6067068689218</v>
      </c>
      <c r="G14" s="4" t="str">
        <f ca="1">_xlfn.FORMULATEXT(E14)</f>
        <v>=(((E6-E13)^2 + (E7-E13)^2 +(E8-E13)^2 + (E9-E13)^2)/(4-1))^0.5</v>
      </c>
      <c r="H14"/>
    </row>
    <row r="15" spans="1:8">
      <c r="A15" s="9" t="s">
        <v>82</v>
      </c>
      <c r="B15" s="142"/>
      <c r="C15" s="142"/>
      <c r="D15" s="144"/>
      <c r="E15" s="144"/>
      <c r="F15" s="136">
        <f>_xlfn.STDEV.S(E6:E9)</f>
        <v>231.6067068689218</v>
      </c>
      <c r="G15" s="4" t="str">
        <f ca="1">_xlfn.FORMULATEXT(F15)</f>
        <v>=STDEV.S(E6:E9)</v>
      </c>
    </row>
    <row r="18" spans="1:5">
      <c r="A18" s="116" t="s">
        <v>147</v>
      </c>
      <c r="D18" s="10"/>
      <c r="E18" s="11"/>
    </row>
    <row r="19" spans="1:5">
      <c r="D19" s="10"/>
      <c r="E19" s="11"/>
    </row>
    <row r="25" spans="1:5">
      <c r="A25" s="4" t="s">
        <v>573</v>
      </c>
    </row>
  </sheetData>
  <mergeCells count="2">
    <mergeCell ref="B12:C12"/>
    <mergeCell ref="D12:E12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L22"/>
  <sheetViews>
    <sheetView showGridLines="0" workbookViewId="0">
      <selection activeCell="B24" sqref="B24"/>
    </sheetView>
  </sheetViews>
  <sheetFormatPr defaultColWidth="11.09765625" defaultRowHeight="16.5"/>
  <cols>
    <col min="1" max="1" width="6.09765625" style="51" customWidth="1"/>
    <col min="2" max="2" width="8.09765625" style="51" customWidth="1"/>
    <col min="3" max="3" width="9.69921875" style="51" customWidth="1"/>
    <col min="4" max="4" width="14.09765625" style="51" customWidth="1"/>
    <col min="5" max="5" width="9" style="51" customWidth="1"/>
    <col min="6" max="6" width="7.59765625" style="51" customWidth="1"/>
    <col min="7" max="7" width="6.8984375" style="51" customWidth="1"/>
    <col min="8" max="8" width="11.09765625" style="51" customWidth="1"/>
    <col min="9" max="9" width="8.8984375" style="51" customWidth="1"/>
    <col min="10" max="256" width="11.09765625" style="51"/>
    <col min="257" max="257" width="6.09765625" style="51" customWidth="1"/>
    <col min="258" max="258" width="8.09765625" style="51" customWidth="1"/>
    <col min="259" max="262" width="7.59765625" style="51" customWidth="1"/>
    <col min="263" max="263" width="6.8984375" style="51" customWidth="1"/>
    <col min="264" max="264" width="11.09765625" style="51" customWidth="1"/>
    <col min="265" max="265" width="8.8984375" style="51" customWidth="1"/>
    <col min="266" max="512" width="11.09765625" style="51"/>
    <col min="513" max="513" width="6.09765625" style="51" customWidth="1"/>
    <col min="514" max="514" width="8.09765625" style="51" customWidth="1"/>
    <col min="515" max="518" width="7.59765625" style="51" customWidth="1"/>
    <col min="519" max="519" width="6.8984375" style="51" customWidth="1"/>
    <col min="520" max="520" width="11.09765625" style="51" customWidth="1"/>
    <col min="521" max="521" width="8.8984375" style="51" customWidth="1"/>
    <col min="522" max="768" width="11.09765625" style="51"/>
    <col min="769" max="769" width="6.09765625" style="51" customWidth="1"/>
    <col min="770" max="770" width="8.09765625" style="51" customWidth="1"/>
    <col min="771" max="774" width="7.59765625" style="51" customWidth="1"/>
    <col min="775" max="775" width="6.8984375" style="51" customWidth="1"/>
    <col min="776" max="776" width="11.09765625" style="51" customWidth="1"/>
    <col min="777" max="777" width="8.8984375" style="51" customWidth="1"/>
    <col min="778" max="1024" width="11.09765625" style="51"/>
    <col min="1025" max="1025" width="6.09765625" style="51" customWidth="1"/>
    <col min="1026" max="1026" width="8.09765625" style="51" customWidth="1"/>
    <col min="1027" max="1030" width="7.59765625" style="51" customWidth="1"/>
    <col min="1031" max="1031" width="6.8984375" style="51" customWidth="1"/>
    <col min="1032" max="1032" width="11.09765625" style="51" customWidth="1"/>
    <col min="1033" max="1033" width="8.8984375" style="51" customWidth="1"/>
    <col min="1034" max="1280" width="11.09765625" style="51"/>
    <col min="1281" max="1281" width="6.09765625" style="51" customWidth="1"/>
    <col min="1282" max="1282" width="8.09765625" style="51" customWidth="1"/>
    <col min="1283" max="1286" width="7.59765625" style="51" customWidth="1"/>
    <col min="1287" max="1287" width="6.8984375" style="51" customWidth="1"/>
    <col min="1288" max="1288" width="11.09765625" style="51" customWidth="1"/>
    <col min="1289" max="1289" width="8.8984375" style="51" customWidth="1"/>
    <col min="1290" max="1536" width="11.09765625" style="51"/>
    <col min="1537" max="1537" width="6.09765625" style="51" customWidth="1"/>
    <col min="1538" max="1538" width="8.09765625" style="51" customWidth="1"/>
    <col min="1539" max="1542" width="7.59765625" style="51" customWidth="1"/>
    <col min="1543" max="1543" width="6.8984375" style="51" customWidth="1"/>
    <col min="1544" max="1544" width="11.09765625" style="51" customWidth="1"/>
    <col min="1545" max="1545" width="8.8984375" style="51" customWidth="1"/>
    <col min="1546" max="1792" width="11.09765625" style="51"/>
    <col min="1793" max="1793" width="6.09765625" style="51" customWidth="1"/>
    <col min="1794" max="1794" width="8.09765625" style="51" customWidth="1"/>
    <col min="1795" max="1798" width="7.59765625" style="51" customWidth="1"/>
    <col min="1799" max="1799" width="6.8984375" style="51" customWidth="1"/>
    <col min="1800" max="1800" width="11.09765625" style="51" customWidth="1"/>
    <col min="1801" max="1801" width="8.8984375" style="51" customWidth="1"/>
    <col min="1802" max="2048" width="11.09765625" style="51"/>
    <col min="2049" max="2049" width="6.09765625" style="51" customWidth="1"/>
    <col min="2050" max="2050" width="8.09765625" style="51" customWidth="1"/>
    <col min="2051" max="2054" width="7.59765625" style="51" customWidth="1"/>
    <col min="2055" max="2055" width="6.8984375" style="51" customWidth="1"/>
    <col min="2056" max="2056" width="11.09765625" style="51" customWidth="1"/>
    <col min="2057" max="2057" width="8.8984375" style="51" customWidth="1"/>
    <col min="2058" max="2304" width="11.09765625" style="51"/>
    <col min="2305" max="2305" width="6.09765625" style="51" customWidth="1"/>
    <col min="2306" max="2306" width="8.09765625" style="51" customWidth="1"/>
    <col min="2307" max="2310" width="7.59765625" style="51" customWidth="1"/>
    <col min="2311" max="2311" width="6.8984375" style="51" customWidth="1"/>
    <col min="2312" max="2312" width="11.09765625" style="51" customWidth="1"/>
    <col min="2313" max="2313" width="8.8984375" style="51" customWidth="1"/>
    <col min="2314" max="2560" width="11.09765625" style="51"/>
    <col min="2561" max="2561" width="6.09765625" style="51" customWidth="1"/>
    <col min="2562" max="2562" width="8.09765625" style="51" customWidth="1"/>
    <col min="2563" max="2566" width="7.59765625" style="51" customWidth="1"/>
    <col min="2567" max="2567" width="6.8984375" style="51" customWidth="1"/>
    <col min="2568" max="2568" width="11.09765625" style="51" customWidth="1"/>
    <col min="2569" max="2569" width="8.8984375" style="51" customWidth="1"/>
    <col min="2570" max="2816" width="11.09765625" style="51"/>
    <col min="2817" max="2817" width="6.09765625" style="51" customWidth="1"/>
    <col min="2818" max="2818" width="8.09765625" style="51" customWidth="1"/>
    <col min="2819" max="2822" width="7.59765625" style="51" customWidth="1"/>
    <col min="2823" max="2823" width="6.8984375" style="51" customWidth="1"/>
    <col min="2824" max="2824" width="11.09765625" style="51" customWidth="1"/>
    <col min="2825" max="2825" width="8.8984375" style="51" customWidth="1"/>
    <col min="2826" max="3072" width="11.09765625" style="51"/>
    <col min="3073" max="3073" width="6.09765625" style="51" customWidth="1"/>
    <col min="3074" max="3074" width="8.09765625" style="51" customWidth="1"/>
    <col min="3075" max="3078" width="7.59765625" style="51" customWidth="1"/>
    <col min="3079" max="3079" width="6.8984375" style="51" customWidth="1"/>
    <col min="3080" max="3080" width="11.09765625" style="51" customWidth="1"/>
    <col min="3081" max="3081" width="8.8984375" style="51" customWidth="1"/>
    <col min="3082" max="3328" width="11.09765625" style="51"/>
    <col min="3329" max="3329" width="6.09765625" style="51" customWidth="1"/>
    <col min="3330" max="3330" width="8.09765625" style="51" customWidth="1"/>
    <col min="3331" max="3334" width="7.59765625" style="51" customWidth="1"/>
    <col min="3335" max="3335" width="6.8984375" style="51" customWidth="1"/>
    <col min="3336" max="3336" width="11.09765625" style="51" customWidth="1"/>
    <col min="3337" max="3337" width="8.8984375" style="51" customWidth="1"/>
    <col min="3338" max="3584" width="11.09765625" style="51"/>
    <col min="3585" max="3585" width="6.09765625" style="51" customWidth="1"/>
    <col min="3586" max="3586" width="8.09765625" style="51" customWidth="1"/>
    <col min="3587" max="3590" width="7.59765625" style="51" customWidth="1"/>
    <col min="3591" max="3591" width="6.8984375" style="51" customWidth="1"/>
    <col min="3592" max="3592" width="11.09765625" style="51" customWidth="1"/>
    <col min="3593" max="3593" width="8.8984375" style="51" customWidth="1"/>
    <col min="3594" max="3840" width="11.09765625" style="51"/>
    <col min="3841" max="3841" width="6.09765625" style="51" customWidth="1"/>
    <col min="3842" max="3842" width="8.09765625" style="51" customWidth="1"/>
    <col min="3843" max="3846" width="7.59765625" style="51" customWidth="1"/>
    <col min="3847" max="3847" width="6.8984375" style="51" customWidth="1"/>
    <col min="3848" max="3848" width="11.09765625" style="51" customWidth="1"/>
    <col min="3849" max="3849" width="8.8984375" style="51" customWidth="1"/>
    <col min="3850" max="4096" width="11.09765625" style="51"/>
    <col min="4097" max="4097" width="6.09765625" style="51" customWidth="1"/>
    <col min="4098" max="4098" width="8.09765625" style="51" customWidth="1"/>
    <col min="4099" max="4102" width="7.59765625" style="51" customWidth="1"/>
    <col min="4103" max="4103" width="6.8984375" style="51" customWidth="1"/>
    <col min="4104" max="4104" width="11.09765625" style="51" customWidth="1"/>
    <col min="4105" max="4105" width="8.8984375" style="51" customWidth="1"/>
    <col min="4106" max="4352" width="11.09765625" style="51"/>
    <col min="4353" max="4353" width="6.09765625" style="51" customWidth="1"/>
    <col min="4354" max="4354" width="8.09765625" style="51" customWidth="1"/>
    <col min="4355" max="4358" width="7.59765625" style="51" customWidth="1"/>
    <col min="4359" max="4359" width="6.8984375" style="51" customWidth="1"/>
    <col min="4360" max="4360" width="11.09765625" style="51" customWidth="1"/>
    <col min="4361" max="4361" width="8.8984375" style="51" customWidth="1"/>
    <col min="4362" max="4608" width="11.09765625" style="51"/>
    <col min="4609" max="4609" width="6.09765625" style="51" customWidth="1"/>
    <col min="4610" max="4610" width="8.09765625" style="51" customWidth="1"/>
    <col min="4611" max="4614" width="7.59765625" style="51" customWidth="1"/>
    <col min="4615" max="4615" width="6.8984375" style="51" customWidth="1"/>
    <col min="4616" max="4616" width="11.09765625" style="51" customWidth="1"/>
    <col min="4617" max="4617" width="8.8984375" style="51" customWidth="1"/>
    <col min="4618" max="4864" width="11.09765625" style="51"/>
    <col min="4865" max="4865" width="6.09765625" style="51" customWidth="1"/>
    <col min="4866" max="4866" width="8.09765625" style="51" customWidth="1"/>
    <col min="4867" max="4870" width="7.59765625" style="51" customWidth="1"/>
    <col min="4871" max="4871" width="6.8984375" style="51" customWidth="1"/>
    <col min="4872" max="4872" width="11.09765625" style="51" customWidth="1"/>
    <col min="4873" max="4873" width="8.8984375" style="51" customWidth="1"/>
    <col min="4874" max="5120" width="11.09765625" style="51"/>
    <col min="5121" max="5121" width="6.09765625" style="51" customWidth="1"/>
    <col min="5122" max="5122" width="8.09765625" style="51" customWidth="1"/>
    <col min="5123" max="5126" width="7.59765625" style="51" customWidth="1"/>
    <col min="5127" max="5127" width="6.8984375" style="51" customWidth="1"/>
    <col min="5128" max="5128" width="11.09765625" style="51" customWidth="1"/>
    <col min="5129" max="5129" width="8.8984375" style="51" customWidth="1"/>
    <col min="5130" max="5376" width="11.09765625" style="51"/>
    <col min="5377" max="5377" width="6.09765625" style="51" customWidth="1"/>
    <col min="5378" max="5378" width="8.09765625" style="51" customWidth="1"/>
    <col min="5379" max="5382" width="7.59765625" style="51" customWidth="1"/>
    <col min="5383" max="5383" width="6.8984375" style="51" customWidth="1"/>
    <col min="5384" max="5384" width="11.09765625" style="51" customWidth="1"/>
    <col min="5385" max="5385" width="8.8984375" style="51" customWidth="1"/>
    <col min="5386" max="5632" width="11.09765625" style="51"/>
    <col min="5633" max="5633" width="6.09765625" style="51" customWidth="1"/>
    <col min="5634" max="5634" width="8.09765625" style="51" customWidth="1"/>
    <col min="5635" max="5638" width="7.59765625" style="51" customWidth="1"/>
    <col min="5639" max="5639" width="6.8984375" style="51" customWidth="1"/>
    <col min="5640" max="5640" width="11.09765625" style="51" customWidth="1"/>
    <col min="5641" max="5641" width="8.8984375" style="51" customWidth="1"/>
    <col min="5642" max="5888" width="11.09765625" style="51"/>
    <col min="5889" max="5889" width="6.09765625" style="51" customWidth="1"/>
    <col min="5890" max="5890" width="8.09765625" style="51" customWidth="1"/>
    <col min="5891" max="5894" width="7.59765625" style="51" customWidth="1"/>
    <col min="5895" max="5895" width="6.8984375" style="51" customWidth="1"/>
    <col min="5896" max="5896" width="11.09765625" style="51" customWidth="1"/>
    <col min="5897" max="5897" width="8.8984375" style="51" customWidth="1"/>
    <col min="5898" max="6144" width="11.09765625" style="51"/>
    <col min="6145" max="6145" width="6.09765625" style="51" customWidth="1"/>
    <col min="6146" max="6146" width="8.09765625" style="51" customWidth="1"/>
    <col min="6147" max="6150" width="7.59765625" style="51" customWidth="1"/>
    <col min="6151" max="6151" width="6.8984375" style="51" customWidth="1"/>
    <col min="6152" max="6152" width="11.09765625" style="51" customWidth="1"/>
    <col min="6153" max="6153" width="8.8984375" style="51" customWidth="1"/>
    <col min="6154" max="6400" width="11.09765625" style="51"/>
    <col min="6401" max="6401" width="6.09765625" style="51" customWidth="1"/>
    <col min="6402" max="6402" width="8.09765625" style="51" customWidth="1"/>
    <col min="6403" max="6406" width="7.59765625" style="51" customWidth="1"/>
    <col min="6407" max="6407" width="6.8984375" style="51" customWidth="1"/>
    <col min="6408" max="6408" width="11.09765625" style="51" customWidth="1"/>
    <col min="6409" max="6409" width="8.8984375" style="51" customWidth="1"/>
    <col min="6410" max="6656" width="11.09765625" style="51"/>
    <col min="6657" max="6657" width="6.09765625" style="51" customWidth="1"/>
    <col min="6658" max="6658" width="8.09765625" style="51" customWidth="1"/>
    <col min="6659" max="6662" width="7.59765625" style="51" customWidth="1"/>
    <col min="6663" max="6663" width="6.8984375" style="51" customWidth="1"/>
    <col min="6664" max="6664" width="11.09765625" style="51" customWidth="1"/>
    <col min="6665" max="6665" width="8.8984375" style="51" customWidth="1"/>
    <col min="6666" max="6912" width="11.09765625" style="51"/>
    <col min="6913" max="6913" width="6.09765625" style="51" customWidth="1"/>
    <col min="6914" max="6914" width="8.09765625" style="51" customWidth="1"/>
    <col min="6915" max="6918" width="7.59765625" style="51" customWidth="1"/>
    <col min="6919" max="6919" width="6.8984375" style="51" customWidth="1"/>
    <col min="6920" max="6920" width="11.09765625" style="51" customWidth="1"/>
    <col min="6921" max="6921" width="8.8984375" style="51" customWidth="1"/>
    <col min="6922" max="7168" width="11.09765625" style="51"/>
    <col min="7169" max="7169" width="6.09765625" style="51" customWidth="1"/>
    <col min="7170" max="7170" width="8.09765625" style="51" customWidth="1"/>
    <col min="7171" max="7174" width="7.59765625" style="51" customWidth="1"/>
    <col min="7175" max="7175" width="6.8984375" style="51" customWidth="1"/>
    <col min="7176" max="7176" width="11.09765625" style="51" customWidth="1"/>
    <col min="7177" max="7177" width="8.8984375" style="51" customWidth="1"/>
    <col min="7178" max="7424" width="11.09765625" style="51"/>
    <col min="7425" max="7425" width="6.09765625" style="51" customWidth="1"/>
    <col min="7426" max="7426" width="8.09765625" style="51" customWidth="1"/>
    <col min="7427" max="7430" width="7.59765625" style="51" customWidth="1"/>
    <col min="7431" max="7431" width="6.8984375" style="51" customWidth="1"/>
    <col min="7432" max="7432" width="11.09765625" style="51" customWidth="1"/>
    <col min="7433" max="7433" width="8.8984375" style="51" customWidth="1"/>
    <col min="7434" max="7680" width="11.09765625" style="51"/>
    <col min="7681" max="7681" width="6.09765625" style="51" customWidth="1"/>
    <col min="7682" max="7682" width="8.09765625" style="51" customWidth="1"/>
    <col min="7683" max="7686" width="7.59765625" style="51" customWidth="1"/>
    <col min="7687" max="7687" width="6.8984375" style="51" customWidth="1"/>
    <col min="7688" max="7688" width="11.09765625" style="51" customWidth="1"/>
    <col min="7689" max="7689" width="8.8984375" style="51" customWidth="1"/>
    <col min="7690" max="7936" width="11.09765625" style="51"/>
    <col min="7937" max="7937" width="6.09765625" style="51" customWidth="1"/>
    <col min="7938" max="7938" width="8.09765625" style="51" customWidth="1"/>
    <col min="7939" max="7942" width="7.59765625" style="51" customWidth="1"/>
    <col min="7943" max="7943" width="6.8984375" style="51" customWidth="1"/>
    <col min="7944" max="7944" width="11.09765625" style="51" customWidth="1"/>
    <col min="7945" max="7945" width="8.8984375" style="51" customWidth="1"/>
    <col min="7946" max="8192" width="11.09765625" style="51"/>
    <col min="8193" max="8193" width="6.09765625" style="51" customWidth="1"/>
    <col min="8194" max="8194" width="8.09765625" style="51" customWidth="1"/>
    <col min="8195" max="8198" width="7.59765625" style="51" customWidth="1"/>
    <col min="8199" max="8199" width="6.8984375" style="51" customWidth="1"/>
    <col min="8200" max="8200" width="11.09765625" style="51" customWidth="1"/>
    <col min="8201" max="8201" width="8.8984375" style="51" customWidth="1"/>
    <col min="8202" max="8448" width="11.09765625" style="51"/>
    <col min="8449" max="8449" width="6.09765625" style="51" customWidth="1"/>
    <col min="8450" max="8450" width="8.09765625" style="51" customWidth="1"/>
    <col min="8451" max="8454" width="7.59765625" style="51" customWidth="1"/>
    <col min="8455" max="8455" width="6.8984375" style="51" customWidth="1"/>
    <col min="8456" max="8456" width="11.09765625" style="51" customWidth="1"/>
    <col min="8457" max="8457" width="8.8984375" style="51" customWidth="1"/>
    <col min="8458" max="8704" width="11.09765625" style="51"/>
    <col min="8705" max="8705" width="6.09765625" style="51" customWidth="1"/>
    <col min="8706" max="8706" width="8.09765625" style="51" customWidth="1"/>
    <col min="8707" max="8710" width="7.59765625" style="51" customWidth="1"/>
    <col min="8711" max="8711" width="6.8984375" style="51" customWidth="1"/>
    <col min="8712" max="8712" width="11.09765625" style="51" customWidth="1"/>
    <col min="8713" max="8713" width="8.8984375" style="51" customWidth="1"/>
    <col min="8714" max="8960" width="11.09765625" style="51"/>
    <col min="8961" max="8961" width="6.09765625" style="51" customWidth="1"/>
    <col min="8962" max="8962" width="8.09765625" style="51" customWidth="1"/>
    <col min="8963" max="8966" width="7.59765625" style="51" customWidth="1"/>
    <col min="8967" max="8967" width="6.8984375" style="51" customWidth="1"/>
    <col min="8968" max="8968" width="11.09765625" style="51" customWidth="1"/>
    <col min="8969" max="8969" width="8.8984375" style="51" customWidth="1"/>
    <col min="8970" max="9216" width="11.09765625" style="51"/>
    <col min="9217" max="9217" width="6.09765625" style="51" customWidth="1"/>
    <col min="9218" max="9218" width="8.09765625" style="51" customWidth="1"/>
    <col min="9219" max="9222" width="7.59765625" style="51" customWidth="1"/>
    <col min="9223" max="9223" width="6.8984375" style="51" customWidth="1"/>
    <col min="9224" max="9224" width="11.09765625" style="51" customWidth="1"/>
    <col min="9225" max="9225" width="8.8984375" style="51" customWidth="1"/>
    <col min="9226" max="9472" width="11.09765625" style="51"/>
    <col min="9473" max="9473" width="6.09765625" style="51" customWidth="1"/>
    <col min="9474" max="9474" width="8.09765625" style="51" customWidth="1"/>
    <col min="9475" max="9478" width="7.59765625" style="51" customWidth="1"/>
    <col min="9479" max="9479" width="6.8984375" style="51" customWidth="1"/>
    <col min="9480" max="9480" width="11.09765625" style="51" customWidth="1"/>
    <col min="9481" max="9481" width="8.8984375" style="51" customWidth="1"/>
    <col min="9482" max="9728" width="11.09765625" style="51"/>
    <col min="9729" max="9729" width="6.09765625" style="51" customWidth="1"/>
    <col min="9730" max="9730" width="8.09765625" style="51" customWidth="1"/>
    <col min="9731" max="9734" width="7.59765625" style="51" customWidth="1"/>
    <col min="9735" max="9735" width="6.8984375" style="51" customWidth="1"/>
    <col min="9736" max="9736" width="11.09765625" style="51" customWidth="1"/>
    <col min="9737" max="9737" width="8.8984375" style="51" customWidth="1"/>
    <col min="9738" max="9984" width="11.09765625" style="51"/>
    <col min="9985" max="9985" width="6.09765625" style="51" customWidth="1"/>
    <col min="9986" max="9986" width="8.09765625" style="51" customWidth="1"/>
    <col min="9987" max="9990" width="7.59765625" style="51" customWidth="1"/>
    <col min="9991" max="9991" width="6.8984375" style="51" customWidth="1"/>
    <col min="9992" max="9992" width="11.09765625" style="51" customWidth="1"/>
    <col min="9993" max="9993" width="8.8984375" style="51" customWidth="1"/>
    <col min="9994" max="10240" width="11.09765625" style="51"/>
    <col min="10241" max="10241" width="6.09765625" style="51" customWidth="1"/>
    <col min="10242" max="10242" width="8.09765625" style="51" customWidth="1"/>
    <col min="10243" max="10246" width="7.59765625" style="51" customWidth="1"/>
    <col min="10247" max="10247" width="6.8984375" style="51" customWidth="1"/>
    <col min="10248" max="10248" width="11.09765625" style="51" customWidth="1"/>
    <col min="10249" max="10249" width="8.8984375" style="51" customWidth="1"/>
    <col min="10250" max="10496" width="11.09765625" style="51"/>
    <col min="10497" max="10497" width="6.09765625" style="51" customWidth="1"/>
    <col min="10498" max="10498" width="8.09765625" style="51" customWidth="1"/>
    <col min="10499" max="10502" width="7.59765625" style="51" customWidth="1"/>
    <col min="10503" max="10503" width="6.8984375" style="51" customWidth="1"/>
    <col min="10504" max="10504" width="11.09765625" style="51" customWidth="1"/>
    <col min="10505" max="10505" width="8.8984375" style="51" customWidth="1"/>
    <col min="10506" max="10752" width="11.09765625" style="51"/>
    <col min="10753" max="10753" width="6.09765625" style="51" customWidth="1"/>
    <col min="10754" max="10754" width="8.09765625" style="51" customWidth="1"/>
    <col min="10755" max="10758" width="7.59765625" style="51" customWidth="1"/>
    <col min="10759" max="10759" width="6.8984375" style="51" customWidth="1"/>
    <col min="10760" max="10760" width="11.09765625" style="51" customWidth="1"/>
    <col min="10761" max="10761" width="8.8984375" style="51" customWidth="1"/>
    <col min="10762" max="11008" width="11.09765625" style="51"/>
    <col min="11009" max="11009" width="6.09765625" style="51" customWidth="1"/>
    <col min="11010" max="11010" width="8.09765625" style="51" customWidth="1"/>
    <col min="11011" max="11014" width="7.59765625" style="51" customWidth="1"/>
    <col min="11015" max="11015" width="6.8984375" style="51" customWidth="1"/>
    <col min="11016" max="11016" width="11.09765625" style="51" customWidth="1"/>
    <col min="11017" max="11017" width="8.8984375" style="51" customWidth="1"/>
    <col min="11018" max="11264" width="11.09765625" style="51"/>
    <col min="11265" max="11265" width="6.09765625" style="51" customWidth="1"/>
    <col min="11266" max="11266" width="8.09765625" style="51" customWidth="1"/>
    <col min="11267" max="11270" width="7.59765625" style="51" customWidth="1"/>
    <col min="11271" max="11271" width="6.8984375" style="51" customWidth="1"/>
    <col min="11272" max="11272" width="11.09765625" style="51" customWidth="1"/>
    <col min="11273" max="11273" width="8.8984375" style="51" customWidth="1"/>
    <col min="11274" max="11520" width="11.09765625" style="51"/>
    <col min="11521" max="11521" width="6.09765625" style="51" customWidth="1"/>
    <col min="11522" max="11522" width="8.09765625" style="51" customWidth="1"/>
    <col min="11523" max="11526" width="7.59765625" style="51" customWidth="1"/>
    <col min="11527" max="11527" width="6.8984375" style="51" customWidth="1"/>
    <col min="11528" max="11528" width="11.09765625" style="51" customWidth="1"/>
    <col min="11529" max="11529" width="8.8984375" style="51" customWidth="1"/>
    <col min="11530" max="11776" width="11.09765625" style="51"/>
    <col min="11777" max="11777" width="6.09765625" style="51" customWidth="1"/>
    <col min="11778" max="11778" width="8.09765625" style="51" customWidth="1"/>
    <col min="11779" max="11782" width="7.59765625" style="51" customWidth="1"/>
    <col min="11783" max="11783" width="6.8984375" style="51" customWidth="1"/>
    <col min="11784" max="11784" width="11.09765625" style="51" customWidth="1"/>
    <col min="11785" max="11785" width="8.8984375" style="51" customWidth="1"/>
    <col min="11786" max="12032" width="11.09765625" style="51"/>
    <col min="12033" max="12033" width="6.09765625" style="51" customWidth="1"/>
    <col min="12034" max="12034" width="8.09765625" style="51" customWidth="1"/>
    <col min="12035" max="12038" width="7.59765625" style="51" customWidth="1"/>
    <col min="12039" max="12039" width="6.8984375" style="51" customWidth="1"/>
    <col min="12040" max="12040" width="11.09765625" style="51" customWidth="1"/>
    <col min="12041" max="12041" width="8.8984375" style="51" customWidth="1"/>
    <col min="12042" max="12288" width="11.09765625" style="51"/>
    <col min="12289" max="12289" width="6.09765625" style="51" customWidth="1"/>
    <col min="12290" max="12290" width="8.09765625" style="51" customWidth="1"/>
    <col min="12291" max="12294" width="7.59765625" style="51" customWidth="1"/>
    <col min="12295" max="12295" width="6.8984375" style="51" customWidth="1"/>
    <col min="12296" max="12296" width="11.09765625" style="51" customWidth="1"/>
    <col min="12297" max="12297" width="8.8984375" style="51" customWidth="1"/>
    <col min="12298" max="12544" width="11.09765625" style="51"/>
    <col min="12545" max="12545" width="6.09765625" style="51" customWidth="1"/>
    <col min="12546" max="12546" width="8.09765625" style="51" customWidth="1"/>
    <col min="12547" max="12550" width="7.59765625" style="51" customWidth="1"/>
    <col min="12551" max="12551" width="6.8984375" style="51" customWidth="1"/>
    <col min="12552" max="12552" width="11.09765625" style="51" customWidth="1"/>
    <col min="12553" max="12553" width="8.8984375" style="51" customWidth="1"/>
    <col min="12554" max="12800" width="11.09765625" style="51"/>
    <col min="12801" max="12801" width="6.09765625" style="51" customWidth="1"/>
    <col min="12802" max="12802" width="8.09765625" style="51" customWidth="1"/>
    <col min="12803" max="12806" width="7.59765625" style="51" customWidth="1"/>
    <col min="12807" max="12807" width="6.8984375" style="51" customWidth="1"/>
    <col min="12808" max="12808" width="11.09765625" style="51" customWidth="1"/>
    <col min="12809" max="12809" width="8.8984375" style="51" customWidth="1"/>
    <col min="12810" max="13056" width="11.09765625" style="51"/>
    <col min="13057" max="13057" width="6.09765625" style="51" customWidth="1"/>
    <col min="13058" max="13058" width="8.09765625" style="51" customWidth="1"/>
    <col min="13059" max="13062" width="7.59765625" style="51" customWidth="1"/>
    <col min="13063" max="13063" width="6.8984375" style="51" customWidth="1"/>
    <col min="13064" max="13064" width="11.09765625" style="51" customWidth="1"/>
    <col min="13065" max="13065" width="8.8984375" style="51" customWidth="1"/>
    <col min="13066" max="13312" width="11.09765625" style="51"/>
    <col min="13313" max="13313" width="6.09765625" style="51" customWidth="1"/>
    <col min="13314" max="13314" width="8.09765625" style="51" customWidth="1"/>
    <col min="13315" max="13318" width="7.59765625" style="51" customWidth="1"/>
    <col min="13319" max="13319" width="6.8984375" style="51" customWidth="1"/>
    <col min="13320" max="13320" width="11.09765625" style="51" customWidth="1"/>
    <col min="13321" max="13321" width="8.8984375" style="51" customWidth="1"/>
    <col min="13322" max="13568" width="11.09765625" style="51"/>
    <col min="13569" max="13569" width="6.09765625" style="51" customWidth="1"/>
    <col min="13570" max="13570" width="8.09765625" style="51" customWidth="1"/>
    <col min="13571" max="13574" width="7.59765625" style="51" customWidth="1"/>
    <col min="13575" max="13575" width="6.8984375" style="51" customWidth="1"/>
    <col min="13576" max="13576" width="11.09765625" style="51" customWidth="1"/>
    <col min="13577" max="13577" width="8.8984375" style="51" customWidth="1"/>
    <col min="13578" max="13824" width="11.09765625" style="51"/>
    <col min="13825" max="13825" width="6.09765625" style="51" customWidth="1"/>
    <col min="13826" max="13826" width="8.09765625" style="51" customWidth="1"/>
    <col min="13827" max="13830" width="7.59765625" style="51" customWidth="1"/>
    <col min="13831" max="13831" width="6.8984375" style="51" customWidth="1"/>
    <col min="13832" max="13832" width="11.09765625" style="51" customWidth="1"/>
    <col min="13833" max="13833" width="8.8984375" style="51" customWidth="1"/>
    <col min="13834" max="14080" width="11.09765625" style="51"/>
    <col min="14081" max="14081" width="6.09765625" style="51" customWidth="1"/>
    <col min="14082" max="14082" width="8.09765625" style="51" customWidth="1"/>
    <col min="14083" max="14086" width="7.59765625" style="51" customWidth="1"/>
    <col min="14087" max="14087" width="6.8984375" style="51" customWidth="1"/>
    <col min="14088" max="14088" width="11.09765625" style="51" customWidth="1"/>
    <col min="14089" max="14089" width="8.8984375" style="51" customWidth="1"/>
    <col min="14090" max="14336" width="11.09765625" style="51"/>
    <col min="14337" max="14337" width="6.09765625" style="51" customWidth="1"/>
    <col min="14338" max="14338" width="8.09765625" style="51" customWidth="1"/>
    <col min="14339" max="14342" width="7.59765625" style="51" customWidth="1"/>
    <col min="14343" max="14343" width="6.8984375" style="51" customWidth="1"/>
    <col min="14344" max="14344" width="11.09765625" style="51" customWidth="1"/>
    <col min="14345" max="14345" width="8.8984375" style="51" customWidth="1"/>
    <col min="14346" max="14592" width="11.09765625" style="51"/>
    <col min="14593" max="14593" width="6.09765625" style="51" customWidth="1"/>
    <col min="14594" max="14594" width="8.09765625" style="51" customWidth="1"/>
    <col min="14595" max="14598" width="7.59765625" style="51" customWidth="1"/>
    <col min="14599" max="14599" width="6.8984375" style="51" customWidth="1"/>
    <col min="14600" max="14600" width="11.09765625" style="51" customWidth="1"/>
    <col min="14601" max="14601" width="8.8984375" style="51" customWidth="1"/>
    <col min="14602" max="14848" width="11.09765625" style="51"/>
    <col min="14849" max="14849" width="6.09765625" style="51" customWidth="1"/>
    <col min="14850" max="14850" width="8.09765625" style="51" customWidth="1"/>
    <col min="14851" max="14854" width="7.59765625" style="51" customWidth="1"/>
    <col min="14855" max="14855" width="6.8984375" style="51" customWidth="1"/>
    <col min="14856" max="14856" width="11.09765625" style="51" customWidth="1"/>
    <col min="14857" max="14857" width="8.8984375" style="51" customWidth="1"/>
    <col min="14858" max="15104" width="11.09765625" style="51"/>
    <col min="15105" max="15105" width="6.09765625" style="51" customWidth="1"/>
    <col min="15106" max="15106" width="8.09765625" style="51" customWidth="1"/>
    <col min="15107" max="15110" width="7.59765625" style="51" customWidth="1"/>
    <col min="15111" max="15111" width="6.8984375" style="51" customWidth="1"/>
    <col min="15112" max="15112" width="11.09765625" style="51" customWidth="1"/>
    <col min="15113" max="15113" width="8.8984375" style="51" customWidth="1"/>
    <col min="15114" max="15360" width="11.09765625" style="51"/>
    <col min="15361" max="15361" width="6.09765625" style="51" customWidth="1"/>
    <col min="15362" max="15362" width="8.09765625" style="51" customWidth="1"/>
    <col min="15363" max="15366" width="7.59765625" style="51" customWidth="1"/>
    <col min="15367" max="15367" width="6.8984375" style="51" customWidth="1"/>
    <col min="15368" max="15368" width="11.09765625" style="51" customWidth="1"/>
    <col min="15369" max="15369" width="8.8984375" style="51" customWidth="1"/>
    <col min="15370" max="15616" width="11.09765625" style="51"/>
    <col min="15617" max="15617" width="6.09765625" style="51" customWidth="1"/>
    <col min="15618" max="15618" width="8.09765625" style="51" customWidth="1"/>
    <col min="15619" max="15622" width="7.59765625" style="51" customWidth="1"/>
    <col min="15623" max="15623" width="6.8984375" style="51" customWidth="1"/>
    <col min="15624" max="15624" width="11.09765625" style="51" customWidth="1"/>
    <col min="15625" max="15625" width="8.8984375" style="51" customWidth="1"/>
    <col min="15626" max="15872" width="11.09765625" style="51"/>
    <col min="15873" max="15873" width="6.09765625" style="51" customWidth="1"/>
    <col min="15874" max="15874" width="8.09765625" style="51" customWidth="1"/>
    <col min="15875" max="15878" width="7.59765625" style="51" customWidth="1"/>
    <col min="15879" max="15879" width="6.8984375" style="51" customWidth="1"/>
    <col min="15880" max="15880" width="11.09765625" style="51" customWidth="1"/>
    <col min="15881" max="15881" width="8.8984375" style="51" customWidth="1"/>
    <col min="15882" max="16128" width="11.09765625" style="51"/>
    <col min="16129" max="16129" width="6.09765625" style="51" customWidth="1"/>
    <col min="16130" max="16130" width="8.09765625" style="51" customWidth="1"/>
    <col min="16131" max="16134" width="7.59765625" style="51" customWidth="1"/>
    <col min="16135" max="16135" width="6.8984375" style="51" customWidth="1"/>
    <col min="16136" max="16136" width="11.09765625" style="51" customWidth="1"/>
    <col min="16137" max="16137" width="8.8984375" style="51" customWidth="1"/>
    <col min="16138" max="16384" width="11.09765625" style="51"/>
  </cols>
  <sheetData>
    <row r="1" spans="1:12">
      <c r="A1" s="177" t="s">
        <v>97</v>
      </c>
      <c r="B1" s="177"/>
      <c r="C1" s="177"/>
      <c r="D1" s="177"/>
      <c r="E1" s="177"/>
      <c r="F1" s="177"/>
      <c r="G1" s="177"/>
    </row>
    <row r="2" spans="1:12" ht="17.25" thickBot="1">
      <c r="A2" s="56" t="s">
        <v>98</v>
      </c>
      <c r="B2" s="52" t="s">
        <v>99</v>
      </c>
      <c r="C2" s="52" t="s">
        <v>100</v>
      </c>
      <c r="D2" s="52" t="s">
        <v>101</v>
      </c>
      <c r="E2" s="52" t="s">
        <v>102</v>
      </c>
      <c r="F2" s="52" t="s">
        <v>103</v>
      </c>
      <c r="G2" s="52" t="s">
        <v>33</v>
      </c>
      <c r="I2" s="100" t="s">
        <v>144</v>
      </c>
    </row>
    <row r="3" spans="1:12">
      <c r="A3" s="53" t="s">
        <v>34</v>
      </c>
      <c r="B3" s="54">
        <v>92</v>
      </c>
      <c r="C3" s="54">
        <v>70</v>
      </c>
      <c r="D3" s="54">
        <v>84</v>
      </c>
      <c r="E3" s="54">
        <v>96</v>
      </c>
      <c r="F3" s="54">
        <v>99</v>
      </c>
      <c r="G3" s="54"/>
      <c r="I3" s="104" t="s">
        <v>143</v>
      </c>
      <c r="J3" s="105" t="s">
        <v>140</v>
      </c>
      <c r="K3" s="105" t="s">
        <v>141</v>
      </c>
      <c r="L3" s="106" t="s">
        <v>142</v>
      </c>
    </row>
    <row r="4" spans="1:12" ht="17.25" thickBot="1">
      <c r="A4" s="53" t="s">
        <v>104</v>
      </c>
      <c r="B4" s="54">
        <v>88</v>
      </c>
      <c r="C4" s="54">
        <v>75</v>
      </c>
      <c r="D4" s="54">
        <v>64</v>
      </c>
      <c r="E4" s="54">
        <v>66</v>
      </c>
      <c r="F4" s="54">
        <v>70</v>
      </c>
      <c r="G4" s="54">
        <f t="shared" ref="G4:G9" si="0">SUM(B4:F4)</f>
        <v>363</v>
      </c>
      <c r="I4" s="101"/>
      <c r="J4" s="102"/>
      <c r="K4" s="102"/>
      <c r="L4" s="103" t="e">
        <f>本金*(1+利率*期數)</f>
        <v>#NAME?</v>
      </c>
    </row>
    <row r="5" spans="1:12">
      <c r="A5" s="53" t="s">
        <v>35</v>
      </c>
      <c r="B5" s="54">
        <v>90</v>
      </c>
      <c r="C5" s="54">
        <v>90</v>
      </c>
      <c r="D5" s="54">
        <v>69</v>
      </c>
      <c r="E5" s="54">
        <v>55</v>
      </c>
      <c r="F5" s="54">
        <v>66</v>
      </c>
      <c r="G5" s="54">
        <f t="shared" si="0"/>
        <v>370</v>
      </c>
    </row>
    <row r="6" spans="1:12">
      <c r="A6" s="53" t="s">
        <v>105</v>
      </c>
      <c r="B6" s="54">
        <v>87</v>
      </c>
      <c r="C6" s="54">
        <v>82</v>
      </c>
      <c r="D6" s="54">
        <v>67</v>
      </c>
      <c r="E6" s="54">
        <v>98</v>
      </c>
      <c r="F6" s="54">
        <v>45</v>
      </c>
      <c r="G6" s="54">
        <f t="shared" si="0"/>
        <v>379</v>
      </c>
    </row>
    <row r="7" spans="1:12">
      <c r="A7" s="53" t="s">
        <v>95</v>
      </c>
      <c r="B7" s="54">
        <v>74</v>
      </c>
      <c r="C7" s="54">
        <v>70</v>
      </c>
      <c r="D7" s="54">
        <v>67</v>
      </c>
      <c r="E7" s="54">
        <v>66</v>
      </c>
      <c r="F7" s="54">
        <v>43</v>
      </c>
      <c r="G7" s="54">
        <f t="shared" si="0"/>
        <v>320</v>
      </c>
      <c r="I7" s="107"/>
    </row>
    <row r="8" spans="1:12">
      <c r="A8" s="53" t="s">
        <v>106</v>
      </c>
      <c r="B8" s="54">
        <v>99</v>
      </c>
      <c r="C8" s="54">
        <v>56</v>
      </c>
      <c r="D8" s="54">
        <v>88</v>
      </c>
      <c r="E8" s="54">
        <v>45</v>
      </c>
      <c r="F8" s="54">
        <v>32</v>
      </c>
      <c r="G8" s="54">
        <f t="shared" si="0"/>
        <v>320</v>
      </c>
    </row>
    <row r="9" spans="1:12">
      <c r="A9" s="53" t="s">
        <v>36</v>
      </c>
      <c r="B9" s="54">
        <v>97</v>
      </c>
      <c r="C9" s="54">
        <v>75</v>
      </c>
      <c r="D9" s="54">
        <v>64</v>
      </c>
      <c r="E9" s="54">
        <v>49</v>
      </c>
      <c r="F9" s="54">
        <v>61</v>
      </c>
      <c r="G9" s="54">
        <f t="shared" si="0"/>
        <v>346</v>
      </c>
      <c r="I9" s="108"/>
      <c r="J9" s="109"/>
      <c r="K9" s="110"/>
    </row>
    <row r="10" spans="1:12" ht="17.25" thickBot="1">
      <c r="A10" s="57" t="s">
        <v>107</v>
      </c>
      <c r="B10" s="55">
        <f t="shared" ref="B10:G10" si="1">SUM(B3:B9)</f>
        <v>627</v>
      </c>
      <c r="C10" s="55" t="e">
        <f>SUM(興農)</f>
        <v>#NAME?</v>
      </c>
      <c r="D10" s="55">
        <f t="shared" si="1"/>
        <v>503</v>
      </c>
      <c r="E10" s="55">
        <f t="shared" si="1"/>
        <v>475</v>
      </c>
      <c r="F10" s="55">
        <f t="shared" si="1"/>
        <v>416</v>
      </c>
      <c r="G10" s="55">
        <f t="shared" si="1"/>
        <v>2098</v>
      </c>
      <c r="I10" s="111"/>
      <c r="K10" s="112"/>
    </row>
    <row r="11" spans="1:12" ht="17.25" thickTop="1">
      <c r="I11" s="111"/>
      <c r="K11" s="112"/>
    </row>
    <row r="12" spans="1:12" ht="19.5">
      <c r="A12" s="128" t="s">
        <v>556</v>
      </c>
      <c r="I12" s="111"/>
      <c r="K12" s="112"/>
    </row>
    <row r="13" spans="1:12">
      <c r="A13" s="98" t="s">
        <v>139</v>
      </c>
      <c r="B13" s="123" t="s">
        <v>145</v>
      </c>
      <c r="I13" s="113"/>
      <c r="J13" s="114"/>
      <c r="K13" s="115"/>
    </row>
    <row r="14" spans="1:12">
      <c r="B14" s="99" t="s">
        <v>146</v>
      </c>
    </row>
    <row r="15" spans="1:12">
      <c r="A15" s="129" t="s">
        <v>555</v>
      </c>
      <c r="B15" s="51" t="s">
        <v>549</v>
      </c>
    </row>
    <row r="16" spans="1:12">
      <c r="A16" s="129" t="s">
        <v>555</v>
      </c>
      <c r="B16" s="51" t="s">
        <v>550</v>
      </c>
      <c r="I16" s="51" t="e">
        <f>SUM(地點)</f>
        <v>#NAME?</v>
      </c>
    </row>
    <row r="17" spans="1:9">
      <c r="A17" s="129" t="s">
        <v>555</v>
      </c>
      <c r="B17" s="51" t="s">
        <v>551</v>
      </c>
    </row>
    <row r="18" spans="1:9">
      <c r="A18" s="129" t="s">
        <v>555</v>
      </c>
      <c r="B18" s="51" t="s">
        <v>552</v>
      </c>
      <c r="I18" s="51" t="e">
        <f>SUM(本金,興農,台北)</f>
        <v>#NAME?</v>
      </c>
    </row>
    <row r="19" spans="1:9">
      <c r="A19" s="129" t="s">
        <v>555</v>
      </c>
      <c r="B19" s="51" t="s">
        <v>553</v>
      </c>
    </row>
    <row r="20" spans="1:9">
      <c r="A20" s="129" t="s">
        <v>555</v>
      </c>
      <c r="B20" s="51" t="s">
        <v>554</v>
      </c>
    </row>
    <row r="22" spans="1:9">
      <c r="A22" s="129" t="s">
        <v>555</v>
      </c>
      <c r="B22" s="179" t="s">
        <v>583</v>
      </c>
    </row>
  </sheetData>
  <mergeCells count="1">
    <mergeCell ref="A1:G1"/>
  </mergeCells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4"/>
  <sheetViews>
    <sheetView zoomScale="75" workbookViewId="0">
      <selection activeCell="H41" sqref="H41"/>
    </sheetView>
  </sheetViews>
  <sheetFormatPr defaultColWidth="8.69921875" defaultRowHeight="15"/>
  <sheetData>
    <row r="1" spans="1:25">
      <c r="A1" s="41" t="s">
        <v>156</v>
      </c>
      <c r="B1" s="41" t="s">
        <v>157</v>
      </c>
      <c r="C1" s="41" t="s">
        <v>158</v>
      </c>
      <c r="D1" s="41" t="s">
        <v>159</v>
      </c>
      <c r="E1" s="41" t="s">
        <v>160</v>
      </c>
      <c r="F1" s="41" t="s">
        <v>161</v>
      </c>
      <c r="G1" s="41" t="s">
        <v>162</v>
      </c>
      <c r="H1" s="41" t="s">
        <v>163</v>
      </c>
      <c r="I1" s="41" t="s">
        <v>164</v>
      </c>
      <c r="J1" s="41" t="s">
        <v>165</v>
      </c>
      <c r="K1" s="41" t="s">
        <v>166</v>
      </c>
      <c r="L1" s="41" t="s">
        <v>167</v>
      </c>
      <c r="M1" s="41" t="s">
        <v>168</v>
      </c>
      <c r="N1" s="41" t="s">
        <v>169</v>
      </c>
      <c r="O1" s="41" t="s">
        <v>170</v>
      </c>
      <c r="P1" s="41" t="s">
        <v>171</v>
      </c>
      <c r="Q1" s="41" t="s">
        <v>172</v>
      </c>
      <c r="R1" s="41" t="s">
        <v>173</v>
      </c>
      <c r="S1" s="41" t="s">
        <v>174</v>
      </c>
      <c r="T1" s="41" t="s">
        <v>175</v>
      </c>
      <c r="U1" s="41" t="s">
        <v>176</v>
      </c>
      <c r="V1" s="41" t="s">
        <v>177</v>
      </c>
      <c r="W1" s="41" t="s">
        <v>178</v>
      </c>
      <c r="X1" s="41" t="s">
        <v>179</v>
      </c>
      <c r="Y1" s="41" t="s">
        <v>180</v>
      </c>
    </row>
    <row r="2" spans="1:2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198</v>
      </c>
      <c r="U2" t="s">
        <v>198</v>
      </c>
      <c r="V2" t="s">
        <v>200</v>
      </c>
      <c r="W2" t="s">
        <v>201</v>
      </c>
      <c r="X2" t="s">
        <v>202</v>
      </c>
      <c r="Y2" t="s">
        <v>203</v>
      </c>
    </row>
    <row r="3" spans="1:25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</row>
    <row r="4" spans="1:25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239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  <c r="U4" t="s">
        <v>221</v>
      </c>
      <c r="V4" t="s">
        <v>248</v>
      </c>
      <c r="W4" t="s">
        <v>249</v>
      </c>
      <c r="X4" t="s">
        <v>250</v>
      </c>
      <c r="Y4" t="s">
        <v>251</v>
      </c>
    </row>
    <row r="5" spans="1:25">
      <c r="A5" t="s">
        <v>252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  <c r="G5" t="s">
        <v>258</v>
      </c>
      <c r="H5" t="s">
        <v>259</v>
      </c>
      <c r="I5" t="s">
        <v>260</v>
      </c>
      <c r="J5" t="s">
        <v>261</v>
      </c>
      <c r="K5" t="s">
        <v>262</v>
      </c>
      <c r="L5" t="s">
        <v>263</v>
      </c>
      <c r="M5" t="s">
        <v>264</v>
      </c>
      <c r="N5" t="s">
        <v>265</v>
      </c>
      <c r="O5" t="s">
        <v>266</v>
      </c>
      <c r="P5" t="s">
        <v>267</v>
      </c>
      <c r="Q5" t="s">
        <v>268</v>
      </c>
      <c r="S5" t="s">
        <v>269</v>
      </c>
      <c r="U5" t="s">
        <v>270</v>
      </c>
      <c r="V5" t="s">
        <v>271</v>
      </c>
      <c r="W5" t="s">
        <v>272</v>
      </c>
      <c r="X5" t="s">
        <v>273</v>
      </c>
      <c r="Y5" t="s">
        <v>274</v>
      </c>
    </row>
    <row r="6" spans="1:25">
      <c r="A6" t="s">
        <v>275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 t="s">
        <v>290</v>
      </c>
      <c r="Q6" t="s">
        <v>271</v>
      </c>
      <c r="S6" t="s">
        <v>291</v>
      </c>
      <c r="U6" t="s">
        <v>292</v>
      </c>
      <c r="V6" t="s">
        <v>197</v>
      </c>
      <c r="W6" t="s">
        <v>293</v>
      </c>
      <c r="X6" t="s">
        <v>294</v>
      </c>
    </row>
    <row r="7" spans="1:25">
      <c r="A7" t="s">
        <v>295</v>
      </c>
      <c r="B7" t="s">
        <v>296</v>
      </c>
      <c r="C7" t="s">
        <v>297</v>
      </c>
      <c r="D7" t="s">
        <v>298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307</v>
      </c>
      <c r="N7" t="s">
        <v>308</v>
      </c>
      <c r="O7" t="s">
        <v>309</v>
      </c>
      <c r="P7" t="s">
        <v>310</v>
      </c>
      <c r="Q7" t="s">
        <v>311</v>
      </c>
      <c r="S7" t="s">
        <v>312</v>
      </c>
      <c r="U7" t="s">
        <v>313</v>
      </c>
      <c r="V7" t="s">
        <v>314</v>
      </c>
      <c r="W7" t="s">
        <v>315</v>
      </c>
      <c r="X7" t="s">
        <v>316</v>
      </c>
    </row>
    <row r="8" spans="1:25">
      <c r="A8" t="s">
        <v>317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  <c r="J8" t="s">
        <v>326</v>
      </c>
      <c r="K8" t="s">
        <v>327</v>
      </c>
      <c r="L8" t="s">
        <v>328</v>
      </c>
      <c r="M8" t="s">
        <v>329</v>
      </c>
      <c r="N8" t="s">
        <v>330</v>
      </c>
      <c r="O8" t="s">
        <v>331</v>
      </c>
      <c r="Q8" t="s">
        <v>225</v>
      </c>
      <c r="S8" t="s">
        <v>332</v>
      </c>
      <c r="V8" t="s">
        <v>333</v>
      </c>
      <c r="W8" t="s">
        <v>334</v>
      </c>
    </row>
    <row r="9" spans="1:25">
      <c r="A9" t="s">
        <v>335</v>
      </c>
      <c r="B9" t="s">
        <v>336</v>
      </c>
      <c r="C9" t="s">
        <v>337</v>
      </c>
      <c r="D9" t="s">
        <v>338</v>
      </c>
      <c r="E9" t="s">
        <v>339</v>
      </c>
      <c r="F9" t="s">
        <v>340</v>
      </c>
      <c r="G9" t="s">
        <v>341</v>
      </c>
      <c r="H9" t="s">
        <v>342</v>
      </c>
      <c r="I9" t="s">
        <v>343</v>
      </c>
      <c r="J9" t="s">
        <v>344</v>
      </c>
      <c r="K9" t="s">
        <v>345</v>
      </c>
      <c r="L9" t="s">
        <v>346</v>
      </c>
      <c r="M9" t="s">
        <v>347</v>
      </c>
      <c r="N9" t="s">
        <v>348</v>
      </c>
      <c r="O9" t="s">
        <v>349</v>
      </c>
      <c r="S9" t="s">
        <v>350</v>
      </c>
      <c r="V9" t="s">
        <v>351</v>
      </c>
      <c r="W9" t="s">
        <v>352</v>
      </c>
    </row>
    <row r="10" spans="1:25">
      <c r="A10" t="s">
        <v>353</v>
      </c>
      <c r="B10" t="s">
        <v>354</v>
      </c>
      <c r="C10" t="s">
        <v>355</v>
      </c>
      <c r="D10" t="s">
        <v>356</v>
      </c>
      <c r="E10" t="s">
        <v>357</v>
      </c>
      <c r="F10" t="s">
        <v>358</v>
      </c>
      <c r="G10" t="s">
        <v>359</v>
      </c>
      <c r="H10" t="s">
        <v>360</v>
      </c>
      <c r="I10" t="s">
        <v>361</v>
      </c>
      <c r="J10" t="s">
        <v>362</v>
      </c>
      <c r="K10" t="s">
        <v>363</v>
      </c>
      <c r="L10" t="s">
        <v>364</v>
      </c>
      <c r="M10" t="s">
        <v>365</v>
      </c>
      <c r="N10" t="s">
        <v>366</v>
      </c>
      <c r="O10" t="s">
        <v>367</v>
      </c>
      <c r="V10" t="s">
        <v>368</v>
      </c>
      <c r="W10" t="s">
        <v>369</v>
      </c>
    </row>
    <row r="11" spans="1:25">
      <c r="A11" t="s">
        <v>370</v>
      </c>
      <c r="B11" t="s">
        <v>371</v>
      </c>
      <c r="C11" t="s">
        <v>372</v>
      </c>
      <c r="D11" t="s">
        <v>373</v>
      </c>
      <c r="E11" t="s">
        <v>374</v>
      </c>
      <c r="F11" t="s">
        <v>375</v>
      </c>
      <c r="G11" t="s">
        <v>376</v>
      </c>
      <c r="H11" t="s">
        <v>377</v>
      </c>
      <c r="I11" t="s">
        <v>378</v>
      </c>
      <c r="J11" t="s">
        <v>379</v>
      </c>
      <c r="K11" t="s">
        <v>380</v>
      </c>
      <c r="L11" t="s">
        <v>381</v>
      </c>
      <c r="M11" t="s">
        <v>382</v>
      </c>
      <c r="N11" t="s">
        <v>383</v>
      </c>
      <c r="O11" t="s">
        <v>384</v>
      </c>
      <c r="V11" t="s">
        <v>385</v>
      </c>
      <c r="W11" t="s">
        <v>386</v>
      </c>
    </row>
    <row r="12" spans="1:25">
      <c r="A12" t="s">
        <v>387</v>
      </c>
      <c r="B12" t="s">
        <v>388</v>
      </c>
      <c r="C12" t="s">
        <v>389</v>
      </c>
      <c r="D12" t="s">
        <v>390</v>
      </c>
      <c r="E12" t="s">
        <v>391</v>
      </c>
      <c r="F12" t="s">
        <v>392</v>
      </c>
      <c r="G12" t="s">
        <v>393</v>
      </c>
      <c r="H12" t="s">
        <v>394</v>
      </c>
      <c r="I12" t="s">
        <v>395</v>
      </c>
      <c r="J12" t="s">
        <v>396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V12" t="s">
        <v>402</v>
      </c>
      <c r="W12" t="s">
        <v>403</v>
      </c>
    </row>
    <row r="13" spans="1:25">
      <c r="A13" t="s">
        <v>404</v>
      </c>
      <c r="B13" t="s">
        <v>405</v>
      </c>
      <c r="C13" t="s">
        <v>406</v>
      </c>
      <c r="D13" t="s">
        <v>407</v>
      </c>
      <c r="E13" t="s">
        <v>408</v>
      </c>
      <c r="F13" t="s">
        <v>409</v>
      </c>
      <c r="G13" t="s">
        <v>410</v>
      </c>
      <c r="H13" t="s">
        <v>411</v>
      </c>
      <c r="I13" t="s">
        <v>412</v>
      </c>
      <c r="J13" t="s">
        <v>413</v>
      </c>
      <c r="K13" t="s">
        <v>414</v>
      </c>
      <c r="L13" t="s">
        <v>415</v>
      </c>
      <c r="M13" t="s">
        <v>416</v>
      </c>
      <c r="N13" t="s">
        <v>417</v>
      </c>
      <c r="O13" t="s">
        <v>418</v>
      </c>
      <c r="V13" t="s">
        <v>419</v>
      </c>
    </row>
    <row r="14" spans="1:25">
      <c r="A14" t="s">
        <v>420</v>
      </c>
      <c r="C14" t="s">
        <v>421</v>
      </c>
      <c r="D14" t="s">
        <v>422</v>
      </c>
      <c r="E14" t="s">
        <v>423</v>
      </c>
      <c r="F14" t="s">
        <v>424</v>
      </c>
      <c r="G14" t="s">
        <v>425</v>
      </c>
      <c r="H14" t="s">
        <v>426</v>
      </c>
      <c r="I14" t="s">
        <v>427</v>
      </c>
      <c r="J14" t="s">
        <v>428</v>
      </c>
      <c r="K14" t="s">
        <v>429</v>
      </c>
      <c r="L14" t="s">
        <v>430</v>
      </c>
      <c r="M14" t="s">
        <v>431</v>
      </c>
      <c r="N14" t="s">
        <v>432</v>
      </c>
      <c r="O14" t="s">
        <v>433</v>
      </c>
    </row>
    <row r="15" spans="1:25">
      <c r="A15" t="s">
        <v>434</v>
      </c>
      <c r="E15" t="s">
        <v>435</v>
      </c>
      <c r="F15" t="s">
        <v>436</v>
      </c>
      <c r="G15" t="s">
        <v>437</v>
      </c>
      <c r="I15" t="s">
        <v>438</v>
      </c>
      <c r="J15" t="s">
        <v>439</v>
      </c>
      <c r="K15" t="s">
        <v>440</v>
      </c>
      <c r="L15" t="s">
        <v>441</v>
      </c>
      <c r="M15" t="s">
        <v>442</v>
      </c>
      <c r="N15" t="s">
        <v>443</v>
      </c>
    </row>
    <row r="16" spans="1:25">
      <c r="A16" t="s">
        <v>444</v>
      </c>
      <c r="E16" t="s">
        <v>445</v>
      </c>
      <c r="F16" t="s">
        <v>446</v>
      </c>
      <c r="G16" t="s">
        <v>447</v>
      </c>
      <c r="I16" t="s">
        <v>448</v>
      </c>
      <c r="J16" t="s">
        <v>449</v>
      </c>
      <c r="K16" t="s">
        <v>450</v>
      </c>
      <c r="L16" t="s">
        <v>451</v>
      </c>
      <c r="M16" t="s">
        <v>452</v>
      </c>
      <c r="N16" t="s">
        <v>453</v>
      </c>
    </row>
    <row r="17" spans="1:14">
      <c r="A17" t="s">
        <v>454</v>
      </c>
      <c r="E17" t="s">
        <v>455</v>
      </c>
      <c r="F17" t="s">
        <v>456</v>
      </c>
      <c r="G17" t="s">
        <v>457</v>
      </c>
      <c r="I17" t="s">
        <v>458</v>
      </c>
      <c r="J17" t="s">
        <v>459</v>
      </c>
      <c r="K17" t="s">
        <v>460</v>
      </c>
      <c r="L17" t="s">
        <v>461</v>
      </c>
      <c r="M17" t="s">
        <v>462</v>
      </c>
      <c r="N17" t="s">
        <v>463</v>
      </c>
    </row>
    <row r="18" spans="1:14">
      <c r="A18" t="s">
        <v>464</v>
      </c>
      <c r="E18" t="s">
        <v>465</v>
      </c>
      <c r="F18" t="s">
        <v>466</v>
      </c>
      <c r="G18" t="s">
        <v>467</v>
      </c>
      <c r="I18" t="s">
        <v>468</v>
      </c>
      <c r="J18" t="s">
        <v>469</v>
      </c>
      <c r="K18" t="s">
        <v>470</v>
      </c>
      <c r="L18" t="s">
        <v>471</v>
      </c>
      <c r="M18" t="s">
        <v>472</v>
      </c>
    </row>
    <row r="19" spans="1:14">
      <c r="A19" t="s">
        <v>473</v>
      </c>
      <c r="E19" t="s">
        <v>474</v>
      </c>
      <c r="F19" t="s">
        <v>475</v>
      </c>
      <c r="G19" t="s">
        <v>476</v>
      </c>
      <c r="I19" t="s">
        <v>477</v>
      </c>
      <c r="J19" t="s">
        <v>478</v>
      </c>
      <c r="K19" t="s">
        <v>479</v>
      </c>
      <c r="L19" t="s">
        <v>480</v>
      </c>
      <c r="M19" t="s">
        <v>481</v>
      </c>
    </row>
    <row r="20" spans="1:14">
      <c r="A20" t="s">
        <v>482</v>
      </c>
      <c r="F20" t="s">
        <v>483</v>
      </c>
      <c r="G20" t="s">
        <v>484</v>
      </c>
      <c r="I20" t="s">
        <v>485</v>
      </c>
      <c r="K20" t="s">
        <v>486</v>
      </c>
      <c r="L20" t="s">
        <v>487</v>
      </c>
      <c r="M20" t="s">
        <v>488</v>
      </c>
    </row>
    <row r="21" spans="1:14">
      <c r="A21" t="s">
        <v>489</v>
      </c>
      <c r="F21" t="s">
        <v>490</v>
      </c>
      <c r="G21" t="s">
        <v>491</v>
      </c>
      <c r="I21" t="s">
        <v>492</v>
      </c>
      <c r="K21" t="s">
        <v>493</v>
      </c>
      <c r="L21" t="s">
        <v>494</v>
      </c>
      <c r="M21" t="s">
        <v>495</v>
      </c>
    </row>
    <row r="22" spans="1:14">
      <c r="A22" t="s">
        <v>496</v>
      </c>
      <c r="F22" t="s">
        <v>497</v>
      </c>
      <c r="G22" t="s">
        <v>498</v>
      </c>
      <c r="K22" t="s">
        <v>499</v>
      </c>
      <c r="L22" t="s">
        <v>500</v>
      </c>
      <c r="M22" t="s">
        <v>501</v>
      </c>
    </row>
    <row r="23" spans="1:14">
      <c r="A23" t="s">
        <v>502</v>
      </c>
      <c r="G23" t="s">
        <v>503</v>
      </c>
      <c r="K23" t="s">
        <v>504</v>
      </c>
      <c r="L23" t="s">
        <v>505</v>
      </c>
      <c r="M23" t="s">
        <v>506</v>
      </c>
    </row>
    <row r="24" spans="1:14">
      <c r="A24" t="s">
        <v>507</v>
      </c>
      <c r="G24" t="s">
        <v>508</v>
      </c>
      <c r="K24" t="s">
        <v>509</v>
      </c>
      <c r="L24" t="s">
        <v>510</v>
      </c>
      <c r="M24" t="s">
        <v>511</v>
      </c>
    </row>
    <row r="25" spans="1:14" ht="16.350000000000001" customHeight="1">
      <c r="A25" t="s">
        <v>512</v>
      </c>
      <c r="C25" s="121"/>
      <c r="D25" s="121"/>
      <c r="E25" s="121"/>
      <c r="F25" s="121"/>
      <c r="G25" t="s">
        <v>513</v>
      </c>
      <c r="K25" t="s">
        <v>514</v>
      </c>
      <c r="L25" t="s">
        <v>515</v>
      </c>
      <c r="M25" t="s">
        <v>516</v>
      </c>
    </row>
    <row r="26" spans="1:14" ht="16.350000000000001" customHeight="1">
      <c r="A26" t="s">
        <v>517</v>
      </c>
      <c r="C26" s="121"/>
      <c r="D26" s="121"/>
      <c r="E26" s="121"/>
      <c r="F26" s="121"/>
      <c r="G26" t="s">
        <v>518</v>
      </c>
      <c r="K26" t="s">
        <v>519</v>
      </c>
      <c r="L26" t="s">
        <v>520</v>
      </c>
      <c r="M26" t="s">
        <v>521</v>
      </c>
    </row>
    <row r="27" spans="1:14" ht="16.350000000000001" customHeight="1">
      <c r="A27" t="s">
        <v>522</v>
      </c>
      <c r="C27" s="121"/>
      <c r="D27" s="121"/>
      <c r="E27" s="121"/>
      <c r="F27" s="121"/>
      <c r="G27" t="s">
        <v>523</v>
      </c>
      <c r="K27" t="s">
        <v>524</v>
      </c>
      <c r="L27" t="s">
        <v>525</v>
      </c>
      <c r="M27" t="s">
        <v>526</v>
      </c>
    </row>
    <row r="28" spans="1:14" ht="16.350000000000001" customHeight="1">
      <c r="A28" t="s">
        <v>527</v>
      </c>
      <c r="C28" s="121"/>
      <c r="D28" s="121"/>
      <c r="E28" s="121"/>
      <c r="F28" s="121"/>
      <c r="K28" t="s">
        <v>528</v>
      </c>
      <c r="L28" t="s">
        <v>529</v>
      </c>
      <c r="M28" t="s">
        <v>530</v>
      </c>
    </row>
    <row r="29" spans="1:14">
      <c r="A29" t="s">
        <v>531</v>
      </c>
      <c r="K29" t="s">
        <v>532</v>
      </c>
      <c r="M29" t="s">
        <v>533</v>
      </c>
    </row>
    <row r="30" spans="1:14">
      <c r="A30" t="s">
        <v>534</v>
      </c>
      <c r="K30" t="s">
        <v>535</v>
      </c>
      <c r="M30" t="s">
        <v>536</v>
      </c>
    </row>
    <row r="31" spans="1:14">
      <c r="K31" t="s">
        <v>537</v>
      </c>
      <c r="M31" t="s">
        <v>538</v>
      </c>
    </row>
    <row r="32" spans="1:14">
      <c r="K32" t="s">
        <v>539</v>
      </c>
      <c r="M32" t="s">
        <v>540</v>
      </c>
    </row>
    <row r="33" spans="13:13">
      <c r="M33" t="s">
        <v>541</v>
      </c>
    </row>
    <row r="34" spans="13:13">
      <c r="M34" t="s">
        <v>542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6"/>
  <dimension ref="A1:L19"/>
  <sheetViews>
    <sheetView showGridLines="0" tabSelected="1" workbookViewId="0">
      <selection activeCell="H18" sqref="H18"/>
    </sheetView>
  </sheetViews>
  <sheetFormatPr defaultColWidth="9.09765625" defaultRowHeight="16.5"/>
  <cols>
    <col min="1" max="1" width="12.09765625" style="32" customWidth="1"/>
    <col min="2" max="2" width="16.59765625" style="32" customWidth="1"/>
    <col min="3" max="4" width="9.09765625" style="32"/>
    <col min="5" max="5" width="8.8984375" style="32" customWidth="1"/>
    <col min="6" max="7" width="8.296875" style="32" customWidth="1"/>
    <col min="8" max="8" width="7.09765625" style="32" customWidth="1"/>
    <col min="9" max="9" width="3.69921875" style="32" customWidth="1"/>
    <col min="10" max="12" width="7.59765625" style="32" customWidth="1"/>
    <col min="13" max="16384" width="9.09765625" style="32"/>
  </cols>
  <sheetData>
    <row r="1" spans="1:12" ht="25.5">
      <c r="A1" s="35" t="s">
        <v>38</v>
      </c>
      <c r="B1" s="36"/>
      <c r="E1" s="82"/>
      <c r="F1" s="82"/>
      <c r="G1" s="82" t="s">
        <v>138</v>
      </c>
      <c r="H1" s="82"/>
      <c r="I1" s="82"/>
      <c r="J1" s="82"/>
      <c r="K1" s="82" t="s">
        <v>122</v>
      </c>
      <c r="L1" s="82"/>
    </row>
    <row r="2" spans="1:12">
      <c r="A2" s="95" t="s">
        <v>39</v>
      </c>
      <c r="B2" s="81">
        <v>0.9</v>
      </c>
      <c r="E2" s="73" t="s">
        <v>123</v>
      </c>
      <c r="F2" s="74" t="s">
        <v>124</v>
      </c>
      <c r="G2" s="74" t="s">
        <v>125</v>
      </c>
      <c r="H2" s="75" t="s">
        <v>126</v>
      </c>
      <c r="I2" s="76"/>
      <c r="J2" s="73" t="s">
        <v>124</v>
      </c>
      <c r="K2" s="74" t="s">
        <v>125</v>
      </c>
      <c r="L2" s="75" t="s">
        <v>126</v>
      </c>
    </row>
    <row r="3" spans="1:12">
      <c r="A3" s="95" t="s">
        <v>40</v>
      </c>
      <c r="B3" s="81">
        <v>5.2</v>
      </c>
      <c r="E3" s="77" t="s">
        <v>127</v>
      </c>
      <c r="F3" s="78">
        <f ca="1">RAND()*40+60</f>
        <v>77.562438332405918</v>
      </c>
      <c r="G3" s="78">
        <f t="shared" ref="G3:H13" ca="1" si="0">RAND()*40+60</f>
        <v>90.72094537823709</v>
      </c>
      <c r="H3" s="79">
        <f t="shared" ca="1" si="0"/>
        <v>80.068969700137984</v>
      </c>
      <c r="I3" s="84"/>
      <c r="J3" s="80">
        <f ca="1">RAND()*40+60</f>
        <v>78.957544463069439</v>
      </c>
      <c r="K3" s="78">
        <f t="shared" ref="K3:L13" ca="1" si="1">RAND()*40+60</f>
        <v>91.062973265495884</v>
      </c>
      <c r="L3" s="79">
        <f t="shared" ca="1" si="1"/>
        <v>71.322648423131668</v>
      </c>
    </row>
    <row r="4" spans="1:12">
      <c r="A4" s="95" t="s">
        <v>41</v>
      </c>
      <c r="B4" s="120" t="s">
        <v>155</v>
      </c>
      <c r="E4" s="77" t="s">
        <v>128</v>
      </c>
      <c r="F4" s="78">
        <f t="shared" ref="F4:F13" ca="1" si="2">RAND()*40+60</f>
        <v>96.298734996701199</v>
      </c>
      <c r="G4" s="78">
        <f t="shared" ca="1" si="0"/>
        <v>60.691821194023916</v>
      </c>
      <c r="H4" s="79">
        <f t="shared" ca="1" si="0"/>
        <v>83.802038071661215</v>
      </c>
      <c r="I4" s="84"/>
      <c r="J4" s="80">
        <f t="shared" ref="J4:J13" ca="1" si="3">RAND()*40+60</f>
        <v>75.215501438349051</v>
      </c>
      <c r="K4" s="78">
        <f t="shared" ca="1" si="1"/>
        <v>61.608712706903532</v>
      </c>
      <c r="L4" s="79">
        <f t="shared" ca="1" si="1"/>
        <v>91.106066410434266</v>
      </c>
    </row>
    <row r="5" spans="1:12">
      <c r="A5" s="95" t="s">
        <v>42</v>
      </c>
      <c r="B5" s="83">
        <v>20000</v>
      </c>
      <c r="E5" s="77" t="s">
        <v>129</v>
      </c>
      <c r="F5" s="78">
        <f t="shared" ca="1" si="2"/>
        <v>86.778669781603952</v>
      </c>
      <c r="G5" s="78">
        <f t="shared" ca="1" si="0"/>
        <v>65.823098722830053</v>
      </c>
      <c r="H5" s="79">
        <f t="shared" ca="1" si="0"/>
        <v>98.07915605057191</v>
      </c>
      <c r="I5" s="84"/>
      <c r="J5" s="80">
        <f t="shared" ca="1" si="3"/>
        <v>84.718470748449718</v>
      </c>
      <c r="K5" s="78">
        <f t="shared" ca="1" si="1"/>
        <v>94.63759247385795</v>
      </c>
      <c r="L5" s="79">
        <f t="shared" ca="1" si="1"/>
        <v>60.921302415733145</v>
      </c>
    </row>
    <row r="6" spans="1:12">
      <c r="A6" s="85"/>
      <c r="B6" s="37"/>
      <c r="E6" s="77" t="s">
        <v>130</v>
      </c>
      <c r="F6" s="78">
        <f t="shared" ca="1" si="2"/>
        <v>84.558843124856878</v>
      </c>
      <c r="G6" s="78">
        <f t="shared" ca="1" si="0"/>
        <v>75.767035218488175</v>
      </c>
      <c r="H6" s="79">
        <f t="shared" ca="1" si="0"/>
        <v>64.788986466092908</v>
      </c>
      <c r="I6" s="84"/>
      <c r="J6" s="80">
        <f t="shared" ca="1" si="3"/>
        <v>74.64042872886013</v>
      </c>
      <c r="K6" s="78">
        <f t="shared" ca="1" si="1"/>
        <v>76.557117121159749</v>
      </c>
      <c r="L6" s="79">
        <f t="shared" ca="1" si="1"/>
        <v>65.594397011333655</v>
      </c>
    </row>
    <row r="7" spans="1:12">
      <c r="A7" s="96" t="s">
        <v>43</v>
      </c>
      <c r="B7" s="119" t="e">
        <f>晴天機率因子*景氣係數*(廣告量+座位限額+70)^0.4*70</f>
        <v>#NAME?</v>
      </c>
      <c r="E7" s="77" t="s">
        <v>131</v>
      </c>
      <c r="F7" s="78">
        <f t="shared" ca="1" si="2"/>
        <v>74.34481547561532</v>
      </c>
      <c r="G7" s="78">
        <f t="shared" ca="1" si="0"/>
        <v>97.727978513861842</v>
      </c>
      <c r="H7" s="79">
        <f t="shared" ca="1" si="0"/>
        <v>68.222655198568987</v>
      </c>
      <c r="I7" s="84"/>
      <c r="J7" s="80">
        <f t="shared" ca="1" si="3"/>
        <v>69.795872598624499</v>
      </c>
      <c r="K7" s="78">
        <f t="shared" ca="1" si="1"/>
        <v>88.514904411019046</v>
      </c>
      <c r="L7" s="79">
        <f t="shared" ca="1" si="1"/>
        <v>85.038725717646017</v>
      </c>
    </row>
    <row r="8" spans="1:12">
      <c r="A8" s="96" t="s">
        <v>44</v>
      </c>
      <c r="B8" s="93" t="e">
        <f>買出票數/座位限額</f>
        <v>#NAME?</v>
      </c>
      <c r="E8" s="77" t="s">
        <v>132</v>
      </c>
      <c r="F8" s="78">
        <f t="shared" ca="1" si="2"/>
        <v>94.946929382556505</v>
      </c>
      <c r="G8" s="78">
        <f t="shared" ca="1" si="0"/>
        <v>90.527916376315929</v>
      </c>
      <c r="H8" s="79">
        <f t="shared" ca="1" si="0"/>
        <v>61.23426804411374</v>
      </c>
      <c r="I8" s="84"/>
      <c r="J8" s="80">
        <f t="shared" ca="1" si="3"/>
        <v>94.8473645230643</v>
      </c>
      <c r="K8" s="78">
        <f t="shared" ca="1" si="1"/>
        <v>84.009297090713261</v>
      </c>
      <c r="L8" s="79">
        <f t="shared" ca="1" si="1"/>
        <v>63.507630994476763</v>
      </c>
    </row>
    <row r="9" spans="1:12">
      <c r="A9" s="85"/>
      <c r="B9" s="37"/>
      <c r="E9" s="77" t="s">
        <v>133</v>
      </c>
      <c r="F9" s="78">
        <f t="shared" ca="1" si="2"/>
        <v>83.328676173439788</v>
      </c>
      <c r="G9" s="78">
        <f t="shared" ca="1" si="0"/>
        <v>79.442578999329228</v>
      </c>
      <c r="H9" s="79">
        <f t="shared" ca="1" si="0"/>
        <v>70.809738074257382</v>
      </c>
      <c r="I9" s="84"/>
      <c r="J9" s="80">
        <f t="shared" ca="1" si="3"/>
        <v>66.171606252120597</v>
      </c>
      <c r="K9" s="78">
        <f t="shared" ca="1" si="1"/>
        <v>65.082800777873658</v>
      </c>
      <c r="L9" s="79">
        <f t="shared" ca="1" si="1"/>
        <v>72.775011420483366</v>
      </c>
    </row>
    <row r="10" spans="1:12">
      <c r="A10" s="87" t="s">
        <v>45</v>
      </c>
      <c r="B10" s="86">
        <v>300</v>
      </c>
      <c r="E10" s="77" t="s">
        <v>134</v>
      </c>
      <c r="F10" s="78">
        <f t="shared" ca="1" si="2"/>
        <v>99.357331850565259</v>
      </c>
      <c r="G10" s="78">
        <f t="shared" ca="1" si="0"/>
        <v>71.282273955339633</v>
      </c>
      <c r="H10" s="79">
        <f t="shared" ca="1" si="0"/>
        <v>88.789105145521901</v>
      </c>
      <c r="I10" s="84"/>
      <c r="J10" s="80">
        <f t="shared" ca="1" si="3"/>
        <v>78.603876649401997</v>
      </c>
      <c r="K10" s="78">
        <f t="shared" ca="1" si="1"/>
        <v>90.873725791220934</v>
      </c>
      <c r="L10" s="79">
        <f t="shared" ca="1" si="1"/>
        <v>92.981948613841752</v>
      </c>
    </row>
    <row r="11" spans="1:12">
      <c r="A11" s="87" t="s">
        <v>46</v>
      </c>
      <c r="B11" s="94" t="e">
        <f>票價*買出票數</f>
        <v>#NAME?</v>
      </c>
      <c r="E11" s="77" t="s">
        <v>135</v>
      </c>
      <c r="F11" s="78">
        <f t="shared" ca="1" si="2"/>
        <v>89.509557351571814</v>
      </c>
      <c r="G11" s="78">
        <f t="shared" ca="1" si="0"/>
        <v>86.049092705182531</v>
      </c>
      <c r="H11" s="79">
        <f t="shared" ca="1" si="0"/>
        <v>63.614196000811219</v>
      </c>
      <c r="I11" s="84"/>
      <c r="J11" s="80">
        <f t="shared" ca="1" si="3"/>
        <v>70.435124702541131</v>
      </c>
      <c r="K11" s="78">
        <f t="shared" ca="1" si="1"/>
        <v>85.27577104556272</v>
      </c>
      <c r="L11" s="79">
        <f t="shared" ca="1" si="1"/>
        <v>85.741753446258087</v>
      </c>
    </row>
    <row r="12" spans="1:12">
      <c r="E12" s="77" t="s">
        <v>136</v>
      </c>
      <c r="F12" s="78">
        <f t="shared" ca="1" si="2"/>
        <v>65.626557155178929</v>
      </c>
      <c r="G12" s="78">
        <f t="shared" ca="1" si="0"/>
        <v>72.732433210756525</v>
      </c>
      <c r="H12" s="79">
        <f t="shared" ca="1" si="0"/>
        <v>67.640113117033053</v>
      </c>
      <c r="I12" s="84"/>
      <c r="J12" s="80">
        <f t="shared" ca="1" si="3"/>
        <v>70.082040515925897</v>
      </c>
      <c r="K12" s="78">
        <f t="shared" ca="1" si="1"/>
        <v>82.018219367594241</v>
      </c>
      <c r="L12" s="79">
        <f t="shared" ca="1" si="1"/>
        <v>82.948191272705927</v>
      </c>
    </row>
    <row r="13" spans="1:12" ht="19.5">
      <c r="A13" s="130" t="s">
        <v>556</v>
      </c>
      <c r="E13" s="89" t="s">
        <v>137</v>
      </c>
      <c r="F13" s="90">
        <f t="shared" ca="1" si="2"/>
        <v>83.945250664603407</v>
      </c>
      <c r="G13" s="90">
        <f t="shared" ca="1" si="0"/>
        <v>96.603157306237847</v>
      </c>
      <c r="H13" s="91">
        <f t="shared" ca="1" si="0"/>
        <v>63.721732762304725</v>
      </c>
      <c r="I13" s="84"/>
      <c r="J13" s="92">
        <f t="shared" ca="1" si="3"/>
        <v>70.106712988386192</v>
      </c>
      <c r="K13" s="90">
        <f t="shared" ca="1" si="1"/>
        <v>73.374931772509669</v>
      </c>
      <c r="L13" s="91">
        <f t="shared" ca="1" si="1"/>
        <v>85.610378731966179</v>
      </c>
    </row>
    <row r="14" spans="1:12">
      <c r="A14" s="98" t="s">
        <v>558</v>
      </c>
      <c r="B14" s="32" t="s">
        <v>559</v>
      </c>
    </row>
    <row r="15" spans="1:12">
      <c r="A15" s="98" t="s">
        <v>558</v>
      </c>
      <c r="B15" s="32" t="s">
        <v>560</v>
      </c>
      <c r="E15" s="88" t="s">
        <v>575</v>
      </c>
      <c r="F15" s="88" t="s">
        <v>572</v>
      </c>
      <c r="G15" s="88" t="s">
        <v>576</v>
      </c>
      <c r="H15" s="97">
        <f ca="1">INDEX((F3:H13,J3:L13),MATCH(E15,E3:E13,0),MATCH(F15,F2:H2,0),IF(G15="上學期",1,3))</f>
        <v>97.727978513861842</v>
      </c>
    </row>
    <row r="16" spans="1:12">
      <c r="B16" s="71" t="s">
        <v>557</v>
      </c>
    </row>
    <row r="17" spans="1:6">
      <c r="A17" s="98" t="s">
        <v>555</v>
      </c>
      <c r="B17" s="32" t="s">
        <v>579</v>
      </c>
    </row>
    <row r="18" spans="1:6">
      <c r="A18" s="98" t="s">
        <v>558</v>
      </c>
      <c r="B18" s="32" t="s">
        <v>574</v>
      </c>
    </row>
    <row r="19" spans="1:6">
      <c r="F19" s="147" t="s">
        <v>579</v>
      </c>
    </row>
  </sheetData>
  <phoneticPr fontId="3" type="noConversion"/>
  <conditionalFormatting sqref="G1">
    <cfRule type="expression" dxfId="3" priority="6">
      <formula>$C$19=1</formula>
    </cfRule>
  </conditionalFormatting>
  <conditionalFormatting sqref="K1">
    <cfRule type="expression" dxfId="2" priority="5">
      <formula>$C$19=2</formula>
    </cfRule>
  </conditionalFormatting>
  <conditionalFormatting sqref="E3:H13">
    <cfRule type="expression" dxfId="1" priority="2">
      <formula>$E3=$E$15</formula>
    </cfRule>
  </conditionalFormatting>
  <conditionalFormatting sqref="F2:H13">
    <cfRule type="expression" dxfId="0" priority="1">
      <formula>F$2=$F$15</formula>
    </cfRule>
  </conditionalFormatting>
  <dataValidations count="3">
    <dataValidation type="list" allowBlank="1" showInputMessage="1" showErrorMessage="1" sqref="E15" xr:uid="{00000000-0002-0000-0600-000000000000}">
      <formula1>$E$3:$E$13</formula1>
    </dataValidation>
    <dataValidation type="list" allowBlank="1" showInputMessage="1" showErrorMessage="1" sqref="G15" xr:uid="{00000000-0002-0000-0600-000001000000}">
      <formula1>"上學期,下學期"</formula1>
    </dataValidation>
    <dataValidation type="list" allowBlank="1" showInputMessage="1" showErrorMessage="1" sqref="F15" xr:uid="{00000000-0002-0000-0600-000002000000}">
      <formula1>$F$2:$H$2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/>
  <cellWatches>
    <cellWatch r="B2"/>
    <cellWatch r="B7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運算符號</vt:lpstr>
      <vt:lpstr>學生成績</vt:lpstr>
      <vt:lpstr>位址的表達</vt:lpstr>
      <vt:lpstr>公式與函數</vt:lpstr>
      <vt:lpstr>名稱 </vt:lpstr>
      <vt:lpstr>縣市清單</vt:lpstr>
      <vt:lpstr>公式稽核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Windows 使用者</cp:lastModifiedBy>
  <dcterms:created xsi:type="dcterms:W3CDTF">2003-10-14T03:11:15Z</dcterms:created>
  <dcterms:modified xsi:type="dcterms:W3CDTF">2019-04-02T03:20:45Z</dcterms:modified>
</cp:coreProperties>
</file>