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xt\Excel 2016嚴選教材\附書光碟\範例\"/>
    </mc:Choice>
  </mc:AlternateContent>
  <bookViews>
    <workbookView xWindow="120" yWindow="96" windowWidth="12516" windowHeight="5712" tabRatio="899"/>
  </bookViews>
  <sheets>
    <sheet name="排序" sheetId="1" r:id="rId1"/>
    <sheet name="排序-練習" sheetId="2" r:id="rId2"/>
    <sheet name="多重排序" sheetId="3" r:id="rId3"/>
    <sheet name="多重排序-練習" sheetId="4" r:id="rId4"/>
    <sheet name="導引排序" sheetId="5" r:id="rId5"/>
    <sheet name="導引排序-練習" sheetId="6" r:id="rId6"/>
    <sheet name="顏色排序" sheetId="7" r:id="rId7"/>
    <sheet name="顏色排序-練習" sheetId="8" r:id="rId8"/>
    <sheet name="篩選-單欄" sheetId="11" r:id="rId9"/>
    <sheet name="篩選-單欄練習" sheetId="12" r:id="rId10"/>
    <sheet name="篩選-多重條件" sheetId="15" r:id="rId11"/>
    <sheet name="篩選-多重條件-練習" sheetId="16" r:id="rId12"/>
    <sheet name="篩選-介於" sheetId="17" r:id="rId13"/>
    <sheet name="篩選-介於-練習" sheetId="18" r:id="rId14"/>
    <sheet name="篩選-找前幾名" sheetId="13" r:id="rId15"/>
    <sheet name="篩選-找前幾名-練習" sheetId="14" r:id="rId16"/>
    <sheet name="篩選-日期介於" sheetId="19" r:id="rId17"/>
    <sheet name="篩選-日期介於-練習" sheetId="20" r:id="rId18"/>
    <sheet name="篩選-萬用字元" sheetId="21" r:id="rId19"/>
    <sheet name="篩選-萬用字元-練習" sheetId="22" r:id="rId20"/>
    <sheet name="篩選-萬用字元1" sheetId="23" r:id="rId21"/>
    <sheet name="篩選-萬用字元1-練習" sheetId="24" r:id="rId22"/>
    <sheet name="篩選-字串" sheetId="89" r:id="rId23"/>
    <sheet name="篩選-字串-練習" sheetId="90" r:id="rId24"/>
    <sheet name="篩選-字串比較" sheetId="25" r:id="rId25"/>
    <sheet name="篩選-字串比較-練習" sheetId="26" r:id="rId26"/>
    <sheet name="篩選-字串比較1" sheetId="27" r:id="rId27"/>
    <sheet name="篩選-字串比較1-練習" sheetId="28" r:id="rId28"/>
    <sheet name="進階篩選-單欄" sheetId="29" r:id="rId29"/>
    <sheet name="進階篩選-單欄-練習" sheetId="30" r:id="rId30"/>
    <sheet name="進階篩選-比較式" sheetId="31" r:id="rId31"/>
    <sheet name="進階篩選-比較式-練習" sheetId="32" r:id="rId32"/>
    <sheet name="進階篩選-日期" sheetId="33" r:id="rId33"/>
    <sheet name="進階篩選-日期-練習" sheetId="34" r:id="rId34"/>
    <sheet name="進階篩選-且" sheetId="35" r:id="rId35"/>
    <sheet name="進階篩選-且-練習" sheetId="36" r:id="rId36"/>
    <sheet name="進階篩選-同列兩個相同欄名" sheetId="37" r:id="rId37"/>
    <sheet name="進階篩選-同列兩個相同欄名-練習" sheetId="38" r:id="rId38"/>
    <sheet name="進階篩選-或" sheetId="39" r:id="rId39"/>
    <sheet name="進階篩選-或-練習" sheetId="40" r:id="rId40"/>
    <sheet name="進階篩選-多列多欄" sheetId="41" r:id="rId41"/>
    <sheet name="進階篩選-多列多欄-練習" sheetId="42" r:id="rId42"/>
    <sheet name="進階篩選-以位址組成比較式" sheetId="43" r:id="rId43"/>
    <sheet name="進階篩選-以位址組成比較式-練習" sheetId="44" r:id="rId44"/>
    <sheet name="進階篩選-使用範圍名稱" sheetId="45" r:id="rId45"/>
    <sheet name="進階篩選-使用範圍名稱-練習" sheetId="46" r:id="rId46"/>
    <sheet name="進階篩選-AND" sheetId="47" r:id="rId47"/>
    <sheet name="進階篩選-AND-練習" sheetId="48" r:id="rId48"/>
    <sheet name="進階篩選-OR" sheetId="49" r:id="rId49"/>
    <sheet name="進階篩選-OR-練習" sheetId="50" r:id="rId50"/>
    <sheet name="進階篩選-YEAR" sheetId="51" r:id="rId51"/>
    <sheet name="進階篩選-YEAR-練習" sheetId="52" r:id="rId52"/>
    <sheet name="進階篩選-MONTH" sheetId="53" r:id="rId53"/>
    <sheet name="進階篩選-MONTH-練習" sheetId="54" r:id="rId54"/>
    <sheet name="進階篩選-依月份" sheetId="55" r:id="rId55"/>
    <sheet name="進階篩選-依月份-練習" sheetId="56" r:id="rId56"/>
    <sheet name="進階篩選-依月份區間" sheetId="97" r:id="rId57"/>
    <sheet name="進階篩選-依月份區間-練習" sheetId="98" r:id="rId58"/>
    <sheet name="進階篩選-滿10年" sheetId="57" r:id="rId59"/>
    <sheet name="進階篩選-滿10年-練習" sheetId="58" r:id="rId60"/>
    <sheet name="進階篩選-輸出全部欄位" sheetId="59" r:id="rId61"/>
    <sheet name="進階篩選-輸出全部欄位-練習" sheetId="60" r:id="rId62"/>
    <sheet name="進階篩選-輸出部份欄位" sheetId="61" r:id="rId63"/>
    <sheet name="進階篩選-輸出部份欄位-練習" sheetId="62" r:id="rId64"/>
    <sheet name="進階篩選-不重複" sheetId="63" r:id="rId65"/>
    <sheet name="進階篩選-不重複-練習" sheetId="64" r:id="rId66"/>
    <sheet name="移除重複記錄" sheetId="95" r:id="rId67"/>
    <sheet name="移除重複記錄-練習" sheetId="96" r:id="rId68"/>
    <sheet name="小計-單一統計數字" sheetId="65" r:id="rId69"/>
    <sheet name="小計-單一統計數字-練習" sheetId="66" r:id="rId70"/>
    <sheet name="小計-多組統計數字" sheetId="93" r:id="rId71"/>
    <sheet name="小計-多組統計數字-練習" sheetId="94" r:id="rId72"/>
    <sheet name="一般統計函數" sheetId="69" r:id="rId73"/>
    <sheet name="一般統計函數-練習" sheetId="70" r:id="rId74"/>
    <sheet name="COUNTIF函數" sheetId="71" r:id="rId75"/>
    <sheet name="COUNTIF函數-練習" sheetId="72" r:id="rId76"/>
    <sheet name="COUNTIF函數2" sheetId="73" r:id="rId77"/>
    <sheet name="COUNTIF函數2-練習" sheetId="74" r:id="rId78"/>
    <sheet name="COUNTIFS函數1" sheetId="99" r:id="rId79"/>
    <sheet name="COUNTIFS函數1-練習" sheetId="100" r:id="rId80"/>
    <sheet name="COUNTIFS函數2" sheetId="101" r:id="rId81"/>
    <sheet name="COUNTIFS函數2-練習" sheetId="102" r:id="rId82"/>
    <sheet name="分組加總1" sheetId="75" r:id="rId83"/>
    <sheet name="分組加總1練習" sheetId="76" r:id="rId84"/>
    <sheet name="分組加總2" sheetId="77" r:id="rId85"/>
    <sheet name="分組加總2練習" sheetId="78" r:id="rId86"/>
    <sheet name="性別與地區分組求業績總和1" sheetId="107" r:id="rId87"/>
    <sheet name="性別與地區分組求業績總和1-練習" sheetId="108" r:id="rId88"/>
    <sheet name="性別與地區分組求業績總和2" sheetId="109" r:id="rId89"/>
    <sheet name="性別與地區分組求業績總和2-練習" sheetId="110" r:id="rId90"/>
    <sheet name="分組均數" sheetId="79" r:id="rId91"/>
    <sheet name="分組均數練習" sheetId="80" r:id="rId92"/>
    <sheet name="性別與地區分組求業績均數1" sheetId="103" r:id="rId93"/>
    <sheet name="性別與地區分組求業績均數1-練習" sheetId="104" r:id="rId94"/>
    <sheet name="性別與地區分組求業績均數2" sheetId="105" r:id="rId95"/>
    <sheet name="性別與地區分組求業績均數2-練習" sheetId="106" r:id="rId96"/>
    <sheet name="資料庫函數" sheetId="81" r:id="rId97"/>
    <sheet name="資料庫函數-練習" sheetId="82" r:id="rId98"/>
    <sheet name="資料驗證" sheetId="83" r:id="rId99"/>
    <sheet name="資料驗證-練習" sheetId="84" r:id="rId100"/>
    <sheet name="資料驗證-日期" sheetId="86" r:id="rId101"/>
    <sheet name="資料驗證-清單" sheetId="87" r:id="rId102"/>
    <sheet name="資料驗證-清單-練習" sheetId="88" r:id="rId103"/>
  </sheets>
  <definedNames>
    <definedName name="_xlnm._FilterDatabase" localSheetId="66" hidden="1">移除重複記錄!$A$1:$I$7</definedName>
    <definedName name="_xlnm._FilterDatabase" localSheetId="67" hidden="1">'移除重複記錄-練習'!$A$1:$I$7</definedName>
    <definedName name="_xlnm._FilterDatabase" localSheetId="46" hidden="1">'進階篩選-AND'!$A$1:$K$13</definedName>
    <definedName name="_xlnm._FilterDatabase" localSheetId="47" hidden="1">'進階篩選-AND-練習'!$A$1:$K$13</definedName>
    <definedName name="_xlnm._FilterDatabase" localSheetId="52" hidden="1">'進階篩選-MONTH'!$A$1:$K$13</definedName>
    <definedName name="_xlnm._FilterDatabase" localSheetId="53" hidden="1">'進階篩選-MONTH-練習'!$A$1:$K$13</definedName>
    <definedName name="_xlnm._FilterDatabase" localSheetId="48" hidden="1">'進階篩選-OR'!$A$1:$K$13</definedName>
    <definedName name="_xlnm._FilterDatabase" localSheetId="49" hidden="1">'進階篩選-OR-練習'!$A$1:$K$13</definedName>
    <definedName name="_xlnm._FilterDatabase" localSheetId="50" hidden="1">'進階篩選-YEAR'!$A$1:$K$13</definedName>
    <definedName name="_xlnm._FilterDatabase" localSheetId="51" hidden="1">'進階篩選-YEAR-練習'!$A$1:$K$13</definedName>
    <definedName name="_xlnm._FilterDatabase" localSheetId="64" hidden="1">'進階篩選-不重複'!$A$1:$I$7</definedName>
    <definedName name="_xlnm._FilterDatabase" localSheetId="32" hidden="1">'進階篩選-日期'!$A$1:$K$13</definedName>
    <definedName name="_xlnm._FilterDatabase" localSheetId="33" hidden="1">'進階篩選-日期-練習'!$A$1:$K$13</definedName>
    <definedName name="_xlnm._FilterDatabase" localSheetId="30" hidden="1">'進階篩選-比較式'!$A$1:$K$13</definedName>
    <definedName name="_xlnm._FilterDatabase" localSheetId="31" hidden="1">'進階篩選-比較式-練習'!$A$1:$K$13</definedName>
    <definedName name="_xlnm._FilterDatabase" localSheetId="34" hidden="1">'進階篩選-且'!$A$1:$K$13</definedName>
    <definedName name="_xlnm._FilterDatabase" localSheetId="35" hidden="1">'進階篩選-且-練習'!$A$1:$K$13</definedName>
    <definedName name="_xlnm._FilterDatabase" localSheetId="42" hidden="1">'進階篩選-以位址組成比較式'!$A$1:$K$13</definedName>
    <definedName name="_xlnm._FilterDatabase" localSheetId="43" hidden="1">'進階篩選-以位址組成比較式-練習'!$A$1:$K$13</definedName>
    <definedName name="_xlnm._FilterDatabase" localSheetId="36" hidden="1">'進階篩選-同列兩個相同欄名'!$A$1:$K$13</definedName>
    <definedName name="_xlnm._FilterDatabase" localSheetId="37" hidden="1">'進階篩選-同列兩個相同欄名-練習'!$A$1:$K$13</definedName>
    <definedName name="_xlnm._FilterDatabase" localSheetId="40" hidden="1">'進階篩選-多列多欄'!$A$1:$K$13</definedName>
    <definedName name="_xlnm._FilterDatabase" localSheetId="41" hidden="1">'進階篩選-多列多欄-練習'!$A$1:$K$13</definedName>
    <definedName name="_xlnm._FilterDatabase" localSheetId="44" hidden="1">'進階篩選-使用範圍名稱'!$A$1:$K$13</definedName>
    <definedName name="_xlnm._FilterDatabase" localSheetId="45" hidden="1">'進階篩選-使用範圍名稱-練習'!$A$1:$K$13</definedName>
    <definedName name="_xlnm._FilterDatabase" localSheetId="54" hidden="1">'進階篩選-依月份'!$A$1:$K$13</definedName>
    <definedName name="_xlnm._FilterDatabase" localSheetId="56" hidden="1">'進階篩選-依月份區間'!$A$1:$K$13</definedName>
    <definedName name="_xlnm._FilterDatabase" localSheetId="57" hidden="1">'進階篩選-依月份區間-練習'!$A$1:$K$13</definedName>
    <definedName name="_xlnm._FilterDatabase" localSheetId="55" hidden="1">'進階篩選-依月份-練習'!$A$1:$K$13</definedName>
    <definedName name="_xlnm._FilterDatabase" localSheetId="38" hidden="1">'進階篩選-或'!$A$1:$K$13</definedName>
    <definedName name="_xlnm._FilterDatabase" localSheetId="39" hidden="1">'進階篩選-或-練習'!$A$1:$K$13</definedName>
    <definedName name="_xlnm._FilterDatabase" localSheetId="28" hidden="1">'進階篩選-單欄'!$A$1:$K$13</definedName>
    <definedName name="_xlnm._FilterDatabase" localSheetId="29" hidden="1">'進階篩選-單欄-練習'!$A$1:$K$13</definedName>
    <definedName name="_xlnm._FilterDatabase" localSheetId="58" hidden="1">'進階篩選-滿10年'!$A$3:$B$9</definedName>
    <definedName name="_xlnm._FilterDatabase" localSheetId="60" hidden="1">'進階篩選-輸出全部欄位'!$A$1:$K$13</definedName>
    <definedName name="_xlnm._FilterDatabase" localSheetId="62" hidden="1">'進階篩選-輸出部份欄位'!$A$1:$K$13</definedName>
    <definedName name="_xlnm._FilterDatabase" localSheetId="96" hidden="1">資料庫函數!$C$15:$E$21</definedName>
    <definedName name="_xlnm._FilterDatabase" localSheetId="12" hidden="1">'篩選-介於'!$A$1:$J$13</definedName>
    <definedName name="_xlnm._FilterDatabase" localSheetId="13" hidden="1">'篩選-介於-練習'!$A$1:$J$13</definedName>
    <definedName name="_xlnm._FilterDatabase" localSheetId="16" hidden="1">'篩選-日期介於'!$A$1:$J$13</definedName>
    <definedName name="_xlnm._FilterDatabase" localSheetId="10" hidden="1">'篩選-多重條件'!$A$1:$J$13</definedName>
    <definedName name="_xlnm._FilterDatabase" localSheetId="11" hidden="1">'篩選-多重條件-練習'!$A$1:$J$13</definedName>
    <definedName name="_xlnm._FilterDatabase" localSheetId="22" hidden="1">'篩選-字串'!$A$1:$K$13</definedName>
    <definedName name="_xlnm._FilterDatabase" localSheetId="24" hidden="1">'篩選-字串比較'!$A$1:$K$13</definedName>
    <definedName name="_xlnm._FilterDatabase" localSheetId="26" hidden="1">'篩選-字串比較1'!$A$1:$K$13</definedName>
    <definedName name="_xlnm._FilterDatabase" localSheetId="27" hidden="1">'篩選-字串比較1-練習'!$A$1:$K$13</definedName>
    <definedName name="_xlnm._FilterDatabase" localSheetId="25" hidden="1">'篩選-字串比較-練習'!$A$1:$K$13</definedName>
    <definedName name="_xlnm._FilterDatabase" localSheetId="23" hidden="1">'篩選-字串-練習'!$A$1:$K$13</definedName>
    <definedName name="_xlnm._FilterDatabase" localSheetId="14" hidden="1">'篩選-找前幾名'!$A$1:$J$13</definedName>
    <definedName name="_xlnm._FilterDatabase" localSheetId="8" hidden="1">'篩選-單欄'!$A$1:$J$13</definedName>
    <definedName name="_xlnm._FilterDatabase" localSheetId="18" hidden="1">'篩選-萬用字元'!$A$1:$J$13</definedName>
    <definedName name="_xlnm._FilterDatabase" localSheetId="20" hidden="1">'篩選-萬用字元1'!$A$1:$J$13</definedName>
    <definedName name="_xlnm._FilterDatabase" localSheetId="6" hidden="1">顏色排序!$A$1:$F$13</definedName>
    <definedName name="_xlnm.Criteria" localSheetId="46">'進階篩選-AND'!$A$16:$A$17</definedName>
    <definedName name="_xlnm.Criteria" localSheetId="52">'進階篩選-MONTH'!$A$15:$A$16</definedName>
    <definedName name="_xlnm.Criteria" localSheetId="48">'進階篩選-OR'!$A$16:$A$17</definedName>
    <definedName name="_xlnm.Criteria" localSheetId="50">'進階篩選-YEAR'!$A$21:$A$22</definedName>
    <definedName name="_xlnm.Criteria" localSheetId="32">'進階篩選-日期'!$A$16:$A$17</definedName>
    <definedName name="_xlnm.Criteria" localSheetId="30">'進階篩選-比較式'!$A$16:$A$17</definedName>
    <definedName name="_xlnm.Criteria" localSheetId="34">'進階篩選-且'!$A$16:$B$17</definedName>
    <definedName name="_xlnm.Criteria" localSheetId="42">'進階篩選-以位址組成比較式'!$A$16:$A$17</definedName>
    <definedName name="_xlnm.Criteria" localSheetId="36">'進階篩選-同列兩個相同欄名'!$A$16:$C$17</definedName>
    <definedName name="_xlnm.Criteria" localSheetId="40">'進階篩選-多列多欄'!$A$16:$C$18</definedName>
    <definedName name="_xlnm.Criteria" localSheetId="44">'進階篩選-使用範圍名稱'!$A$16:$A$17</definedName>
    <definedName name="_xlnm.Criteria" localSheetId="54">'進階篩選-依月份'!$A$15:$A$16</definedName>
    <definedName name="_xlnm.Criteria" localSheetId="56">'進階篩選-依月份區間'!$A$15:$A$16</definedName>
    <definedName name="_xlnm.Criteria" localSheetId="38">'進階篩選-或'!$A$16:$A$20</definedName>
    <definedName name="_xlnm.Criteria" localSheetId="28">'進階篩選-單欄'!$A$16:$A$17</definedName>
    <definedName name="_xlnm.Criteria" localSheetId="58">'進階篩選-滿10年'!$A$11:$A$12</definedName>
    <definedName name="_xlnm.Criteria" localSheetId="60">'進階篩選-輸出全部欄位'!$A$15:$A$16</definedName>
    <definedName name="_xlnm.Criteria" localSheetId="62">'進階篩選-輸出部份欄位'!$A$15:$A$16</definedName>
    <definedName name="_xlnm.Extract" localSheetId="64">'進階篩選-不重複'!$A$10:$I$10</definedName>
    <definedName name="_xlnm.Extract" localSheetId="60">'進階篩選-輸出全部欄位'!$A$18:$K$18</definedName>
    <definedName name="_xlnm.Extract" localSheetId="62">'進階篩選-輸出部份欄位'!$A$18:$F$18</definedName>
    <definedName name="生日">'進階篩選-使用範圍名稱'!$F$2</definedName>
    <definedName name="年齡">'進階篩選-使用範圍名稱'!$J$2</definedName>
    <definedName name="姓名">'進階篩選-使用範圍名稱'!$B$2</definedName>
    <definedName name="性別">'進階篩選-使用範圍名稱'!$C$2</definedName>
    <definedName name="婚姻">'進階篩選-使用範圍名稱'!$G$2</definedName>
    <definedName name="教育">'進階篩選-使用範圍名稱'!$I$2</definedName>
    <definedName name="部門">'進階篩選-使用範圍名稱'!$D$2</definedName>
    <definedName name="電話">'進階篩選-使用範圍名稱'!$H$2</definedName>
    <definedName name="編號">'進階篩選-使用範圍名稱'!$A$2</definedName>
    <definedName name="薪資">'進階篩選-使用範圍名稱'!$K$2</definedName>
    <definedName name="職稱">'進階篩選-使用範圍名稱'!$E$2</definedName>
  </definedNames>
  <calcPr calcId="171027"/>
</workbook>
</file>

<file path=xl/calcChain.xml><?xml version="1.0" encoding="utf-8"?>
<calcChain xmlns="http://schemas.openxmlformats.org/spreadsheetml/2006/main">
  <c r="I13" i="82" l="1"/>
  <c r="J13" i="82" s="1"/>
  <c r="I12" i="82"/>
  <c r="J12" i="82" s="1"/>
  <c r="I11" i="82"/>
  <c r="J11" i="82" s="1"/>
  <c r="I10" i="82"/>
  <c r="J10" i="82" s="1"/>
  <c r="I9" i="82"/>
  <c r="J9" i="82" s="1"/>
  <c r="I8" i="82"/>
  <c r="J8" i="82" s="1"/>
  <c r="I7" i="82"/>
  <c r="J7" i="82" s="1"/>
  <c r="I6" i="82"/>
  <c r="J6" i="82" s="1"/>
  <c r="I5" i="82"/>
  <c r="J5" i="82" s="1"/>
  <c r="I4" i="82"/>
  <c r="J4" i="82" s="1"/>
  <c r="I3" i="82"/>
  <c r="J3" i="82" s="1"/>
  <c r="I2" i="82"/>
  <c r="J2" i="82" s="1"/>
  <c r="I13" i="81"/>
  <c r="J13" i="81" s="1"/>
  <c r="I12" i="81"/>
  <c r="J12" i="81" s="1"/>
  <c r="I11" i="81"/>
  <c r="J11" i="81" s="1"/>
  <c r="I10" i="81"/>
  <c r="J10" i="81" s="1"/>
  <c r="I9" i="81"/>
  <c r="J9" i="81" s="1"/>
  <c r="I8" i="81"/>
  <c r="J8" i="81" s="1"/>
  <c r="I7" i="81"/>
  <c r="J7" i="81" s="1"/>
  <c r="I6" i="81"/>
  <c r="J6" i="81" s="1"/>
  <c r="I5" i="81"/>
  <c r="J5" i="81" s="1"/>
  <c r="I4" i="81"/>
  <c r="J4" i="81" s="1"/>
  <c r="I3" i="81"/>
  <c r="J3" i="81" s="1"/>
  <c r="I2" i="81"/>
  <c r="J2" i="81" s="1"/>
  <c r="I10" i="109" l="1"/>
  <c r="I9" i="109"/>
  <c r="I8" i="109"/>
  <c r="I7" i="109"/>
  <c r="I6" i="109"/>
  <c r="I5" i="109"/>
  <c r="I4" i="109"/>
  <c r="I3" i="109"/>
  <c r="G11" i="107"/>
  <c r="G10" i="107"/>
  <c r="G9" i="107"/>
  <c r="G8" i="107"/>
  <c r="G5" i="107"/>
  <c r="G4" i="107"/>
  <c r="G3" i="107"/>
  <c r="G2" i="107"/>
  <c r="I10" i="105"/>
  <c r="I9" i="105"/>
  <c r="I8" i="105"/>
  <c r="I7" i="105"/>
  <c r="I6" i="105"/>
  <c r="I5" i="105"/>
  <c r="I4" i="105"/>
  <c r="I3" i="105"/>
  <c r="G11" i="103"/>
  <c r="G10" i="103"/>
  <c r="G9" i="103"/>
  <c r="G8" i="103"/>
  <c r="G5" i="103"/>
  <c r="G4" i="103"/>
  <c r="G3" i="103"/>
  <c r="G2" i="103"/>
  <c r="G6" i="102" l="1"/>
  <c r="G6" i="101"/>
  <c r="G5" i="101"/>
  <c r="G4" i="101"/>
  <c r="G3" i="101"/>
  <c r="G2" i="101"/>
  <c r="F8" i="99"/>
  <c r="F6" i="99"/>
  <c r="F5" i="99"/>
  <c r="F3" i="99"/>
  <c r="F2" i="99"/>
  <c r="H5" i="95" l="1"/>
  <c r="I5" i="95" s="1"/>
  <c r="H4" i="95"/>
  <c r="I4" i="95" s="1"/>
  <c r="H3" i="95"/>
  <c r="I3" i="95" s="1"/>
  <c r="H2" i="95"/>
  <c r="I2" i="95" s="1"/>
  <c r="J14" i="94"/>
  <c r="K14" i="94" s="1"/>
  <c r="J13" i="94"/>
  <c r="K13" i="94" s="1"/>
  <c r="J8" i="94"/>
  <c r="K8" i="94" s="1"/>
  <c r="J7" i="94"/>
  <c r="K7" i="94" s="1"/>
  <c r="J6" i="94"/>
  <c r="K6" i="94" s="1"/>
  <c r="J12" i="94"/>
  <c r="K12" i="94" s="1"/>
  <c r="J11" i="94"/>
  <c r="K11" i="94" s="1"/>
  <c r="J10" i="94"/>
  <c r="K10" i="94" s="1"/>
  <c r="J5" i="94"/>
  <c r="K5" i="94" s="1"/>
  <c r="J4" i="94"/>
  <c r="K4" i="94" s="1"/>
  <c r="J3" i="94"/>
  <c r="K3" i="94" s="1"/>
  <c r="J2" i="94"/>
  <c r="K2" i="94" s="1"/>
  <c r="J15" i="93"/>
  <c r="K15" i="93" s="1"/>
  <c r="J14" i="93"/>
  <c r="K14" i="93" s="1"/>
  <c r="J8" i="93"/>
  <c r="K8" i="93" s="1"/>
  <c r="J7" i="93"/>
  <c r="K7" i="93" s="1"/>
  <c r="J6" i="93"/>
  <c r="K6" i="93" s="1"/>
  <c r="J13" i="93"/>
  <c r="K13" i="93" s="1"/>
  <c r="J12" i="93"/>
  <c r="K12" i="93" s="1"/>
  <c r="J11" i="93"/>
  <c r="K11" i="93" s="1"/>
  <c r="J5" i="93"/>
  <c r="K5" i="93" s="1"/>
  <c r="J4" i="93"/>
  <c r="K4" i="93" s="1"/>
  <c r="J3" i="93"/>
  <c r="K3" i="93" s="1"/>
  <c r="J2" i="93"/>
  <c r="K2" i="93" s="1"/>
  <c r="J13" i="66"/>
  <c r="K13" i="66" s="1"/>
  <c r="J12" i="66"/>
  <c r="K12" i="66" s="1"/>
  <c r="J11" i="66"/>
  <c r="K11" i="66" s="1"/>
  <c r="J10" i="66"/>
  <c r="K10" i="66" s="1"/>
  <c r="J9" i="66"/>
  <c r="K9" i="66" s="1"/>
  <c r="J8" i="66"/>
  <c r="K8" i="66" s="1"/>
  <c r="J7" i="66"/>
  <c r="K7" i="66" s="1"/>
  <c r="J6" i="66"/>
  <c r="K6" i="66" s="1"/>
  <c r="J5" i="66"/>
  <c r="K5" i="66" s="1"/>
  <c r="J4" i="66"/>
  <c r="K4" i="66" s="1"/>
  <c r="J3" i="66"/>
  <c r="K3" i="66" s="1"/>
  <c r="J2" i="66"/>
  <c r="K2" i="66" s="1"/>
  <c r="J14" i="65"/>
  <c r="K14" i="65" s="1"/>
  <c r="J13" i="65"/>
  <c r="K13" i="65" s="1"/>
  <c r="J8" i="65"/>
  <c r="K8" i="65" s="1"/>
  <c r="J7" i="65"/>
  <c r="K7" i="65" s="1"/>
  <c r="J6" i="65"/>
  <c r="K6" i="65" s="1"/>
  <c r="J12" i="65"/>
  <c r="K12" i="65" s="1"/>
  <c r="J11" i="65"/>
  <c r="K11" i="65" s="1"/>
  <c r="J10" i="65"/>
  <c r="K10" i="65" s="1"/>
  <c r="J5" i="65"/>
  <c r="K5" i="65" s="1"/>
  <c r="J4" i="65"/>
  <c r="K4" i="65" s="1"/>
  <c r="J3" i="65"/>
  <c r="K3" i="65" s="1"/>
  <c r="J2" i="65"/>
  <c r="K2" i="65" s="1"/>
  <c r="J13" i="62"/>
  <c r="K13" i="62" s="1"/>
  <c r="J12" i="62"/>
  <c r="K12" i="62" s="1"/>
  <c r="J11" i="62"/>
  <c r="K11" i="62" s="1"/>
  <c r="J10" i="62"/>
  <c r="K10" i="62" s="1"/>
  <c r="J9" i="62"/>
  <c r="K9" i="62" s="1"/>
  <c r="J8" i="62"/>
  <c r="K8" i="62" s="1"/>
  <c r="J7" i="62"/>
  <c r="K7" i="62" s="1"/>
  <c r="J6" i="62"/>
  <c r="K6" i="62" s="1"/>
  <c r="J5" i="62"/>
  <c r="K5" i="62" s="1"/>
  <c r="J4" i="62"/>
  <c r="K4" i="62" s="1"/>
  <c r="J3" i="62"/>
  <c r="K3" i="62" s="1"/>
  <c r="J2" i="62"/>
  <c r="K2" i="62" s="1"/>
  <c r="J13" i="61"/>
  <c r="K13" i="61" s="1"/>
  <c r="J12" i="61"/>
  <c r="K12" i="61" s="1"/>
  <c r="J11" i="61"/>
  <c r="K11" i="61" s="1"/>
  <c r="J10" i="61"/>
  <c r="K10" i="61" s="1"/>
  <c r="J9" i="61"/>
  <c r="K9" i="61" s="1"/>
  <c r="J8" i="61"/>
  <c r="K8" i="61" s="1"/>
  <c r="J7" i="61"/>
  <c r="K7" i="61" s="1"/>
  <c r="J6" i="61"/>
  <c r="K6" i="61" s="1"/>
  <c r="J5" i="61"/>
  <c r="K5" i="61" s="1"/>
  <c r="J4" i="61"/>
  <c r="K4" i="61" s="1"/>
  <c r="J3" i="61"/>
  <c r="K3" i="61" s="1"/>
  <c r="J2" i="61"/>
  <c r="K2" i="61" s="1"/>
  <c r="J13" i="60"/>
  <c r="K13" i="60" s="1"/>
  <c r="J12" i="60"/>
  <c r="K12" i="60" s="1"/>
  <c r="J11" i="60"/>
  <c r="K11" i="60" s="1"/>
  <c r="J10" i="60"/>
  <c r="K10" i="60" s="1"/>
  <c r="J9" i="60"/>
  <c r="K9" i="60" s="1"/>
  <c r="J8" i="60"/>
  <c r="K8" i="60" s="1"/>
  <c r="J7" i="60"/>
  <c r="K7" i="60" s="1"/>
  <c r="J6" i="60"/>
  <c r="K6" i="60" s="1"/>
  <c r="J5" i="60"/>
  <c r="K5" i="60" s="1"/>
  <c r="J4" i="60"/>
  <c r="K4" i="60" s="1"/>
  <c r="J3" i="60"/>
  <c r="K3" i="60" s="1"/>
  <c r="J2" i="60"/>
  <c r="K2" i="60" s="1"/>
  <c r="J13" i="59"/>
  <c r="K13" i="59" s="1"/>
  <c r="J12" i="59"/>
  <c r="K12" i="59" s="1"/>
  <c r="J11" i="59"/>
  <c r="K11" i="59" s="1"/>
  <c r="J10" i="59"/>
  <c r="K10" i="59" s="1"/>
  <c r="J9" i="59"/>
  <c r="K9" i="59" s="1"/>
  <c r="J8" i="59"/>
  <c r="K8" i="59" s="1"/>
  <c r="J7" i="59"/>
  <c r="K7" i="59" s="1"/>
  <c r="J6" i="59"/>
  <c r="K6" i="59" s="1"/>
  <c r="J5" i="59"/>
  <c r="K5" i="59" s="1"/>
  <c r="J4" i="59"/>
  <c r="K4" i="59" s="1"/>
  <c r="J3" i="59"/>
  <c r="K3" i="59" s="1"/>
  <c r="J2" i="59"/>
  <c r="K2" i="59" s="1"/>
  <c r="J13" i="98"/>
  <c r="K13" i="98" s="1"/>
  <c r="J12" i="98"/>
  <c r="K12" i="98" s="1"/>
  <c r="J11" i="98"/>
  <c r="K11" i="98" s="1"/>
  <c r="J10" i="98"/>
  <c r="K10" i="98" s="1"/>
  <c r="J9" i="98"/>
  <c r="K9" i="98" s="1"/>
  <c r="J8" i="98"/>
  <c r="K8" i="98" s="1"/>
  <c r="J7" i="98"/>
  <c r="K7" i="98" s="1"/>
  <c r="J6" i="98"/>
  <c r="K6" i="98" s="1"/>
  <c r="J5" i="98"/>
  <c r="K5" i="98" s="1"/>
  <c r="J4" i="98"/>
  <c r="K4" i="98" s="1"/>
  <c r="J3" i="98"/>
  <c r="K3" i="98" s="1"/>
  <c r="J2" i="98"/>
  <c r="K2" i="98" s="1"/>
  <c r="J13" i="97"/>
  <c r="K13" i="97" s="1"/>
  <c r="J12" i="97"/>
  <c r="K12" i="97" s="1"/>
  <c r="J11" i="97"/>
  <c r="K11" i="97" s="1"/>
  <c r="J10" i="97"/>
  <c r="K10" i="97" s="1"/>
  <c r="J9" i="97"/>
  <c r="K9" i="97" s="1"/>
  <c r="J8" i="97"/>
  <c r="K8" i="97" s="1"/>
  <c r="J7" i="97"/>
  <c r="K7" i="97" s="1"/>
  <c r="J6" i="97"/>
  <c r="K6" i="97" s="1"/>
  <c r="J5" i="97"/>
  <c r="K5" i="97" s="1"/>
  <c r="J4" i="97"/>
  <c r="K4" i="97" s="1"/>
  <c r="J3" i="97"/>
  <c r="K3" i="97" s="1"/>
  <c r="J2" i="97"/>
  <c r="K2" i="97" s="1"/>
  <c r="J13" i="56"/>
  <c r="K13" i="56" s="1"/>
  <c r="J12" i="56"/>
  <c r="K12" i="56" s="1"/>
  <c r="J11" i="56"/>
  <c r="K11" i="56" s="1"/>
  <c r="J10" i="56"/>
  <c r="K10" i="56" s="1"/>
  <c r="J9" i="56"/>
  <c r="K9" i="56" s="1"/>
  <c r="J8" i="56"/>
  <c r="K8" i="56" s="1"/>
  <c r="J7" i="56"/>
  <c r="K7" i="56" s="1"/>
  <c r="J6" i="56"/>
  <c r="K6" i="56" s="1"/>
  <c r="J5" i="56"/>
  <c r="K5" i="56" s="1"/>
  <c r="J4" i="56"/>
  <c r="K4" i="56" s="1"/>
  <c r="J3" i="56"/>
  <c r="K3" i="56" s="1"/>
  <c r="J2" i="56"/>
  <c r="K2" i="56" s="1"/>
  <c r="J13" i="55"/>
  <c r="K13" i="55" s="1"/>
  <c r="J12" i="55"/>
  <c r="K12" i="55" s="1"/>
  <c r="J11" i="55"/>
  <c r="K11" i="55" s="1"/>
  <c r="J10" i="55"/>
  <c r="K10" i="55" s="1"/>
  <c r="J9" i="55"/>
  <c r="K9" i="55" s="1"/>
  <c r="J8" i="55"/>
  <c r="K8" i="55" s="1"/>
  <c r="J7" i="55"/>
  <c r="K7" i="55" s="1"/>
  <c r="J6" i="55"/>
  <c r="K6" i="55" s="1"/>
  <c r="J5" i="55"/>
  <c r="K5" i="55" s="1"/>
  <c r="J4" i="55"/>
  <c r="K4" i="55" s="1"/>
  <c r="J3" i="55"/>
  <c r="K3" i="55" s="1"/>
  <c r="J2" i="55"/>
  <c r="K2" i="55" s="1"/>
  <c r="J13" i="54"/>
  <c r="K13" i="54" s="1"/>
  <c r="J12" i="54"/>
  <c r="K12" i="54" s="1"/>
  <c r="J11" i="54"/>
  <c r="K11" i="54" s="1"/>
  <c r="J10" i="54"/>
  <c r="K10" i="54" s="1"/>
  <c r="J9" i="54"/>
  <c r="K9" i="54" s="1"/>
  <c r="J8" i="54"/>
  <c r="K8" i="54" s="1"/>
  <c r="J7" i="54"/>
  <c r="K7" i="54" s="1"/>
  <c r="J6" i="54"/>
  <c r="K6" i="54" s="1"/>
  <c r="J5" i="54"/>
  <c r="K5" i="54" s="1"/>
  <c r="J4" i="54"/>
  <c r="K4" i="54" s="1"/>
  <c r="J3" i="54"/>
  <c r="K3" i="54" s="1"/>
  <c r="J2" i="54"/>
  <c r="K2" i="54" s="1"/>
  <c r="J13" i="53"/>
  <c r="K13" i="53" s="1"/>
  <c r="J12" i="53"/>
  <c r="K12" i="53" s="1"/>
  <c r="J11" i="53"/>
  <c r="K11" i="53" s="1"/>
  <c r="J10" i="53"/>
  <c r="K10" i="53" s="1"/>
  <c r="J9" i="53"/>
  <c r="K9" i="53" s="1"/>
  <c r="J8" i="53"/>
  <c r="K8" i="53" s="1"/>
  <c r="J7" i="53"/>
  <c r="K7" i="53" s="1"/>
  <c r="J6" i="53"/>
  <c r="K6" i="53" s="1"/>
  <c r="J5" i="53"/>
  <c r="K5" i="53" s="1"/>
  <c r="J4" i="53"/>
  <c r="K4" i="53" s="1"/>
  <c r="J3" i="53"/>
  <c r="K3" i="53" s="1"/>
  <c r="J2" i="53"/>
  <c r="K2" i="53" s="1"/>
  <c r="J13" i="52"/>
  <c r="K13" i="52" s="1"/>
  <c r="J12" i="52"/>
  <c r="K12" i="52" s="1"/>
  <c r="J11" i="52"/>
  <c r="K11" i="52" s="1"/>
  <c r="J10" i="52"/>
  <c r="K10" i="52" s="1"/>
  <c r="J9" i="52"/>
  <c r="K9" i="52" s="1"/>
  <c r="J8" i="52"/>
  <c r="K8" i="52" s="1"/>
  <c r="J7" i="52"/>
  <c r="K7" i="52" s="1"/>
  <c r="J6" i="52"/>
  <c r="K6" i="52" s="1"/>
  <c r="J5" i="52"/>
  <c r="K5" i="52" s="1"/>
  <c r="J4" i="52"/>
  <c r="K4" i="52" s="1"/>
  <c r="J3" i="52"/>
  <c r="K3" i="52" s="1"/>
  <c r="J2" i="52"/>
  <c r="K2" i="52" s="1"/>
  <c r="J13" i="51"/>
  <c r="K13" i="51" s="1"/>
  <c r="J12" i="51"/>
  <c r="K12" i="51" s="1"/>
  <c r="J11" i="51"/>
  <c r="K11" i="51" s="1"/>
  <c r="J10" i="51"/>
  <c r="K10" i="51" s="1"/>
  <c r="J9" i="51"/>
  <c r="K9" i="51" s="1"/>
  <c r="J8" i="51"/>
  <c r="K8" i="51" s="1"/>
  <c r="J7" i="51"/>
  <c r="K7" i="51" s="1"/>
  <c r="J6" i="51"/>
  <c r="K6" i="51" s="1"/>
  <c r="J5" i="51"/>
  <c r="K5" i="51" s="1"/>
  <c r="J4" i="51"/>
  <c r="K4" i="51" s="1"/>
  <c r="J3" i="51"/>
  <c r="K3" i="51" s="1"/>
  <c r="J2" i="51"/>
  <c r="K2" i="51" s="1"/>
  <c r="J13" i="50"/>
  <c r="K13" i="50" s="1"/>
  <c r="J12" i="50"/>
  <c r="K12" i="50" s="1"/>
  <c r="J11" i="50"/>
  <c r="K11" i="50" s="1"/>
  <c r="J10" i="50"/>
  <c r="K10" i="50" s="1"/>
  <c r="J9" i="50"/>
  <c r="K9" i="50" s="1"/>
  <c r="J8" i="50"/>
  <c r="K8" i="50" s="1"/>
  <c r="J7" i="50"/>
  <c r="K7" i="50" s="1"/>
  <c r="J6" i="50"/>
  <c r="K6" i="50" s="1"/>
  <c r="J5" i="50"/>
  <c r="K5" i="50" s="1"/>
  <c r="J4" i="50"/>
  <c r="K4" i="50" s="1"/>
  <c r="J3" i="50"/>
  <c r="K3" i="50" s="1"/>
  <c r="J2" i="50"/>
  <c r="K2" i="50" s="1"/>
  <c r="J13" i="49"/>
  <c r="K13" i="49" s="1"/>
  <c r="J12" i="49"/>
  <c r="K12" i="49" s="1"/>
  <c r="J11" i="49"/>
  <c r="K11" i="49" s="1"/>
  <c r="J10" i="49"/>
  <c r="K10" i="49" s="1"/>
  <c r="J9" i="49"/>
  <c r="K9" i="49" s="1"/>
  <c r="J8" i="49"/>
  <c r="K8" i="49" s="1"/>
  <c r="J7" i="49"/>
  <c r="K7" i="49" s="1"/>
  <c r="J6" i="49"/>
  <c r="K6" i="49" s="1"/>
  <c r="J5" i="49"/>
  <c r="K5" i="49" s="1"/>
  <c r="J4" i="49"/>
  <c r="K4" i="49" s="1"/>
  <c r="J3" i="49"/>
  <c r="K3" i="49" s="1"/>
  <c r="J2" i="49"/>
  <c r="K2" i="49" s="1"/>
  <c r="J13" i="48"/>
  <c r="K13" i="48" s="1"/>
  <c r="J12" i="48"/>
  <c r="K12" i="48" s="1"/>
  <c r="J11" i="48"/>
  <c r="K11" i="48" s="1"/>
  <c r="J10" i="48"/>
  <c r="K10" i="48" s="1"/>
  <c r="J9" i="48"/>
  <c r="K9" i="48" s="1"/>
  <c r="J8" i="48"/>
  <c r="K8" i="48" s="1"/>
  <c r="J7" i="48"/>
  <c r="K7" i="48" s="1"/>
  <c r="J6" i="48"/>
  <c r="K6" i="48" s="1"/>
  <c r="J5" i="48"/>
  <c r="K5" i="48" s="1"/>
  <c r="J4" i="48"/>
  <c r="K4" i="48" s="1"/>
  <c r="J3" i="48"/>
  <c r="K3" i="48" s="1"/>
  <c r="J2" i="48"/>
  <c r="K2" i="48" s="1"/>
  <c r="J13" i="47"/>
  <c r="K13" i="47" s="1"/>
  <c r="J12" i="47"/>
  <c r="K12" i="47" s="1"/>
  <c r="J11" i="47"/>
  <c r="K11" i="47" s="1"/>
  <c r="J10" i="47"/>
  <c r="K10" i="47" s="1"/>
  <c r="J9" i="47"/>
  <c r="K9" i="47" s="1"/>
  <c r="J8" i="47"/>
  <c r="K8" i="47" s="1"/>
  <c r="J7" i="47"/>
  <c r="K7" i="47" s="1"/>
  <c r="J6" i="47"/>
  <c r="K6" i="47" s="1"/>
  <c r="J5" i="47"/>
  <c r="K5" i="47" s="1"/>
  <c r="J4" i="47"/>
  <c r="K4" i="47" s="1"/>
  <c r="J3" i="47"/>
  <c r="K3" i="47" s="1"/>
  <c r="J2" i="47"/>
  <c r="K2" i="47" s="1"/>
  <c r="J13" i="46"/>
  <c r="K13" i="46" s="1"/>
  <c r="J12" i="46"/>
  <c r="K12" i="46" s="1"/>
  <c r="J11" i="46"/>
  <c r="K11" i="46" s="1"/>
  <c r="J10" i="46"/>
  <c r="K10" i="46" s="1"/>
  <c r="J9" i="46"/>
  <c r="K9" i="46" s="1"/>
  <c r="J8" i="46"/>
  <c r="K8" i="46" s="1"/>
  <c r="J7" i="46"/>
  <c r="K7" i="46" s="1"/>
  <c r="J6" i="46"/>
  <c r="K6" i="46" s="1"/>
  <c r="J5" i="46"/>
  <c r="K5" i="46" s="1"/>
  <c r="J4" i="46"/>
  <c r="K4" i="46" s="1"/>
  <c r="J3" i="46"/>
  <c r="K3" i="46" s="1"/>
  <c r="J2" i="46"/>
  <c r="K2" i="46" s="1"/>
  <c r="J13" i="45"/>
  <c r="K13" i="45" s="1"/>
  <c r="J12" i="45"/>
  <c r="K12" i="45" s="1"/>
  <c r="J11" i="45"/>
  <c r="K11" i="45" s="1"/>
  <c r="J10" i="45"/>
  <c r="K10" i="45" s="1"/>
  <c r="J9" i="45"/>
  <c r="K9" i="45" s="1"/>
  <c r="J8" i="45"/>
  <c r="K8" i="45" s="1"/>
  <c r="J7" i="45"/>
  <c r="K7" i="45" s="1"/>
  <c r="J6" i="45"/>
  <c r="K6" i="45" s="1"/>
  <c r="J5" i="45"/>
  <c r="K5" i="45" s="1"/>
  <c r="J4" i="45"/>
  <c r="K4" i="45" s="1"/>
  <c r="J3" i="45"/>
  <c r="K3" i="45" s="1"/>
  <c r="J2" i="45"/>
  <c r="K2" i="45" s="1"/>
  <c r="A17" i="47" s="1"/>
  <c r="J13" i="44"/>
  <c r="K13" i="44" s="1"/>
  <c r="J12" i="44"/>
  <c r="K12" i="44" s="1"/>
  <c r="J11" i="44"/>
  <c r="K11" i="44" s="1"/>
  <c r="J10" i="44"/>
  <c r="K10" i="44" s="1"/>
  <c r="J9" i="44"/>
  <c r="K9" i="44" s="1"/>
  <c r="J8" i="44"/>
  <c r="K8" i="44" s="1"/>
  <c r="J7" i="44"/>
  <c r="K7" i="44" s="1"/>
  <c r="J6" i="44"/>
  <c r="K6" i="44" s="1"/>
  <c r="J5" i="44"/>
  <c r="K5" i="44" s="1"/>
  <c r="J4" i="44"/>
  <c r="K4" i="44" s="1"/>
  <c r="J3" i="44"/>
  <c r="K3" i="44" s="1"/>
  <c r="J2" i="44"/>
  <c r="K2" i="44" s="1"/>
  <c r="J13" i="43"/>
  <c r="K13" i="43" s="1"/>
  <c r="J12" i="43"/>
  <c r="K12" i="43" s="1"/>
  <c r="J11" i="43"/>
  <c r="K11" i="43" s="1"/>
  <c r="J10" i="43"/>
  <c r="K10" i="43" s="1"/>
  <c r="J9" i="43"/>
  <c r="K9" i="43" s="1"/>
  <c r="J8" i="43"/>
  <c r="K8" i="43" s="1"/>
  <c r="J7" i="43"/>
  <c r="K7" i="43" s="1"/>
  <c r="J6" i="43"/>
  <c r="K6" i="43" s="1"/>
  <c r="J5" i="43"/>
  <c r="K5" i="43" s="1"/>
  <c r="J4" i="43"/>
  <c r="K4" i="43" s="1"/>
  <c r="J3" i="43"/>
  <c r="K3" i="43" s="1"/>
  <c r="J2" i="43"/>
  <c r="K2" i="43" s="1"/>
  <c r="J13" i="42"/>
  <c r="K13" i="42" s="1"/>
  <c r="J12" i="42"/>
  <c r="K12" i="42" s="1"/>
  <c r="J11" i="42"/>
  <c r="K11" i="42" s="1"/>
  <c r="J10" i="42"/>
  <c r="K10" i="42" s="1"/>
  <c r="J9" i="42"/>
  <c r="K9" i="42" s="1"/>
  <c r="J8" i="42"/>
  <c r="K8" i="42" s="1"/>
  <c r="J7" i="42"/>
  <c r="K7" i="42" s="1"/>
  <c r="J6" i="42"/>
  <c r="K6" i="42" s="1"/>
  <c r="J5" i="42"/>
  <c r="K5" i="42" s="1"/>
  <c r="J4" i="42"/>
  <c r="K4" i="42" s="1"/>
  <c r="J3" i="42"/>
  <c r="K3" i="42" s="1"/>
  <c r="J2" i="42"/>
  <c r="K2" i="42" s="1"/>
  <c r="J13" i="41"/>
  <c r="K13" i="41" s="1"/>
  <c r="J12" i="41"/>
  <c r="K12" i="41" s="1"/>
  <c r="J11" i="41"/>
  <c r="K11" i="41" s="1"/>
  <c r="J10" i="41"/>
  <c r="K10" i="41" s="1"/>
  <c r="J9" i="41"/>
  <c r="K9" i="41" s="1"/>
  <c r="J8" i="41"/>
  <c r="K8" i="41" s="1"/>
  <c r="J7" i="41"/>
  <c r="K7" i="41" s="1"/>
  <c r="J6" i="41"/>
  <c r="K6" i="41" s="1"/>
  <c r="J5" i="41"/>
  <c r="K5" i="41" s="1"/>
  <c r="J4" i="41"/>
  <c r="K4" i="41" s="1"/>
  <c r="J3" i="41"/>
  <c r="K3" i="41" s="1"/>
  <c r="J2" i="41"/>
  <c r="K2" i="41" s="1"/>
  <c r="J13" i="40"/>
  <c r="K13" i="40" s="1"/>
  <c r="J12" i="40"/>
  <c r="K12" i="40" s="1"/>
  <c r="J11" i="40"/>
  <c r="K11" i="40" s="1"/>
  <c r="J10" i="40"/>
  <c r="K10" i="40" s="1"/>
  <c r="J9" i="40"/>
  <c r="K9" i="40" s="1"/>
  <c r="J8" i="40"/>
  <c r="K8" i="40" s="1"/>
  <c r="J7" i="40"/>
  <c r="K7" i="40" s="1"/>
  <c r="J6" i="40"/>
  <c r="K6" i="40" s="1"/>
  <c r="J5" i="40"/>
  <c r="K5" i="40" s="1"/>
  <c r="J4" i="40"/>
  <c r="K4" i="40" s="1"/>
  <c r="J3" i="40"/>
  <c r="K3" i="40" s="1"/>
  <c r="J2" i="40"/>
  <c r="K2" i="40" s="1"/>
  <c r="J13" i="39"/>
  <c r="K13" i="39" s="1"/>
  <c r="J12" i="39"/>
  <c r="K12" i="39" s="1"/>
  <c r="J11" i="39"/>
  <c r="K11" i="39" s="1"/>
  <c r="J10" i="39"/>
  <c r="K10" i="39" s="1"/>
  <c r="J9" i="39"/>
  <c r="K9" i="39" s="1"/>
  <c r="J8" i="39"/>
  <c r="K8" i="39" s="1"/>
  <c r="J7" i="39"/>
  <c r="K7" i="39" s="1"/>
  <c r="J6" i="39"/>
  <c r="K6" i="39" s="1"/>
  <c r="J5" i="39"/>
  <c r="K5" i="39" s="1"/>
  <c r="J4" i="39"/>
  <c r="K4" i="39" s="1"/>
  <c r="J3" i="39"/>
  <c r="K3" i="39" s="1"/>
  <c r="J2" i="39"/>
  <c r="K2" i="39" s="1"/>
  <c r="J13" i="38"/>
  <c r="K13" i="38" s="1"/>
  <c r="J12" i="38"/>
  <c r="K12" i="38" s="1"/>
  <c r="J11" i="38"/>
  <c r="K11" i="38" s="1"/>
  <c r="J10" i="38"/>
  <c r="K10" i="38" s="1"/>
  <c r="J9" i="38"/>
  <c r="K9" i="38" s="1"/>
  <c r="J8" i="38"/>
  <c r="K8" i="38" s="1"/>
  <c r="J7" i="38"/>
  <c r="K7" i="38" s="1"/>
  <c r="J6" i="38"/>
  <c r="K6" i="38" s="1"/>
  <c r="J5" i="38"/>
  <c r="K5" i="38" s="1"/>
  <c r="J4" i="38"/>
  <c r="K4" i="38" s="1"/>
  <c r="J3" i="38"/>
  <c r="K3" i="38" s="1"/>
  <c r="J2" i="38"/>
  <c r="K2" i="38" s="1"/>
  <c r="J13" i="37"/>
  <c r="K13" i="37" s="1"/>
  <c r="J12" i="37"/>
  <c r="K12" i="37" s="1"/>
  <c r="J11" i="37"/>
  <c r="K11" i="37" s="1"/>
  <c r="J10" i="37"/>
  <c r="K10" i="37" s="1"/>
  <c r="J9" i="37"/>
  <c r="K9" i="37" s="1"/>
  <c r="J8" i="37"/>
  <c r="K8" i="37" s="1"/>
  <c r="J7" i="37"/>
  <c r="K7" i="37" s="1"/>
  <c r="J6" i="37"/>
  <c r="K6" i="37" s="1"/>
  <c r="J5" i="37"/>
  <c r="K5" i="37" s="1"/>
  <c r="J4" i="37"/>
  <c r="K4" i="37" s="1"/>
  <c r="J3" i="37"/>
  <c r="K3" i="37" s="1"/>
  <c r="J2" i="37"/>
  <c r="K2" i="37" s="1"/>
  <c r="J13" i="36"/>
  <c r="K13" i="36" s="1"/>
  <c r="J12" i="36"/>
  <c r="K12" i="36" s="1"/>
  <c r="J11" i="36"/>
  <c r="K11" i="36" s="1"/>
  <c r="J10" i="36"/>
  <c r="K10" i="36" s="1"/>
  <c r="J9" i="36"/>
  <c r="K9" i="36" s="1"/>
  <c r="J8" i="36"/>
  <c r="K8" i="36" s="1"/>
  <c r="J7" i="36"/>
  <c r="K7" i="36" s="1"/>
  <c r="J6" i="36"/>
  <c r="K6" i="36" s="1"/>
  <c r="J5" i="36"/>
  <c r="K5" i="36" s="1"/>
  <c r="J4" i="36"/>
  <c r="K4" i="36" s="1"/>
  <c r="J3" i="36"/>
  <c r="K3" i="36" s="1"/>
  <c r="J2" i="36"/>
  <c r="K2" i="36" s="1"/>
  <c r="J13" i="35"/>
  <c r="K13" i="35" s="1"/>
  <c r="J12" i="35"/>
  <c r="K12" i="35" s="1"/>
  <c r="J11" i="35"/>
  <c r="K11" i="35" s="1"/>
  <c r="J10" i="35"/>
  <c r="K10" i="35" s="1"/>
  <c r="J9" i="35"/>
  <c r="K9" i="35" s="1"/>
  <c r="J8" i="35"/>
  <c r="K8" i="35" s="1"/>
  <c r="J7" i="35"/>
  <c r="K7" i="35" s="1"/>
  <c r="J6" i="35"/>
  <c r="K6" i="35" s="1"/>
  <c r="J5" i="35"/>
  <c r="K5" i="35" s="1"/>
  <c r="J4" i="35"/>
  <c r="K4" i="35" s="1"/>
  <c r="J3" i="35"/>
  <c r="K3" i="35" s="1"/>
  <c r="J2" i="35"/>
  <c r="K2" i="35" s="1"/>
  <c r="J13" i="34"/>
  <c r="K13" i="34" s="1"/>
  <c r="J12" i="34"/>
  <c r="K12" i="34" s="1"/>
  <c r="J11" i="34"/>
  <c r="K11" i="34" s="1"/>
  <c r="J10" i="34"/>
  <c r="K10" i="34" s="1"/>
  <c r="J9" i="34"/>
  <c r="K9" i="34" s="1"/>
  <c r="J8" i="34"/>
  <c r="K8" i="34" s="1"/>
  <c r="J7" i="34"/>
  <c r="K7" i="34" s="1"/>
  <c r="J6" i="34"/>
  <c r="K6" i="34" s="1"/>
  <c r="J5" i="34"/>
  <c r="K5" i="34" s="1"/>
  <c r="J4" i="34"/>
  <c r="K4" i="34" s="1"/>
  <c r="J3" i="34"/>
  <c r="K3" i="34" s="1"/>
  <c r="J2" i="34"/>
  <c r="K2" i="34" s="1"/>
  <c r="J13" i="33"/>
  <c r="K13" i="33" s="1"/>
  <c r="J12" i="33"/>
  <c r="K12" i="33" s="1"/>
  <c r="J11" i="33"/>
  <c r="K11" i="33" s="1"/>
  <c r="J10" i="33"/>
  <c r="K10" i="33" s="1"/>
  <c r="J9" i="33"/>
  <c r="K9" i="33" s="1"/>
  <c r="J8" i="33"/>
  <c r="K8" i="33" s="1"/>
  <c r="J7" i="33"/>
  <c r="K7" i="33" s="1"/>
  <c r="J6" i="33"/>
  <c r="K6" i="33" s="1"/>
  <c r="J5" i="33"/>
  <c r="K5" i="33" s="1"/>
  <c r="J4" i="33"/>
  <c r="K4" i="33" s="1"/>
  <c r="J3" i="33"/>
  <c r="K3" i="33" s="1"/>
  <c r="J2" i="33"/>
  <c r="K2" i="33" s="1"/>
  <c r="J13" i="32"/>
  <c r="K13" i="32" s="1"/>
  <c r="J12" i="32"/>
  <c r="K12" i="32" s="1"/>
  <c r="J11" i="32"/>
  <c r="K11" i="32" s="1"/>
  <c r="J10" i="32"/>
  <c r="K10" i="32" s="1"/>
  <c r="J9" i="32"/>
  <c r="K9" i="32" s="1"/>
  <c r="J8" i="32"/>
  <c r="K8" i="32" s="1"/>
  <c r="J7" i="32"/>
  <c r="K7" i="32" s="1"/>
  <c r="J6" i="32"/>
  <c r="K6" i="32" s="1"/>
  <c r="J5" i="32"/>
  <c r="K5" i="32" s="1"/>
  <c r="J4" i="32"/>
  <c r="K4" i="32" s="1"/>
  <c r="J3" i="32"/>
  <c r="K3" i="32" s="1"/>
  <c r="J2" i="32"/>
  <c r="K2" i="32" s="1"/>
  <c r="J13" i="31"/>
  <c r="K13" i="31" s="1"/>
  <c r="J12" i="31"/>
  <c r="K12" i="31" s="1"/>
  <c r="J11" i="31"/>
  <c r="K11" i="31" s="1"/>
  <c r="J10" i="31"/>
  <c r="K10" i="31" s="1"/>
  <c r="J9" i="31"/>
  <c r="K9" i="31" s="1"/>
  <c r="J8" i="31"/>
  <c r="K8" i="31" s="1"/>
  <c r="J7" i="31"/>
  <c r="K7" i="31" s="1"/>
  <c r="J6" i="31"/>
  <c r="K6" i="31" s="1"/>
  <c r="J5" i="31"/>
  <c r="K5" i="31" s="1"/>
  <c r="J4" i="31"/>
  <c r="K4" i="31" s="1"/>
  <c r="J3" i="31"/>
  <c r="K3" i="31" s="1"/>
  <c r="J2" i="31"/>
  <c r="K2" i="31" s="1"/>
  <c r="K15" i="94" l="1"/>
  <c r="K9" i="94"/>
  <c r="K16" i="94" s="1"/>
  <c r="J15" i="94"/>
  <c r="J9" i="94"/>
  <c r="J16" i="94" s="1"/>
  <c r="K16" i="93"/>
  <c r="K9" i="93"/>
  <c r="J16" i="93"/>
  <c r="J9" i="93"/>
  <c r="K17" i="93"/>
  <c r="K10" i="93"/>
  <c r="K19" i="93" s="1"/>
  <c r="J17" i="93"/>
  <c r="J10" i="93"/>
  <c r="J19" i="93" s="1"/>
  <c r="K15" i="65"/>
  <c r="J15" i="65"/>
  <c r="K9" i="65"/>
  <c r="K16" i="65" s="1"/>
  <c r="J9" i="65"/>
  <c r="J16" i="65" s="1"/>
  <c r="H3" i="79"/>
  <c r="H2" i="79"/>
  <c r="J18" i="93" l="1"/>
  <c r="K18" i="93"/>
  <c r="A22" i="51"/>
  <c r="A19" i="51"/>
  <c r="A17" i="29" l="1"/>
  <c r="A16" i="97" l="1"/>
  <c r="H7" i="96" l="1"/>
  <c r="I7" i="96" s="1"/>
  <c r="H6" i="96"/>
  <c r="I6" i="96" s="1"/>
  <c r="H5" i="96"/>
  <c r="I5" i="96" s="1"/>
  <c r="H4" i="96"/>
  <c r="I4" i="96" s="1"/>
  <c r="H3" i="96"/>
  <c r="I3" i="96" s="1"/>
  <c r="H2" i="96"/>
  <c r="I2" i="96" s="1"/>
  <c r="B1" i="57" l="1"/>
  <c r="A17" i="49"/>
  <c r="I13" i="13" l="1"/>
  <c r="J13" i="13" s="1"/>
  <c r="I8" i="13"/>
  <c r="J8" i="13" s="1"/>
  <c r="I3" i="13"/>
  <c r="J3" i="13" s="1"/>
  <c r="I11" i="13"/>
  <c r="J11" i="13" s="1"/>
  <c r="I7" i="13"/>
  <c r="J7" i="13" s="1"/>
  <c r="I9" i="13"/>
  <c r="J9" i="13" s="1"/>
  <c r="I10" i="13"/>
  <c r="J10" i="13" s="1"/>
  <c r="I4" i="13"/>
  <c r="J4" i="13" s="1"/>
  <c r="I6" i="13"/>
  <c r="J6" i="13" s="1"/>
  <c r="I12" i="13"/>
  <c r="J12" i="13" s="1"/>
  <c r="I2" i="13"/>
  <c r="J2" i="13" s="1"/>
  <c r="I5" i="13"/>
  <c r="J5" i="13" s="1"/>
  <c r="I13" i="18"/>
  <c r="J13" i="18" s="1"/>
  <c r="I12" i="18"/>
  <c r="J12" i="18" s="1"/>
  <c r="I11" i="18"/>
  <c r="J11" i="18" s="1"/>
  <c r="I10" i="18"/>
  <c r="J10" i="18" s="1"/>
  <c r="I9" i="18"/>
  <c r="J9" i="18" s="1"/>
  <c r="I8" i="18"/>
  <c r="J8" i="18" s="1"/>
  <c r="I7" i="18"/>
  <c r="J7" i="18" s="1"/>
  <c r="I6" i="18"/>
  <c r="J6" i="18" s="1"/>
  <c r="I5" i="18"/>
  <c r="J5" i="18" s="1"/>
  <c r="I4" i="18"/>
  <c r="J4" i="18" s="1"/>
  <c r="I3" i="18"/>
  <c r="J3" i="18" s="1"/>
  <c r="I2" i="18"/>
  <c r="J2" i="18" s="1"/>
  <c r="I13" i="17"/>
  <c r="J13" i="17" s="1"/>
  <c r="I12" i="17"/>
  <c r="J12" i="17" s="1"/>
  <c r="I11" i="17"/>
  <c r="J11" i="17" s="1"/>
  <c r="I10" i="17"/>
  <c r="J10" i="17" s="1"/>
  <c r="I9" i="17"/>
  <c r="J9" i="17" s="1"/>
  <c r="I8" i="17"/>
  <c r="J8" i="17" s="1"/>
  <c r="I7" i="17"/>
  <c r="J7" i="17" s="1"/>
  <c r="I6" i="17"/>
  <c r="J6" i="17" s="1"/>
  <c r="I5" i="17"/>
  <c r="J5" i="17" s="1"/>
  <c r="I4" i="17"/>
  <c r="J4" i="17" s="1"/>
  <c r="I3" i="17"/>
  <c r="J3" i="17" s="1"/>
  <c r="I2" i="17"/>
  <c r="J2" i="17" s="1"/>
  <c r="I13" i="16"/>
  <c r="J13" i="16" s="1"/>
  <c r="I12" i="16"/>
  <c r="J12" i="16" s="1"/>
  <c r="I11" i="16"/>
  <c r="J11" i="16" s="1"/>
  <c r="I10" i="16"/>
  <c r="J10" i="16" s="1"/>
  <c r="I9" i="16"/>
  <c r="J9" i="16" s="1"/>
  <c r="I8" i="16"/>
  <c r="J8" i="16" s="1"/>
  <c r="I7" i="16"/>
  <c r="J7" i="16" s="1"/>
  <c r="I6" i="16"/>
  <c r="J6" i="16" s="1"/>
  <c r="I5" i="16"/>
  <c r="J5" i="16" s="1"/>
  <c r="I4" i="16"/>
  <c r="J4" i="16" s="1"/>
  <c r="I3" i="16"/>
  <c r="J3" i="16" s="1"/>
  <c r="I2" i="16"/>
  <c r="J2" i="16" s="1"/>
  <c r="I13" i="15"/>
  <c r="J13" i="15" s="1"/>
  <c r="I12" i="15"/>
  <c r="J12" i="15" s="1"/>
  <c r="I11" i="15"/>
  <c r="J11" i="15" s="1"/>
  <c r="I10" i="15"/>
  <c r="J10" i="15" s="1"/>
  <c r="I9" i="15"/>
  <c r="J9" i="15" s="1"/>
  <c r="I8" i="15"/>
  <c r="J8" i="15" s="1"/>
  <c r="I7" i="15"/>
  <c r="J7" i="15" s="1"/>
  <c r="I6" i="15"/>
  <c r="J6" i="15" s="1"/>
  <c r="I5" i="15"/>
  <c r="J5" i="15" s="1"/>
  <c r="I4" i="15"/>
  <c r="J4" i="15" s="1"/>
  <c r="I3" i="15"/>
  <c r="J3" i="15" s="1"/>
  <c r="I2" i="15"/>
  <c r="J2" i="15" s="1"/>
  <c r="I13" i="12"/>
  <c r="J13" i="12" s="1"/>
  <c r="I12" i="12"/>
  <c r="J12" i="12" s="1"/>
  <c r="I11" i="12"/>
  <c r="J11" i="12" s="1"/>
  <c r="I10" i="12"/>
  <c r="J10" i="12" s="1"/>
  <c r="I9" i="12"/>
  <c r="J9" i="12" s="1"/>
  <c r="I8" i="12"/>
  <c r="J8" i="12" s="1"/>
  <c r="I7" i="12"/>
  <c r="J7" i="12" s="1"/>
  <c r="I6" i="12"/>
  <c r="J6" i="12" s="1"/>
  <c r="I5" i="12"/>
  <c r="J5" i="12" s="1"/>
  <c r="I4" i="12"/>
  <c r="J4" i="12" s="1"/>
  <c r="I3" i="12"/>
  <c r="J3" i="12" s="1"/>
  <c r="I2" i="12"/>
  <c r="J2" i="12" s="1"/>
  <c r="I13" i="11"/>
  <c r="J13" i="11" s="1"/>
  <c r="I8" i="11"/>
  <c r="J8" i="11" s="1"/>
  <c r="I3" i="11"/>
  <c r="J3" i="11" s="1"/>
  <c r="I11" i="11"/>
  <c r="J11" i="11" s="1"/>
  <c r="I7" i="11"/>
  <c r="J7" i="11" s="1"/>
  <c r="I9" i="11"/>
  <c r="J9" i="11" s="1"/>
  <c r="I10" i="11"/>
  <c r="J10" i="11" s="1"/>
  <c r="I4" i="11"/>
  <c r="J4" i="11" s="1"/>
  <c r="I6" i="11"/>
  <c r="J6" i="11" s="1"/>
  <c r="I12" i="11"/>
  <c r="J12" i="11" s="1"/>
  <c r="I2" i="11"/>
  <c r="J2" i="11" s="1"/>
  <c r="I5" i="11"/>
  <c r="J5" i="11" s="1"/>
  <c r="I13" i="6"/>
  <c r="J13" i="6" s="1"/>
  <c r="I8" i="6"/>
  <c r="J8" i="6" s="1"/>
  <c r="I3" i="6"/>
  <c r="J3" i="6" s="1"/>
  <c r="I11" i="6"/>
  <c r="J11" i="6" s="1"/>
  <c r="I7" i="6"/>
  <c r="J7" i="6" s="1"/>
  <c r="I9" i="6"/>
  <c r="J9" i="6" s="1"/>
  <c r="I10" i="6"/>
  <c r="J10" i="6" s="1"/>
  <c r="I4" i="6"/>
  <c r="J4" i="6" s="1"/>
  <c r="I6" i="6"/>
  <c r="J6" i="6" s="1"/>
  <c r="I12" i="6"/>
  <c r="J12" i="6" s="1"/>
  <c r="I2" i="6"/>
  <c r="J2" i="6" s="1"/>
  <c r="I5" i="6"/>
  <c r="J5" i="6" s="1"/>
  <c r="I8" i="5"/>
  <c r="J8" i="5" s="1"/>
  <c r="I13" i="5"/>
  <c r="J13" i="5" s="1"/>
  <c r="I7" i="5"/>
  <c r="J7" i="5" s="1"/>
  <c r="I12" i="5"/>
  <c r="J12" i="5" s="1"/>
  <c r="I11" i="5"/>
  <c r="J11" i="5" s="1"/>
  <c r="I6" i="5"/>
  <c r="J6" i="5" s="1"/>
  <c r="I10" i="5"/>
  <c r="J10" i="5" s="1"/>
  <c r="I5" i="5"/>
  <c r="J5" i="5" s="1"/>
  <c r="I9" i="5"/>
  <c r="J9" i="5" s="1"/>
  <c r="I4" i="5"/>
  <c r="J4" i="5" s="1"/>
  <c r="I3" i="5"/>
  <c r="J3" i="5" s="1"/>
  <c r="I2" i="5"/>
  <c r="J2" i="5" s="1"/>
  <c r="I13" i="4"/>
  <c r="J13" i="4" s="1"/>
  <c r="I8" i="4"/>
  <c r="J8" i="4" s="1"/>
  <c r="I3" i="4"/>
  <c r="J3" i="4" s="1"/>
  <c r="I11" i="4"/>
  <c r="J11" i="4" s="1"/>
  <c r="I7" i="4"/>
  <c r="J7" i="4" s="1"/>
  <c r="I9" i="4"/>
  <c r="J9" i="4" s="1"/>
  <c r="I10" i="4"/>
  <c r="J10" i="4" s="1"/>
  <c r="I4" i="4"/>
  <c r="J4" i="4" s="1"/>
  <c r="I6" i="4"/>
  <c r="J6" i="4" s="1"/>
  <c r="I12" i="4"/>
  <c r="J12" i="4" s="1"/>
  <c r="I2" i="4"/>
  <c r="J2" i="4" s="1"/>
  <c r="I5" i="4"/>
  <c r="J5" i="4" s="1"/>
  <c r="I3" i="3"/>
  <c r="J3" i="3" s="1"/>
  <c r="I11" i="3"/>
  <c r="J11" i="3" s="1"/>
  <c r="I6" i="3"/>
  <c r="J6" i="3" s="1"/>
  <c r="I13" i="3"/>
  <c r="J13" i="3" s="1"/>
  <c r="I12" i="3"/>
  <c r="J12" i="3" s="1"/>
  <c r="I8" i="3"/>
  <c r="J8" i="3" s="1"/>
  <c r="I9" i="3"/>
  <c r="J9" i="3" s="1"/>
  <c r="I5" i="3"/>
  <c r="J5" i="3" s="1"/>
  <c r="I10" i="3"/>
  <c r="J10" i="3" s="1"/>
  <c r="I2" i="3"/>
  <c r="J2" i="3" s="1"/>
  <c r="I4" i="3"/>
  <c r="J4" i="3" s="1"/>
  <c r="I7" i="3"/>
  <c r="J7" i="3" s="1"/>
  <c r="I13" i="2"/>
  <c r="J13" i="2" s="1"/>
  <c r="I8" i="2"/>
  <c r="J8" i="2" s="1"/>
  <c r="I3" i="2"/>
  <c r="J3" i="2" s="1"/>
  <c r="I11" i="2"/>
  <c r="J11" i="2" s="1"/>
  <c r="I7" i="2"/>
  <c r="J7" i="2" s="1"/>
  <c r="I9" i="2"/>
  <c r="J9" i="2" s="1"/>
  <c r="I10" i="2"/>
  <c r="J10" i="2" s="1"/>
  <c r="I4" i="2"/>
  <c r="J4" i="2" s="1"/>
  <c r="I6" i="2"/>
  <c r="J6" i="2" s="1"/>
  <c r="I12" i="2"/>
  <c r="J12" i="2" s="1"/>
  <c r="I2" i="2"/>
  <c r="J2" i="2" s="1"/>
  <c r="I5" i="2"/>
  <c r="J5" i="2" s="1"/>
  <c r="A12" i="57"/>
  <c r="B1" i="58"/>
  <c r="A17" i="43"/>
  <c r="J4" i="30"/>
  <c r="K4" i="30" s="1"/>
  <c r="J5" i="30"/>
  <c r="K5" i="30" s="1"/>
  <c r="J13" i="30"/>
  <c r="K13" i="30" s="1"/>
  <c r="J6" i="30"/>
  <c r="K6" i="30" s="1"/>
  <c r="J11" i="30"/>
  <c r="K11" i="30" s="1"/>
  <c r="J8" i="30"/>
  <c r="K8" i="30" s="1"/>
  <c r="J12" i="30"/>
  <c r="K12" i="30" s="1"/>
  <c r="J7" i="30"/>
  <c r="K7" i="30" s="1"/>
  <c r="J3" i="30"/>
  <c r="K3" i="30" s="1"/>
  <c r="J2" i="30"/>
  <c r="K2" i="30" s="1"/>
  <c r="J9" i="30"/>
  <c r="K9" i="30" s="1"/>
  <c r="J10" i="30"/>
  <c r="K10" i="30" s="1"/>
  <c r="J4" i="29"/>
  <c r="K4" i="29" s="1"/>
  <c r="J5" i="29"/>
  <c r="K5" i="29" s="1"/>
  <c r="J13" i="29"/>
  <c r="K13" i="29" s="1"/>
  <c r="J6" i="29"/>
  <c r="K6" i="29" s="1"/>
  <c r="J11" i="29"/>
  <c r="K11" i="29" s="1"/>
  <c r="J8" i="29"/>
  <c r="K8" i="29" s="1"/>
  <c r="J12" i="29"/>
  <c r="K12" i="29" s="1"/>
  <c r="J7" i="29"/>
  <c r="K7" i="29" s="1"/>
  <c r="J3" i="29"/>
  <c r="K3" i="29" s="1"/>
  <c r="J2" i="29"/>
  <c r="K2" i="29" s="1"/>
  <c r="J9" i="29"/>
  <c r="K9" i="29" s="1"/>
  <c r="J10" i="29"/>
  <c r="K10" i="29" s="1"/>
  <c r="J13" i="28"/>
  <c r="K13" i="28" s="1"/>
  <c r="J12" i="28"/>
  <c r="K12" i="28" s="1"/>
  <c r="J11" i="28"/>
  <c r="K11" i="28" s="1"/>
  <c r="J10" i="28"/>
  <c r="K10" i="28" s="1"/>
  <c r="J9" i="28"/>
  <c r="K9" i="28" s="1"/>
  <c r="J8" i="28"/>
  <c r="K8" i="28" s="1"/>
  <c r="J7" i="28"/>
  <c r="K7" i="28" s="1"/>
  <c r="J6" i="28"/>
  <c r="K6" i="28" s="1"/>
  <c r="J5" i="28"/>
  <c r="K5" i="28" s="1"/>
  <c r="J4" i="28"/>
  <c r="K4" i="28" s="1"/>
  <c r="J3" i="28"/>
  <c r="K3" i="28" s="1"/>
  <c r="J2" i="28"/>
  <c r="K2" i="28" s="1"/>
  <c r="J13" i="27"/>
  <c r="K13" i="27" s="1"/>
  <c r="J12" i="27"/>
  <c r="K12" i="27" s="1"/>
  <c r="J11" i="27"/>
  <c r="K11" i="27" s="1"/>
  <c r="J10" i="27"/>
  <c r="K10" i="27" s="1"/>
  <c r="J9" i="27"/>
  <c r="K9" i="27" s="1"/>
  <c r="J8" i="27"/>
  <c r="K8" i="27" s="1"/>
  <c r="J7" i="27"/>
  <c r="K7" i="27" s="1"/>
  <c r="J6" i="27"/>
  <c r="K6" i="27" s="1"/>
  <c r="J5" i="27"/>
  <c r="K5" i="27" s="1"/>
  <c r="J4" i="27"/>
  <c r="K4" i="27" s="1"/>
  <c r="J3" i="27"/>
  <c r="K3" i="27" s="1"/>
  <c r="J2" i="27"/>
  <c r="K2" i="27" s="1"/>
  <c r="J13" i="26"/>
  <c r="K13" i="26" s="1"/>
  <c r="J12" i="26"/>
  <c r="K12" i="26" s="1"/>
  <c r="J11" i="26"/>
  <c r="K11" i="26" s="1"/>
  <c r="J10" i="26"/>
  <c r="K10" i="26" s="1"/>
  <c r="J9" i="26"/>
  <c r="K9" i="26" s="1"/>
  <c r="J8" i="26"/>
  <c r="K8" i="26" s="1"/>
  <c r="J7" i="26"/>
  <c r="K7" i="26" s="1"/>
  <c r="J6" i="26"/>
  <c r="K6" i="26" s="1"/>
  <c r="J5" i="26"/>
  <c r="K5" i="26" s="1"/>
  <c r="J4" i="26"/>
  <c r="K4" i="26" s="1"/>
  <c r="J3" i="26"/>
  <c r="K3" i="26" s="1"/>
  <c r="J2" i="26"/>
  <c r="K2" i="26" s="1"/>
  <c r="J13" i="25"/>
  <c r="K13" i="25" s="1"/>
  <c r="J12" i="25"/>
  <c r="K12" i="25" s="1"/>
  <c r="J11" i="25"/>
  <c r="K11" i="25" s="1"/>
  <c r="J10" i="25"/>
  <c r="K10" i="25" s="1"/>
  <c r="J9" i="25"/>
  <c r="K9" i="25" s="1"/>
  <c r="J8" i="25"/>
  <c r="K8" i="25" s="1"/>
  <c r="J7" i="25"/>
  <c r="K7" i="25" s="1"/>
  <c r="J6" i="25"/>
  <c r="K6" i="25" s="1"/>
  <c r="J5" i="25"/>
  <c r="K5" i="25" s="1"/>
  <c r="J4" i="25"/>
  <c r="K4" i="25" s="1"/>
  <c r="J3" i="25"/>
  <c r="K3" i="25" s="1"/>
  <c r="J2" i="25"/>
  <c r="K2" i="25" s="1"/>
  <c r="I13" i="24"/>
  <c r="J13" i="24" s="1"/>
  <c r="I12" i="24"/>
  <c r="J12" i="24" s="1"/>
  <c r="I11" i="24"/>
  <c r="J11" i="24" s="1"/>
  <c r="I10" i="24"/>
  <c r="J10" i="24" s="1"/>
  <c r="I9" i="24"/>
  <c r="J9" i="24" s="1"/>
  <c r="I8" i="24"/>
  <c r="J8" i="24" s="1"/>
  <c r="I7" i="24"/>
  <c r="J7" i="24" s="1"/>
  <c r="I6" i="24"/>
  <c r="J6" i="24" s="1"/>
  <c r="I5" i="24"/>
  <c r="J5" i="24" s="1"/>
  <c r="I4" i="24"/>
  <c r="J4" i="24" s="1"/>
  <c r="I3" i="24"/>
  <c r="J3" i="24" s="1"/>
  <c r="I2" i="24"/>
  <c r="J2" i="24" s="1"/>
  <c r="I13" i="23"/>
  <c r="J13" i="23" s="1"/>
  <c r="I12" i="23"/>
  <c r="J12" i="23" s="1"/>
  <c r="I11" i="23"/>
  <c r="J11" i="23" s="1"/>
  <c r="I10" i="23"/>
  <c r="J10" i="23" s="1"/>
  <c r="I9" i="23"/>
  <c r="J9" i="23" s="1"/>
  <c r="I8" i="23"/>
  <c r="J8" i="23" s="1"/>
  <c r="I7" i="23"/>
  <c r="J7" i="23" s="1"/>
  <c r="I6" i="23"/>
  <c r="J6" i="23" s="1"/>
  <c r="I5" i="23"/>
  <c r="J5" i="23" s="1"/>
  <c r="I4" i="23"/>
  <c r="J4" i="23" s="1"/>
  <c r="I3" i="23"/>
  <c r="J3" i="23" s="1"/>
  <c r="I2" i="23"/>
  <c r="J2" i="23" s="1"/>
  <c r="I13" i="22"/>
  <c r="J13" i="22" s="1"/>
  <c r="I12" i="22"/>
  <c r="J12" i="22" s="1"/>
  <c r="I11" i="22"/>
  <c r="J11" i="22" s="1"/>
  <c r="I10" i="22"/>
  <c r="J10" i="22" s="1"/>
  <c r="I9" i="22"/>
  <c r="J9" i="22" s="1"/>
  <c r="I8" i="22"/>
  <c r="J8" i="22" s="1"/>
  <c r="I7" i="22"/>
  <c r="J7" i="22" s="1"/>
  <c r="I6" i="22"/>
  <c r="J6" i="22" s="1"/>
  <c r="I5" i="22"/>
  <c r="J5" i="22" s="1"/>
  <c r="I4" i="22"/>
  <c r="J4" i="22" s="1"/>
  <c r="I3" i="22"/>
  <c r="J3" i="22" s="1"/>
  <c r="I2" i="22"/>
  <c r="J2" i="22" s="1"/>
  <c r="I13" i="21"/>
  <c r="J13" i="21" s="1"/>
  <c r="I12" i="21"/>
  <c r="J12" i="21" s="1"/>
  <c r="I11" i="21"/>
  <c r="J11" i="21" s="1"/>
  <c r="I10" i="21"/>
  <c r="J10" i="21" s="1"/>
  <c r="I9" i="21"/>
  <c r="J9" i="21" s="1"/>
  <c r="I8" i="21"/>
  <c r="J8" i="21" s="1"/>
  <c r="I7" i="21"/>
  <c r="J7" i="21" s="1"/>
  <c r="I6" i="21"/>
  <c r="J6" i="21" s="1"/>
  <c r="I5" i="21"/>
  <c r="J5" i="21" s="1"/>
  <c r="I4" i="21"/>
  <c r="J4" i="21" s="1"/>
  <c r="I3" i="21"/>
  <c r="J3" i="21" s="1"/>
  <c r="I2" i="21"/>
  <c r="J2" i="21" s="1"/>
  <c r="I13" i="20"/>
  <c r="J13" i="20" s="1"/>
  <c r="I12" i="20"/>
  <c r="J12" i="20" s="1"/>
  <c r="I11" i="20"/>
  <c r="J11" i="20" s="1"/>
  <c r="I10" i="20"/>
  <c r="J10" i="20" s="1"/>
  <c r="I9" i="20"/>
  <c r="J9" i="20" s="1"/>
  <c r="I8" i="20"/>
  <c r="J8" i="20" s="1"/>
  <c r="I7" i="20"/>
  <c r="J7" i="20" s="1"/>
  <c r="I6" i="20"/>
  <c r="J6" i="20" s="1"/>
  <c r="I5" i="20"/>
  <c r="J5" i="20" s="1"/>
  <c r="I4" i="20"/>
  <c r="J4" i="20" s="1"/>
  <c r="I3" i="20"/>
  <c r="J3" i="20" s="1"/>
  <c r="I2" i="20"/>
  <c r="J2" i="20" s="1"/>
  <c r="I13" i="19"/>
  <c r="J13" i="19" s="1"/>
  <c r="I12" i="19"/>
  <c r="J12" i="19" s="1"/>
  <c r="I11" i="19"/>
  <c r="J11" i="19" s="1"/>
  <c r="I10" i="19"/>
  <c r="J10" i="19" s="1"/>
  <c r="I9" i="19"/>
  <c r="J9" i="19" s="1"/>
  <c r="I8" i="19"/>
  <c r="J8" i="19" s="1"/>
  <c r="I7" i="19"/>
  <c r="J7" i="19" s="1"/>
  <c r="I6" i="19"/>
  <c r="J6" i="19" s="1"/>
  <c r="I5" i="19"/>
  <c r="J5" i="19" s="1"/>
  <c r="I4" i="19"/>
  <c r="J4" i="19" s="1"/>
  <c r="I3" i="19"/>
  <c r="J3" i="19" s="1"/>
  <c r="I2" i="19"/>
  <c r="J2" i="19" s="1"/>
  <c r="I13" i="14"/>
  <c r="J13" i="14" s="1"/>
  <c r="I12" i="14"/>
  <c r="J12" i="14" s="1"/>
  <c r="I11" i="14"/>
  <c r="J11" i="14" s="1"/>
  <c r="I10" i="14"/>
  <c r="J10" i="14" s="1"/>
  <c r="I9" i="14"/>
  <c r="J9" i="14" s="1"/>
  <c r="I8" i="14"/>
  <c r="J8" i="14" s="1"/>
  <c r="I7" i="14"/>
  <c r="J7" i="14" s="1"/>
  <c r="I6" i="14"/>
  <c r="J6" i="14" s="1"/>
  <c r="I5" i="14"/>
  <c r="J5" i="14" s="1"/>
  <c r="I4" i="14"/>
  <c r="J4" i="14" s="1"/>
  <c r="I3" i="14"/>
  <c r="J3" i="14" s="1"/>
  <c r="I2" i="14"/>
  <c r="J2" i="14" s="1"/>
  <c r="F2" i="73"/>
  <c r="F3" i="73"/>
  <c r="F3" i="71"/>
  <c r="F2" i="71"/>
  <c r="A16" i="55"/>
  <c r="A16" i="53"/>
  <c r="J6" i="90"/>
  <c r="K6" i="90" s="1"/>
  <c r="J3" i="90"/>
  <c r="K3" i="90" s="1"/>
  <c r="J5" i="90"/>
  <c r="K5" i="90" s="1"/>
  <c r="J13" i="90"/>
  <c r="K13" i="90" s="1"/>
  <c r="J11" i="90"/>
  <c r="K11" i="90" s="1"/>
  <c r="J8" i="90"/>
  <c r="K8" i="90" s="1"/>
  <c r="J7" i="90"/>
  <c r="K7" i="90" s="1"/>
  <c r="J12" i="90"/>
  <c r="K12" i="90" s="1"/>
  <c r="J10" i="90"/>
  <c r="K10" i="90" s="1"/>
  <c r="J9" i="90"/>
  <c r="K9" i="90" s="1"/>
  <c r="J4" i="90"/>
  <c r="K4" i="90" s="1"/>
  <c r="J2" i="90"/>
  <c r="K2" i="90" s="1"/>
  <c r="J6" i="89"/>
  <c r="K6" i="89" s="1"/>
  <c r="J3" i="89"/>
  <c r="K3" i="89" s="1"/>
  <c r="J5" i="89"/>
  <c r="K5" i="89" s="1"/>
  <c r="J13" i="89"/>
  <c r="K13" i="89" s="1"/>
  <c r="J11" i="89"/>
  <c r="K11" i="89" s="1"/>
  <c r="J8" i="89"/>
  <c r="K8" i="89" s="1"/>
  <c r="J7" i="89"/>
  <c r="K7" i="89" s="1"/>
  <c r="J12" i="89"/>
  <c r="K12" i="89" s="1"/>
  <c r="J10" i="89"/>
  <c r="K10" i="89" s="1"/>
  <c r="J9" i="89"/>
  <c r="K9" i="89" s="1"/>
  <c r="J4" i="89"/>
  <c r="K4" i="89" s="1"/>
  <c r="J2" i="89"/>
  <c r="K2" i="89" s="1"/>
  <c r="D15" i="81"/>
  <c r="G3" i="79"/>
  <c r="F3" i="79"/>
  <c r="G2" i="79"/>
  <c r="F2" i="79"/>
  <c r="F6" i="77"/>
  <c r="F5" i="77"/>
  <c r="F3" i="77"/>
  <c r="F2" i="77"/>
  <c r="E9" i="75"/>
  <c r="E7" i="75"/>
  <c r="E5" i="75"/>
  <c r="E3" i="75"/>
  <c r="F7" i="73"/>
  <c r="F6" i="73"/>
  <c r="F6" i="71"/>
  <c r="F5" i="71"/>
  <c r="E9" i="69"/>
  <c r="E8" i="69"/>
  <c r="E7" i="69"/>
  <c r="E6" i="69"/>
  <c r="E5" i="69"/>
  <c r="E4" i="69"/>
  <c r="E3" i="69"/>
  <c r="E2" i="69"/>
  <c r="H7" i="64"/>
  <c r="I7" i="64" s="1"/>
  <c r="H6" i="64"/>
  <c r="I6" i="64" s="1"/>
  <c r="H5" i="64"/>
  <c r="I5" i="64" s="1"/>
  <c r="H4" i="64"/>
  <c r="I4" i="64" s="1"/>
  <c r="H3" i="64"/>
  <c r="I3" i="64" s="1"/>
  <c r="H2" i="64"/>
  <c r="I2" i="64" s="1"/>
  <c r="H7" i="63"/>
  <c r="I7" i="63" s="1"/>
  <c r="H6" i="63"/>
  <c r="I6" i="63" s="1"/>
  <c r="H5" i="63"/>
  <c r="I5" i="63" s="1"/>
  <c r="H4" i="63"/>
  <c r="I4" i="63" s="1"/>
  <c r="H3" i="63"/>
  <c r="I3" i="63" s="1"/>
  <c r="H2" i="63"/>
  <c r="I2" i="63" s="1"/>
  <c r="A18" i="61"/>
  <c r="A16" i="39"/>
  <c r="A17" i="37"/>
  <c r="C16" i="37"/>
  <c r="B16" i="37"/>
  <c r="A16" i="37"/>
  <c r="B16" i="35"/>
  <c r="A16" i="35"/>
  <c r="A16" i="33"/>
  <c r="A16" i="31"/>
  <c r="A16" i="29"/>
  <c r="I13" i="1"/>
  <c r="J13" i="1" s="1"/>
  <c r="I4" i="1"/>
  <c r="J4" i="1" s="1"/>
  <c r="I10" i="1"/>
  <c r="J10" i="1" s="1"/>
  <c r="I7" i="1"/>
  <c r="J7" i="1" s="1"/>
  <c r="I8" i="1"/>
  <c r="J8" i="1" s="1"/>
  <c r="I12" i="1"/>
  <c r="J12" i="1" s="1"/>
  <c r="I9" i="1"/>
  <c r="J9" i="1" s="1"/>
  <c r="I5" i="1"/>
  <c r="J5" i="1" s="1"/>
  <c r="I2" i="1"/>
  <c r="J2" i="1" s="1"/>
  <c r="I6" i="1"/>
  <c r="J6" i="1" s="1"/>
  <c r="I11" i="1"/>
  <c r="J11" i="1" s="1"/>
  <c r="I3" i="1"/>
  <c r="J3" i="1" s="1"/>
  <c r="A17" i="45" l="1"/>
  <c r="D21" i="81"/>
  <c r="D18" i="81"/>
  <c r="D19" i="81"/>
  <c r="D20" i="81"/>
  <c r="D17" i="81" l="1"/>
  <c r="D16" i="81"/>
</calcChain>
</file>

<file path=xl/sharedStrings.xml><?xml version="1.0" encoding="utf-8"?>
<sst xmlns="http://schemas.openxmlformats.org/spreadsheetml/2006/main" count="10210" uniqueCount="475">
  <si>
    <t>編號</t>
    <phoneticPr fontId="3" type="noConversion"/>
  </si>
  <si>
    <t>姓名</t>
  </si>
  <si>
    <t>性別</t>
  </si>
  <si>
    <t>部門</t>
  </si>
  <si>
    <t>職稱</t>
  </si>
  <si>
    <t>生日</t>
  </si>
  <si>
    <t>婚姻</t>
    <phoneticPr fontId="3" type="noConversion"/>
  </si>
  <si>
    <t>教育</t>
    <phoneticPr fontId="3" type="noConversion"/>
  </si>
  <si>
    <t>年齡</t>
    <phoneticPr fontId="3" type="noConversion"/>
  </si>
  <si>
    <t>薪資</t>
    <phoneticPr fontId="3" type="noConversion"/>
  </si>
  <si>
    <t>A02</t>
    <phoneticPr fontId="3" type="noConversion"/>
  </si>
  <si>
    <t>呂玉鳳</t>
    <phoneticPr fontId="3" type="noConversion"/>
  </si>
  <si>
    <t>女</t>
  </si>
  <si>
    <t>會計</t>
  </si>
  <si>
    <t>主任</t>
  </si>
  <si>
    <t>已婚</t>
    <phoneticPr fontId="3" type="noConversion"/>
  </si>
  <si>
    <r>
      <t>A</t>
    </r>
    <r>
      <rPr>
        <sz val="12"/>
        <rFont val="新細明體"/>
        <family val="1"/>
        <charset val="136"/>
      </rPr>
      <t>04</t>
    </r>
    <phoneticPr fontId="3" type="noConversion"/>
  </si>
  <si>
    <t>蕭惠真</t>
    <phoneticPr fontId="3" type="noConversion"/>
  </si>
  <si>
    <t>專員</t>
  </si>
  <si>
    <t>A05</t>
    <phoneticPr fontId="3" type="noConversion"/>
  </si>
  <si>
    <t>林美惠</t>
  </si>
  <si>
    <t>M01</t>
    <phoneticPr fontId="3" type="noConversion"/>
  </si>
  <si>
    <t>男</t>
  </si>
  <si>
    <t>業務</t>
  </si>
  <si>
    <t>M03</t>
    <phoneticPr fontId="3" type="noConversion"/>
  </si>
  <si>
    <t>蘇儀義</t>
    <phoneticPr fontId="3" type="noConversion"/>
  </si>
  <si>
    <t>男</t>
    <phoneticPr fontId="3" type="noConversion"/>
  </si>
  <si>
    <t>M04</t>
    <phoneticPr fontId="3" type="noConversion"/>
  </si>
  <si>
    <t>黃啟川</t>
  </si>
  <si>
    <t>未婚</t>
    <phoneticPr fontId="3" type="noConversion"/>
  </si>
  <si>
    <t>M05</t>
  </si>
  <si>
    <t>林龍盛</t>
    <phoneticPr fontId="3" type="noConversion"/>
  </si>
  <si>
    <t>M07</t>
  </si>
  <si>
    <t>林美珍</t>
    <phoneticPr fontId="3" type="noConversion"/>
  </si>
  <si>
    <t>女</t>
    <phoneticPr fontId="3" type="noConversion"/>
  </si>
  <si>
    <t>業務</t>
    <phoneticPr fontId="3" type="noConversion"/>
  </si>
  <si>
    <t>M08</t>
  </si>
  <si>
    <t>劉銘川</t>
    <phoneticPr fontId="3" type="noConversion"/>
  </si>
  <si>
    <t>專員</t>
    <phoneticPr fontId="3" type="noConversion"/>
  </si>
  <si>
    <r>
      <t>M0</t>
    </r>
    <r>
      <rPr>
        <sz val="12"/>
        <rFont val="新細明體"/>
        <family val="1"/>
        <charset val="136"/>
      </rPr>
      <t>8</t>
    </r>
    <phoneticPr fontId="3" type="noConversion"/>
  </si>
  <si>
    <t>梁國棟</t>
  </si>
  <si>
    <r>
      <t>S</t>
    </r>
    <r>
      <rPr>
        <sz val="12"/>
        <rFont val="新細明體"/>
        <family val="1"/>
        <charset val="136"/>
      </rPr>
      <t>01</t>
    </r>
    <phoneticPr fontId="3" type="noConversion"/>
  </si>
  <si>
    <t>孫國寧</t>
  </si>
  <si>
    <t>門市</t>
  </si>
  <si>
    <r>
      <t>S</t>
    </r>
    <r>
      <rPr>
        <sz val="12"/>
        <rFont val="新細明體"/>
        <family val="1"/>
        <charset val="136"/>
      </rPr>
      <t>03</t>
    </r>
    <phoneticPr fontId="3" type="noConversion"/>
  </si>
  <si>
    <t>楊惠芬</t>
    <phoneticPr fontId="3" type="noConversion"/>
  </si>
  <si>
    <t>林美惠</t>
    <phoneticPr fontId="3" type="noConversion"/>
  </si>
  <si>
    <t>孫國寧</t>
    <phoneticPr fontId="3" type="noConversion"/>
  </si>
  <si>
    <t>電話</t>
  </si>
  <si>
    <t>2517-6399</t>
  </si>
  <si>
    <t>2515-5428</t>
  </si>
  <si>
    <t>2617-6408</t>
  </si>
  <si>
    <t>2736-3972</t>
  </si>
  <si>
    <t>8894-5677</t>
  </si>
  <si>
    <t>5897-4651</t>
  </si>
  <si>
    <t>2555-7892</t>
  </si>
  <si>
    <t>7639-8751</t>
  </si>
  <si>
    <t>3399-5146</t>
  </si>
  <si>
    <t>2502-1520</t>
  </si>
  <si>
    <t>2657-1301</t>
  </si>
  <si>
    <t>2666-3342</t>
  </si>
  <si>
    <t>準則範圍A16:A17</t>
    <phoneticPr fontId="3" type="noConversion"/>
  </si>
  <si>
    <t>準則範圍A16:A17</t>
    <phoneticPr fontId="3" type="noConversion"/>
  </si>
  <si>
    <t>準則範圍A16:B18</t>
    <phoneticPr fontId="3" type="noConversion"/>
  </si>
  <si>
    <t>&gt;50000</t>
    <phoneticPr fontId="3" type="noConversion"/>
  </si>
  <si>
    <t>準則範圍A16:C18</t>
    <phoneticPr fontId="3" type="noConversion"/>
  </si>
  <si>
    <t>&gt;=40000</t>
    <phoneticPr fontId="3" type="noConversion"/>
  </si>
  <si>
    <t>&lt;=50000</t>
    <phoneticPr fontId="3" type="noConversion"/>
  </si>
  <si>
    <t>準則範圍A16:A20</t>
    <phoneticPr fontId="3" type="noConversion"/>
  </si>
  <si>
    <t>&lt;30</t>
    <phoneticPr fontId="3" type="noConversion"/>
  </si>
  <si>
    <t>高薪</t>
    <phoneticPr fontId="3" type="noConversion"/>
  </si>
  <si>
    <t>未婚高薪男性</t>
    <phoneticPr fontId="3" type="noConversion"/>
  </si>
  <si>
    <t>條件</t>
    <phoneticPr fontId="7" type="noConversion"/>
  </si>
  <si>
    <r>
      <t>Year</t>
    </r>
    <r>
      <rPr>
        <b/>
        <sz val="12"/>
        <color indexed="9"/>
        <rFont val="細明體"/>
        <family val="3"/>
        <charset val="136"/>
      </rPr>
      <t>條件</t>
    </r>
    <phoneticPr fontId="7" type="noConversion"/>
  </si>
  <si>
    <t>條件</t>
    <phoneticPr fontId="7" type="noConversion"/>
  </si>
  <si>
    <r>
      <t>Year</t>
    </r>
    <r>
      <rPr>
        <b/>
        <sz val="12"/>
        <color indexed="9"/>
        <rFont val="細明體"/>
        <family val="3"/>
        <charset val="136"/>
      </rPr>
      <t>條件</t>
    </r>
    <phoneticPr fontId="7" type="noConversion"/>
  </si>
  <si>
    <t>條件</t>
    <phoneticPr fontId="3" type="noConversion"/>
  </si>
  <si>
    <t>請輸入月份</t>
    <phoneticPr fontId="7" type="noConversion"/>
  </si>
  <si>
    <t>今天日期</t>
    <phoneticPr fontId="7" type="noConversion"/>
  </si>
  <si>
    <t>到職日期</t>
    <phoneticPr fontId="7" type="noConversion"/>
  </si>
  <si>
    <t>李碧莊</t>
  </si>
  <si>
    <t>林淑芬</t>
  </si>
  <si>
    <t>王嘉育</t>
  </si>
  <si>
    <t>吳育仁</t>
  </si>
  <si>
    <t>呂姿瀅</t>
  </si>
  <si>
    <t>孫國華</t>
  </si>
  <si>
    <t>員工姓名</t>
    <phoneticPr fontId="7" type="noConversion"/>
  </si>
  <si>
    <t>條件式</t>
    <phoneticPr fontId="7" type="noConversion"/>
  </si>
  <si>
    <t>婚姻</t>
    <phoneticPr fontId="3" type="noConversion"/>
  </si>
  <si>
    <t>教育</t>
    <phoneticPr fontId="3" type="noConversion"/>
  </si>
  <si>
    <t>年齡</t>
    <phoneticPr fontId="3" type="noConversion"/>
  </si>
  <si>
    <t>薪資</t>
    <phoneticPr fontId="3" type="noConversion"/>
  </si>
  <si>
    <t>呂玉鳳</t>
    <phoneticPr fontId="3" type="noConversion"/>
  </si>
  <si>
    <t>已婚</t>
    <phoneticPr fontId="3" type="noConversion"/>
  </si>
  <si>
    <t>男</t>
    <phoneticPr fontId="3" type="noConversion"/>
  </si>
  <si>
    <t>蕭惠真</t>
    <phoneticPr fontId="3" type="noConversion"/>
  </si>
  <si>
    <t>蘇儀義</t>
    <phoneticPr fontId="3" type="noConversion"/>
  </si>
  <si>
    <t>無條件之不重複輸出</t>
    <phoneticPr fontId="3" type="noConversion"/>
  </si>
  <si>
    <t>無條件之不重複輸出</t>
    <phoneticPr fontId="3" type="noConversion"/>
  </si>
  <si>
    <t>姓名</t>
    <phoneticPr fontId="7" type="noConversion"/>
  </si>
  <si>
    <t>成績</t>
    <phoneticPr fontId="7" type="noConversion"/>
  </si>
  <si>
    <t>李碧華</t>
    <phoneticPr fontId="3" type="noConversion"/>
  </si>
  <si>
    <t>記錄筆數</t>
    <phoneticPr fontId="3" type="noConversion"/>
  </si>
  <si>
    <t>陳以真</t>
    <phoneticPr fontId="7" type="noConversion"/>
  </si>
  <si>
    <t>男性人數</t>
    <phoneticPr fontId="7" type="noConversion"/>
  </si>
  <si>
    <t>男</t>
    <phoneticPr fontId="7" type="noConversion"/>
  </si>
  <si>
    <t>部門</t>
    <phoneticPr fontId="7" type="noConversion"/>
  </si>
  <si>
    <t>合計</t>
    <phoneticPr fontId="7" type="noConversion"/>
  </si>
  <si>
    <t>筆數</t>
    <phoneticPr fontId="7" type="noConversion"/>
  </si>
  <si>
    <t>平均</t>
    <phoneticPr fontId="7" type="noConversion"/>
  </si>
  <si>
    <t>記錄筆數</t>
  </si>
  <si>
    <t>學號</t>
    <phoneticPr fontId="3" type="noConversion"/>
  </si>
  <si>
    <t>姓名</t>
    <phoneticPr fontId="3" type="noConversion"/>
  </si>
  <si>
    <t>成績</t>
    <phoneticPr fontId="3" type="noConversion"/>
  </si>
  <si>
    <t>記錄筆數</t>
    <phoneticPr fontId="3" type="noConversion"/>
  </si>
  <si>
    <t>缺考</t>
    <phoneticPr fontId="7" type="noConversion"/>
  </si>
  <si>
    <t>總分</t>
    <phoneticPr fontId="3" type="noConversion"/>
  </si>
  <si>
    <t>平均</t>
    <phoneticPr fontId="3" type="noConversion"/>
  </si>
  <si>
    <t>最低</t>
    <phoneticPr fontId="3" type="noConversion"/>
  </si>
  <si>
    <t>吳樹人</t>
    <phoneticPr fontId="3" type="noConversion"/>
  </si>
  <si>
    <t>標準差</t>
    <phoneticPr fontId="3" type="noConversion"/>
  </si>
  <si>
    <t>李慶嘉</t>
    <phoneticPr fontId="3" type="noConversion"/>
  </si>
  <si>
    <t>變異數</t>
    <phoneticPr fontId="3" type="noConversion"/>
  </si>
  <si>
    <t>梁超群</t>
    <phoneticPr fontId="3" type="noConversion"/>
  </si>
  <si>
    <t>許立人</t>
    <phoneticPr fontId="3" type="noConversion"/>
  </si>
  <si>
    <t>王凱志</t>
    <phoneticPr fontId="3" type="noConversion"/>
  </si>
  <si>
    <t>林美珍</t>
    <phoneticPr fontId="3" type="noConversion"/>
  </si>
  <si>
    <t>呂姿瑩</t>
    <phoneticPr fontId="3" type="noConversion"/>
  </si>
  <si>
    <t>最高</t>
    <phoneticPr fontId="3" type="noConversion"/>
  </si>
  <si>
    <t>性別</t>
    <phoneticPr fontId="7" type="noConversion"/>
  </si>
  <si>
    <t>女</t>
    <phoneticPr fontId="7" type="noConversion"/>
  </si>
  <si>
    <t xml:space="preserve">  ←  =COUNTIF(B2:B9,"男")</t>
    <phoneticPr fontId="3" type="noConversion"/>
  </si>
  <si>
    <t>女</t>
    <phoneticPr fontId="7" type="noConversion"/>
  </si>
  <si>
    <t>女性人數</t>
    <phoneticPr fontId="7" type="noConversion"/>
  </si>
  <si>
    <t xml:space="preserve">  ←  =COUNTIF(B2:B9,"女")</t>
    <phoneticPr fontId="3" type="noConversion"/>
  </si>
  <si>
    <t>男</t>
    <phoneticPr fontId="7" type="noConversion"/>
  </si>
  <si>
    <t>程家嘉</t>
    <phoneticPr fontId="7" type="noConversion"/>
  </si>
  <si>
    <t>80分及以上</t>
    <phoneticPr fontId="7" type="noConversion"/>
  </si>
  <si>
    <t xml:space="preserve">  ←  =COUNTIF(C2:C9,"&gt;=80")</t>
    <phoneticPr fontId="3" type="noConversion"/>
  </si>
  <si>
    <t>廖彗君</t>
    <phoneticPr fontId="7" type="noConversion"/>
  </si>
  <si>
    <t>女</t>
    <phoneticPr fontId="7" type="noConversion"/>
  </si>
  <si>
    <t>80分以下</t>
    <phoneticPr fontId="7" type="noConversion"/>
  </si>
  <si>
    <t xml:space="preserve">  ←  =COUNTIF(C2:C9,"&lt;80")</t>
    <phoneticPr fontId="3" type="noConversion"/>
  </si>
  <si>
    <t>莊媛智</t>
    <phoneticPr fontId="7" type="noConversion"/>
  </si>
  <si>
    <t>廖晨帆</t>
    <phoneticPr fontId="7" type="noConversion"/>
  </si>
  <si>
    <t>林美珍</t>
    <phoneticPr fontId="7" type="noConversion"/>
  </si>
  <si>
    <t xml:space="preserve">  ←  =COUNTIF($B$2:$B$9,E3)</t>
    <phoneticPr fontId="7" type="noConversion"/>
  </si>
  <si>
    <t>成績</t>
    <phoneticPr fontId="7" type="noConversion"/>
  </si>
  <si>
    <t>人數</t>
    <phoneticPr fontId="7" type="noConversion"/>
  </si>
  <si>
    <t>&gt;=80</t>
    <phoneticPr fontId="7" type="noConversion"/>
  </si>
  <si>
    <t xml:space="preserve">  ←  =COUNTIF($C$2:$C$9,E6)</t>
    <phoneticPr fontId="7" type="noConversion"/>
  </si>
  <si>
    <t>&lt;80</t>
    <phoneticPr fontId="7" type="noConversion"/>
  </si>
  <si>
    <t xml:space="preserve">  ←  =COUNTIF($C$2:$C$9,E7)</t>
    <phoneticPr fontId="7" type="noConversion"/>
  </si>
  <si>
    <t>人數</t>
    <phoneticPr fontId="7" type="noConversion"/>
  </si>
  <si>
    <t xml:space="preserve">  ←  =COUNTIF($B$2:$B$9,E2)</t>
    <phoneticPr fontId="7" type="noConversion"/>
  </si>
  <si>
    <t>業績</t>
    <phoneticPr fontId="7" type="noConversion"/>
  </si>
  <si>
    <t>門市</t>
    <phoneticPr fontId="7" type="noConversion"/>
  </si>
  <si>
    <t>戴春華</t>
    <phoneticPr fontId="7" type="noConversion"/>
  </si>
  <si>
    <t>門市部業績合計</t>
    <phoneticPr fontId="7" type="noConversion"/>
  </si>
  <si>
    <t>業務</t>
    <phoneticPr fontId="7" type="noConversion"/>
  </si>
  <si>
    <t>門市</t>
    <phoneticPr fontId="7" type="noConversion"/>
  </si>
  <si>
    <t>業務部業績合計</t>
    <phoneticPr fontId="7" type="noConversion"/>
  </si>
  <si>
    <t>門市</t>
    <phoneticPr fontId="7" type="noConversion"/>
  </si>
  <si>
    <t>業務</t>
    <phoneticPr fontId="7" type="noConversion"/>
  </si>
  <si>
    <t>業績大於等於30000合計</t>
    <phoneticPr fontId="7" type="noConversion"/>
  </si>
  <si>
    <t>業務</t>
    <phoneticPr fontId="7" type="noConversion"/>
  </si>
  <si>
    <t>業務</t>
    <phoneticPr fontId="7" type="noConversion"/>
  </si>
  <si>
    <t>李慶昭</t>
    <phoneticPr fontId="7" type="noConversion"/>
  </si>
  <si>
    <t>業績未滿30000合計</t>
    <phoneticPr fontId="7" type="noConversion"/>
  </si>
  <si>
    <t>門市</t>
    <phoneticPr fontId="7" type="noConversion"/>
  </si>
  <si>
    <t>李碧華</t>
    <phoneticPr fontId="7" type="noConversion"/>
  </si>
  <si>
    <t>業務</t>
    <phoneticPr fontId="7" type="noConversion"/>
  </si>
  <si>
    <t>&gt;=30000</t>
    <phoneticPr fontId="7" type="noConversion"/>
  </si>
  <si>
    <t>&lt;30000</t>
    <phoneticPr fontId="7" type="noConversion"/>
  </si>
  <si>
    <t>最高薪資</t>
    <phoneticPr fontId="3" type="noConversion"/>
  </si>
  <si>
    <t>最低薪資</t>
    <phoneticPr fontId="3" type="noConversion"/>
  </si>
  <si>
    <t>平均薪資</t>
    <phoneticPr fontId="3" type="noConversion"/>
  </si>
  <si>
    <t>最大年齡</t>
    <phoneticPr fontId="3" type="noConversion"/>
  </si>
  <si>
    <t>最小年齡</t>
    <phoneticPr fontId="3" type="noConversion"/>
  </si>
  <si>
    <t>平均年齡</t>
    <phoneticPr fontId="3" type="noConversion"/>
  </si>
  <si>
    <t>&gt;=1985/1/1</t>
    <phoneticPr fontId="3" type="noConversion"/>
  </si>
  <si>
    <t>&lt;=1988/12/31</t>
    <phoneticPr fontId="3" type="noConversion"/>
  </si>
  <si>
    <t>條件式</t>
    <phoneticPr fontId="7" type="noConversion"/>
  </si>
  <si>
    <t>吳明美</t>
    <phoneticPr fontId="3" type="noConversion"/>
  </si>
  <si>
    <t>吳明美</t>
    <phoneticPr fontId="3" type="noConversion"/>
  </si>
  <si>
    <t>吳明美</t>
    <phoneticPr fontId="3" type="noConversion"/>
  </si>
  <si>
    <t>吳明美</t>
    <phoneticPr fontId="3" type="noConversion"/>
  </si>
  <si>
    <t>女</t>
    <phoneticPr fontId="3" type="noConversion"/>
  </si>
  <si>
    <t>&gt;=30</t>
    <phoneticPr fontId="3" type="noConversion"/>
  </si>
  <si>
    <t xml:space="preserve"> ← =K2&gt;=60000</t>
  </si>
  <si>
    <t xml:space="preserve">  ← =AND(性別="男",婚姻="未婚",薪資&gt;50000)</t>
  </si>
  <si>
    <t xml:space="preserve">  ←  =AND(F2&gt;=DATE(1985,1,1),F2&lt;=DATE(1988,12,31))</t>
  </si>
  <si>
    <t xml:space="preserve">  ←  =AND(YEAR(F2)&gt;=1985,YEAR(F2)&lt;=1988)</t>
  </si>
  <si>
    <t xml:space="preserve">  ←  =MONTH(F2)=5</t>
  </si>
  <si>
    <t xml:space="preserve">   ←  =MONTH(F2)=$B$18</t>
  </si>
  <si>
    <t xml:space="preserve">  ←  =B4&lt;=DATE(YEAR(NOW())-10,MONTH(NOW()),DAY(NOW()))</t>
  </si>
  <si>
    <t xml:space="preserve">  ←  =COUNT($B$2:$B$13)</t>
  </si>
  <si>
    <t xml:space="preserve">  ←  =COUNTA($B$2:$B$13)</t>
  </si>
  <si>
    <t xml:space="preserve">  ←  =SUM($B$2:$B$13)</t>
  </si>
  <si>
    <t xml:space="preserve">  ←  =AVERAGE($B$2:$B$13)</t>
  </si>
  <si>
    <t xml:space="preserve">  ←  =MAX($B$2:$B$13)</t>
  </si>
  <si>
    <t xml:space="preserve">  ←  =MIN($B$2:$B$13)</t>
  </si>
  <si>
    <t xml:space="preserve">  ←  =STDEV($B$2:$B$13)</t>
  </si>
  <si>
    <t xml:space="preserve">  ←  =VAR($B$2:$B$13)</t>
  </si>
  <si>
    <t xml:space="preserve">  ← =SUMIF(A2:A9,"門市",C2:C9)</t>
  </si>
  <si>
    <t xml:space="preserve">  ← =SUMIF(A2:A9,"業務",C2:C98)</t>
  </si>
  <si>
    <t xml:space="preserve">  ← =SUMIF(C2:C9,"&gt;=30000")</t>
  </si>
  <si>
    <t xml:space="preserve">  ← =SUMIF(A2:A9,"業務",C2:C9)</t>
  </si>
  <si>
    <t xml:space="preserve">  ← =SUMIF($A$2:$A$9,E2,$C$2:$C$9)</t>
  </si>
  <si>
    <t xml:space="preserve">  ← =SUMIF($A$2:$A$9,E3,$C$2:$C$9)</t>
  </si>
  <si>
    <t xml:space="preserve">  ←=SUMIF($C$2:$C$9,E5)</t>
  </si>
  <si>
    <t xml:space="preserve">  ← =SUMIF($C$2:$C$9,E6)</t>
  </si>
  <si>
    <t xml:space="preserve">  ←  =DCOUNTA($A$1:$J$13,1,$A$15:$A$16)</t>
  </si>
  <si>
    <t xml:space="preserve">  ←  =DMAX($A$1:$J$13,"薪資",$A$15:$A$16)</t>
  </si>
  <si>
    <t xml:space="preserve">  ←  =DMIN($A$1:$J$13,10,$A$15:$A$16)</t>
  </si>
  <si>
    <t xml:space="preserve">  ←  =DAVERAGE($A$1:$J$13,J1,$A$15:$A$16)</t>
  </si>
  <si>
    <t xml:space="preserve">  ←  =DMAX($A$1:$J$13,"年齡",$A$15:$A$16)</t>
  </si>
  <si>
    <t xml:space="preserve">  ←  =DMIN($A$1:$J$13,9,$A$15:$A$16)</t>
  </si>
  <si>
    <t xml:space="preserve">  ←  =DAVERAGE($A$1:$J$13,I1,$A$15:$A$16)</t>
  </si>
  <si>
    <t xml:space="preserve">  ←  =薪資&gt;=60000</t>
    <phoneticPr fontId="3" type="noConversion"/>
  </si>
  <si>
    <t>男專員或女主任</t>
    <phoneticPr fontId="3" type="noConversion"/>
  </si>
  <si>
    <t xml:space="preserve">  ← =OR(AND(性別="男",職稱="專員"),AND(性別="女",職稱="主任"))</t>
    <phoneticPr fontId="3" type="noConversion"/>
  </si>
  <si>
    <t>女 平均值</t>
  </si>
  <si>
    <t>男 平均值</t>
  </si>
  <si>
    <t>總計平均數</t>
  </si>
  <si>
    <t>女 最大值</t>
  </si>
  <si>
    <t>男 最大值</t>
  </si>
  <si>
    <t>總計最大值</t>
  </si>
  <si>
    <t>條件</t>
    <phoneticPr fontId="7" type="noConversion"/>
  </si>
  <si>
    <t>開始月</t>
    <phoneticPr fontId="3" type="noConversion"/>
  </si>
  <si>
    <t>結束月</t>
    <phoneticPr fontId="3" type="noConversion"/>
  </si>
  <si>
    <t xml:space="preserve">   ← =AVERAGEIF(A2:A9,E2,C2:C9)</t>
    <phoneticPr fontId="3" type="noConversion"/>
  </si>
  <si>
    <t xml:space="preserve">   ← =AVERAGEIF(A2:A9,E3,C2:C9)</t>
    <phoneticPr fontId="3" type="noConversion"/>
  </si>
  <si>
    <t>蘇*</t>
    <phoneticPr fontId="3" type="noConversion"/>
  </si>
  <si>
    <t>梁*</t>
    <phoneticPr fontId="3" type="noConversion"/>
  </si>
  <si>
    <t>楊*</t>
    <phoneticPr fontId="3" type="noConversion"/>
  </si>
  <si>
    <t>黃*</t>
    <phoneticPr fontId="3" type="noConversion"/>
  </si>
  <si>
    <t>&gt;35</t>
    <phoneticPr fontId="3" type="noConversion"/>
  </si>
  <si>
    <t>&gt;=1990/1/1</t>
    <phoneticPr fontId="3" type="noConversion"/>
  </si>
  <si>
    <t xml:space="preserve">     ↑ =AND(MONTH(F2)&gt;=$G$16,MONTH(F2)&lt;=$H$16)</t>
    <phoneticPr fontId="3" type="noConversion"/>
  </si>
  <si>
    <t>編號</t>
    <phoneticPr fontId="3" type="noConversion"/>
  </si>
  <si>
    <t>月費</t>
    <phoneticPr fontId="3" type="noConversion"/>
  </si>
  <si>
    <t>性別</t>
    <phoneticPr fontId="3" type="noConversion"/>
  </si>
  <si>
    <t>男性月費600以下</t>
    <phoneticPr fontId="7" type="noConversion"/>
  </si>
  <si>
    <t xml:space="preserve">  ← =COUNTIFS($C$1:$C$201,"男",$B$1:$B$201,"&lt;600")</t>
    <phoneticPr fontId="3" type="noConversion"/>
  </si>
  <si>
    <t>男性月費600及以上</t>
    <phoneticPr fontId="3" type="noConversion"/>
  </si>
  <si>
    <t xml:space="preserve">  ← =COUNTIFS($C$1:$C$201,"男",$B$1:$B$201,"&gt;=600")</t>
    <phoneticPr fontId="3" type="noConversion"/>
  </si>
  <si>
    <t>女性月費600以下</t>
    <phoneticPr fontId="7" type="noConversion"/>
  </si>
  <si>
    <t xml:space="preserve">  ← =COUNTIFS($C$1:$C$201,"女",$B$1:$B$201,"&lt;600")</t>
    <phoneticPr fontId="3" type="noConversion"/>
  </si>
  <si>
    <t>女性月費600及以上</t>
    <phoneticPr fontId="3" type="noConversion"/>
  </si>
  <si>
    <t xml:space="preserve">  ← =COUNTIFS($C$1:$C$201,"女",$B$1:$B$201,"&gt;=600")</t>
    <phoneticPr fontId="3" type="noConversion"/>
  </si>
  <si>
    <t>總人數</t>
    <phoneticPr fontId="3" type="noConversion"/>
  </si>
  <si>
    <t xml:space="preserve">  ←  =COUNT(B2:B201)</t>
    <phoneticPr fontId="3" type="noConversion"/>
  </si>
  <si>
    <t>月費</t>
    <phoneticPr fontId="3" type="noConversion"/>
  </si>
  <si>
    <t>性別</t>
    <phoneticPr fontId="3" type="noConversion"/>
  </si>
  <si>
    <t>男性月費600以下</t>
    <phoneticPr fontId="7" type="noConversion"/>
  </si>
  <si>
    <t>男性月費600及以上</t>
    <phoneticPr fontId="3" type="noConversion"/>
  </si>
  <si>
    <t>女性月費600及以上</t>
    <phoneticPr fontId="3" type="noConversion"/>
  </si>
  <si>
    <t>月費</t>
    <phoneticPr fontId="3" type="noConversion"/>
  </si>
  <si>
    <t>月費</t>
    <phoneticPr fontId="7" type="noConversion"/>
  </si>
  <si>
    <t>人數</t>
    <phoneticPr fontId="7" type="noConversion"/>
  </si>
  <si>
    <t>男</t>
    <phoneticPr fontId="7" type="noConversion"/>
  </si>
  <si>
    <t>&lt;600</t>
    <phoneticPr fontId="7" type="noConversion"/>
  </si>
  <si>
    <t>&gt;=600</t>
    <phoneticPr fontId="7" type="noConversion"/>
  </si>
  <si>
    <t>總計</t>
    <phoneticPr fontId="3" type="noConversion"/>
  </si>
  <si>
    <t xml:space="preserve">  ← =COUNT(B2:B201)</t>
    <phoneticPr fontId="3" type="noConversion"/>
  </si>
  <si>
    <t>編號</t>
    <phoneticPr fontId="3" type="noConversion"/>
  </si>
  <si>
    <t>性別</t>
    <phoneticPr fontId="3" type="noConversion"/>
  </si>
  <si>
    <t>性別</t>
    <phoneticPr fontId="7" type="noConversion"/>
  </si>
  <si>
    <t>人數</t>
    <phoneticPr fontId="7" type="noConversion"/>
  </si>
  <si>
    <t>&gt;=600</t>
    <phoneticPr fontId="7" type="noConversion"/>
  </si>
  <si>
    <t>女</t>
    <phoneticPr fontId="7" type="noConversion"/>
  </si>
  <si>
    <t>&gt;=600</t>
    <phoneticPr fontId="7" type="noConversion"/>
  </si>
  <si>
    <t>總計</t>
    <phoneticPr fontId="3" type="noConversion"/>
  </si>
  <si>
    <t xml:space="preserve">  ← =COUNT(B2:B201)</t>
    <phoneticPr fontId="3" type="noConversion"/>
  </si>
  <si>
    <t>地區</t>
    <phoneticPr fontId="3" type="noConversion"/>
  </si>
  <si>
    <t>業績</t>
    <phoneticPr fontId="3" type="noConversion"/>
  </si>
  <si>
    <t>古雲翰</t>
    <phoneticPr fontId="3" type="noConversion"/>
  </si>
  <si>
    <t>北區</t>
  </si>
  <si>
    <t>北區男性平均業績</t>
  </si>
  <si>
    <t>← =AVERAGEIFS($D$1:$D$101,$B$1:$B$101,"男",$C$1:$C$101,"北區")</t>
  </si>
  <si>
    <t>陳善鼎</t>
  </si>
  <si>
    <t>中區男性平均業績</t>
  </si>
  <si>
    <t>← =AVERAGEIFS($D$1:$D$101,$B$1:$B$101,"男",$C$1:$C$101,"中區")</t>
  </si>
  <si>
    <t>羅惠泱</t>
  </si>
  <si>
    <t>南區</t>
  </si>
  <si>
    <t>南區男性平均業績</t>
  </si>
  <si>
    <t>← =AVERAGEIFS($D$1:$D$101,$B$1:$B$101,"男",$C$1:$C$101,"南區")</t>
  </si>
  <si>
    <t>王得翔</t>
  </si>
  <si>
    <t>中區</t>
  </si>
  <si>
    <t>東區男性平均業績</t>
  </si>
  <si>
    <t>← =AVERAGEIFS($D$1:$D$101,$B$1:$B$101,"男",$C$1:$C$101,"東區")</t>
  </si>
  <si>
    <t>許馨尹</t>
  </si>
  <si>
    <t>鄭欣怡</t>
  </si>
  <si>
    <t>鍾詩婷</t>
  </si>
  <si>
    <t>北區女性平均業績</t>
  </si>
  <si>
    <t>← =AVERAGEIFS($D$1:$D$101,$B$1:$B$101,"女",$C$1:$C$101,"北區")</t>
  </si>
  <si>
    <t>← =AVERAGEIFS($D$1:$D$101,$B$1:$B$101,"女",$C$1:$C$101,"中區")</t>
  </si>
  <si>
    <t>吳貞儀</t>
  </si>
  <si>
    <t>← =AVERAGEIFS($D$1:$D$101,$B$1:$B$101,"女",$C$1:$C$101,"南區")</t>
  </si>
  <si>
    <t>邱佳禾</t>
  </si>
  <si>
    <t>← =AVERAGEIFS($D$1:$D$101,$B$1:$B$101,"女",$C$1:$C$101,"東區")</t>
  </si>
  <si>
    <t>蔡佩珍</t>
  </si>
  <si>
    <t>陳育祥</t>
  </si>
  <si>
    <t>東區</t>
  </si>
  <si>
    <t>周芬韻</t>
  </si>
  <si>
    <t>張嘉鎔</t>
  </si>
  <si>
    <t>彭玫菱</t>
  </si>
  <si>
    <t>江華容</t>
  </si>
  <si>
    <t>楊惠芬</t>
    <phoneticPr fontId="3" type="noConversion"/>
  </si>
  <si>
    <t>徐珮慈</t>
  </si>
  <si>
    <t>楊佳豪</t>
    <phoneticPr fontId="3" type="noConversion"/>
  </si>
  <si>
    <t>羅偉庭</t>
  </si>
  <si>
    <t>郭宗憲</t>
  </si>
  <si>
    <t>蔡鴻璐</t>
  </si>
  <si>
    <t>程于峮</t>
  </si>
  <si>
    <t>蔡宜珊</t>
  </si>
  <si>
    <t>李顏宇</t>
  </si>
  <si>
    <t>鄭安邦</t>
  </si>
  <si>
    <t>郜志傑</t>
  </si>
  <si>
    <t>陳鄭圳</t>
  </si>
  <si>
    <t>蕭宜琳</t>
  </si>
  <si>
    <t>馮薇樺</t>
  </si>
  <si>
    <t>黃一平</t>
  </si>
  <si>
    <t>陳榮志</t>
  </si>
  <si>
    <t>江明哲</t>
  </si>
  <si>
    <t>林文華</t>
    <phoneticPr fontId="3" type="noConversion"/>
  </si>
  <si>
    <t>張依萍</t>
  </si>
  <si>
    <t>陳文德</t>
    <phoneticPr fontId="3" type="noConversion"/>
  </si>
  <si>
    <t>陳穎瑜</t>
  </si>
  <si>
    <t>林昱君</t>
  </si>
  <si>
    <t>張景博</t>
  </si>
  <si>
    <t>林香君</t>
  </si>
  <si>
    <t>游日競</t>
    <phoneticPr fontId="3" type="noConversion"/>
  </si>
  <si>
    <t>劉銘川</t>
    <phoneticPr fontId="3" type="noConversion"/>
  </si>
  <si>
    <t>許智源</t>
  </si>
  <si>
    <t>黃珮茹</t>
  </si>
  <si>
    <t>許靜茹</t>
  </si>
  <si>
    <t>莊依雯</t>
  </si>
  <si>
    <t>黃建富</t>
  </si>
  <si>
    <t>高永煌</t>
  </si>
  <si>
    <t>邱淑珠</t>
  </si>
  <si>
    <t>莊國銓</t>
    <phoneticPr fontId="3" type="noConversion"/>
  </si>
  <si>
    <t>吳淑芬</t>
  </si>
  <si>
    <t>徐煒婷</t>
  </si>
  <si>
    <t>李宗翰</t>
  </si>
  <si>
    <t>陳婷育</t>
  </si>
  <si>
    <t>江蕙如</t>
  </si>
  <si>
    <t>游欣儒</t>
  </si>
  <si>
    <t>陳彥如</t>
  </si>
  <si>
    <t>劉正吉</t>
  </si>
  <si>
    <t>賴玉嫣</t>
  </si>
  <si>
    <t>陳佩渝</t>
  </si>
  <si>
    <t>陳意婷</t>
  </si>
  <si>
    <t>廖智宏</t>
  </si>
  <si>
    <t>蔡函潔</t>
  </si>
  <si>
    <t>梁珍華</t>
  </si>
  <si>
    <t>符皓淳</t>
  </si>
  <si>
    <t>古翠華</t>
  </si>
  <si>
    <t>王嘉莉</t>
  </si>
  <si>
    <t>李宜玲</t>
  </si>
  <si>
    <t>楊孟勳</t>
  </si>
  <si>
    <t>林宜嫺</t>
  </si>
  <si>
    <t>黃家瑋</t>
  </si>
  <si>
    <t>李閣悅</t>
  </si>
  <si>
    <t>陳品心</t>
  </si>
  <si>
    <t>謝昀蓉</t>
  </si>
  <si>
    <t>鍾宜軒</t>
  </si>
  <si>
    <t>許哲瑋</t>
  </si>
  <si>
    <t>王子文</t>
  </si>
  <si>
    <t>鄭奕儂</t>
  </si>
  <si>
    <t>游琇雯</t>
  </si>
  <si>
    <t>陳凱菱</t>
  </si>
  <si>
    <t>王琬婷</t>
  </si>
  <si>
    <t>楊佩華</t>
  </si>
  <si>
    <t>廖婉伶</t>
  </si>
  <si>
    <t>周佳穎</t>
  </si>
  <si>
    <t>張逸涵</t>
  </si>
  <si>
    <t>林文心</t>
  </si>
  <si>
    <t>吳明明</t>
    <phoneticPr fontId="3" type="noConversion"/>
  </si>
  <si>
    <t>李嘉莉</t>
  </si>
  <si>
    <t>張銘仁</t>
  </si>
  <si>
    <t>黃詩宜</t>
  </si>
  <si>
    <t>郭育吟</t>
  </si>
  <si>
    <t>方郁婷</t>
  </si>
  <si>
    <t>地區</t>
    <phoneticPr fontId="3" type="noConversion"/>
  </si>
  <si>
    <t>業績</t>
    <phoneticPr fontId="3" type="noConversion"/>
  </si>
  <si>
    <t>古雲翰</t>
    <phoneticPr fontId="3" type="noConversion"/>
  </si>
  <si>
    <t>楊惠芬</t>
    <phoneticPr fontId="3" type="noConversion"/>
  </si>
  <si>
    <t>楊佳豪</t>
    <phoneticPr fontId="3" type="noConversion"/>
  </si>
  <si>
    <t>蘇儀義</t>
    <phoneticPr fontId="3" type="noConversion"/>
  </si>
  <si>
    <t>男</t>
    <phoneticPr fontId="3" type="noConversion"/>
  </si>
  <si>
    <t>林文華</t>
    <phoneticPr fontId="3" type="noConversion"/>
  </si>
  <si>
    <t>蕭惠真</t>
    <phoneticPr fontId="3" type="noConversion"/>
  </si>
  <si>
    <t>林美珍</t>
    <phoneticPr fontId="3" type="noConversion"/>
  </si>
  <si>
    <t>游日競</t>
    <phoneticPr fontId="3" type="noConversion"/>
  </si>
  <si>
    <t>劉銘川</t>
    <phoneticPr fontId="3" type="noConversion"/>
  </si>
  <si>
    <t>男</t>
    <phoneticPr fontId="3" type="noConversion"/>
  </si>
  <si>
    <t>莊國銓</t>
    <phoneticPr fontId="3" type="noConversion"/>
  </si>
  <si>
    <t>林龍盛</t>
    <phoneticPr fontId="3" type="noConversion"/>
  </si>
  <si>
    <t>吳明明</t>
    <phoneticPr fontId="3" type="noConversion"/>
  </si>
  <si>
    <t>業績</t>
    <phoneticPr fontId="3" type="noConversion"/>
  </si>
  <si>
    <t>地區</t>
    <phoneticPr fontId="3" type="noConversion"/>
  </si>
  <si>
    <t>平均業績</t>
    <phoneticPr fontId="3" type="noConversion"/>
  </si>
  <si>
    <t>楊惠芬</t>
    <phoneticPr fontId="3" type="noConversion"/>
  </si>
  <si>
    <t>蘇儀義</t>
    <phoneticPr fontId="3" type="noConversion"/>
  </si>
  <si>
    <t>男</t>
    <phoneticPr fontId="3" type="noConversion"/>
  </si>
  <si>
    <t>林美珍</t>
    <phoneticPr fontId="3" type="noConversion"/>
  </si>
  <si>
    <t>女</t>
    <phoneticPr fontId="3" type="noConversion"/>
  </si>
  <si>
    <t>呂玉鳳</t>
    <phoneticPr fontId="3" type="noConversion"/>
  </si>
  <si>
    <t>游日競</t>
    <phoneticPr fontId="3" type="noConversion"/>
  </si>
  <si>
    <t>吳明明</t>
    <phoneticPr fontId="3" type="noConversion"/>
  </si>
  <si>
    <t>平均業績</t>
    <phoneticPr fontId="3" type="noConversion"/>
  </si>
  <si>
    <t>蘇儀義</t>
    <phoneticPr fontId="3" type="noConversion"/>
  </si>
  <si>
    <t>林文華</t>
    <phoneticPr fontId="3" type="noConversion"/>
  </si>
  <si>
    <t>陳文德</t>
    <phoneticPr fontId="3" type="noConversion"/>
  </si>
  <si>
    <t>女</t>
    <phoneticPr fontId="3" type="noConversion"/>
  </si>
  <si>
    <t>莊國銓</t>
    <phoneticPr fontId="3" type="noConversion"/>
  </si>
  <si>
    <t>林龍盛</t>
    <phoneticPr fontId="3" type="noConversion"/>
  </si>
  <si>
    <t>吳明明</t>
    <phoneticPr fontId="3" type="noConversion"/>
  </si>
  <si>
    <t>地區</t>
    <phoneticPr fontId="3" type="noConversion"/>
  </si>
  <si>
    <t>業績</t>
    <phoneticPr fontId="3" type="noConversion"/>
  </si>
  <si>
    <t>古雲翰</t>
    <phoneticPr fontId="3" type="noConversion"/>
  </si>
  <si>
    <t>北區男性業績總和</t>
    <phoneticPr fontId="7" type="noConversion"/>
  </si>
  <si>
    <t>← =SUMIFS($D$1:$D$101,$B$1:$B$101,"男",$C$1:$C$101,"北區")</t>
    <phoneticPr fontId="7" type="noConversion"/>
  </si>
  <si>
    <t>中區男性業績總和</t>
    <phoneticPr fontId="7" type="noConversion"/>
  </si>
  <si>
    <t>← =SUMIFS($D$1:$D$101,$B$1:$B$101,"男",$C$1:$C$101,"中區")</t>
    <phoneticPr fontId="7" type="noConversion"/>
  </si>
  <si>
    <t>南區男性業績總和</t>
    <phoneticPr fontId="7" type="noConversion"/>
  </si>
  <si>
    <t>← =SUMIFS($D$1:$D$101,$B$1:$B$101,"男",$C$1:$C$101,"南區")</t>
    <phoneticPr fontId="7" type="noConversion"/>
  </si>
  <si>
    <t>東區男性業績總和</t>
    <phoneticPr fontId="7" type="noConversion"/>
  </si>
  <si>
    <t>← =SUMIFS($D$1:$D$101,$B$1:$B$101,"男",$C$1:$C$101,"東區")</t>
    <phoneticPr fontId="7" type="noConversion"/>
  </si>
  <si>
    <t>北區女性業績總和</t>
    <phoneticPr fontId="7" type="noConversion"/>
  </si>
  <si>
    <t>← =SUMIFS($D$1:$D$101,$B$1:$B$101,"女",$C$1:$C$101,"北區")</t>
    <phoneticPr fontId="7" type="noConversion"/>
  </si>
  <si>
    <t>中區男性業績總和</t>
    <phoneticPr fontId="7" type="noConversion"/>
  </si>
  <si>
    <t>← =SUMIFS($D$1:$D$101,$B$1:$B$101,"女",$C$1:$C$101,"中區")</t>
    <phoneticPr fontId="7" type="noConversion"/>
  </si>
  <si>
    <t>南區男性業績總和</t>
    <phoneticPr fontId="7" type="noConversion"/>
  </si>
  <si>
    <t>← =SUMIFS($D$1:$D$101,$B$1:$B$101,"女",$C$1:$C$101,"南區")</t>
    <phoneticPr fontId="7" type="noConversion"/>
  </si>
  <si>
    <t>東區男性業績總和</t>
    <phoneticPr fontId="7" type="noConversion"/>
  </si>
  <si>
    <t>← =SUMIFS($D$1:$D$101,$B$1:$B$101,"女",$C$1:$C$101,"東區")</t>
    <phoneticPr fontId="7" type="noConversion"/>
  </si>
  <si>
    <t>楊惠芬</t>
    <phoneticPr fontId="3" type="noConversion"/>
  </si>
  <si>
    <t>楊佳豪</t>
    <phoneticPr fontId="3" type="noConversion"/>
  </si>
  <si>
    <t>林文華</t>
    <phoneticPr fontId="3" type="noConversion"/>
  </si>
  <si>
    <t>陳文德</t>
    <phoneticPr fontId="3" type="noConversion"/>
  </si>
  <si>
    <t>林美珍</t>
    <phoneticPr fontId="3" type="noConversion"/>
  </si>
  <si>
    <t>莊國銓</t>
    <phoneticPr fontId="3" type="noConversion"/>
  </si>
  <si>
    <t>吳明明</t>
    <phoneticPr fontId="3" type="noConversion"/>
  </si>
  <si>
    <t>古雲翰</t>
    <phoneticPr fontId="3" type="noConversion"/>
  </si>
  <si>
    <t>北區男性業績總和</t>
    <phoneticPr fontId="7" type="noConversion"/>
  </si>
  <si>
    <t>中區男性業績總和</t>
    <phoneticPr fontId="7" type="noConversion"/>
  </si>
  <si>
    <t>南區男性業績總和</t>
    <phoneticPr fontId="7" type="noConversion"/>
  </si>
  <si>
    <t>東區男性業績總和</t>
    <phoneticPr fontId="7" type="noConversion"/>
  </si>
  <si>
    <t>北區女性業績總和</t>
    <phoneticPr fontId="7" type="noConversion"/>
  </si>
  <si>
    <t>南區男性業績總和</t>
    <phoneticPr fontId="7" type="noConversion"/>
  </si>
  <si>
    <t>楊惠芬</t>
    <phoneticPr fontId="3" type="noConversion"/>
  </si>
  <si>
    <t>楊佳豪</t>
    <phoneticPr fontId="3" type="noConversion"/>
  </si>
  <si>
    <t>林文華</t>
    <phoneticPr fontId="3" type="noConversion"/>
  </si>
  <si>
    <t>陳文德</t>
    <phoneticPr fontId="3" type="noConversion"/>
  </si>
  <si>
    <t>蕭惠真</t>
    <phoneticPr fontId="3" type="noConversion"/>
  </si>
  <si>
    <t>男</t>
    <phoneticPr fontId="3" type="noConversion"/>
  </si>
  <si>
    <t>莊國銓</t>
    <phoneticPr fontId="3" type="noConversion"/>
  </si>
  <si>
    <t>林龍盛</t>
    <phoneticPr fontId="3" type="noConversion"/>
  </si>
  <si>
    <t>吳明明</t>
    <phoneticPr fontId="3" type="noConversion"/>
  </si>
  <si>
    <t>古雲翰</t>
    <phoneticPr fontId="3" type="noConversion"/>
  </si>
  <si>
    <t>地區</t>
    <phoneticPr fontId="3" type="noConversion"/>
  </si>
  <si>
    <t>業績總和</t>
    <phoneticPr fontId="3" type="noConversion"/>
  </si>
  <si>
    <t>蘇儀義</t>
    <phoneticPr fontId="3" type="noConversion"/>
  </si>
  <si>
    <t>林文華</t>
    <phoneticPr fontId="3" type="noConversion"/>
  </si>
  <si>
    <t>陳文德</t>
    <phoneticPr fontId="3" type="noConversion"/>
  </si>
  <si>
    <t>蕭惠真</t>
    <phoneticPr fontId="3" type="noConversion"/>
  </si>
  <si>
    <t>女</t>
    <phoneticPr fontId="3" type="noConversion"/>
  </si>
  <si>
    <t>男</t>
    <phoneticPr fontId="3" type="noConversion"/>
  </si>
  <si>
    <t>莊國銓</t>
    <phoneticPr fontId="3" type="noConversion"/>
  </si>
  <si>
    <t>林龍盛</t>
    <phoneticPr fontId="3" type="noConversion"/>
  </si>
  <si>
    <t>林文華</t>
    <phoneticPr fontId="3" type="noConversion"/>
  </si>
  <si>
    <t>呂玉鳳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</si>
</sst>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_-* #,##0_-;\-* #,##0_-;_-* &quot;-&quot;??_-;_-@_-"/>
    <numFmt numFmtId="177" formatCode="yyyy/mm/dd"/>
    <numFmt numFmtId="178" formatCode="0.0_ "/>
    <numFmt numFmtId="179" formatCode="mm/dd/yy;@"/>
    <numFmt numFmtId="180" formatCode="mm/dd/yy"/>
  </numFmts>
  <fonts count="14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細明體"/>
      <family val="3"/>
      <charset val="136"/>
    </font>
    <font>
      <b/>
      <sz val="12"/>
      <color indexed="9"/>
      <name val="細明體"/>
      <family val="3"/>
      <charset val="136"/>
    </font>
    <font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22"/>
        <bgColor indexed="15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9" fillId="0" borderId="0"/>
    <xf numFmtId="0" fontId="9" fillId="0" borderId="0"/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43" fontId="9" fillId="0" borderId="0" applyFont="0" applyFill="0" applyBorder="0" applyAlignment="0" applyProtection="0">
      <alignment vertical="center"/>
    </xf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Fill="1"/>
    <xf numFmtId="0" fontId="1" fillId="0" borderId="0" xfId="2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176" fontId="1" fillId="0" borderId="0" xfId="1" applyNumberFormat="1" applyFont="1" applyFill="1" applyBorder="1" applyAlignment="1">
      <alignment horizontal="right" wrapText="1"/>
    </xf>
    <xf numFmtId="0" fontId="1" fillId="2" borderId="0" xfId="2" applyFont="1" applyFill="1" applyBorder="1" applyAlignment="1">
      <alignment horizontal="left" wrapText="1"/>
    </xf>
    <xf numFmtId="0" fontId="1" fillId="3" borderId="0" xfId="2" applyFont="1" applyFill="1" applyBorder="1" applyAlignment="1">
      <alignment horizontal="left" wrapText="1"/>
    </xf>
    <xf numFmtId="0" fontId="1" fillId="4" borderId="0" xfId="2" applyFont="1" applyFill="1" applyBorder="1" applyAlignment="1">
      <alignment horizontal="left" wrapText="1"/>
    </xf>
    <xf numFmtId="0" fontId="1" fillId="5" borderId="0" xfId="2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left"/>
    </xf>
    <xf numFmtId="0" fontId="6" fillId="7" borderId="0" xfId="2" applyFont="1" applyFill="1" applyBorder="1" applyAlignment="1">
      <alignment horizontal="left" wrapText="1"/>
    </xf>
    <xf numFmtId="0" fontId="4" fillId="7" borderId="0" xfId="0" applyFont="1" applyFill="1" applyBorder="1" applyAlignment="1"/>
    <xf numFmtId="176" fontId="4" fillId="8" borderId="0" xfId="1" applyNumberFormat="1" applyFont="1" applyFill="1" applyBorder="1" applyAlignment="1">
      <alignment wrapText="1"/>
    </xf>
    <xf numFmtId="0" fontId="0" fillId="0" borderId="0" xfId="0" applyAlignment="1"/>
    <xf numFmtId="0" fontId="2" fillId="0" borderId="0" xfId="0" applyFont="1" applyAlignment="1">
      <alignment horizontal="left"/>
    </xf>
    <xf numFmtId="0" fontId="10" fillId="0" borderId="0" xfId="3" applyFont="1"/>
    <xf numFmtId="0" fontId="9" fillId="0" borderId="0" xfId="3"/>
    <xf numFmtId="0" fontId="9" fillId="0" borderId="0" xfId="3" applyFont="1"/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2" fontId="12" fillId="0" borderId="0" xfId="0" applyNumberFormat="1" applyFont="1"/>
    <xf numFmtId="0" fontId="11" fillId="0" borderId="0" xfId="4" applyFont="1"/>
    <xf numFmtId="0" fontId="11" fillId="0" borderId="0" xfId="4" applyFont="1" applyAlignment="1">
      <alignment horizontal="right"/>
    </xf>
    <xf numFmtId="0" fontId="12" fillId="0" borderId="0" xfId="4" applyFont="1"/>
    <xf numFmtId="0" fontId="12" fillId="0" borderId="0" xfId="4" quotePrefix="1" applyFont="1" applyAlignment="1">
      <alignment horizontal="left"/>
    </xf>
    <xf numFmtId="0" fontId="12" fillId="0" borderId="0" xfId="5" applyFont="1">
      <alignment vertical="center"/>
    </xf>
    <xf numFmtId="0" fontId="11" fillId="0" borderId="0" xfId="6" applyFont="1"/>
    <xf numFmtId="0" fontId="11" fillId="0" borderId="0" xfId="6" applyFont="1" applyAlignment="1">
      <alignment horizontal="right"/>
    </xf>
    <xf numFmtId="0" fontId="12" fillId="0" borderId="0" xfId="6" applyFont="1"/>
    <xf numFmtId="0" fontId="12" fillId="0" borderId="0" xfId="6" applyFont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/>
    <xf numFmtId="178" fontId="0" fillId="0" borderId="0" xfId="0" quotePrefix="1" applyNumberFormat="1" applyFont="1"/>
    <xf numFmtId="0" fontId="0" fillId="0" borderId="0" xfId="0" applyFill="1" applyBorder="1" applyAlignment="1">
      <alignment horizontal="left"/>
    </xf>
    <xf numFmtId="14" fontId="0" fillId="0" borderId="0" xfId="0" applyNumberFormat="1"/>
    <xf numFmtId="0" fontId="11" fillId="0" borderId="0" xfId="3" applyFont="1"/>
    <xf numFmtId="14" fontId="12" fillId="0" borderId="0" xfId="3" applyNumberFormat="1" applyFont="1"/>
    <xf numFmtId="0" fontId="12" fillId="0" borderId="0" xfId="3" applyFont="1"/>
    <xf numFmtId="177" fontId="12" fillId="0" borderId="0" xfId="3" applyNumberFormat="1" applyFont="1"/>
    <xf numFmtId="0" fontId="0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left" wrapText="1"/>
    </xf>
    <xf numFmtId="0" fontId="0" fillId="0" borderId="0" xfId="0" applyAlignment="1">
      <alignment horizontal="right"/>
    </xf>
    <xf numFmtId="1" fontId="12" fillId="0" borderId="0" xfId="6" applyNumberFormat="1" applyFont="1"/>
    <xf numFmtId="179" fontId="1" fillId="0" borderId="0" xfId="0" applyNumberFormat="1" applyFont="1" applyFill="1" applyBorder="1" applyAlignment="1"/>
    <xf numFmtId="180" fontId="4" fillId="7" borderId="0" xfId="0" applyNumberFormat="1" applyFont="1" applyFill="1" applyBorder="1" applyAlignment="1"/>
    <xf numFmtId="0" fontId="2" fillId="0" borderId="0" xfId="7" applyFont="1">
      <alignment vertical="center"/>
    </xf>
    <xf numFmtId="0" fontId="1" fillId="0" borderId="0" xfId="7">
      <alignment vertical="center"/>
    </xf>
    <xf numFmtId="0" fontId="12" fillId="0" borderId="0" xfId="4" applyFont="1" applyFill="1"/>
    <xf numFmtId="0" fontId="2" fillId="0" borderId="0" xfId="8" applyFont="1" applyAlignment="1"/>
    <xf numFmtId="0" fontId="2" fillId="0" borderId="0" xfId="8" applyFont="1" applyAlignment="1">
      <alignment horizontal="right"/>
    </xf>
    <xf numFmtId="0" fontId="9" fillId="0" borderId="0" xfId="8"/>
    <xf numFmtId="0" fontId="9" fillId="0" borderId="0" xfId="8" applyAlignment="1"/>
    <xf numFmtId="176" fontId="1" fillId="0" borderId="0" xfId="9" applyNumberFormat="1" applyFont="1" applyFill="1" applyBorder="1" applyAlignment="1">
      <alignment horizontal="right" wrapText="1"/>
    </xf>
    <xf numFmtId="0" fontId="13" fillId="0" borderId="0" xfId="8" applyFont="1"/>
  </cellXfs>
  <cellStyles count="10">
    <cellStyle name="一般" xfId="0" builtinId="0"/>
    <cellStyle name="一般 2" xfId="7"/>
    <cellStyle name="一般 3" xfId="8"/>
    <cellStyle name="一般_Ch03範例-日期" xfId="3"/>
    <cellStyle name="一般_Ch05" xfId="5"/>
    <cellStyle name="一般_Ch07" xfId="6"/>
    <cellStyle name="一般_Sheet1" xfId="2"/>
    <cellStyle name="一般_範例Ch06-統計一" xfId="4"/>
    <cellStyle name="千分位" xfId="1" builtinId="3"/>
    <cellStyle name="千分位 2" xfId="9"/>
  </cellStyles>
  <dxfs count="4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2" sqref="J2"/>
    </sheetView>
  </sheetViews>
  <sheetFormatPr defaultRowHeight="16.2"/>
  <cols>
    <col min="1" max="1" width="6.21875" bestFit="1" customWidth="1"/>
    <col min="2" max="2" width="8.21875" bestFit="1" customWidth="1"/>
    <col min="3" max="5" width="6.21875" bestFit="1" customWidth="1"/>
    <col min="6" max="6" width="8.6640625" bestFit="1" customWidth="1"/>
    <col min="7" max="9" width="6.21875" bestFit="1" customWidth="1"/>
    <col min="10" max="10" width="8.218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1">
      <c r="A2" s="3" t="s">
        <v>21</v>
      </c>
      <c r="B2" s="46" t="s">
        <v>183</v>
      </c>
      <c r="C2" s="4" t="s">
        <v>12</v>
      </c>
      <c r="D2" s="5" t="s">
        <v>23</v>
      </c>
      <c r="E2" s="5" t="s">
        <v>14</v>
      </c>
      <c r="F2" s="50">
        <v>28284</v>
      </c>
      <c r="G2" s="6" t="s">
        <v>15</v>
      </c>
      <c r="H2" s="6">
        <v>4</v>
      </c>
      <c r="I2" s="6">
        <f t="shared" ref="I2:I13" ca="1" si="0">YEAR(TODAY())-YEAR(F2)</f>
        <v>39</v>
      </c>
      <c r="J2" s="7">
        <f t="shared" ref="J2:J13" ca="1" si="1">IF(E2="主任",40000,30000)+H2*5000+I2*50</f>
        <v>61950</v>
      </c>
      <c r="K2" s="41"/>
    </row>
    <row r="3" spans="1:11">
      <c r="A3" s="3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0">
        <v>32572</v>
      </c>
      <c r="G3" s="6" t="s">
        <v>15</v>
      </c>
      <c r="H3" s="6">
        <v>4</v>
      </c>
      <c r="I3" s="6">
        <f t="shared" ca="1" si="0"/>
        <v>27</v>
      </c>
      <c r="J3" s="7">
        <f t="shared" ca="1" si="1"/>
        <v>61350</v>
      </c>
      <c r="K3" s="41"/>
    </row>
    <row r="4" spans="1:11">
      <c r="A4" s="3" t="s">
        <v>41</v>
      </c>
      <c r="B4" s="4" t="s">
        <v>42</v>
      </c>
      <c r="C4" s="4" t="s">
        <v>12</v>
      </c>
      <c r="D4" s="5" t="s">
        <v>43</v>
      </c>
      <c r="E4" s="5" t="s">
        <v>14</v>
      </c>
      <c r="F4" s="50">
        <v>30922</v>
      </c>
      <c r="G4" s="6" t="s">
        <v>15</v>
      </c>
      <c r="H4" s="6">
        <v>3</v>
      </c>
      <c r="I4" s="6">
        <f t="shared" ca="1" si="0"/>
        <v>32</v>
      </c>
      <c r="J4" s="7">
        <f t="shared" ca="1" si="1"/>
        <v>56600</v>
      </c>
      <c r="K4" s="41"/>
    </row>
    <row r="5" spans="1:11">
      <c r="A5" s="3" t="s">
        <v>24</v>
      </c>
      <c r="B5" s="4" t="s">
        <v>25</v>
      </c>
      <c r="C5" s="4" t="s">
        <v>26</v>
      </c>
      <c r="D5" s="5" t="s">
        <v>23</v>
      </c>
      <c r="E5" s="5" t="s">
        <v>18</v>
      </c>
      <c r="F5" s="50">
        <v>31388</v>
      </c>
      <c r="G5" s="6" t="s">
        <v>15</v>
      </c>
      <c r="H5" s="6">
        <v>5</v>
      </c>
      <c r="I5" s="6">
        <f t="shared" ca="1" si="0"/>
        <v>31</v>
      </c>
      <c r="J5" s="7">
        <f t="shared" ca="1" si="1"/>
        <v>56550</v>
      </c>
      <c r="K5" s="41"/>
    </row>
    <row r="6" spans="1:11">
      <c r="A6" s="3" t="s">
        <v>19</v>
      </c>
      <c r="B6" s="4" t="s">
        <v>20</v>
      </c>
      <c r="C6" s="4" t="s">
        <v>12</v>
      </c>
      <c r="D6" s="5" t="s">
        <v>13</v>
      </c>
      <c r="E6" s="5" t="s">
        <v>18</v>
      </c>
      <c r="F6" s="50">
        <v>27607</v>
      </c>
      <c r="G6" s="6" t="s">
        <v>15</v>
      </c>
      <c r="H6" s="6">
        <v>4</v>
      </c>
      <c r="I6" s="6">
        <f t="shared" ca="1" si="0"/>
        <v>41</v>
      </c>
      <c r="J6" s="7">
        <f t="shared" ca="1" si="1"/>
        <v>52050</v>
      </c>
      <c r="K6" s="41"/>
    </row>
    <row r="7" spans="1:11">
      <c r="A7" s="3" t="s">
        <v>36</v>
      </c>
      <c r="B7" s="4" t="s">
        <v>37</v>
      </c>
      <c r="C7" s="4" t="s">
        <v>26</v>
      </c>
      <c r="D7" s="5" t="s">
        <v>35</v>
      </c>
      <c r="E7" s="5" t="s">
        <v>38</v>
      </c>
      <c r="F7" s="50">
        <v>30994</v>
      </c>
      <c r="G7" s="6" t="s">
        <v>15</v>
      </c>
      <c r="H7" s="6">
        <v>4</v>
      </c>
      <c r="I7" s="6">
        <f t="shared" ca="1" si="0"/>
        <v>32</v>
      </c>
      <c r="J7" s="7">
        <f t="shared" ca="1" si="1"/>
        <v>51600</v>
      </c>
      <c r="K7" s="41"/>
    </row>
    <row r="8" spans="1:11">
      <c r="A8" s="3" t="s">
        <v>32</v>
      </c>
      <c r="B8" s="4" t="s">
        <v>33</v>
      </c>
      <c r="C8" s="4" t="s">
        <v>34</v>
      </c>
      <c r="D8" s="5" t="s">
        <v>35</v>
      </c>
      <c r="E8" s="5" t="s">
        <v>18</v>
      </c>
      <c r="F8" s="50">
        <v>33485</v>
      </c>
      <c r="G8" s="6" t="s">
        <v>29</v>
      </c>
      <c r="H8" s="6">
        <v>4</v>
      </c>
      <c r="I8" s="6">
        <f t="shared" ca="1" si="0"/>
        <v>25</v>
      </c>
      <c r="J8" s="7">
        <f t="shared" ca="1" si="1"/>
        <v>51250</v>
      </c>
      <c r="K8" s="41"/>
    </row>
    <row r="9" spans="1:11">
      <c r="A9" s="3" t="s">
        <v>27</v>
      </c>
      <c r="B9" s="4" t="s">
        <v>28</v>
      </c>
      <c r="C9" s="4" t="s">
        <v>22</v>
      </c>
      <c r="D9" s="5" t="s">
        <v>23</v>
      </c>
      <c r="E9" s="5" t="s">
        <v>18</v>
      </c>
      <c r="F9" s="50">
        <v>33740</v>
      </c>
      <c r="G9" s="6" t="s">
        <v>29</v>
      </c>
      <c r="H9" s="6">
        <v>4</v>
      </c>
      <c r="I9" s="6">
        <f t="shared" ca="1" si="0"/>
        <v>24</v>
      </c>
      <c r="J9" s="7">
        <f t="shared" ca="1" si="1"/>
        <v>51200</v>
      </c>
      <c r="K9" s="41"/>
    </row>
    <row r="10" spans="1:11">
      <c r="A10" s="3" t="s">
        <v>39</v>
      </c>
      <c r="B10" s="4" t="s">
        <v>40</v>
      </c>
      <c r="C10" s="4" t="s">
        <v>22</v>
      </c>
      <c r="D10" s="5" t="s">
        <v>23</v>
      </c>
      <c r="E10" s="5" t="s">
        <v>18</v>
      </c>
      <c r="F10" s="50">
        <v>33951</v>
      </c>
      <c r="G10" s="6" t="s">
        <v>29</v>
      </c>
      <c r="H10" s="6">
        <v>4</v>
      </c>
      <c r="I10" s="6">
        <f t="shared" ca="1" si="0"/>
        <v>24</v>
      </c>
      <c r="J10" s="7">
        <f t="shared" ca="1" si="1"/>
        <v>51200</v>
      </c>
      <c r="K10" s="41"/>
    </row>
    <row r="11" spans="1:11">
      <c r="A11" s="3" t="s">
        <v>16</v>
      </c>
      <c r="B11" s="4" t="s">
        <v>17</v>
      </c>
      <c r="C11" s="4" t="s">
        <v>12</v>
      </c>
      <c r="D11" s="5" t="s">
        <v>13</v>
      </c>
      <c r="E11" s="5" t="s">
        <v>18</v>
      </c>
      <c r="F11" s="50">
        <v>32115</v>
      </c>
      <c r="G11" s="6" t="s">
        <v>15</v>
      </c>
      <c r="H11" s="6">
        <v>3</v>
      </c>
      <c r="I11" s="6">
        <f t="shared" ca="1" si="0"/>
        <v>29</v>
      </c>
      <c r="J11" s="7">
        <f t="shared" ca="1" si="1"/>
        <v>46450</v>
      </c>
      <c r="K11" s="41"/>
    </row>
    <row r="12" spans="1:11">
      <c r="A12" s="3" t="s">
        <v>30</v>
      </c>
      <c r="B12" s="4" t="s">
        <v>31</v>
      </c>
      <c r="C12" s="4" t="s">
        <v>22</v>
      </c>
      <c r="D12" s="5" t="s">
        <v>23</v>
      </c>
      <c r="E12" s="5" t="s">
        <v>18</v>
      </c>
      <c r="F12" s="50">
        <v>31902</v>
      </c>
      <c r="G12" s="6" t="s">
        <v>29</v>
      </c>
      <c r="H12" s="6">
        <v>3</v>
      </c>
      <c r="I12" s="6">
        <f t="shared" ca="1" si="0"/>
        <v>29</v>
      </c>
      <c r="J12" s="7">
        <f t="shared" ca="1" si="1"/>
        <v>46450</v>
      </c>
      <c r="K12" s="41"/>
    </row>
    <row r="13" spans="1:1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  <c r="K13" s="41"/>
    </row>
  </sheetData>
  <sortState ref="A2:J13">
    <sortCondition descending="1" ref="J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J13"/>
  <sheetViews>
    <sheetView workbookViewId="0">
      <selection activeCell="F2" sqref="F2:F13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21</v>
      </c>
      <c r="B2" s="46" t="s">
        <v>184</v>
      </c>
      <c r="C2" s="4" t="s">
        <v>12</v>
      </c>
      <c r="D2" s="5" t="s">
        <v>23</v>
      </c>
      <c r="E2" s="5" t="s">
        <v>14</v>
      </c>
      <c r="F2" s="50">
        <v>28284</v>
      </c>
      <c r="G2" s="6" t="s">
        <v>15</v>
      </c>
      <c r="H2" s="6">
        <v>4</v>
      </c>
      <c r="I2" s="6">
        <f t="shared" ref="I2:I13" ca="1" si="0">YEAR(TODAY())-YEAR(F2)</f>
        <v>39</v>
      </c>
      <c r="J2" s="7">
        <f t="shared" ref="J2:J13" ca="1" si="1">IF(E2="主任",40000,30000)+H2*5000+I2*50</f>
        <v>61950</v>
      </c>
    </row>
    <row r="3" spans="1:10">
      <c r="A3" s="3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0">
        <v>32572</v>
      </c>
      <c r="G3" s="6" t="s">
        <v>15</v>
      </c>
      <c r="H3" s="6">
        <v>4</v>
      </c>
      <c r="I3" s="6">
        <f t="shared" ca="1" si="0"/>
        <v>27</v>
      </c>
      <c r="J3" s="7">
        <f t="shared" ca="1" si="1"/>
        <v>61350</v>
      </c>
    </row>
    <row r="4" spans="1:10">
      <c r="A4" s="3" t="s">
        <v>41</v>
      </c>
      <c r="B4" s="4" t="s">
        <v>42</v>
      </c>
      <c r="C4" s="4" t="s">
        <v>12</v>
      </c>
      <c r="D4" s="5" t="s">
        <v>43</v>
      </c>
      <c r="E4" s="5" t="s">
        <v>14</v>
      </c>
      <c r="F4" s="50">
        <v>30922</v>
      </c>
      <c r="G4" s="6" t="s">
        <v>15</v>
      </c>
      <c r="H4" s="6">
        <v>3</v>
      </c>
      <c r="I4" s="6">
        <f t="shared" ca="1" si="0"/>
        <v>32</v>
      </c>
      <c r="J4" s="7">
        <f t="shared" ca="1" si="1"/>
        <v>56600</v>
      </c>
    </row>
    <row r="5" spans="1:10">
      <c r="A5" s="3" t="s">
        <v>24</v>
      </c>
      <c r="B5" s="4" t="s">
        <v>25</v>
      </c>
      <c r="C5" s="4" t="s">
        <v>26</v>
      </c>
      <c r="D5" s="5" t="s">
        <v>23</v>
      </c>
      <c r="E5" s="5" t="s">
        <v>18</v>
      </c>
      <c r="F5" s="50">
        <v>31388</v>
      </c>
      <c r="G5" s="6" t="s">
        <v>15</v>
      </c>
      <c r="H5" s="6">
        <v>5</v>
      </c>
      <c r="I5" s="6">
        <f t="shared" ca="1" si="0"/>
        <v>31</v>
      </c>
      <c r="J5" s="7">
        <f t="shared" ca="1" si="1"/>
        <v>56550</v>
      </c>
    </row>
    <row r="6" spans="1:10">
      <c r="A6" s="3" t="s">
        <v>19</v>
      </c>
      <c r="B6" s="4" t="s">
        <v>20</v>
      </c>
      <c r="C6" s="4" t="s">
        <v>12</v>
      </c>
      <c r="D6" s="5" t="s">
        <v>13</v>
      </c>
      <c r="E6" s="5" t="s">
        <v>18</v>
      </c>
      <c r="F6" s="50">
        <v>27607</v>
      </c>
      <c r="G6" s="6" t="s">
        <v>15</v>
      </c>
      <c r="H6" s="6">
        <v>4</v>
      </c>
      <c r="I6" s="6">
        <f t="shared" ca="1" si="0"/>
        <v>41</v>
      </c>
      <c r="J6" s="7">
        <f t="shared" ca="1" si="1"/>
        <v>52050</v>
      </c>
    </row>
    <row r="7" spans="1:10">
      <c r="A7" s="3" t="s">
        <v>36</v>
      </c>
      <c r="B7" s="4" t="s">
        <v>37</v>
      </c>
      <c r="C7" s="4" t="s">
        <v>26</v>
      </c>
      <c r="D7" s="5" t="s">
        <v>35</v>
      </c>
      <c r="E7" s="5" t="s">
        <v>38</v>
      </c>
      <c r="F7" s="50">
        <v>30994</v>
      </c>
      <c r="G7" s="6" t="s">
        <v>15</v>
      </c>
      <c r="H7" s="6">
        <v>4</v>
      </c>
      <c r="I7" s="6">
        <f t="shared" ca="1" si="0"/>
        <v>32</v>
      </c>
      <c r="J7" s="7">
        <f t="shared" ca="1" si="1"/>
        <v>51600</v>
      </c>
    </row>
    <row r="8" spans="1:10">
      <c r="A8" s="3" t="s">
        <v>32</v>
      </c>
      <c r="B8" s="4" t="s">
        <v>33</v>
      </c>
      <c r="C8" s="4" t="s">
        <v>34</v>
      </c>
      <c r="D8" s="5" t="s">
        <v>35</v>
      </c>
      <c r="E8" s="5" t="s">
        <v>18</v>
      </c>
      <c r="F8" s="50">
        <v>33485</v>
      </c>
      <c r="G8" s="6" t="s">
        <v>29</v>
      </c>
      <c r="H8" s="6">
        <v>4</v>
      </c>
      <c r="I8" s="6">
        <f t="shared" ca="1" si="0"/>
        <v>25</v>
      </c>
      <c r="J8" s="7">
        <f t="shared" ca="1" si="1"/>
        <v>51250</v>
      </c>
    </row>
    <row r="9" spans="1:10">
      <c r="A9" s="3" t="s">
        <v>27</v>
      </c>
      <c r="B9" s="4" t="s">
        <v>28</v>
      </c>
      <c r="C9" s="4" t="s">
        <v>22</v>
      </c>
      <c r="D9" s="5" t="s">
        <v>23</v>
      </c>
      <c r="E9" s="5" t="s">
        <v>18</v>
      </c>
      <c r="F9" s="50">
        <v>33740</v>
      </c>
      <c r="G9" s="6" t="s">
        <v>29</v>
      </c>
      <c r="H9" s="6">
        <v>4</v>
      </c>
      <c r="I9" s="6">
        <f t="shared" ca="1" si="0"/>
        <v>24</v>
      </c>
      <c r="J9" s="7">
        <f t="shared" ca="1" si="1"/>
        <v>51200</v>
      </c>
    </row>
    <row r="10" spans="1:10">
      <c r="A10" s="3" t="s">
        <v>39</v>
      </c>
      <c r="B10" s="4" t="s">
        <v>40</v>
      </c>
      <c r="C10" s="4" t="s">
        <v>22</v>
      </c>
      <c r="D10" s="5" t="s">
        <v>23</v>
      </c>
      <c r="E10" s="5" t="s">
        <v>18</v>
      </c>
      <c r="F10" s="50">
        <v>33951</v>
      </c>
      <c r="G10" s="6" t="s">
        <v>29</v>
      </c>
      <c r="H10" s="6">
        <v>4</v>
      </c>
      <c r="I10" s="6">
        <f t="shared" ca="1" si="0"/>
        <v>24</v>
      </c>
      <c r="J10" s="7">
        <f t="shared" ca="1" si="1"/>
        <v>51200</v>
      </c>
    </row>
    <row r="11" spans="1:10">
      <c r="A11" s="3" t="s">
        <v>16</v>
      </c>
      <c r="B11" s="4" t="s">
        <v>17</v>
      </c>
      <c r="C11" s="4" t="s">
        <v>12</v>
      </c>
      <c r="D11" s="5" t="s">
        <v>13</v>
      </c>
      <c r="E11" s="5" t="s">
        <v>18</v>
      </c>
      <c r="F11" s="50">
        <v>32115</v>
      </c>
      <c r="G11" s="6" t="s">
        <v>15</v>
      </c>
      <c r="H11" s="6">
        <v>3</v>
      </c>
      <c r="I11" s="6">
        <f t="shared" ca="1" si="0"/>
        <v>29</v>
      </c>
      <c r="J11" s="7">
        <f t="shared" ca="1" si="1"/>
        <v>46450</v>
      </c>
    </row>
    <row r="12" spans="1:10">
      <c r="A12" s="3" t="s">
        <v>30</v>
      </c>
      <c r="B12" s="4" t="s">
        <v>31</v>
      </c>
      <c r="C12" s="4" t="s">
        <v>22</v>
      </c>
      <c r="D12" s="5" t="s">
        <v>23</v>
      </c>
      <c r="E12" s="5" t="s">
        <v>18</v>
      </c>
      <c r="F12" s="50">
        <v>31902</v>
      </c>
      <c r="G12" s="6" t="s">
        <v>29</v>
      </c>
      <c r="H12" s="6">
        <v>3</v>
      </c>
      <c r="I12" s="6">
        <f t="shared" ca="1" si="0"/>
        <v>29</v>
      </c>
      <c r="J12" s="7">
        <f t="shared" ca="1" si="1"/>
        <v>46450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C1"/>
  <sheetViews>
    <sheetView workbookViewId="0">
      <selection activeCell="C2" sqref="C2"/>
    </sheetView>
  </sheetViews>
  <sheetFormatPr defaultRowHeight="16.2"/>
  <sheetData>
    <row r="1" spans="1:3">
      <c r="A1" s="1" t="s">
        <v>111</v>
      </c>
      <c r="B1" s="1" t="s">
        <v>112</v>
      </c>
      <c r="C1" s="2" t="s">
        <v>113</v>
      </c>
    </row>
  </sheetData>
  <phoneticPr fontId="3" type="noConversion"/>
  <pageMargins left="0.75" right="0.75" top="1" bottom="1" header="0.5" footer="0.5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C2"/>
  <sheetViews>
    <sheetView workbookViewId="0">
      <selection activeCell="C2" sqref="C2"/>
    </sheetView>
  </sheetViews>
  <sheetFormatPr defaultRowHeight="16.2"/>
  <sheetData>
    <row r="1" spans="1:3">
      <c r="A1" s="1" t="s">
        <v>0</v>
      </c>
      <c r="B1" s="1" t="s">
        <v>1</v>
      </c>
      <c r="C1" s="1" t="s">
        <v>5</v>
      </c>
    </row>
    <row r="2" spans="1:3">
      <c r="A2" s="3" t="s">
        <v>10</v>
      </c>
      <c r="B2" s="4" t="s">
        <v>11</v>
      </c>
      <c r="C2" s="50">
        <v>30111</v>
      </c>
    </row>
  </sheetData>
  <phoneticPr fontId="3" type="noConversion"/>
  <pageMargins left="0.75" right="0.75" top="1" bottom="1" header="0.5" footer="0.5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6.2"/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10</v>
      </c>
      <c r="B2" s="4" t="s">
        <v>11</v>
      </c>
      <c r="C2" s="4" t="s">
        <v>12</v>
      </c>
    </row>
  </sheetData>
  <phoneticPr fontId="3" type="noConversion"/>
  <dataValidations count="1">
    <dataValidation type="list" allowBlank="1" showInputMessage="1" showErrorMessage="1" sqref="C2:C16">
      <formula1>"男,女"</formula1>
    </dataValidation>
  </dataValidations>
  <pageMargins left="0.75" right="0.75" top="1" bottom="1" header="0.5" footer="0.5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C2"/>
  <sheetViews>
    <sheetView workbookViewId="0">
      <selection activeCell="C2" sqref="C2"/>
    </sheetView>
  </sheetViews>
  <sheetFormatPr defaultRowHeight="16.2"/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10</v>
      </c>
      <c r="B2" s="4" t="s">
        <v>11</v>
      </c>
      <c r="C2" s="4"/>
    </row>
  </sheetData>
  <phoneticPr fontId="3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"/>
  <sheetViews>
    <sheetView workbookViewId="0">
      <selection activeCell="C2" sqref="C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hidden="1">
      <c r="A2" s="3" t="s">
        <v>21</v>
      </c>
      <c r="B2" s="46" t="s">
        <v>184</v>
      </c>
      <c r="C2" s="4" t="s">
        <v>12</v>
      </c>
      <c r="D2" s="5" t="s">
        <v>23</v>
      </c>
      <c r="E2" s="5" t="s">
        <v>14</v>
      </c>
      <c r="F2" s="50">
        <v>26823</v>
      </c>
      <c r="G2" s="6" t="s">
        <v>15</v>
      </c>
      <c r="H2" s="6">
        <v>4</v>
      </c>
      <c r="I2" s="6">
        <f t="shared" ref="I2:I13" ca="1" si="0">YEAR(TODAY())-YEAR(F2)</f>
        <v>43</v>
      </c>
      <c r="J2" s="7">
        <f t="shared" ref="J2:J13" ca="1" si="1">IF(E2="主任",40000,30000)+H2*5000+I2*50</f>
        <v>62150</v>
      </c>
    </row>
    <row r="3" spans="1:10" hidden="1">
      <c r="A3" s="3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0">
        <v>31111</v>
      </c>
      <c r="G3" s="6" t="s">
        <v>15</v>
      </c>
      <c r="H3" s="6">
        <v>4</v>
      </c>
      <c r="I3" s="6">
        <f t="shared" ca="1" si="0"/>
        <v>31</v>
      </c>
      <c r="J3" s="7">
        <f t="shared" ca="1" si="1"/>
        <v>61550</v>
      </c>
    </row>
    <row r="4" spans="1:10" hidden="1">
      <c r="A4" s="3" t="s">
        <v>41</v>
      </c>
      <c r="B4" s="4" t="s">
        <v>42</v>
      </c>
      <c r="C4" s="4" t="s">
        <v>12</v>
      </c>
      <c r="D4" s="5" t="s">
        <v>43</v>
      </c>
      <c r="E4" s="5" t="s">
        <v>14</v>
      </c>
      <c r="F4" s="50">
        <v>29461</v>
      </c>
      <c r="G4" s="6" t="s">
        <v>15</v>
      </c>
      <c r="H4" s="6">
        <v>3</v>
      </c>
      <c r="I4" s="6">
        <f t="shared" ca="1" si="0"/>
        <v>36</v>
      </c>
      <c r="J4" s="7">
        <f t="shared" ca="1" si="1"/>
        <v>56800</v>
      </c>
    </row>
    <row r="5" spans="1:10">
      <c r="A5" s="3" t="s">
        <v>24</v>
      </c>
      <c r="B5" s="4" t="s">
        <v>25</v>
      </c>
      <c r="C5" s="4" t="s">
        <v>26</v>
      </c>
      <c r="D5" s="5" t="s">
        <v>23</v>
      </c>
      <c r="E5" s="5" t="s">
        <v>18</v>
      </c>
      <c r="F5" s="50">
        <v>31388</v>
      </c>
      <c r="G5" s="6" t="s">
        <v>15</v>
      </c>
      <c r="H5" s="6">
        <v>5</v>
      </c>
      <c r="I5" s="6">
        <f t="shared" ca="1" si="0"/>
        <v>31</v>
      </c>
      <c r="J5" s="7">
        <f t="shared" ca="1" si="1"/>
        <v>56550</v>
      </c>
    </row>
    <row r="6" spans="1:10" hidden="1">
      <c r="A6" s="3" t="s">
        <v>19</v>
      </c>
      <c r="B6" s="4" t="s">
        <v>20</v>
      </c>
      <c r="C6" s="4" t="s">
        <v>12</v>
      </c>
      <c r="D6" s="5" t="s">
        <v>13</v>
      </c>
      <c r="E6" s="5" t="s">
        <v>18</v>
      </c>
      <c r="F6" s="50">
        <v>26146</v>
      </c>
      <c r="G6" s="6" t="s">
        <v>15</v>
      </c>
      <c r="H6" s="6">
        <v>4</v>
      </c>
      <c r="I6" s="6">
        <f t="shared" ca="1" si="0"/>
        <v>45</v>
      </c>
      <c r="J6" s="7">
        <f t="shared" ca="1" si="1"/>
        <v>52250</v>
      </c>
    </row>
    <row r="7" spans="1:10">
      <c r="A7" s="3" t="s">
        <v>36</v>
      </c>
      <c r="B7" s="4" t="s">
        <v>37</v>
      </c>
      <c r="C7" s="4" t="s">
        <v>26</v>
      </c>
      <c r="D7" s="5" t="s">
        <v>35</v>
      </c>
      <c r="E7" s="5" t="s">
        <v>38</v>
      </c>
      <c r="F7" s="50">
        <v>30994</v>
      </c>
      <c r="G7" s="6" t="s">
        <v>15</v>
      </c>
      <c r="H7" s="6">
        <v>4</v>
      </c>
      <c r="I7" s="6">
        <f t="shared" ca="1" si="0"/>
        <v>32</v>
      </c>
      <c r="J7" s="7">
        <f t="shared" ca="1" si="1"/>
        <v>51600</v>
      </c>
    </row>
    <row r="8" spans="1:10" hidden="1">
      <c r="A8" s="3" t="s">
        <v>32</v>
      </c>
      <c r="B8" s="4" t="s">
        <v>33</v>
      </c>
      <c r="C8" s="4" t="s">
        <v>34</v>
      </c>
      <c r="D8" s="5" t="s">
        <v>35</v>
      </c>
      <c r="E8" s="5" t="s">
        <v>18</v>
      </c>
      <c r="F8" s="50">
        <v>32024</v>
      </c>
      <c r="G8" s="6" t="s">
        <v>29</v>
      </c>
      <c r="H8" s="6">
        <v>4</v>
      </c>
      <c r="I8" s="6">
        <f t="shared" ca="1" si="0"/>
        <v>29</v>
      </c>
      <c r="J8" s="7">
        <f t="shared" ca="1" si="1"/>
        <v>51450</v>
      </c>
    </row>
    <row r="9" spans="1:10" hidden="1">
      <c r="A9" s="3" t="s">
        <v>27</v>
      </c>
      <c r="B9" s="4" t="s">
        <v>28</v>
      </c>
      <c r="C9" s="4" t="s">
        <v>22</v>
      </c>
      <c r="D9" s="5" t="s">
        <v>23</v>
      </c>
      <c r="E9" s="5" t="s">
        <v>18</v>
      </c>
      <c r="F9" s="50">
        <v>32279</v>
      </c>
      <c r="G9" s="6" t="s">
        <v>29</v>
      </c>
      <c r="H9" s="6">
        <v>4</v>
      </c>
      <c r="I9" s="6">
        <f t="shared" ca="1" si="0"/>
        <v>28</v>
      </c>
      <c r="J9" s="7">
        <f t="shared" ca="1" si="1"/>
        <v>51400</v>
      </c>
    </row>
    <row r="10" spans="1:10" hidden="1">
      <c r="A10" s="3" t="s">
        <v>39</v>
      </c>
      <c r="B10" s="4" t="s">
        <v>40</v>
      </c>
      <c r="C10" s="4" t="s">
        <v>22</v>
      </c>
      <c r="D10" s="5" t="s">
        <v>23</v>
      </c>
      <c r="E10" s="5" t="s">
        <v>18</v>
      </c>
      <c r="F10" s="50">
        <v>32490</v>
      </c>
      <c r="G10" s="6" t="s">
        <v>29</v>
      </c>
      <c r="H10" s="6">
        <v>4</v>
      </c>
      <c r="I10" s="6">
        <f t="shared" ca="1" si="0"/>
        <v>28</v>
      </c>
      <c r="J10" s="7">
        <f t="shared" ca="1" si="1"/>
        <v>51400</v>
      </c>
    </row>
    <row r="11" spans="1:10" hidden="1">
      <c r="A11" s="3" t="s">
        <v>16</v>
      </c>
      <c r="B11" s="4" t="s">
        <v>17</v>
      </c>
      <c r="C11" s="4" t="s">
        <v>12</v>
      </c>
      <c r="D11" s="5" t="s">
        <v>13</v>
      </c>
      <c r="E11" s="5" t="s">
        <v>18</v>
      </c>
      <c r="F11" s="50">
        <v>30654</v>
      </c>
      <c r="G11" s="6" t="s">
        <v>15</v>
      </c>
      <c r="H11" s="6">
        <v>3</v>
      </c>
      <c r="I11" s="6">
        <f t="shared" ca="1" si="0"/>
        <v>33</v>
      </c>
      <c r="J11" s="7">
        <f t="shared" ca="1" si="1"/>
        <v>46650</v>
      </c>
    </row>
    <row r="12" spans="1:10" hidden="1">
      <c r="A12" s="3" t="s">
        <v>30</v>
      </c>
      <c r="B12" s="4" t="s">
        <v>31</v>
      </c>
      <c r="C12" s="4" t="s">
        <v>22</v>
      </c>
      <c r="D12" s="5" t="s">
        <v>23</v>
      </c>
      <c r="E12" s="5" t="s">
        <v>18</v>
      </c>
      <c r="F12" s="50">
        <v>30441</v>
      </c>
      <c r="G12" s="6" t="s">
        <v>29</v>
      </c>
      <c r="H12" s="6">
        <v>3</v>
      </c>
      <c r="I12" s="6">
        <f t="shared" ca="1" si="0"/>
        <v>33</v>
      </c>
      <c r="J12" s="7">
        <f t="shared" ca="1" si="1"/>
        <v>46650</v>
      </c>
    </row>
    <row r="13" spans="1:10" hidden="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28732</v>
      </c>
      <c r="G13" s="6" t="s">
        <v>29</v>
      </c>
      <c r="H13" s="6">
        <v>2</v>
      </c>
      <c r="I13" s="6">
        <f t="shared" ca="1" si="0"/>
        <v>38</v>
      </c>
      <c r="J13" s="7">
        <f t="shared" ca="1" si="1"/>
        <v>41900</v>
      </c>
    </row>
  </sheetData>
  <autoFilter ref="A1:J13">
    <filterColumn colId="2">
      <filters>
        <filter val="男"/>
      </filters>
    </filterColumn>
    <filterColumn colId="6">
      <filters>
        <filter val="已婚"/>
      </filters>
    </filterColumn>
  </autoFilter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J13"/>
  <sheetViews>
    <sheetView workbookViewId="0">
      <selection activeCell="F2" sqref="F2:F13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21</v>
      </c>
      <c r="B2" s="46" t="s">
        <v>184</v>
      </c>
      <c r="C2" s="4" t="s">
        <v>12</v>
      </c>
      <c r="D2" s="5" t="s">
        <v>23</v>
      </c>
      <c r="E2" s="5" t="s">
        <v>14</v>
      </c>
      <c r="F2" s="50">
        <v>28284</v>
      </c>
      <c r="G2" s="6" t="s">
        <v>15</v>
      </c>
      <c r="H2" s="6">
        <v>4</v>
      </c>
      <c r="I2" s="6">
        <f t="shared" ref="I2:I13" ca="1" si="0">YEAR(TODAY())-YEAR(F2)</f>
        <v>39</v>
      </c>
      <c r="J2" s="7">
        <f t="shared" ref="J2:J13" ca="1" si="1">IF(E2="主任",40000,30000)+H2*5000+I2*50</f>
        <v>61950</v>
      </c>
    </row>
    <row r="3" spans="1:10">
      <c r="A3" s="3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0">
        <v>32572</v>
      </c>
      <c r="G3" s="6" t="s">
        <v>15</v>
      </c>
      <c r="H3" s="6">
        <v>4</v>
      </c>
      <c r="I3" s="6">
        <f t="shared" ca="1" si="0"/>
        <v>27</v>
      </c>
      <c r="J3" s="7">
        <f t="shared" ca="1" si="1"/>
        <v>61350</v>
      </c>
    </row>
    <row r="4" spans="1:10">
      <c r="A4" s="3" t="s">
        <v>41</v>
      </c>
      <c r="B4" s="4" t="s">
        <v>42</v>
      </c>
      <c r="C4" s="4" t="s">
        <v>12</v>
      </c>
      <c r="D4" s="5" t="s">
        <v>43</v>
      </c>
      <c r="E4" s="5" t="s">
        <v>14</v>
      </c>
      <c r="F4" s="50">
        <v>30922</v>
      </c>
      <c r="G4" s="6" t="s">
        <v>15</v>
      </c>
      <c r="H4" s="6">
        <v>3</v>
      </c>
      <c r="I4" s="6">
        <f t="shared" ca="1" si="0"/>
        <v>32</v>
      </c>
      <c r="J4" s="7">
        <f t="shared" ca="1" si="1"/>
        <v>56600</v>
      </c>
    </row>
    <row r="5" spans="1:10">
      <c r="A5" s="3" t="s">
        <v>24</v>
      </c>
      <c r="B5" s="4" t="s">
        <v>25</v>
      </c>
      <c r="C5" s="4" t="s">
        <v>26</v>
      </c>
      <c r="D5" s="5" t="s">
        <v>23</v>
      </c>
      <c r="E5" s="5" t="s">
        <v>18</v>
      </c>
      <c r="F5" s="50">
        <v>31388</v>
      </c>
      <c r="G5" s="6" t="s">
        <v>15</v>
      </c>
      <c r="H5" s="6">
        <v>5</v>
      </c>
      <c r="I5" s="6">
        <f t="shared" ca="1" si="0"/>
        <v>31</v>
      </c>
      <c r="J5" s="7">
        <f t="shared" ca="1" si="1"/>
        <v>56550</v>
      </c>
    </row>
    <row r="6" spans="1:10">
      <c r="A6" s="3" t="s">
        <v>19</v>
      </c>
      <c r="B6" s="4" t="s">
        <v>20</v>
      </c>
      <c r="C6" s="4" t="s">
        <v>12</v>
      </c>
      <c r="D6" s="5" t="s">
        <v>13</v>
      </c>
      <c r="E6" s="5" t="s">
        <v>18</v>
      </c>
      <c r="F6" s="50">
        <v>27607</v>
      </c>
      <c r="G6" s="6" t="s">
        <v>15</v>
      </c>
      <c r="H6" s="6">
        <v>4</v>
      </c>
      <c r="I6" s="6">
        <f t="shared" ca="1" si="0"/>
        <v>41</v>
      </c>
      <c r="J6" s="7">
        <f t="shared" ca="1" si="1"/>
        <v>52050</v>
      </c>
    </row>
    <row r="7" spans="1:10">
      <c r="A7" s="3" t="s">
        <v>36</v>
      </c>
      <c r="B7" s="4" t="s">
        <v>37</v>
      </c>
      <c r="C7" s="4" t="s">
        <v>26</v>
      </c>
      <c r="D7" s="5" t="s">
        <v>35</v>
      </c>
      <c r="E7" s="5" t="s">
        <v>38</v>
      </c>
      <c r="F7" s="50">
        <v>30994</v>
      </c>
      <c r="G7" s="6" t="s">
        <v>15</v>
      </c>
      <c r="H7" s="6">
        <v>4</v>
      </c>
      <c r="I7" s="6">
        <f t="shared" ca="1" si="0"/>
        <v>32</v>
      </c>
      <c r="J7" s="7">
        <f t="shared" ca="1" si="1"/>
        <v>51600</v>
      </c>
    </row>
    <row r="8" spans="1:10">
      <c r="A8" s="3" t="s">
        <v>32</v>
      </c>
      <c r="B8" s="4" t="s">
        <v>33</v>
      </c>
      <c r="C8" s="4" t="s">
        <v>34</v>
      </c>
      <c r="D8" s="5" t="s">
        <v>35</v>
      </c>
      <c r="E8" s="5" t="s">
        <v>18</v>
      </c>
      <c r="F8" s="50">
        <v>33485</v>
      </c>
      <c r="G8" s="6" t="s">
        <v>29</v>
      </c>
      <c r="H8" s="6">
        <v>4</v>
      </c>
      <c r="I8" s="6">
        <f t="shared" ca="1" si="0"/>
        <v>25</v>
      </c>
      <c r="J8" s="7">
        <f t="shared" ca="1" si="1"/>
        <v>51250</v>
      </c>
    </row>
    <row r="9" spans="1:10">
      <c r="A9" s="3" t="s">
        <v>27</v>
      </c>
      <c r="B9" s="4" t="s">
        <v>28</v>
      </c>
      <c r="C9" s="4" t="s">
        <v>22</v>
      </c>
      <c r="D9" s="5" t="s">
        <v>23</v>
      </c>
      <c r="E9" s="5" t="s">
        <v>18</v>
      </c>
      <c r="F9" s="50">
        <v>33740</v>
      </c>
      <c r="G9" s="6" t="s">
        <v>29</v>
      </c>
      <c r="H9" s="6">
        <v>4</v>
      </c>
      <c r="I9" s="6">
        <f t="shared" ca="1" si="0"/>
        <v>24</v>
      </c>
      <c r="J9" s="7">
        <f t="shared" ca="1" si="1"/>
        <v>51200</v>
      </c>
    </row>
    <row r="10" spans="1:10">
      <c r="A10" s="3" t="s">
        <v>39</v>
      </c>
      <c r="B10" s="4" t="s">
        <v>40</v>
      </c>
      <c r="C10" s="4" t="s">
        <v>22</v>
      </c>
      <c r="D10" s="5" t="s">
        <v>23</v>
      </c>
      <c r="E10" s="5" t="s">
        <v>18</v>
      </c>
      <c r="F10" s="50">
        <v>33951</v>
      </c>
      <c r="G10" s="6" t="s">
        <v>29</v>
      </c>
      <c r="H10" s="6">
        <v>4</v>
      </c>
      <c r="I10" s="6">
        <f t="shared" ca="1" si="0"/>
        <v>24</v>
      </c>
      <c r="J10" s="7">
        <f t="shared" ca="1" si="1"/>
        <v>51200</v>
      </c>
    </row>
    <row r="11" spans="1:10">
      <c r="A11" s="3" t="s">
        <v>16</v>
      </c>
      <c r="B11" s="4" t="s">
        <v>17</v>
      </c>
      <c r="C11" s="4" t="s">
        <v>12</v>
      </c>
      <c r="D11" s="5" t="s">
        <v>13</v>
      </c>
      <c r="E11" s="5" t="s">
        <v>18</v>
      </c>
      <c r="F11" s="50">
        <v>32115</v>
      </c>
      <c r="G11" s="6" t="s">
        <v>15</v>
      </c>
      <c r="H11" s="6">
        <v>3</v>
      </c>
      <c r="I11" s="6">
        <f t="shared" ca="1" si="0"/>
        <v>29</v>
      </c>
      <c r="J11" s="7">
        <f t="shared" ca="1" si="1"/>
        <v>46450</v>
      </c>
    </row>
    <row r="12" spans="1:10">
      <c r="A12" s="3" t="s">
        <v>30</v>
      </c>
      <c r="B12" s="4" t="s">
        <v>31</v>
      </c>
      <c r="C12" s="4" t="s">
        <v>22</v>
      </c>
      <c r="D12" s="5" t="s">
        <v>23</v>
      </c>
      <c r="E12" s="5" t="s">
        <v>18</v>
      </c>
      <c r="F12" s="50">
        <v>31902</v>
      </c>
      <c r="G12" s="6" t="s">
        <v>29</v>
      </c>
      <c r="H12" s="6">
        <v>3</v>
      </c>
      <c r="I12" s="6">
        <f t="shared" ca="1" si="0"/>
        <v>29</v>
      </c>
      <c r="J12" s="7">
        <f t="shared" ca="1" si="1"/>
        <v>46450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"/>
  <sheetViews>
    <sheetView workbookViewId="0">
      <selection activeCell="I2" sqref="I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hidden="1">
      <c r="A2" s="3" t="s">
        <v>21</v>
      </c>
      <c r="B2" s="46" t="s">
        <v>184</v>
      </c>
      <c r="C2" s="4" t="s">
        <v>12</v>
      </c>
      <c r="D2" s="5" t="s">
        <v>23</v>
      </c>
      <c r="E2" s="5" t="s">
        <v>14</v>
      </c>
      <c r="F2" s="50">
        <v>26823</v>
      </c>
      <c r="G2" s="6" t="s">
        <v>15</v>
      </c>
      <c r="H2" s="6">
        <v>4</v>
      </c>
      <c r="I2" s="6">
        <f t="shared" ref="I2:I13" ca="1" si="0">YEAR(TODAY())-YEAR(F2)</f>
        <v>43</v>
      </c>
      <c r="J2" s="7">
        <f t="shared" ref="J2:J13" ca="1" si="1">IF(E2="主任",40000,30000)+H2*5000+I2*50</f>
        <v>62150</v>
      </c>
    </row>
    <row r="3" spans="1:10">
      <c r="A3" s="3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0">
        <v>32572</v>
      </c>
      <c r="G3" s="6" t="s">
        <v>15</v>
      </c>
      <c r="H3" s="6">
        <v>4</v>
      </c>
      <c r="I3" s="6">
        <f t="shared" ca="1" si="0"/>
        <v>27</v>
      </c>
      <c r="J3" s="7">
        <f t="shared" ca="1" si="1"/>
        <v>61350</v>
      </c>
    </row>
    <row r="4" spans="1:10" hidden="1">
      <c r="A4" s="3" t="s">
        <v>41</v>
      </c>
      <c r="B4" s="4" t="s">
        <v>42</v>
      </c>
      <c r="C4" s="4" t="s">
        <v>12</v>
      </c>
      <c r="D4" s="5" t="s">
        <v>43</v>
      </c>
      <c r="E4" s="5" t="s">
        <v>14</v>
      </c>
      <c r="F4" s="50">
        <v>29461</v>
      </c>
      <c r="G4" s="6" t="s">
        <v>15</v>
      </c>
      <c r="H4" s="6">
        <v>3</v>
      </c>
      <c r="I4" s="6">
        <f t="shared" ca="1" si="0"/>
        <v>36</v>
      </c>
      <c r="J4" s="7">
        <f t="shared" ca="1" si="1"/>
        <v>56800</v>
      </c>
    </row>
    <row r="5" spans="1:10" hidden="1">
      <c r="A5" s="3" t="s">
        <v>24</v>
      </c>
      <c r="B5" s="4" t="s">
        <v>25</v>
      </c>
      <c r="C5" s="4" t="s">
        <v>26</v>
      </c>
      <c r="D5" s="5" t="s">
        <v>23</v>
      </c>
      <c r="E5" s="5" t="s">
        <v>18</v>
      </c>
      <c r="F5" s="50">
        <v>29927</v>
      </c>
      <c r="G5" s="6" t="s">
        <v>15</v>
      </c>
      <c r="H5" s="6">
        <v>5</v>
      </c>
      <c r="I5" s="6">
        <f t="shared" ca="1" si="0"/>
        <v>35</v>
      </c>
      <c r="J5" s="7">
        <f t="shared" ca="1" si="1"/>
        <v>56750</v>
      </c>
    </row>
    <row r="6" spans="1:10" hidden="1">
      <c r="A6" s="3" t="s">
        <v>19</v>
      </c>
      <c r="B6" s="4" t="s">
        <v>20</v>
      </c>
      <c r="C6" s="4" t="s">
        <v>12</v>
      </c>
      <c r="D6" s="5" t="s">
        <v>13</v>
      </c>
      <c r="E6" s="5" t="s">
        <v>18</v>
      </c>
      <c r="F6" s="50">
        <v>26146</v>
      </c>
      <c r="G6" s="6" t="s">
        <v>15</v>
      </c>
      <c r="H6" s="6">
        <v>4</v>
      </c>
      <c r="I6" s="6">
        <f t="shared" ca="1" si="0"/>
        <v>45</v>
      </c>
      <c r="J6" s="7">
        <f t="shared" ca="1" si="1"/>
        <v>52250</v>
      </c>
    </row>
    <row r="7" spans="1:10" hidden="1">
      <c r="A7" s="3" t="s">
        <v>36</v>
      </c>
      <c r="B7" s="4" t="s">
        <v>37</v>
      </c>
      <c r="C7" s="4" t="s">
        <v>26</v>
      </c>
      <c r="D7" s="5" t="s">
        <v>35</v>
      </c>
      <c r="E7" s="5" t="s">
        <v>38</v>
      </c>
      <c r="F7" s="50">
        <v>29533</v>
      </c>
      <c r="G7" s="6" t="s">
        <v>15</v>
      </c>
      <c r="H7" s="6">
        <v>4</v>
      </c>
      <c r="I7" s="6">
        <f t="shared" ca="1" si="0"/>
        <v>36</v>
      </c>
      <c r="J7" s="7">
        <f t="shared" ca="1" si="1"/>
        <v>51800</v>
      </c>
    </row>
    <row r="8" spans="1:10" hidden="1">
      <c r="A8" s="3" t="s">
        <v>32</v>
      </c>
      <c r="B8" s="4" t="s">
        <v>33</v>
      </c>
      <c r="C8" s="4" t="s">
        <v>34</v>
      </c>
      <c r="D8" s="5" t="s">
        <v>35</v>
      </c>
      <c r="E8" s="5" t="s">
        <v>18</v>
      </c>
      <c r="F8" s="50">
        <v>33485</v>
      </c>
      <c r="G8" s="6" t="s">
        <v>29</v>
      </c>
      <c r="H8" s="6">
        <v>4</v>
      </c>
      <c r="I8" s="6">
        <f t="shared" ca="1" si="0"/>
        <v>25</v>
      </c>
      <c r="J8" s="7">
        <f t="shared" ca="1" si="1"/>
        <v>51250</v>
      </c>
    </row>
    <row r="9" spans="1:10" hidden="1">
      <c r="A9" s="3" t="s">
        <v>27</v>
      </c>
      <c r="B9" s="4" t="s">
        <v>28</v>
      </c>
      <c r="C9" s="4" t="s">
        <v>22</v>
      </c>
      <c r="D9" s="5" t="s">
        <v>23</v>
      </c>
      <c r="E9" s="5" t="s">
        <v>18</v>
      </c>
      <c r="F9" s="50">
        <v>33740</v>
      </c>
      <c r="G9" s="6" t="s">
        <v>29</v>
      </c>
      <c r="H9" s="6">
        <v>4</v>
      </c>
      <c r="I9" s="6">
        <f t="shared" ca="1" si="0"/>
        <v>24</v>
      </c>
      <c r="J9" s="7">
        <f t="shared" ca="1" si="1"/>
        <v>51200</v>
      </c>
    </row>
    <row r="10" spans="1:10" hidden="1">
      <c r="A10" s="3" t="s">
        <v>39</v>
      </c>
      <c r="B10" s="4" t="s">
        <v>40</v>
      </c>
      <c r="C10" s="4" t="s">
        <v>22</v>
      </c>
      <c r="D10" s="5" t="s">
        <v>23</v>
      </c>
      <c r="E10" s="5" t="s">
        <v>18</v>
      </c>
      <c r="F10" s="50">
        <v>33951</v>
      </c>
      <c r="G10" s="6" t="s">
        <v>29</v>
      </c>
      <c r="H10" s="6">
        <v>4</v>
      </c>
      <c r="I10" s="6">
        <f t="shared" ca="1" si="0"/>
        <v>24</v>
      </c>
      <c r="J10" s="7">
        <f t="shared" ca="1" si="1"/>
        <v>51200</v>
      </c>
    </row>
    <row r="11" spans="1:10">
      <c r="A11" s="3" t="s">
        <v>16</v>
      </c>
      <c r="B11" s="4" t="s">
        <v>17</v>
      </c>
      <c r="C11" s="4" t="s">
        <v>12</v>
      </c>
      <c r="D11" s="5" t="s">
        <v>13</v>
      </c>
      <c r="E11" s="5" t="s">
        <v>18</v>
      </c>
      <c r="F11" s="50">
        <v>32115</v>
      </c>
      <c r="G11" s="6" t="s">
        <v>15</v>
      </c>
      <c r="H11" s="6">
        <v>3</v>
      </c>
      <c r="I11" s="6">
        <f t="shared" ca="1" si="0"/>
        <v>29</v>
      </c>
      <c r="J11" s="7">
        <f t="shared" ca="1" si="1"/>
        <v>46450</v>
      </c>
    </row>
    <row r="12" spans="1:10">
      <c r="A12" s="3" t="s">
        <v>30</v>
      </c>
      <c r="B12" s="4" t="s">
        <v>31</v>
      </c>
      <c r="C12" s="4" t="s">
        <v>22</v>
      </c>
      <c r="D12" s="5" t="s">
        <v>23</v>
      </c>
      <c r="E12" s="5" t="s">
        <v>18</v>
      </c>
      <c r="F12" s="50">
        <v>31902</v>
      </c>
      <c r="G12" s="6" t="s">
        <v>29</v>
      </c>
      <c r="H12" s="6">
        <v>3</v>
      </c>
      <c r="I12" s="6">
        <f t="shared" ca="1" si="0"/>
        <v>29</v>
      </c>
      <c r="J12" s="7">
        <f t="shared" ca="1" si="1"/>
        <v>46450</v>
      </c>
    </row>
    <row r="13" spans="1:10" hidden="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28732</v>
      </c>
      <c r="G13" s="6" t="s">
        <v>29</v>
      </c>
      <c r="H13" s="6">
        <v>2</v>
      </c>
      <c r="I13" s="6">
        <f t="shared" ca="1" si="0"/>
        <v>38</v>
      </c>
      <c r="J13" s="7">
        <f t="shared" ca="1" si="1"/>
        <v>41900</v>
      </c>
    </row>
  </sheetData>
  <autoFilter ref="A1:J13">
    <filterColumn colId="8">
      <customFilters and="1">
        <customFilter operator="greaterThanOrEqual" val="25"/>
        <customFilter operator="lessThanOrEqual" val="30"/>
      </customFilters>
    </filterColumn>
  </autoFilter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J13"/>
  <sheetViews>
    <sheetView workbookViewId="0">
      <selection activeCell="F2" sqref="F2:F13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21</v>
      </c>
      <c r="B2" s="46" t="s">
        <v>184</v>
      </c>
      <c r="C2" s="4" t="s">
        <v>12</v>
      </c>
      <c r="D2" s="5" t="s">
        <v>23</v>
      </c>
      <c r="E2" s="5" t="s">
        <v>14</v>
      </c>
      <c r="F2" s="50">
        <v>28284</v>
      </c>
      <c r="G2" s="6" t="s">
        <v>15</v>
      </c>
      <c r="H2" s="6">
        <v>4</v>
      </c>
      <c r="I2" s="6">
        <f t="shared" ref="I2:I13" ca="1" si="0">YEAR(TODAY())-YEAR(F2)</f>
        <v>39</v>
      </c>
      <c r="J2" s="7">
        <f t="shared" ref="J2:J13" ca="1" si="1">IF(E2="主任",40000,30000)+H2*5000+I2*50</f>
        <v>61950</v>
      </c>
    </row>
    <row r="3" spans="1:10">
      <c r="A3" s="3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0">
        <v>32572</v>
      </c>
      <c r="G3" s="6" t="s">
        <v>15</v>
      </c>
      <c r="H3" s="6">
        <v>4</v>
      </c>
      <c r="I3" s="6">
        <f t="shared" ca="1" si="0"/>
        <v>27</v>
      </c>
      <c r="J3" s="7">
        <f t="shared" ca="1" si="1"/>
        <v>61350</v>
      </c>
    </row>
    <row r="4" spans="1:10">
      <c r="A4" s="3" t="s">
        <v>41</v>
      </c>
      <c r="B4" s="4" t="s">
        <v>42</v>
      </c>
      <c r="C4" s="4" t="s">
        <v>12</v>
      </c>
      <c r="D4" s="5" t="s">
        <v>43</v>
      </c>
      <c r="E4" s="5" t="s">
        <v>14</v>
      </c>
      <c r="F4" s="50">
        <v>30922</v>
      </c>
      <c r="G4" s="6" t="s">
        <v>15</v>
      </c>
      <c r="H4" s="6">
        <v>3</v>
      </c>
      <c r="I4" s="6">
        <f t="shared" ca="1" si="0"/>
        <v>32</v>
      </c>
      <c r="J4" s="7">
        <f t="shared" ca="1" si="1"/>
        <v>56600</v>
      </c>
    </row>
    <row r="5" spans="1:10">
      <c r="A5" s="3" t="s">
        <v>24</v>
      </c>
      <c r="B5" s="4" t="s">
        <v>25</v>
      </c>
      <c r="C5" s="4" t="s">
        <v>26</v>
      </c>
      <c r="D5" s="5" t="s">
        <v>23</v>
      </c>
      <c r="E5" s="5" t="s">
        <v>18</v>
      </c>
      <c r="F5" s="50">
        <v>31388</v>
      </c>
      <c r="G5" s="6" t="s">
        <v>15</v>
      </c>
      <c r="H5" s="6">
        <v>5</v>
      </c>
      <c r="I5" s="6">
        <f t="shared" ca="1" si="0"/>
        <v>31</v>
      </c>
      <c r="J5" s="7">
        <f t="shared" ca="1" si="1"/>
        <v>56550</v>
      </c>
    </row>
    <row r="6" spans="1:10">
      <c r="A6" s="3" t="s">
        <v>19</v>
      </c>
      <c r="B6" s="4" t="s">
        <v>20</v>
      </c>
      <c r="C6" s="4" t="s">
        <v>12</v>
      </c>
      <c r="D6" s="5" t="s">
        <v>13</v>
      </c>
      <c r="E6" s="5" t="s">
        <v>18</v>
      </c>
      <c r="F6" s="50">
        <v>27607</v>
      </c>
      <c r="G6" s="6" t="s">
        <v>15</v>
      </c>
      <c r="H6" s="6">
        <v>4</v>
      </c>
      <c r="I6" s="6">
        <f t="shared" ca="1" si="0"/>
        <v>41</v>
      </c>
      <c r="J6" s="7">
        <f t="shared" ca="1" si="1"/>
        <v>52050</v>
      </c>
    </row>
    <row r="7" spans="1:10">
      <c r="A7" s="3" t="s">
        <v>36</v>
      </c>
      <c r="B7" s="4" t="s">
        <v>37</v>
      </c>
      <c r="C7" s="4" t="s">
        <v>26</v>
      </c>
      <c r="D7" s="5" t="s">
        <v>35</v>
      </c>
      <c r="E7" s="5" t="s">
        <v>38</v>
      </c>
      <c r="F7" s="50">
        <v>30994</v>
      </c>
      <c r="G7" s="6" t="s">
        <v>15</v>
      </c>
      <c r="H7" s="6">
        <v>4</v>
      </c>
      <c r="I7" s="6">
        <f t="shared" ca="1" si="0"/>
        <v>32</v>
      </c>
      <c r="J7" s="7">
        <f t="shared" ca="1" si="1"/>
        <v>51600</v>
      </c>
    </row>
    <row r="8" spans="1:10">
      <c r="A8" s="3" t="s">
        <v>32</v>
      </c>
      <c r="B8" s="4" t="s">
        <v>33</v>
      </c>
      <c r="C8" s="4" t="s">
        <v>34</v>
      </c>
      <c r="D8" s="5" t="s">
        <v>35</v>
      </c>
      <c r="E8" s="5" t="s">
        <v>18</v>
      </c>
      <c r="F8" s="50">
        <v>33485</v>
      </c>
      <c r="G8" s="6" t="s">
        <v>29</v>
      </c>
      <c r="H8" s="6">
        <v>4</v>
      </c>
      <c r="I8" s="6">
        <f t="shared" ca="1" si="0"/>
        <v>25</v>
      </c>
      <c r="J8" s="7">
        <f t="shared" ca="1" si="1"/>
        <v>51250</v>
      </c>
    </row>
    <row r="9" spans="1:10">
      <c r="A9" s="3" t="s">
        <v>27</v>
      </c>
      <c r="B9" s="4" t="s">
        <v>28</v>
      </c>
      <c r="C9" s="4" t="s">
        <v>22</v>
      </c>
      <c r="D9" s="5" t="s">
        <v>23</v>
      </c>
      <c r="E9" s="5" t="s">
        <v>18</v>
      </c>
      <c r="F9" s="50">
        <v>33740</v>
      </c>
      <c r="G9" s="6" t="s">
        <v>29</v>
      </c>
      <c r="H9" s="6">
        <v>4</v>
      </c>
      <c r="I9" s="6">
        <f t="shared" ca="1" si="0"/>
        <v>24</v>
      </c>
      <c r="J9" s="7">
        <f t="shared" ca="1" si="1"/>
        <v>51200</v>
      </c>
    </row>
    <row r="10" spans="1:10">
      <c r="A10" s="3" t="s">
        <v>39</v>
      </c>
      <c r="B10" s="4" t="s">
        <v>40</v>
      </c>
      <c r="C10" s="4" t="s">
        <v>22</v>
      </c>
      <c r="D10" s="5" t="s">
        <v>23</v>
      </c>
      <c r="E10" s="5" t="s">
        <v>18</v>
      </c>
      <c r="F10" s="50">
        <v>33951</v>
      </c>
      <c r="G10" s="6" t="s">
        <v>29</v>
      </c>
      <c r="H10" s="6">
        <v>4</v>
      </c>
      <c r="I10" s="6">
        <f t="shared" ca="1" si="0"/>
        <v>24</v>
      </c>
      <c r="J10" s="7">
        <f t="shared" ca="1" si="1"/>
        <v>51200</v>
      </c>
    </row>
    <row r="11" spans="1:10">
      <c r="A11" s="3" t="s">
        <v>16</v>
      </c>
      <c r="B11" s="4" t="s">
        <v>17</v>
      </c>
      <c r="C11" s="4" t="s">
        <v>12</v>
      </c>
      <c r="D11" s="5" t="s">
        <v>13</v>
      </c>
      <c r="E11" s="5" t="s">
        <v>18</v>
      </c>
      <c r="F11" s="50">
        <v>32115</v>
      </c>
      <c r="G11" s="6" t="s">
        <v>15</v>
      </c>
      <c r="H11" s="6">
        <v>3</v>
      </c>
      <c r="I11" s="6">
        <f t="shared" ca="1" si="0"/>
        <v>29</v>
      </c>
      <c r="J11" s="7">
        <f t="shared" ca="1" si="1"/>
        <v>46450</v>
      </c>
    </row>
    <row r="12" spans="1:10">
      <c r="A12" s="3" t="s">
        <v>30</v>
      </c>
      <c r="B12" s="4" t="s">
        <v>31</v>
      </c>
      <c r="C12" s="4" t="s">
        <v>22</v>
      </c>
      <c r="D12" s="5" t="s">
        <v>23</v>
      </c>
      <c r="E12" s="5" t="s">
        <v>18</v>
      </c>
      <c r="F12" s="50">
        <v>31902</v>
      </c>
      <c r="G12" s="6" t="s">
        <v>29</v>
      </c>
      <c r="H12" s="6">
        <v>3</v>
      </c>
      <c r="I12" s="6">
        <f t="shared" ca="1" si="0"/>
        <v>29</v>
      </c>
      <c r="J12" s="7">
        <f t="shared" ca="1" si="1"/>
        <v>46450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"/>
  <sheetViews>
    <sheetView workbookViewId="0">
      <selection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>
        <v>4</v>
      </c>
      <c r="I2" s="6">
        <f t="shared" ref="I2:I13" ca="1" si="0">YEAR(TODAY())-YEAR(F2)</f>
        <v>27</v>
      </c>
      <c r="J2" s="7">
        <f t="shared" ref="J2:J13" ca="1" si="1">IF(E2="主任",40000,30000)+H2*5000+I2*50</f>
        <v>61350</v>
      </c>
    </row>
    <row r="3" spans="1:10" hidden="1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30654</v>
      </c>
      <c r="G3" s="6" t="s">
        <v>15</v>
      </c>
      <c r="H3" s="6">
        <v>3</v>
      </c>
      <c r="I3" s="6">
        <f t="shared" ca="1" si="0"/>
        <v>33</v>
      </c>
      <c r="J3" s="7">
        <f t="shared" ca="1" si="1"/>
        <v>46650</v>
      </c>
    </row>
    <row r="4" spans="1:10" hidden="1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26146</v>
      </c>
      <c r="G4" s="6" t="s">
        <v>15</v>
      </c>
      <c r="H4" s="6">
        <v>4</v>
      </c>
      <c r="I4" s="6">
        <f t="shared" ca="1" si="0"/>
        <v>45</v>
      </c>
      <c r="J4" s="7">
        <f t="shared" ca="1" si="1"/>
        <v>52250</v>
      </c>
    </row>
    <row r="5" spans="1:10">
      <c r="A5" s="3" t="s">
        <v>21</v>
      </c>
      <c r="B5" s="46" t="s">
        <v>184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>
        <v>4</v>
      </c>
      <c r="I5" s="6">
        <f t="shared" ca="1" si="0"/>
        <v>39</v>
      </c>
      <c r="J5" s="7">
        <f t="shared" ca="1" si="1"/>
        <v>61950</v>
      </c>
    </row>
    <row r="6" spans="1:10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29927</v>
      </c>
      <c r="G6" s="6" t="s">
        <v>15</v>
      </c>
      <c r="H6" s="6">
        <v>5</v>
      </c>
      <c r="I6" s="6">
        <f t="shared" ca="1" si="0"/>
        <v>35</v>
      </c>
      <c r="J6" s="7">
        <f t="shared" ca="1" si="1"/>
        <v>56750</v>
      </c>
    </row>
    <row r="7" spans="1:10" hidden="1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32279</v>
      </c>
      <c r="G7" s="6" t="s">
        <v>29</v>
      </c>
      <c r="H7" s="6">
        <v>4</v>
      </c>
      <c r="I7" s="6">
        <f t="shared" ca="1" si="0"/>
        <v>28</v>
      </c>
      <c r="J7" s="7">
        <f t="shared" ca="1" si="1"/>
        <v>51400</v>
      </c>
    </row>
    <row r="8" spans="1:10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30441</v>
      </c>
      <c r="G8" s="6" t="s">
        <v>29</v>
      </c>
      <c r="H8" s="6">
        <v>3</v>
      </c>
      <c r="I8" s="6">
        <f t="shared" ca="1" si="0"/>
        <v>33</v>
      </c>
      <c r="J8" s="7">
        <f t="shared" ca="1" si="1"/>
        <v>46650</v>
      </c>
    </row>
    <row r="9" spans="1:10" hidden="1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32024</v>
      </c>
      <c r="G9" s="6" t="s">
        <v>29</v>
      </c>
      <c r="H9" s="6">
        <v>4</v>
      </c>
      <c r="I9" s="6">
        <f t="shared" ca="1" si="0"/>
        <v>29</v>
      </c>
      <c r="J9" s="7">
        <f t="shared" ca="1" si="1"/>
        <v>51450</v>
      </c>
    </row>
    <row r="10" spans="1:10" hidden="1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29533</v>
      </c>
      <c r="G10" s="6" t="s">
        <v>15</v>
      </c>
      <c r="H10" s="6">
        <v>4</v>
      </c>
      <c r="I10" s="6">
        <f t="shared" ca="1" si="0"/>
        <v>36</v>
      </c>
      <c r="J10" s="7">
        <f t="shared" ca="1" si="1"/>
        <v>51800</v>
      </c>
    </row>
    <row r="11" spans="1:10" hidden="1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32490</v>
      </c>
      <c r="G11" s="6" t="s">
        <v>29</v>
      </c>
      <c r="H11" s="6">
        <v>4</v>
      </c>
      <c r="I11" s="6">
        <f t="shared" ca="1" si="0"/>
        <v>28</v>
      </c>
      <c r="J11" s="7">
        <f t="shared" ca="1" si="1"/>
        <v>51400</v>
      </c>
    </row>
    <row r="12" spans="1:10" hidden="1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>
        <v>3</v>
      </c>
      <c r="I12" s="6">
        <f t="shared" ca="1" si="0"/>
        <v>32</v>
      </c>
      <c r="J12" s="7">
        <f t="shared" ca="1" si="1"/>
        <v>56600</v>
      </c>
    </row>
    <row r="13" spans="1:10" hidden="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28732</v>
      </c>
      <c r="G13" s="6" t="s">
        <v>29</v>
      </c>
      <c r="H13" s="6">
        <v>2</v>
      </c>
      <c r="I13" s="6">
        <f t="shared" ca="1" si="0"/>
        <v>38</v>
      </c>
      <c r="J13" s="7">
        <f t="shared" ca="1" si="1"/>
        <v>41900</v>
      </c>
    </row>
  </sheetData>
  <autoFilter ref="A1:J13">
    <filterColumn colId="9">
      <top10 val="3" filterVal="56700"/>
    </filterColumn>
  </autoFilter>
  <sortState ref="A2:J13">
    <sortCondition ref="A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J13"/>
  <sheetViews>
    <sheetView workbookViewId="0">
      <selection activeCell="F2" sqref="F2:F13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>
        <v>4</v>
      </c>
      <c r="I2" s="6">
        <f t="shared" ref="I2:I13" ca="1" si="0">YEAR(TODAY())-YEAR(F2)</f>
        <v>27</v>
      </c>
      <c r="J2" s="7">
        <f t="shared" ref="J2:J13" ca="1" si="1">IF(E2="主任",40000,30000)+H2*5000+I2*50</f>
        <v>61350</v>
      </c>
    </row>
    <row r="3" spans="1:10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>
        <v>3</v>
      </c>
      <c r="I3" s="6">
        <f t="shared" ca="1" si="0"/>
        <v>29</v>
      </c>
      <c r="J3" s="7">
        <f t="shared" ca="1" si="1"/>
        <v>46450</v>
      </c>
    </row>
    <row r="4" spans="1:10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>
        <v>4</v>
      </c>
      <c r="I4" s="6">
        <f t="shared" ca="1" si="0"/>
        <v>41</v>
      </c>
      <c r="J4" s="7">
        <f t="shared" ca="1" si="1"/>
        <v>52050</v>
      </c>
    </row>
    <row r="5" spans="1:10">
      <c r="A5" s="3" t="s">
        <v>21</v>
      </c>
      <c r="B5" s="46" t="s">
        <v>184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>
        <v>4</v>
      </c>
      <c r="I5" s="6">
        <f t="shared" ca="1" si="0"/>
        <v>39</v>
      </c>
      <c r="J5" s="7">
        <f t="shared" ca="1" si="1"/>
        <v>61950</v>
      </c>
    </row>
    <row r="6" spans="1:10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>
        <v>5</v>
      </c>
      <c r="I6" s="6">
        <f t="shared" ca="1" si="0"/>
        <v>31</v>
      </c>
      <c r="J6" s="7">
        <f t="shared" ca="1" si="1"/>
        <v>56550</v>
      </c>
    </row>
    <row r="7" spans="1:10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>
        <v>4</v>
      </c>
      <c r="I7" s="6">
        <f t="shared" ca="1" si="0"/>
        <v>24</v>
      </c>
      <c r="J7" s="7">
        <f t="shared" ca="1" si="1"/>
        <v>51200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>
        <v>4</v>
      </c>
      <c r="I9" s="6">
        <f t="shared" ca="1" si="0"/>
        <v>25</v>
      </c>
      <c r="J9" s="7">
        <f t="shared" ca="1" si="1"/>
        <v>51250</v>
      </c>
    </row>
    <row r="10" spans="1:10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>
        <v>4</v>
      </c>
      <c r="I10" s="6">
        <f t="shared" ca="1" si="0"/>
        <v>32</v>
      </c>
      <c r="J10" s="7">
        <f t="shared" ca="1" si="1"/>
        <v>51600</v>
      </c>
    </row>
    <row r="11" spans="1:10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>
        <v>3</v>
      </c>
      <c r="I12" s="6">
        <f t="shared" ca="1" si="0"/>
        <v>32</v>
      </c>
      <c r="J12" s="7">
        <f t="shared" ca="1" si="1"/>
        <v>56600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"/>
  <sheetViews>
    <sheetView workbookViewId="0">
      <selection activeCell="F2" sqref="F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hidden="1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31111</v>
      </c>
      <c r="G2" s="6" t="s">
        <v>15</v>
      </c>
      <c r="H2" s="6">
        <v>4</v>
      </c>
      <c r="I2" s="6">
        <f t="shared" ref="I2:I13" ca="1" si="0">YEAR(TODAY())-YEAR(F2)</f>
        <v>31</v>
      </c>
      <c r="J2" s="7">
        <f t="shared" ref="J2:J13" ca="1" si="1">IF(E2="主任",40000,30000)+H2*5000+I2*50</f>
        <v>61550</v>
      </c>
    </row>
    <row r="3" spans="1:10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>
        <v>3</v>
      </c>
      <c r="I3" s="6">
        <f t="shared" ca="1" si="0"/>
        <v>29</v>
      </c>
      <c r="J3" s="7">
        <f t="shared" ca="1" si="1"/>
        <v>46450</v>
      </c>
    </row>
    <row r="4" spans="1:10" hidden="1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26146</v>
      </c>
      <c r="G4" s="6" t="s">
        <v>15</v>
      </c>
      <c r="H4" s="6">
        <v>4</v>
      </c>
      <c r="I4" s="6">
        <f t="shared" ca="1" si="0"/>
        <v>45</v>
      </c>
      <c r="J4" s="7">
        <f t="shared" ca="1" si="1"/>
        <v>52250</v>
      </c>
    </row>
    <row r="5" spans="1:10" hidden="1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26823</v>
      </c>
      <c r="G5" s="6" t="s">
        <v>15</v>
      </c>
      <c r="H5" s="6">
        <v>4</v>
      </c>
      <c r="I5" s="6">
        <f t="shared" ca="1" si="0"/>
        <v>43</v>
      </c>
      <c r="J5" s="7">
        <f t="shared" ca="1" si="1"/>
        <v>62150</v>
      </c>
    </row>
    <row r="6" spans="1:10" hidden="1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29927</v>
      </c>
      <c r="G6" s="6" t="s">
        <v>15</v>
      </c>
      <c r="H6" s="6">
        <v>5</v>
      </c>
      <c r="I6" s="6">
        <f t="shared" ca="1" si="0"/>
        <v>35</v>
      </c>
      <c r="J6" s="7">
        <f t="shared" ca="1" si="1"/>
        <v>56750</v>
      </c>
    </row>
    <row r="7" spans="1:10" hidden="1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32279</v>
      </c>
      <c r="G7" s="6" t="s">
        <v>29</v>
      </c>
      <c r="H7" s="6">
        <v>4</v>
      </c>
      <c r="I7" s="6">
        <f t="shared" ca="1" si="0"/>
        <v>28</v>
      </c>
      <c r="J7" s="7">
        <f t="shared" ca="1" si="1"/>
        <v>51400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32024</v>
      </c>
      <c r="G9" s="6" t="s">
        <v>29</v>
      </c>
      <c r="H9" s="6">
        <v>4</v>
      </c>
      <c r="I9" s="6">
        <f t="shared" ca="1" si="0"/>
        <v>29</v>
      </c>
      <c r="J9" s="7">
        <f t="shared" ca="1" si="1"/>
        <v>51450</v>
      </c>
    </row>
    <row r="10" spans="1:10" hidden="1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29533</v>
      </c>
      <c r="G10" s="6" t="s">
        <v>15</v>
      </c>
      <c r="H10" s="6">
        <v>4</v>
      </c>
      <c r="I10" s="6">
        <f t="shared" ca="1" si="0"/>
        <v>36</v>
      </c>
      <c r="J10" s="7">
        <f t="shared" ca="1" si="1"/>
        <v>51800</v>
      </c>
    </row>
    <row r="11" spans="1:10" hidden="1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32490</v>
      </c>
      <c r="G11" s="6" t="s">
        <v>29</v>
      </c>
      <c r="H11" s="6">
        <v>4</v>
      </c>
      <c r="I11" s="6">
        <f t="shared" ca="1" si="0"/>
        <v>28</v>
      </c>
      <c r="J11" s="7">
        <f t="shared" ca="1" si="1"/>
        <v>51400</v>
      </c>
    </row>
    <row r="12" spans="1:10" hidden="1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29461</v>
      </c>
      <c r="G12" s="6" t="s">
        <v>15</v>
      </c>
      <c r="H12" s="6">
        <v>3</v>
      </c>
      <c r="I12" s="6">
        <f t="shared" ca="1" si="0"/>
        <v>36</v>
      </c>
      <c r="J12" s="7">
        <f t="shared" ca="1" si="1"/>
        <v>56800</v>
      </c>
    </row>
    <row r="13" spans="1:10" hidden="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28732</v>
      </c>
      <c r="G13" s="6" t="s">
        <v>29</v>
      </c>
      <c r="H13" s="6">
        <v>2</v>
      </c>
      <c r="I13" s="6">
        <f t="shared" ca="1" si="0"/>
        <v>38</v>
      </c>
      <c r="J13" s="7">
        <f t="shared" ca="1" si="1"/>
        <v>41900</v>
      </c>
    </row>
  </sheetData>
  <autoFilter ref="A1:J13">
    <filterColumn colId="5">
      <customFilters and="1">
        <customFilter operator="greaterThanOrEqual" val="31778"/>
        <customFilter operator="lessThanOrEqual" val="32142"/>
      </customFilters>
    </filterColumn>
  </autoFilter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J13"/>
  <sheetViews>
    <sheetView workbookViewId="0">
      <selection activeCell="F2" sqref="F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>
        <v>4</v>
      </c>
      <c r="I2" s="6">
        <f t="shared" ref="I2:I13" ca="1" si="0">YEAR(TODAY())-YEAR(F2)</f>
        <v>27</v>
      </c>
      <c r="J2" s="7">
        <f t="shared" ref="J2:J13" ca="1" si="1">IF(E2="主任",40000,30000)+H2*5000+I2*50</f>
        <v>61350</v>
      </c>
    </row>
    <row r="3" spans="1:10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>
        <v>3</v>
      </c>
      <c r="I3" s="6">
        <f t="shared" ca="1" si="0"/>
        <v>29</v>
      </c>
      <c r="J3" s="7">
        <f t="shared" ca="1" si="1"/>
        <v>46450</v>
      </c>
    </row>
    <row r="4" spans="1:10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>
        <v>4</v>
      </c>
      <c r="I4" s="6">
        <f t="shared" ca="1" si="0"/>
        <v>41</v>
      </c>
      <c r="J4" s="7">
        <f t="shared" ca="1" si="1"/>
        <v>52050</v>
      </c>
    </row>
    <row r="5" spans="1:10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>
        <v>4</v>
      </c>
      <c r="I5" s="6">
        <f t="shared" ca="1" si="0"/>
        <v>39</v>
      </c>
      <c r="J5" s="7">
        <f t="shared" ca="1" si="1"/>
        <v>61950</v>
      </c>
    </row>
    <row r="6" spans="1:10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>
        <v>5</v>
      </c>
      <c r="I6" s="6">
        <f t="shared" ca="1" si="0"/>
        <v>31</v>
      </c>
      <c r="J6" s="7">
        <f t="shared" ca="1" si="1"/>
        <v>56550</v>
      </c>
    </row>
    <row r="7" spans="1:10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>
        <v>4</v>
      </c>
      <c r="I7" s="6">
        <f t="shared" ca="1" si="0"/>
        <v>24</v>
      </c>
      <c r="J7" s="7">
        <f t="shared" ca="1" si="1"/>
        <v>51200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>
        <v>4</v>
      </c>
      <c r="I9" s="6">
        <f t="shared" ca="1" si="0"/>
        <v>25</v>
      </c>
      <c r="J9" s="7">
        <f t="shared" ca="1" si="1"/>
        <v>51250</v>
      </c>
    </row>
    <row r="10" spans="1:10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>
        <v>4</v>
      </c>
      <c r="I10" s="6">
        <f t="shared" ca="1" si="0"/>
        <v>32</v>
      </c>
      <c r="J10" s="7">
        <f t="shared" ca="1" si="1"/>
        <v>51600</v>
      </c>
    </row>
    <row r="11" spans="1:10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>
        <v>3</v>
      </c>
      <c r="I12" s="6">
        <f t="shared" ca="1" si="0"/>
        <v>32</v>
      </c>
      <c r="J12" s="7">
        <f t="shared" ca="1" si="1"/>
        <v>56600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"/>
  <sheetViews>
    <sheetView workbookViewId="0">
      <selection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>
        <v>4</v>
      </c>
      <c r="I2" s="6">
        <f t="shared" ref="I2:I13" ca="1" si="0">YEAR(TODAY())-YEAR(F2)</f>
        <v>27</v>
      </c>
      <c r="J2" s="7">
        <f t="shared" ref="J2:J13" ca="1" si="1">IF(E2="主任",40000,30000)+H2*5000+I2*50</f>
        <v>61350</v>
      </c>
    </row>
    <row r="3" spans="1:10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>
        <v>3</v>
      </c>
      <c r="I3" s="6">
        <f t="shared" ca="1" si="0"/>
        <v>29</v>
      </c>
      <c r="J3" s="7">
        <f t="shared" ca="1" si="1"/>
        <v>46450</v>
      </c>
    </row>
    <row r="4" spans="1:10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>
        <v>4</v>
      </c>
      <c r="I4" s="6">
        <f t="shared" ca="1" si="0"/>
        <v>41</v>
      </c>
      <c r="J4" s="7">
        <f t="shared" ca="1" si="1"/>
        <v>52050</v>
      </c>
    </row>
    <row r="5" spans="1:10" hidden="1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26823</v>
      </c>
      <c r="G5" s="6" t="s">
        <v>15</v>
      </c>
      <c r="H5" s="6">
        <v>4</v>
      </c>
      <c r="I5" s="6">
        <f t="shared" ca="1" si="0"/>
        <v>43</v>
      </c>
      <c r="J5" s="7">
        <f t="shared" ca="1" si="1"/>
        <v>62150</v>
      </c>
    </row>
    <row r="6" spans="1:10" hidden="1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29927</v>
      </c>
      <c r="G6" s="6" t="s">
        <v>15</v>
      </c>
      <c r="H6" s="6">
        <v>5</v>
      </c>
      <c r="I6" s="6">
        <f t="shared" ca="1" si="0"/>
        <v>35</v>
      </c>
      <c r="J6" s="7">
        <f t="shared" ca="1" si="1"/>
        <v>56750</v>
      </c>
    </row>
    <row r="7" spans="1:10" hidden="1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32279</v>
      </c>
      <c r="G7" s="6" t="s">
        <v>29</v>
      </c>
      <c r="H7" s="6">
        <v>4</v>
      </c>
      <c r="I7" s="6">
        <f t="shared" ca="1" si="0"/>
        <v>28</v>
      </c>
      <c r="J7" s="7">
        <f t="shared" ca="1" si="1"/>
        <v>51400</v>
      </c>
    </row>
    <row r="8" spans="1:10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30441</v>
      </c>
      <c r="G8" s="6" t="s">
        <v>29</v>
      </c>
      <c r="H8" s="6">
        <v>3</v>
      </c>
      <c r="I8" s="6">
        <f t="shared" ca="1" si="0"/>
        <v>33</v>
      </c>
      <c r="J8" s="7">
        <f t="shared" ca="1" si="1"/>
        <v>46650</v>
      </c>
    </row>
    <row r="9" spans="1:10" hidden="1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32024</v>
      </c>
      <c r="G9" s="6" t="s">
        <v>29</v>
      </c>
      <c r="H9" s="6">
        <v>4</v>
      </c>
      <c r="I9" s="6">
        <f t="shared" ca="1" si="0"/>
        <v>29</v>
      </c>
      <c r="J9" s="7">
        <f t="shared" ca="1" si="1"/>
        <v>51450</v>
      </c>
    </row>
    <row r="10" spans="1:10" hidden="1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29533</v>
      </c>
      <c r="G10" s="6" t="s">
        <v>15</v>
      </c>
      <c r="H10" s="6">
        <v>4</v>
      </c>
      <c r="I10" s="6">
        <f t="shared" ca="1" si="0"/>
        <v>36</v>
      </c>
      <c r="J10" s="7">
        <f t="shared" ca="1" si="1"/>
        <v>51800</v>
      </c>
    </row>
    <row r="11" spans="1:10" hidden="1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32490</v>
      </c>
      <c r="G11" s="6" t="s">
        <v>29</v>
      </c>
      <c r="H11" s="6">
        <v>4</v>
      </c>
      <c r="I11" s="6">
        <f t="shared" ca="1" si="0"/>
        <v>28</v>
      </c>
      <c r="J11" s="7">
        <f t="shared" ca="1" si="1"/>
        <v>51400</v>
      </c>
    </row>
    <row r="12" spans="1:10" hidden="1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29461</v>
      </c>
      <c r="G12" s="6" t="s">
        <v>15</v>
      </c>
      <c r="H12" s="6">
        <v>3</v>
      </c>
      <c r="I12" s="6">
        <f t="shared" ca="1" si="0"/>
        <v>36</v>
      </c>
      <c r="J12" s="7">
        <f t="shared" ca="1" si="1"/>
        <v>56800</v>
      </c>
    </row>
    <row r="13" spans="1:10" hidden="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28732</v>
      </c>
      <c r="G13" s="6" t="s">
        <v>29</v>
      </c>
      <c r="H13" s="6">
        <v>2</v>
      </c>
      <c r="I13" s="6">
        <f t="shared" ca="1" si="0"/>
        <v>38</v>
      </c>
      <c r="J13" s="7">
        <f t="shared" ca="1" si="1"/>
        <v>41900</v>
      </c>
    </row>
  </sheetData>
  <autoFilter ref="A1:J13">
    <filterColumn colId="0">
      <customFilters>
        <customFilter val="A*"/>
      </customFilters>
    </filterColumn>
  </autoFilter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3"/>
  <sheetViews>
    <sheetView workbookViewId="0">
      <selection activeCell="A2" sqref="A1:J13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>
        <v>4</v>
      </c>
      <c r="I2" s="6">
        <f t="shared" ref="I2:I13" ca="1" si="0">YEAR(TODAY())-YEAR(F2)</f>
        <v>27</v>
      </c>
      <c r="J2" s="7">
        <f t="shared" ref="J2:J13" ca="1" si="1">IF(E2="主任",40000,30000)+H2*5000+I2*50</f>
        <v>61350</v>
      </c>
    </row>
    <row r="3" spans="1:10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>
        <v>3</v>
      </c>
      <c r="I3" s="6">
        <f t="shared" ca="1" si="0"/>
        <v>29</v>
      </c>
      <c r="J3" s="7">
        <f t="shared" ca="1" si="1"/>
        <v>46450</v>
      </c>
    </row>
    <row r="4" spans="1:10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>
        <v>4</v>
      </c>
      <c r="I4" s="6">
        <f t="shared" ca="1" si="0"/>
        <v>41</v>
      </c>
      <c r="J4" s="7">
        <f t="shared" ca="1" si="1"/>
        <v>52050</v>
      </c>
    </row>
    <row r="5" spans="1:10">
      <c r="A5" s="3" t="s">
        <v>21</v>
      </c>
      <c r="B5" s="46" t="s">
        <v>183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>
        <v>4</v>
      </c>
      <c r="I5" s="6">
        <f t="shared" ca="1" si="0"/>
        <v>39</v>
      </c>
      <c r="J5" s="7">
        <f t="shared" ca="1" si="1"/>
        <v>61950</v>
      </c>
    </row>
    <row r="6" spans="1:10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>
        <v>5</v>
      </c>
      <c r="I6" s="6">
        <f t="shared" ca="1" si="0"/>
        <v>31</v>
      </c>
      <c r="J6" s="7">
        <f t="shared" ca="1" si="1"/>
        <v>56550</v>
      </c>
    </row>
    <row r="7" spans="1:10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>
        <v>4</v>
      </c>
      <c r="I7" s="6">
        <f t="shared" ca="1" si="0"/>
        <v>24</v>
      </c>
      <c r="J7" s="7">
        <f t="shared" ca="1" si="1"/>
        <v>51200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>
        <v>4</v>
      </c>
      <c r="I9" s="6">
        <f t="shared" ca="1" si="0"/>
        <v>25</v>
      </c>
      <c r="J9" s="7">
        <f t="shared" ca="1" si="1"/>
        <v>51250</v>
      </c>
    </row>
    <row r="10" spans="1:10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>
        <v>4</v>
      </c>
      <c r="I10" s="6">
        <f t="shared" ca="1" si="0"/>
        <v>32</v>
      </c>
      <c r="J10" s="7">
        <f t="shared" ca="1" si="1"/>
        <v>51600</v>
      </c>
    </row>
    <row r="11" spans="1:10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>
        <v>3</v>
      </c>
      <c r="I12" s="6">
        <f t="shared" ca="1" si="0"/>
        <v>32</v>
      </c>
      <c r="J12" s="7">
        <f t="shared" ca="1" si="1"/>
        <v>56600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</sheetData>
  <sortState ref="A2:J13">
    <sortCondition ref="A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J13"/>
  <sheetViews>
    <sheetView workbookViewId="0">
      <selection activeCell="F2" sqref="F2:F13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>
        <v>4</v>
      </c>
      <c r="I2" s="6">
        <f t="shared" ref="I2:I13" ca="1" si="0">YEAR(TODAY())-YEAR(F2)</f>
        <v>27</v>
      </c>
      <c r="J2" s="7">
        <f t="shared" ref="J2:J13" ca="1" si="1">IF(E2="主任",40000,30000)+H2*5000+I2*50</f>
        <v>61350</v>
      </c>
    </row>
    <row r="3" spans="1:10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>
        <v>3</v>
      </c>
      <c r="I3" s="6">
        <f t="shared" ca="1" si="0"/>
        <v>29</v>
      </c>
      <c r="J3" s="7">
        <f t="shared" ca="1" si="1"/>
        <v>46450</v>
      </c>
    </row>
    <row r="4" spans="1:10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>
        <v>4</v>
      </c>
      <c r="I4" s="6">
        <f t="shared" ca="1" si="0"/>
        <v>41</v>
      </c>
      <c r="J4" s="7">
        <f t="shared" ca="1" si="1"/>
        <v>52050</v>
      </c>
    </row>
    <row r="5" spans="1:10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>
        <v>4</v>
      </c>
      <c r="I5" s="6">
        <f t="shared" ca="1" si="0"/>
        <v>39</v>
      </c>
      <c r="J5" s="7">
        <f t="shared" ca="1" si="1"/>
        <v>61950</v>
      </c>
    </row>
    <row r="6" spans="1:10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>
        <v>5</v>
      </c>
      <c r="I6" s="6">
        <f t="shared" ca="1" si="0"/>
        <v>31</v>
      </c>
      <c r="J6" s="7">
        <f t="shared" ca="1" si="1"/>
        <v>56550</v>
      </c>
    </row>
    <row r="7" spans="1:10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>
        <v>4</v>
      </c>
      <c r="I7" s="6">
        <f t="shared" ca="1" si="0"/>
        <v>24</v>
      </c>
      <c r="J7" s="7">
        <f t="shared" ca="1" si="1"/>
        <v>51200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>
        <v>4</v>
      </c>
      <c r="I9" s="6">
        <f t="shared" ca="1" si="0"/>
        <v>25</v>
      </c>
      <c r="J9" s="7">
        <f t="shared" ca="1" si="1"/>
        <v>51250</v>
      </c>
    </row>
    <row r="10" spans="1:10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>
        <v>4</v>
      </c>
      <c r="I10" s="6">
        <f t="shared" ca="1" si="0"/>
        <v>32</v>
      </c>
      <c r="J10" s="7">
        <f t="shared" ca="1" si="1"/>
        <v>51600</v>
      </c>
    </row>
    <row r="11" spans="1:10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>
        <v>3</v>
      </c>
      <c r="I12" s="6">
        <f t="shared" ca="1" si="0"/>
        <v>32</v>
      </c>
      <c r="J12" s="7">
        <f t="shared" ca="1" si="1"/>
        <v>56600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"/>
  <sheetViews>
    <sheetView workbookViewId="0">
      <selection activeCell="B2" sqref="B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hidden="1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31111</v>
      </c>
      <c r="G2" s="6" t="s">
        <v>15</v>
      </c>
      <c r="H2" s="6">
        <v>4</v>
      </c>
      <c r="I2" s="6">
        <f t="shared" ref="I2:I13" ca="1" si="0">YEAR(TODAY())-YEAR(F2)</f>
        <v>31</v>
      </c>
      <c r="J2" s="7">
        <f t="shared" ref="J2:J13" ca="1" si="1">IF(E2="主任",40000,30000)+H2*5000+I2*50</f>
        <v>61550</v>
      </c>
    </row>
    <row r="3" spans="1:10" hidden="1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30654</v>
      </c>
      <c r="G3" s="6" t="s">
        <v>15</v>
      </c>
      <c r="H3" s="6">
        <v>3</v>
      </c>
      <c r="I3" s="6">
        <f t="shared" ca="1" si="0"/>
        <v>33</v>
      </c>
      <c r="J3" s="7">
        <f t="shared" ca="1" si="1"/>
        <v>46650</v>
      </c>
    </row>
    <row r="4" spans="1:10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>
        <v>4</v>
      </c>
      <c r="I4" s="6">
        <f t="shared" ca="1" si="0"/>
        <v>41</v>
      </c>
      <c r="J4" s="7">
        <f t="shared" ca="1" si="1"/>
        <v>52050</v>
      </c>
    </row>
    <row r="5" spans="1:10" hidden="1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26823</v>
      </c>
      <c r="G5" s="6" t="s">
        <v>15</v>
      </c>
      <c r="H5" s="6">
        <v>4</v>
      </c>
      <c r="I5" s="6">
        <f t="shared" ca="1" si="0"/>
        <v>43</v>
      </c>
      <c r="J5" s="7">
        <f t="shared" ca="1" si="1"/>
        <v>62150</v>
      </c>
    </row>
    <row r="6" spans="1:10" hidden="1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29927</v>
      </c>
      <c r="G6" s="6" t="s">
        <v>15</v>
      </c>
      <c r="H6" s="6">
        <v>5</v>
      </c>
      <c r="I6" s="6">
        <f t="shared" ca="1" si="0"/>
        <v>35</v>
      </c>
      <c r="J6" s="7">
        <f t="shared" ca="1" si="1"/>
        <v>56750</v>
      </c>
    </row>
    <row r="7" spans="1:10" hidden="1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32279</v>
      </c>
      <c r="G7" s="6" t="s">
        <v>29</v>
      </c>
      <c r="H7" s="6">
        <v>4</v>
      </c>
      <c r="I7" s="6">
        <f t="shared" ca="1" si="0"/>
        <v>28</v>
      </c>
      <c r="J7" s="7">
        <f t="shared" ca="1" si="1"/>
        <v>51400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>
        <v>4</v>
      </c>
      <c r="I9" s="6">
        <f t="shared" ca="1" si="0"/>
        <v>25</v>
      </c>
      <c r="J9" s="7">
        <f t="shared" ca="1" si="1"/>
        <v>51250</v>
      </c>
    </row>
    <row r="10" spans="1:10" hidden="1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29533</v>
      </c>
      <c r="G10" s="6" t="s">
        <v>15</v>
      </c>
      <c r="H10" s="6">
        <v>4</v>
      </c>
      <c r="I10" s="6">
        <f t="shared" ca="1" si="0"/>
        <v>36</v>
      </c>
      <c r="J10" s="7">
        <f t="shared" ca="1" si="1"/>
        <v>51800</v>
      </c>
    </row>
    <row r="11" spans="1:10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>
        <v>3</v>
      </c>
      <c r="I12" s="6">
        <f t="shared" ca="1" si="0"/>
        <v>32</v>
      </c>
      <c r="J12" s="7">
        <f t="shared" ca="1" si="1"/>
        <v>56600</v>
      </c>
    </row>
    <row r="13" spans="1:10" hidden="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28732</v>
      </c>
      <c r="G13" s="6" t="s">
        <v>29</v>
      </c>
      <c r="H13" s="6">
        <v>2</v>
      </c>
      <c r="I13" s="6">
        <f t="shared" ca="1" si="0"/>
        <v>38</v>
      </c>
      <c r="J13" s="7">
        <f t="shared" ca="1" si="1"/>
        <v>41900</v>
      </c>
    </row>
  </sheetData>
  <autoFilter ref="A1:J13">
    <filterColumn colId="1">
      <customFilters>
        <customFilter val="林*"/>
        <customFilter val="?國?"/>
      </customFilters>
    </filterColumn>
  </autoFilter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J13"/>
  <sheetViews>
    <sheetView workbookViewId="0">
      <selection activeCell="F2" sqref="F2:F13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>
        <v>4</v>
      </c>
      <c r="I2" s="6">
        <f t="shared" ref="I2:I13" ca="1" si="0">YEAR(TODAY())-YEAR(F2)</f>
        <v>27</v>
      </c>
      <c r="J2" s="7">
        <f t="shared" ref="J2:J13" ca="1" si="1">IF(E2="主任",40000,30000)+H2*5000+I2*50</f>
        <v>61350</v>
      </c>
    </row>
    <row r="3" spans="1:10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>
        <v>3</v>
      </c>
      <c r="I3" s="6">
        <f t="shared" ca="1" si="0"/>
        <v>29</v>
      </c>
      <c r="J3" s="7">
        <f t="shared" ca="1" si="1"/>
        <v>46450</v>
      </c>
    </row>
    <row r="4" spans="1:10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>
        <v>4</v>
      </c>
      <c r="I4" s="6">
        <f t="shared" ca="1" si="0"/>
        <v>41</v>
      </c>
      <c r="J4" s="7">
        <f t="shared" ca="1" si="1"/>
        <v>52050</v>
      </c>
    </row>
    <row r="5" spans="1:10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>
        <v>4</v>
      </c>
      <c r="I5" s="6">
        <f t="shared" ca="1" si="0"/>
        <v>39</v>
      </c>
      <c r="J5" s="7">
        <f t="shared" ca="1" si="1"/>
        <v>61950</v>
      </c>
    </row>
    <row r="6" spans="1:10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>
        <v>5</v>
      </c>
      <c r="I6" s="6">
        <f t="shared" ca="1" si="0"/>
        <v>31</v>
      </c>
      <c r="J6" s="7">
        <f t="shared" ca="1" si="1"/>
        <v>56550</v>
      </c>
    </row>
    <row r="7" spans="1:10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>
        <v>4</v>
      </c>
      <c r="I7" s="6">
        <f t="shared" ca="1" si="0"/>
        <v>24</v>
      </c>
      <c r="J7" s="7">
        <f t="shared" ca="1" si="1"/>
        <v>51200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>
        <v>4</v>
      </c>
      <c r="I9" s="6">
        <f t="shared" ca="1" si="0"/>
        <v>25</v>
      </c>
      <c r="J9" s="7">
        <f t="shared" ca="1" si="1"/>
        <v>51250</v>
      </c>
    </row>
    <row r="10" spans="1:10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>
        <v>4</v>
      </c>
      <c r="I10" s="6">
        <f t="shared" ca="1" si="0"/>
        <v>32</v>
      </c>
      <c r="J10" s="7">
        <f t="shared" ca="1" si="1"/>
        <v>51600</v>
      </c>
    </row>
    <row r="11" spans="1:10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>
        <v>3</v>
      </c>
      <c r="I12" s="6">
        <f t="shared" ca="1" si="0"/>
        <v>32</v>
      </c>
      <c r="J12" s="7">
        <f t="shared" ca="1" si="1"/>
        <v>56600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"/>
  <sheetViews>
    <sheetView workbookViewId="0">
      <selection activeCell="B2" sqref="B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31111</v>
      </c>
      <c r="G2" s="6" t="s">
        <v>15</v>
      </c>
      <c r="H2" s="6" t="s">
        <v>49</v>
      </c>
      <c r="I2" s="6">
        <v>4</v>
      </c>
      <c r="J2" s="6">
        <f t="shared" ref="J2:J13" ca="1" si="0">YEAR(TODAY())-YEAR(F2)</f>
        <v>31</v>
      </c>
      <c r="K2" s="7">
        <f t="shared" ref="K2:K13" ca="1" si="1">IF(E2="主任",40000,30000)+I2*5000+J2*50</f>
        <v>61550</v>
      </c>
    </row>
    <row r="3" spans="1:11" hidden="1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30654</v>
      </c>
      <c r="G3" s="6" t="s">
        <v>15</v>
      </c>
      <c r="H3" s="6" t="s">
        <v>59</v>
      </c>
      <c r="I3" s="6">
        <v>3</v>
      </c>
      <c r="J3" s="6">
        <f t="shared" ca="1" si="0"/>
        <v>33</v>
      </c>
      <c r="K3" s="7">
        <f t="shared" ca="1" si="1"/>
        <v>46650</v>
      </c>
    </row>
    <row r="4" spans="1:11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 t="s">
        <v>50</v>
      </c>
      <c r="I4" s="6">
        <v>4</v>
      </c>
      <c r="J4" s="6">
        <f t="shared" ca="1" si="0"/>
        <v>41</v>
      </c>
      <c r="K4" s="7">
        <f t="shared" ca="1" si="1"/>
        <v>52050</v>
      </c>
    </row>
    <row r="5" spans="1:11" hidden="1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26823</v>
      </c>
      <c r="G5" s="6" t="s">
        <v>15</v>
      </c>
      <c r="H5" s="6" t="s">
        <v>58</v>
      </c>
      <c r="I5" s="6">
        <v>4</v>
      </c>
      <c r="J5" s="6">
        <f t="shared" ca="1" si="0"/>
        <v>43</v>
      </c>
      <c r="K5" s="7">
        <f t="shared" ca="1" si="1"/>
        <v>62150</v>
      </c>
    </row>
    <row r="6" spans="1:11" hidden="1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29927</v>
      </c>
      <c r="G6" s="6" t="s">
        <v>15</v>
      </c>
      <c r="H6" s="6" t="s">
        <v>60</v>
      </c>
      <c r="I6" s="6">
        <v>5</v>
      </c>
      <c r="J6" s="6">
        <f t="shared" ca="1" si="0"/>
        <v>35</v>
      </c>
      <c r="K6" s="7">
        <f t="shared" ca="1" si="1"/>
        <v>56750</v>
      </c>
    </row>
    <row r="7" spans="1:11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 t="s">
        <v>54</v>
      </c>
      <c r="I7" s="6">
        <v>4</v>
      </c>
      <c r="J7" s="6">
        <f t="shared" ca="1" si="0"/>
        <v>24</v>
      </c>
      <c r="K7" s="7">
        <f t="shared" ca="1" si="1"/>
        <v>51200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 t="s">
        <v>51</v>
      </c>
      <c r="I9" s="6">
        <v>4</v>
      </c>
      <c r="J9" s="6">
        <f t="shared" ca="1" si="0"/>
        <v>25</v>
      </c>
      <c r="K9" s="7">
        <f t="shared" ca="1" si="1"/>
        <v>51250</v>
      </c>
    </row>
    <row r="10" spans="1:11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 t="s">
        <v>52</v>
      </c>
      <c r="I10" s="6">
        <v>4</v>
      </c>
      <c r="J10" s="6">
        <f t="shared" ca="1" si="0"/>
        <v>32</v>
      </c>
      <c r="K10" s="7">
        <f t="shared" ca="1" si="1"/>
        <v>51600</v>
      </c>
    </row>
    <row r="11" spans="1:11" hidden="1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32490</v>
      </c>
      <c r="G11" s="6" t="s">
        <v>29</v>
      </c>
      <c r="H11" s="6" t="s">
        <v>56</v>
      </c>
      <c r="I11" s="6">
        <v>4</v>
      </c>
      <c r="J11" s="6">
        <f t="shared" ca="1" si="0"/>
        <v>28</v>
      </c>
      <c r="K11" s="7">
        <f t="shared" ca="1" si="1"/>
        <v>51400</v>
      </c>
    </row>
    <row r="12" spans="1:11" hidden="1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29461</v>
      </c>
      <c r="G12" s="6" t="s">
        <v>15</v>
      </c>
      <c r="H12" s="6" t="s">
        <v>53</v>
      </c>
      <c r="I12" s="6">
        <v>3</v>
      </c>
      <c r="J12" s="6">
        <f t="shared" ca="1" si="0"/>
        <v>36</v>
      </c>
      <c r="K12" s="7">
        <f t="shared" ca="1" si="1"/>
        <v>56800</v>
      </c>
    </row>
    <row r="13" spans="1:11" hidden="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28732</v>
      </c>
      <c r="G13" s="6" t="s">
        <v>29</v>
      </c>
      <c r="H13" s="6" t="s">
        <v>57</v>
      </c>
      <c r="I13" s="6">
        <v>2</v>
      </c>
      <c r="J13" s="6">
        <f t="shared" ca="1" si="0"/>
        <v>38</v>
      </c>
      <c r="K13" s="7">
        <f t="shared" ca="1" si="1"/>
        <v>41900</v>
      </c>
    </row>
  </sheetData>
  <autoFilter ref="A1:K13">
    <filterColumn colId="1">
      <customFilters>
        <customFilter val="林*"/>
        <customFilter val="*川"/>
      </customFilters>
    </filterColumn>
  </autoFilter>
  <sortState ref="A2:K13">
    <sortCondition ref="A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3"/>
  <sheetViews>
    <sheetView workbookViewId="0">
      <selection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 t="s">
        <v>49</v>
      </c>
      <c r="I2" s="6">
        <v>4</v>
      </c>
      <c r="J2" s="6">
        <f t="shared" ref="J2:J13" ca="1" si="0">YEAR(TODAY())-YEAR(F2)</f>
        <v>27</v>
      </c>
      <c r="K2" s="7">
        <f t="shared" ref="K2:K13" ca="1" si="1">IF(E2="主任",40000,30000)+I2*5000+J2*50</f>
        <v>61350</v>
      </c>
    </row>
    <row r="3" spans="1:11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 t="s">
        <v>59</v>
      </c>
      <c r="I3" s="6">
        <v>3</v>
      </c>
      <c r="J3" s="6">
        <f t="shared" ca="1" si="0"/>
        <v>29</v>
      </c>
      <c r="K3" s="7">
        <f t="shared" ca="1" si="1"/>
        <v>46450</v>
      </c>
    </row>
    <row r="4" spans="1:11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 t="s">
        <v>50</v>
      </c>
      <c r="I4" s="6">
        <v>4</v>
      </c>
      <c r="J4" s="6">
        <f t="shared" ca="1" si="0"/>
        <v>41</v>
      </c>
      <c r="K4" s="7">
        <f t="shared" ca="1" si="1"/>
        <v>52050</v>
      </c>
    </row>
    <row r="5" spans="1:11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 t="s">
        <v>58</v>
      </c>
      <c r="I5" s="6">
        <v>4</v>
      </c>
      <c r="J5" s="6">
        <f t="shared" ca="1" si="0"/>
        <v>39</v>
      </c>
      <c r="K5" s="7">
        <f t="shared" ca="1" si="1"/>
        <v>61950</v>
      </c>
    </row>
    <row r="6" spans="1:11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 t="s">
        <v>60</v>
      </c>
      <c r="I6" s="6">
        <v>5</v>
      </c>
      <c r="J6" s="6">
        <f t="shared" ca="1" si="0"/>
        <v>31</v>
      </c>
      <c r="K6" s="7">
        <f t="shared" ca="1" si="1"/>
        <v>56550</v>
      </c>
    </row>
    <row r="7" spans="1:11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 t="s">
        <v>54</v>
      </c>
      <c r="I7" s="6">
        <v>4</v>
      </c>
      <c r="J7" s="6">
        <f t="shared" ca="1" si="0"/>
        <v>24</v>
      </c>
      <c r="K7" s="7">
        <f t="shared" ca="1" si="1"/>
        <v>51200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 t="s">
        <v>51</v>
      </c>
      <c r="I9" s="6">
        <v>4</v>
      </c>
      <c r="J9" s="6">
        <f t="shared" ca="1" si="0"/>
        <v>25</v>
      </c>
      <c r="K9" s="7">
        <f t="shared" ca="1" si="1"/>
        <v>51250</v>
      </c>
    </row>
    <row r="10" spans="1:11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 t="s">
        <v>52</v>
      </c>
      <c r="I10" s="6">
        <v>4</v>
      </c>
      <c r="J10" s="6">
        <f t="shared" ca="1" si="0"/>
        <v>32</v>
      </c>
      <c r="K10" s="7">
        <f t="shared" ca="1" si="1"/>
        <v>51600</v>
      </c>
    </row>
    <row r="11" spans="1:11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 t="s">
        <v>56</v>
      </c>
      <c r="I11" s="6">
        <v>4</v>
      </c>
      <c r="J11" s="6">
        <f t="shared" ca="1" si="0"/>
        <v>24</v>
      </c>
      <c r="K11" s="7">
        <f t="shared" ca="1" si="1"/>
        <v>51200</v>
      </c>
    </row>
    <row r="12" spans="1:11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 t="s">
        <v>53</v>
      </c>
      <c r="I12" s="6">
        <v>3</v>
      </c>
      <c r="J12" s="6">
        <f t="shared" ca="1" si="0"/>
        <v>32</v>
      </c>
      <c r="K12" s="7">
        <f t="shared" ca="1" si="1"/>
        <v>56600</v>
      </c>
    </row>
    <row r="13" spans="1:1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 t="s">
        <v>57</v>
      </c>
      <c r="I13" s="6">
        <v>2</v>
      </c>
      <c r="J13" s="6">
        <f t="shared" ca="1" si="0"/>
        <v>34</v>
      </c>
      <c r="K13" s="7">
        <f t="shared" ca="1" si="1"/>
        <v>41700</v>
      </c>
    </row>
  </sheetData>
  <sortState ref="A2:K13">
    <sortCondition ref="A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"/>
  <sheetViews>
    <sheetView workbookViewId="0">
      <selection activeCell="H2" sqref="H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31111</v>
      </c>
      <c r="G2" s="6" t="s">
        <v>15</v>
      </c>
      <c r="H2" s="6" t="s">
        <v>49</v>
      </c>
      <c r="I2" s="6">
        <v>4</v>
      </c>
      <c r="J2" s="6">
        <f t="shared" ref="J2:J13" ca="1" si="0">YEAR(TODAY())-YEAR(F2)</f>
        <v>31</v>
      </c>
      <c r="K2" s="7">
        <f t="shared" ref="K2:K13" ca="1" si="1">IF(E2="主任",40000,30000)+I2*5000+J2*50</f>
        <v>61550</v>
      </c>
    </row>
    <row r="3" spans="1:11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 t="s">
        <v>59</v>
      </c>
      <c r="I3" s="6">
        <v>3</v>
      </c>
      <c r="J3" s="6">
        <f t="shared" ca="1" si="0"/>
        <v>29</v>
      </c>
      <c r="K3" s="7">
        <f t="shared" ca="1" si="1"/>
        <v>46450</v>
      </c>
    </row>
    <row r="4" spans="1:11" hidden="1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26146</v>
      </c>
      <c r="G4" s="6" t="s">
        <v>15</v>
      </c>
      <c r="H4" s="6" t="s">
        <v>50</v>
      </c>
      <c r="I4" s="6">
        <v>4</v>
      </c>
      <c r="J4" s="6">
        <f t="shared" ca="1" si="0"/>
        <v>45</v>
      </c>
      <c r="K4" s="7">
        <f t="shared" ca="1" si="1"/>
        <v>52250</v>
      </c>
    </row>
    <row r="5" spans="1:11" hidden="1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26823</v>
      </c>
      <c r="G5" s="6" t="s">
        <v>15</v>
      </c>
      <c r="H5" s="6" t="s">
        <v>58</v>
      </c>
      <c r="I5" s="6">
        <v>4</v>
      </c>
      <c r="J5" s="6">
        <f t="shared" ca="1" si="0"/>
        <v>43</v>
      </c>
      <c r="K5" s="7">
        <f t="shared" ca="1" si="1"/>
        <v>62150</v>
      </c>
    </row>
    <row r="6" spans="1:11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 t="s">
        <v>60</v>
      </c>
      <c r="I6" s="6">
        <v>5</v>
      </c>
      <c r="J6" s="6">
        <f t="shared" ca="1" si="0"/>
        <v>31</v>
      </c>
      <c r="K6" s="7">
        <f t="shared" ca="1" si="1"/>
        <v>56550</v>
      </c>
    </row>
    <row r="7" spans="1:11" hidden="1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32279</v>
      </c>
      <c r="G7" s="6" t="s">
        <v>29</v>
      </c>
      <c r="H7" s="6" t="s">
        <v>54</v>
      </c>
      <c r="I7" s="6">
        <v>4</v>
      </c>
      <c r="J7" s="6">
        <f t="shared" ca="1" si="0"/>
        <v>28</v>
      </c>
      <c r="K7" s="7">
        <f t="shared" ca="1" si="1"/>
        <v>51400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 t="s">
        <v>51</v>
      </c>
      <c r="I9" s="6">
        <v>4</v>
      </c>
      <c r="J9" s="6">
        <f t="shared" ca="1" si="0"/>
        <v>25</v>
      </c>
      <c r="K9" s="7">
        <f t="shared" ca="1" si="1"/>
        <v>51250</v>
      </c>
    </row>
    <row r="10" spans="1:11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 t="s">
        <v>52</v>
      </c>
      <c r="I10" s="6">
        <v>4</v>
      </c>
      <c r="J10" s="6">
        <f t="shared" ca="1" si="0"/>
        <v>32</v>
      </c>
      <c r="K10" s="7">
        <f t="shared" ca="1" si="1"/>
        <v>51600</v>
      </c>
    </row>
    <row r="11" spans="1:11" hidden="1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32490</v>
      </c>
      <c r="G11" s="6" t="s">
        <v>29</v>
      </c>
      <c r="H11" s="6" t="s">
        <v>56</v>
      </c>
      <c r="I11" s="6">
        <v>4</v>
      </c>
      <c r="J11" s="6">
        <f t="shared" ca="1" si="0"/>
        <v>28</v>
      </c>
      <c r="K11" s="7">
        <f t="shared" ca="1" si="1"/>
        <v>51400</v>
      </c>
    </row>
    <row r="12" spans="1:11" hidden="1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29461</v>
      </c>
      <c r="G12" s="6" t="s">
        <v>15</v>
      </c>
      <c r="H12" s="6" t="s">
        <v>53</v>
      </c>
      <c r="I12" s="6">
        <v>3</v>
      </c>
      <c r="J12" s="6">
        <f t="shared" ca="1" si="0"/>
        <v>36</v>
      </c>
      <c r="K12" s="7">
        <f t="shared" ca="1" si="1"/>
        <v>56800</v>
      </c>
    </row>
    <row r="13" spans="1:11" hidden="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28732</v>
      </c>
      <c r="G13" s="6" t="s">
        <v>29</v>
      </c>
      <c r="H13" s="6" t="s">
        <v>57</v>
      </c>
      <c r="I13" s="6">
        <v>2</v>
      </c>
      <c r="J13" s="6">
        <f t="shared" ca="1" si="0"/>
        <v>38</v>
      </c>
      <c r="K13" s="7">
        <f t="shared" ca="1" si="1"/>
        <v>41900</v>
      </c>
    </row>
  </sheetData>
  <autoFilter ref="A1:K13">
    <filterColumn colId="7">
      <customFilters and="1">
        <customFilter operator="greaterThanOrEqual" val="2520-0000"/>
        <customFilter operator="lessThan" val="2750-9999"/>
      </customFilters>
    </filterColumn>
  </autoFilter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3"/>
  <sheetViews>
    <sheetView workbookViewId="0">
      <selection activeCell="F2" sqref="F2:F13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 t="s">
        <v>49</v>
      </c>
      <c r="I2" s="6">
        <v>4</v>
      </c>
      <c r="J2" s="6">
        <f t="shared" ref="J2:J13" ca="1" si="0">YEAR(TODAY())-YEAR(F2)</f>
        <v>27</v>
      </c>
      <c r="K2" s="7">
        <f t="shared" ref="K2:K13" ca="1" si="1">IF(E2="主任",40000,30000)+I2*5000+J2*50</f>
        <v>61350</v>
      </c>
    </row>
    <row r="3" spans="1:11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 t="s">
        <v>59</v>
      </c>
      <c r="I3" s="6">
        <v>3</v>
      </c>
      <c r="J3" s="6">
        <f t="shared" ca="1" si="0"/>
        <v>29</v>
      </c>
      <c r="K3" s="7">
        <f t="shared" ca="1" si="1"/>
        <v>46450</v>
      </c>
    </row>
    <row r="4" spans="1:11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 t="s">
        <v>50</v>
      </c>
      <c r="I4" s="6">
        <v>4</v>
      </c>
      <c r="J4" s="6">
        <f t="shared" ca="1" si="0"/>
        <v>41</v>
      </c>
      <c r="K4" s="7">
        <f t="shared" ca="1" si="1"/>
        <v>52050</v>
      </c>
    </row>
    <row r="5" spans="1:11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 t="s">
        <v>58</v>
      </c>
      <c r="I5" s="6">
        <v>4</v>
      </c>
      <c r="J5" s="6">
        <f t="shared" ca="1" si="0"/>
        <v>39</v>
      </c>
      <c r="K5" s="7">
        <f t="shared" ca="1" si="1"/>
        <v>61950</v>
      </c>
    </row>
    <row r="6" spans="1:11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 t="s">
        <v>60</v>
      </c>
      <c r="I6" s="6">
        <v>5</v>
      </c>
      <c r="J6" s="6">
        <f t="shared" ca="1" si="0"/>
        <v>31</v>
      </c>
      <c r="K6" s="7">
        <f t="shared" ca="1" si="1"/>
        <v>56550</v>
      </c>
    </row>
    <row r="7" spans="1:11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 t="s">
        <v>54</v>
      </c>
      <c r="I7" s="6">
        <v>4</v>
      </c>
      <c r="J7" s="6">
        <f t="shared" ca="1" si="0"/>
        <v>24</v>
      </c>
      <c r="K7" s="7">
        <f t="shared" ca="1" si="1"/>
        <v>51200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 t="s">
        <v>51</v>
      </c>
      <c r="I9" s="6">
        <v>4</v>
      </c>
      <c r="J9" s="6">
        <f t="shared" ca="1" si="0"/>
        <v>25</v>
      </c>
      <c r="K9" s="7">
        <f t="shared" ca="1" si="1"/>
        <v>51250</v>
      </c>
    </row>
    <row r="10" spans="1:11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 t="s">
        <v>52</v>
      </c>
      <c r="I10" s="6">
        <v>4</v>
      </c>
      <c r="J10" s="6">
        <f t="shared" ca="1" si="0"/>
        <v>32</v>
      </c>
      <c r="K10" s="7">
        <f t="shared" ca="1" si="1"/>
        <v>51600</v>
      </c>
    </row>
    <row r="11" spans="1:11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 t="s">
        <v>56</v>
      </c>
      <c r="I11" s="6">
        <v>4</v>
      </c>
      <c r="J11" s="6">
        <f t="shared" ca="1" si="0"/>
        <v>24</v>
      </c>
      <c r="K11" s="7">
        <f t="shared" ca="1" si="1"/>
        <v>51200</v>
      </c>
    </row>
    <row r="12" spans="1:11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 t="s">
        <v>53</v>
      </c>
      <c r="I12" s="6">
        <v>3</v>
      </c>
      <c r="J12" s="6">
        <f t="shared" ca="1" si="0"/>
        <v>32</v>
      </c>
      <c r="K12" s="7">
        <f t="shared" ca="1" si="1"/>
        <v>56600</v>
      </c>
    </row>
    <row r="13" spans="1:1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 t="s">
        <v>57</v>
      </c>
      <c r="I13" s="6">
        <v>2</v>
      </c>
      <c r="J13" s="6">
        <f t="shared" ca="1" si="0"/>
        <v>34</v>
      </c>
      <c r="K13" s="7">
        <f t="shared" ca="1" si="1"/>
        <v>41700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"/>
  <sheetViews>
    <sheetView workbookViewId="0">
      <selection activeCell="H2" sqref="H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31111</v>
      </c>
      <c r="G2" s="6" t="s">
        <v>15</v>
      </c>
      <c r="H2" s="6" t="s">
        <v>49</v>
      </c>
      <c r="I2" s="6">
        <v>4</v>
      </c>
      <c r="J2" s="6">
        <f t="shared" ref="J2:J13" ca="1" si="0">YEAR(TODAY())-YEAR(F2)</f>
        <v>31</v>
      </c>
      <c r="K2" s="7">
        <f t="shared" ref="K2:K13" ca="1" si="1">IF(E2="主任",40000,30000)+I2*5000+J2*50</f>
        <v>61550</v>
      </c>
    </row>
    <row r="3" spans="1:11" hidden="1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30654</v>
      </c>
      <c r="G3" s="6" t="s">
        <v>15</v>
      </c>
      <c r="H3" s="6" t="s">
        <v>59</v>
      </c>
      <c r="I3" s="6">
        <v>3</v>
      </c>
      <c r="J3" s="6">
        <f t="shared" ca="1" si="0"/>
        <v>33</v>
      </c>
      <c r="K3" s="7">
        <f t="shared" ca="1" si="1"/>
        <v>46650</v>
      </c>
    </row>
    <row r="4" spans="1:11" hidden="1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26146</v>
      </c>
      <c r="G4" s="6" t="s">
        <v>15</v>
      </c>
      <c r="H4" s="6" t="s">
        <v>50</v>
      </c>
      <c r="I4" s="6">
        <v>4</v>
      </c>
      <c r="J4" s="6">
        <f t="shared" ca="1" si="0"/>
        <v>45</v>
      </c>
      <c r="K4" s="7">
        <f t="shared" ca="1" si="1"/>
        <v>52250</v>
      </c>
    </row>
    <row r="5" spans="1:11" hidden="1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26823</v>
      </c>
      <c r="G5" s="6" t="s">
        <v>15</v>
      </c>
      <c r="H5" s="6" t="s">
        <v>58</v>
      </c>
      <c r="I5" s="6">
        <v>4</v>
      </c>
      <c r="J5" s="6">
        <f t="shared" ca="1" si="0"/>
        <v>43</v>
      </c>
      <c r="K5" s="7">
        <f t="shared" ca="1" si="1"/>
        <v>62150</v>
      </c>
    </row>
    <row r="6" spans="1:11" hidden="1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29927</v>
      </c>
      <c r="G6" s="6" t="s">
        <v>15</v>
      </c>
      <c r="H6" s="6" t="s">
        <v>60</v>
      </c>
      <c r="I6" s="6">
        <v>5</v>
      </c>
      <c r="J6" s="6">
        <f t="shared" ca="1" si="0"/>
        <v>35</v>
      </c>
      <c r="K6" s="7">
        <f t="shared" ca="1" si="1"/>
        <v>56750</v>
      </c>
    </row>
    <row r="7" spans="1:11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 t="s">
        <v>54</v>
      </c>
      <c r="I7" s="6">
        <v>4</v>
      </c>
      <c r="J7" s="6">
        <f t="shared" ca="1" si="0"/>
        <v>24</v>
      </c>
      <c r="K7" s="7">
        <f t="shared" ca="1" si="1"/>
        <v>51200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30441</v>
      </c>
      <c r="G8" s="6" t="s">
        <v>29</v>
      </c>
      <c r="H8" s="6" t="s">
        <v>55</v>
      </c>
      <c r="I8" s="6">
        <v>3</v>
      </c>
      <c r="J8" s="6">
        <f t="shared" ca="1" si="0"/>
        <v>33</v>
      </c>
      <c r="K8" s="7">
        <f t="shared" ca="1" si="1"/>
        <v>46650</v>
      </c>
    </row>
    <row r="9" spans="1:11" hidden="1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32024</v>
      </c>
      <c r="G9" s="6" t="s">
        <v>29</v>
      </c>
      <c r="H9" s="6" t="s">
        <v>51</v>
      </c>
      <c r="I9" s="6">
        <v>4</v>
      </c>
      <c r="J9" s="6">
        <f t="shared" ca="1" si="0"/>
        <v>29</v>
      </c>
      <c r="K9" s="7">
        <f t="shared" ca="1" si="1"/>
        <v>51450</v>
      </c>
    </row>
    <row r="10" spans="1:11" hidden="1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29533</v>
      </c>
      <c r="G10" s="6" t="s">
        <v>15</v>
      </c>
      <c r="H10" s="6" t="s">
        <v>52</v>
      </c>
      <c r="I10" s="6">
        <v>4</v>
      </c>
      <c r="J10" s="6">
        <f t="shared" ca="1" si="0"/>
        <v>36</v>
      </c>
      <c r="K10" s="7">
        <f t="shared" ca="1" si="1"/>
        <v>51800</v>
      </c>
    </row>
    <row r="11" spans="1:11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 t="s">
        <v>56</v>
      </c>
      <c r="I11" s="6">
        <v>4</v>
      </c>
      <c r="J11" s="6">
        <f t="shared" ca="1" si="0"/>
        <v>24</v>
      </c>
      <c r="K11" s="7">
        <f t="shared" ca="1" si="1"/>
        <v>51200</v>
      </c>
    </row>
    <row r="12" spans="1:11" hidden="1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29461</v>
      </c>
      <c r="G12" s="6" t="s">
        <v>15</v>
      </c>
      <c r="H12" s="6" t="s">
        <v>53</v>
      </c>
      <c r="I12" s="6">
        <v>3</v>
      </c>
      <c r="J12" s="6">
        <f t="shared" ca="1" si="0"/>
        <v>36</v>
      </c>
      <c r="K12" s="7">
        <f t="shared" ca="1" si="1"/>
        <v>56800</v>
      </c>
    </row>
    <row r="13" spans="1:11" hidden="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28732</v>
      </c>
      <c r="G13" s="6" t="s">
        <v>29</v>
      </c>
      <c r="H13" s="6" t="s">
        <v>57</v>
      </c>
      <c r="I13" s="6">
        <v>2</v>
      </c>
      <c r="J13" s="6">
        <f t="shared" ca="1" si="0"/>
        <v>38</v>
      </c>
      <c r="K13" s="7">
        <f t="shared" ca="1" si="1"/>
        <v>41900</v>
      </c>
    </row>
  </sheetData>
  <autoFilter ref="A1:K13">
    <filterColumn colId="7">
      <customFilters and="1">
        <customFilter operator="notEqual" val="2*"/>
        <customFilter val="*1"/>
      </customFilters>
    </filterColumn>
  </autoFilter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3"/>
  <sheetViews>
    <sheetView workbookViewId="0">
      <selection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 t="s">
        <v>49</v>
      </c>
      <c r="I2" s="6">
        <v>4</v>
      </c>
      <c r="J2" s="6">
        <f t="shared" ref="J2:J13" ca="1" si="0">YEAR(TODAY())-YEAR(F2)</f>
        <v>27</v>
      </c>
      <c r="K2" s="7">
        <f t="shared" ref="K2:K13" ca="1" si="1">IF(E2="主任",40000,30000)+I2*5000+J2*50</f>
        <v>61350</v>
      </c>
    </row>
    <row r="3" spans="1:11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 t="s">
        <v>59</v>
      </c>
      <c r="I3" s="6">
        <v>3</v>
      </c>
      <c r="J3" s="6">
        <f t="shared" ca="1" si="0"/>
        <v>29</v>
      </c>
      <c r="K3" s="7">
        <f t="shared" ca="1" si="1"/>
        <v>46450</v>
      </c>
    </row>
    <row r="4" spans="1:11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 t="s">
        <v>50</v>
      </c>
      <c r="I4" s="6">
        <v>4</v>
      </c>
      <c r="J4" s="6">
        <f t="shared" ca="1" si="0"/>
        <v>41</v>
      </c>
      <c r="K4" s="7">
        <f t="shared" ca="1" si="1"/>
        <v>52050</v>
      </c>
    </row>
    <row r="5" spans="1:11">
      <c r="A5" s="3" t="s">
        <v>21</v>
      </c>
      <c r="B5" s="46" t="s">
        <v>185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 t="s">
        <v>58</v>
      </c>
      <c r="I5" s="6">
        <v>4</v>
      </c>
      <c r="J5" s="6">
        <f t="shared" ca="1" si="0"/>
        <v>39</v>
      </c>
      <c r="K5" s="7">
        <f t="shared" ca="1" si="1"/>
        <v>61950</v>
      </c>
    </row>
    <row r="6" spans="1:11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 t="s">
        <v>60</v>
      </c>
      <c r="I6" s="6">
        <v>5</v>
      </c>
      <c r="J6" s="6">
        <f t="shared" ca="1" si="0"/>
        <v>31</v>
      </c>
      <c r="K6" s="7">
        <f t="shared" ca="1" si="1"/>
        <v>56550</v>
      </c>
    </row>
    <row r="7" spans="1:11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 t="s">
        <v>54</v>
      </c>
      <c r="I7" s="6">
        <v>4</v>
      </c>
      <c r="J7" s="6">
        <f t="shared" ca="1" si="0"/>
        <v>24</v>
      </c>
      <c r="K7" s="7">
        <f t="shared" ca="1" si="1"/>
        <v>51200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 t="s">
        <v>51</v>
      </c>
      <c r="I9" s="6">
        <v>4</v>
      </c>
      <c r="J9" s="6">
        <f t="shared" ca="1" si="0"/>
        <v>25</v>
      </c>
      <c r="K9" s="7">
        <f t="shared" ca="1" si="1"/>
        <v>51250</v>
      </c>
    </row>
    <row r="10" spans="1:11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 t="s">
        <v>52</v>
      </c>
      <c r="I10" s="6">
        <v>4</v>
      </c>
      <c r="J10" s="6">
        <f t="shared" ca="1" si="0"/>
        <v>32</v>
      </c>
      <c r="K10" s="7">
        <f t="shared" ca="1" si="1"/>
        <v>51600</v>
      </c>
    </row>
    <row r="11" spans="1:11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 t="s">
        <v>56</v>
      </c>
      <c r="I11" s="6">
        <v>4</v>
      </c>
      <c r="J11" s="6">
        <f t="shared" ca="1" si="0"/>
        <v>24</v>
      </c>
      <c r="K11" s="7">
        <f t="shared" ca="1" si="1"/>
        <v>51200</v>
      </c>
    </row>
    <row r="12" spans="1:11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 t="s">
        <v>53</v>
      </c>
      <c r="I12" s="6">
        <v>3</v>
      </c>
      <c r="J12" s="6">
        <f t="shared" ca="1" si="0"/>
        <v>32</v>
      </c>
      <c r="K12" s="7">
        <f t="shared" ca="1" si="1"/>
        <v>56600</v>
      </c>
    </row>
    <row r="13" spans="1:1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 t="s">
        <v>57</v>
      </c>
      <c r="I13" s="6">
        <v>2</v>
      </c>
      <c r="J13" s="6">
        <f t="shared" ca="1" si="0"/>
        <v>34</v>
      </c>
      <c r="K13" s="7">
        <f t="shared" ca="1" si="1"/>
        <v>41700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26146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45</v>
      </c>
      <c r="K2" s="7">
        <f t="shared" ref="K2:K13" ca="1" si="1">IF(E2="主任",40000,30000)+I2*5000+J2*50</f>
        <v>52250</v>
      </c>
    </row>
    <row r="3" spans="1:11" hidden="1">
      <c r="A3" s="3" t="s">
        <v>21</v>
      </c>
      <c r="B3" s="46" t="s">
        <v>184</v>
      </c>
      <c r="C3" s="4" t="s">
        <v>12</v>
      </c>
      <c r="D3" s="5" t="s">
        <v>23</v>
      </c>
      <c r="E3" s="5" t="s">
        <v>14</v>
      </c>
      <c r="F3" s="50">
        <v>26823</v>
      </c>
      <c r="G3" s="6" t="s">
        <v>15</v>
      </c>
      <c r="H3" s="6" t="s">
        <v>58</v>
      </c>
      <c r="I3" s="6">
        <v>4</v>
      </c>
      <c r="J3" s="6">
        <f t="shared" ca="1" si="0"/>
        <v>43</v>
      </c>
      <c r="K3" s="7">
        <f t="shared" ca="1" si="1"/>
        <v>62150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29533</v>
      </c>
      <c r="G6" s="6" t="s">
        <v>15</v>
      </c>
      <c r="H6" s="6" t="s">
        <v>52</v>
      </c>
      <c r="I6" s="6">
        <v>4</v>
      </c>
      <c r="J6" s="6">
        <f t="shared" ca="1" si="0"/>
        <v>36</v>
      </c>
      <c r="K6" s="7">
        <f t="shared" ca="1" si="1"/>
        <v>51800</v>
      </c>
    </row>
    <row r="7" spans="1:11" hidden="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29927</v>
      </c>
      <c r="G7" s="6" t="s">
        <v>15</v>
      </c>
      <c r="H7" s="6" t="s">
        <v>60</v>
      </c>
      <c r="I7" s="6">
        <v>5</v>
      </c>
      <c r="J7" s="6">
        <f t="shared" ca="1" si="0"/>
        <v>35</v>
      </c>
      <c r="K7" s="7">
        <f t="shared" ca="1" si="1"/>
        <v>56750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30441</v>
      </c>
      <c r="G8" s="6" t="s">
        <v>29</v>
      </c>
      <c r="H8" s="6" t="s">
        <v>55</v>
      </c>
      <c r="I8" s="6">
        <v>3</v>
      </c>
      <c r="J8" s="6">
        <f t="shared" ca="1" si="0"/>
        <v>33</v>
      </c>
      <c r="K8" s="7">
        <f t="shared" ca="1" si="1"/>
        <v>46650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30654</v>
      </c>
      <c r="G9" s="6" t="s">
        <v>15</v>
      </c>
      <c r="H9" s="6" t="s">
        <v>59</v>
      </c>
      <c r="I9" s="6">
        <v>3</v>
      </c>
      <c r="J9" s="6">
        <f t="shared" ca="1" si="0"/>
        <v>33</v>
      </c>
      <c r="K9" s="7">
        <f t="shared" ca="1" si="1"/>
        <v>46650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31111</v>
      </c>
      <c r="G10" s="6" t="s">
        <v>15</v>
      </c>
      <c r="H10" s="6" t="s">
        <v>49</v>
      </c>
      <c r="I10" s="6">
        <v>4</v>
      </c>
      <c r="J10" s="6">
        <f t="shared" ca="1" si="0"/>
        <v>31</v>
      </c>
      <c r="K10" s="7">
        <f t="shared" ca="1" si="1"/>
        <v>61550</v>
      </c>
    </row>
    <row r="11" spans="1:11" hidden="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32024</v>
      </c>
      <c r="G11" s="6" t="s">
        <v>29</v>
      </c>
      <c r="H11" s="6" t="s">
        <v>51</v>
      </c>
      <c r="I11" s="6">
        <v>4</v>
      </c>
      <c r="J11" s="6">
        <f t="shared" ca="1" si="0"/>
        <v>29</v>
      </c>
      <c r="K11" s="7">
        <f t="shared" ca="1" si="1"/>
        <v>51450</v>
      </c>
    </row>
    <row r="12" spans="1:11" hidden="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32279</v>
      </c>
      <c r="G12" s="6" t="s">
        <v>29</v>
      </c>
      <c r="H12" s="6" t="s">
        <v>54</v>
      </c>
      <c r="I12" s="6">
        <v>4</v>
      </c>
      <c r="J12" s="6">
        <f t="shared" ca="1" si="0"/>
        <v>28</v>
      </c>
      <c r="K12" s="7">
        <f t="shared" ca="1" si="1"/>
        <v>51400</v>
      </c>
    </row>
    <row r="13" spans="1:11" hidden="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32490</v>
      </c>
      <c r="G13" s="6" t="s">
        <v>29</v>
      </c>
      <c r="H13" s="6" t="s">
        <v>56</v>
      </c>
      <c r="I13" s="6">
        <v>4</v>
      </c>
      <c r="J13" s="6">
        <f t="shared" ca="1" si="0"/>
        <v>28</v>
      </c>
      <c r="K13" s="7">
        <f t="shared" ca="1" si="1"/>
        <v>51400</v>
      </c>
    </row>
    <row r="15" spans="1:11">
      <c r="A15" t="s">
        <v>61</v>
      </c>
    </row>
    <row r="16" spans="1:11">
      <c r="A16" s="1" t="str">
        <f>D1</f>
        <v>部門</v>
      </c>
    </row>
    <row r="17" spans="1:1">
      <c r="A17" s="5" t="str">
        <f>D5</f>
        <v>門市</v>
      </c>
    </row>
  </sheetData>
  <sortState ref="A2:K13">
    <sortCondition ref="F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2" sqref="C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41</v>
      </c>
      <c r="B2" s="4" t="s">
        <v>42</v>
      </c>
      <c r="C2" s="4" t="s">
        <v>12</v>
      </c>
      <c r="D2" s="5" t="s">
        <v>43</v>
      </c>
      <c r="E2" s="5" t="s">
        <v>14</v>
      </c>
      <c r="F2" s="50">
        <v>30922</v>
      </c>
      <c r="G2" s="6" t="s">
        <v>15</v>
      </c>
      <c r="H2" s="6">
        <v>3</v>
      </c>
      <c r="I2" s="6">
        <f t="shared" ref="I2:I13" ca="1" si="0">YEAR(TODAY())-YEAR(F2)</f>
        <v>32</v>
      </c>
      <c r="J2" s="7">
        <f t="shared" ref="J2:J13" ca="1" si="1">IF(E2="主任",40000,30000)+H2*5000+I2*50</f>
        <v>56600</v>
      </c>
    </row>
    <row r="3" spans="1:10">
      <c r="A3" s="3" t="s">
        <v>44</v>
      </c>
      <c r="B3" s="4" t="s">
        <v>45</v>
      </c>
      <c r="C3" s="4" t="s">
        <v>12</v>
      </c>
      <c r="D3" s="5" t="s">
        <v>43</v>
      </c>
      <c r="E3" s="5" t="s">
        <v>18</v>
      </c>
      <c r="F3" s="50">
        <v>30193</v>
      </c>
      <c r="G3" s="6" t="s">
        <v>29</v>
      </c>
      <c r="H3" s="6">
        <v>2</v>
      </c>
      <c r="I3" s="6">
        <f t="shared" ca="1" si="0"/>
        <v>34</v>
      </c>
      <c r="J3" s="7">
        <f t="shared" ca="1" si="1"/>
        <v>41700</v>
      </c>
    </row>
    <row r="4" spans="1:10">
      <c r="A4" s="3" t="s">
        <v>10</v>
      </c>
      <c r="B4" s="4" t="s">
        <v>11</v>
      </c>
      <c r="C4" s="4" t="s">
        <v>12</v>
      </c>
      <c r="D4" s="5" t="s">
        <v>13</v>
      </c>
      <c r="E4" s="5" t="s">
        <v>14</v>
      </c>
      <c r="F4" s="50">
        <v>32572</v>
      </c>
      <c r="G4" s="6" t="s">
        <v>15</v>
      </c>
      <c r="H4" s="6">
        <v>4</v>
      </c>
      <c r="I4" s="6">
        <f t="shared" ca="1" si="0"/>
        <v>27</v>
      </c>
      <c r="J4" s="7">
        <f t="shared" ca="1" si="1"/>
        <v>61350</v>
      </c>
    </row>
    <row r="5" spans="1:10">
      <c r="A5" s="3" t="s">
        <v>19</v>
      </c>
      <c r="B5" s="4" t="s">
        <v>20</v>
      </c>
      <c r="C5" s="4" t="s">
        <v>12</v>
      </c>
      <c r="D5" s="5" t="s">
        <v>13</v>
      </c>
      <c r="E5" s="5" t="s">
        <v>18</v>
      </c>
      <c r="F5" s="50">
        <v>27607</v>
      </c>
      <c r="G5" s="6" t="s">
        <v>15</v>
      </c>
      <c r="H5" s="6">
        <v>4</v>
      </c>
      <c r="I5" s="6">
        <f t="shared" ca="1" si="0"/>
        <v>41</v>
      </c>
      <c r="J5" s="7">
        <f t="shared" ca="1" si="1"/>
        <v>52050</v>
      </c>
    </row>
    <row r="6" spans="1:10">
      <c r="A6" s="3" t="s">
        <v>16</v>
      </c>
      <c r="B6" s="4" t="s">
        <v>17</v>
      </c>
      <c r="C6" s="4" t="s">
        <v>12</v>
      </c>
      <c r="D6" s="5" t="s">
        <v>13</v>
      </c>
      <c r="E6" s="5" t="s">
        <v>18</v>
      </c>
      <c r="F6" s="50">
        <v>32115</v>
      </c>
      <c r="G6" s="6" t="s">
        <v>15</v>
      </c>
      <c r="H6" s="6">
        <v>3</v>
      </c>
      <c r="I6" s="6">
        <f t="shared" ca="1" si="0"/>
        <v>29</v>
      </c>
      <c r="J6" s="7">
        <f t="shared" ca="1" si="1"/>
        <v>46450</v>
      </c>
    </row>
    <row r="7" spans="1:10">
      <c r="A7" s="3" t="s">
        <v>21</v>
      </c>
      <c r="B7" s="46" t="s">
        <v>183</v>
      </c>
      <c r="C7" s="4" t="s">
        <v>12</v>
      </c>
      <c r="D7" s="5" t="s">
        <v>23</v>
      </c>
      <c r="E7" s="5" t="s">
        <v>14</v>
      </c>
      <c r="F7" s="50">
        <v>28284</v>
      </c>
      <c r="G7" s="6" t="s">
        <v>15</v>
      </c>
      <c r="H7" s="6">
        <v>4</v>
      </c>
      <c r="I7" s="6">
        <f t="shared" ca="1" si="0"/>
        <v>39</v>
      </c>
      <c r="J7" s="7">
        <f t="shared" ca="1" si="1"/>
        <v>61950</v>
      </c>
    </row>
    <row r="8" spans="1:10">
      <c r="A8" s="3" t="s">
        <v>32</v>
      </c>
      <c r="B8" s="4" t="s">
        <v>33</v>
      </c>
      <c r="C8" s="4" t="s">
        <v>34</v>
      </c>
      <c r="D8" s="5" t="s">
        <v>35</v>
      </c>
      <c r="E8" s="5" t="s">
        <v>18</v>
      </c>
      <c r="F8" s="50">
        <v>33485</v>
      </c>
      <c r="G8" s="6" t="s">
        <v>29</v>
      </c>
      <c r="H8" s="6">
        <v>4</v>
      </c>
      <c r="I8" s="6">
        <f t="shared" ca="1" si="0"/>
        <v>25</v>
      </c>
      <c r="J8" s="7">
        <f t="shared" ca="1" si="1"/>
        <v>51250</v>
      </c>
    </row>
    <row r="9" spans="1:10">
      <c r="A9" s="3" t="s">
        <v>36</v>
      </c>
      <c r="B9" s="4" t="s">
        <v>37</v>
      </c>
      <c r="C9" s="4" t="s">
        <v>26</v>
      </c>
      <c r="D9" s="5" t="s">
        <v>35</v>
      </c>
      <c r="E9" s="5" t="s">
        <v>38</v>
      </c>
      <c r="F9" s="50">
        <v>30994</v>
      </c>
      <c r="G9" s="6" t="s">
        <v>15</v>
      </c>
      <c r="H9" s="6">
        <v>4</v>
      </c>
      <c r="I9" s="6">
        <f t="shared" ca="1" si="0"/>
        <v>32</v>
      </c>
      <c r="J9" s="7">
        <f t="shared" ca="1" si="1"/>
        <v>51600</v>
      </c>
    </row>
    <row r="10" spans="1:10">
      <c r="A10" s="3" t="s">
        <v>24</v>
      </c>
      <c r="B10" s="4" t="s">
        <v>25</v>
      </c>
      <c r="C10" s="4" t="s">
        <v>26</v>
      </c>
      <c r="D10" s="5" t="s">
        <v>23</v>
      </c>
      <c r="E10" s="5" t="s">
        <v>18</v>
      </c>
      <c r="F10" s="50">
        <v>31388</v>
      </c>
      <c r="G10" s="6" t="s">
        <v>15</v>
      </c>
      <c r="H10" s="6">
        <v>5</v>
      </c>
      <c r="I10" s="6">
        <f t="shared" ca="1" si="0"/>
        <v>31</v>
      </c>
      <c r="J10" s="7">
        <f t="shared" ca="1" si="1"/>
        <v>56550</v>
      </c>
    </row>
    <row r="11" spans="1:10">
      <c r="A11" s="3" t="s">
        <v>30</v>
      </c>
      <c r="B11" s="4" t="s">
        <v>31</v>
      </c>
      <c r="C11" s="4" t="s">
        <v>22</v>
      </c>
      <c r="D11" s="5" t="s">
        <v>23</v>
      </c>
      <c r="E11" s="5" t="s">
        <v>18</v>
      </c>
      <c r="F11" s="50">
        <v>31902</v>
      </c>
      <c r="G11" s="6" t="s">
        <v>29</v>
      </c>
      <c r="H11" s="6">
        <v>3</v>
      </c>
      <c r="I11" s="6">
        <f t="shared" ca="1" si="0"/>
        <v>29</v>
      </c>
      <c r="J11" s="7">
        <f t="shared" ca="1" si="1"/>
        <v>46450</v>
      </c>
    </row>
    <row r="12" spans="1:10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>
        <v>4</v>
      </c>
      <c r="I12" s="6">
        <f t="shared" ca="1" si="0"/>
        <v>24</v>
      </c>
      <c r="J12" s="7">
        <f t="shared" ca="1" si="1"/>
        <v>51200</v>
      </c>
    </row>
    <row r="13" spans="1:10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>
        <v>4</v>
      </c>
      <c r="I13" s="6">
        <f t="shared" ca="1" si="0"/>
        <v>24</v>
      </c>
      <c r="J13" s="7">
        <f t="shared" ca="1" si="1"/>
        <v>51200</v>
      </c>
    </row>
  </sheetData>
  <sortState ref="A2:J13">
    <sortCondition ref="C3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5"/>
  <sheetViews>
    <sheetView workbookViewId="0">
      <pane ySplit="1" topLeftCell="A8" activePane="bottomLeft" state="frozen"/>
      <selection pane="bottomLeft" activeCell="A9" sqref="A9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184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62</v>
      </c>
    </row>
  </sheetData>
  <sortState ref="A2:K13">
    <sortCondition ref="F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"/>
  <sheetViews>
    <sheetView workbookViewId="0">
      <pane ySplit="1" topLeftCell="A2" activePane="bottomLeft" state="frozen"/>
      <selection pane="bottomLeft" activeCell="B2" sqref="B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 hidden="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 hidden="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 hidden="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 hidden="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61</v>
      </c>
    </row>
    <row r="16" spans="1:11">
      <c r="A16" s="1" t="str">
        <f>J1</f>
        <v>年齡</v>
      </c>
    </row>
    <row r="17" spans="1:1">
      <c r="A17" t="s">
        <v>237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6"/>
  <sheetViews>
    <sheetView workbookViewId="0">
      <pane ySplit="1" topLeftCell="A2" activePane="bottomLeft" state="frozen"/>
      <selection pane="bottomLeft" activeCell="A5" sqref="A5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61</v>
      </c>
    </row>
    <row r="16" spans="1:11">
      <c r="A16" s="1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9.44140625" customWidth="1"/>
    <col min="2" max="2" width="8.109375" bestFit="1" customWidth="1"/>
    <col min="3" max="5" width="6" bestFit="1" customWidth="1"/>
    <col min="6" max="6" width="10.44140625" bestFit="1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 hidden="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 hidden="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61</v>
      </c>
    </row>
    <row r="16" spans="1:11">
      <c r="A16" s="1" t="str">
        <f>F1</f>
        <v>生日</v>
      </c>
    </row>
    <row r="17" spans="1:1">
      <c r="A17" t="s">
        <v>238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5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10.44140625" bestFit="1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"/>
  <sheetViews>
    <sheetView workbookViewId="0">
      <pane ySplit="1" topLeftCell="A8" activePane="bottomLeft" state="frozen"/>
      <selection pane="bottomLeft" activeCell="B10" sqref="B10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 hidden="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 hidden="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63</v>
      </c>
    </row>
    <row r="16" spans="1:11">
      <c r="A16" s="1" t="str">
        <f>G1</f>
        <v>婚姻</v>
      </c>
      <c r="B16" s="2" t="str">
        <f>K1</f>
        <v>薪資</v>
      </c>
    </row>
    <row r="17" spans="1:2">
      <c r="A17" s="6" t="s">
        <v>29</v>
      </c>
      <c r="B17" t="s">
        <v>64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5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63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"/>
  <sheetViews>
    <sheetView workbookViewId="0">
      <pane ySplit="1" topLeftCell="A2" activePane="bottomLeft" state="frozen"/>
      <selection pane="bottomLeft" activeCell="F4" sqref="F4"/>
    </sheetView>
  </sheetViews>
  <sheetFormatPr defaultRowHeight="16.2"/>
  <cols>
    <col min="1" max="1" width="6" bestFit="1" customWidth="1"/>
    <col min="2" max="2" width="8.109375" bestFit="1" customWidth="1"/>
    <col min="3" max="3" width="8.44140625" bestFit="1" customWidth="1"/>
    <col min="4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 hidden="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 hidden="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 hidden="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 hidden="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 hidden="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65</v>
      </c>
    </row>
    <row r="16" spans="1:11">
      <c r="A16" s="1" t="str">
        <f>G1</f>
        <v>婚姻</v>
      </c>
      <c r="B16" s="2" t="str">
        <f>K1</f>
        <v>薪資</v>
      </c>
      <c r="C16" s="2" t="str">
        <f>K1</f>
        <v>薪資</v>
      </c>
    </row>
    <row r="17" spans="1:3">
      <c r="A17" t="str">
        <f>G7</f>
        <v>已婚</v>
      </c>
      <c r="B17" t="s">
        <v>66</v>
      </c>
      <c r="C17" t="s">
        <v>67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5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0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 hidden="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 hidden="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68</v>
      </c>
    </row>
    <row r="16" spans="1:11">
      <c r="A16" s="1" t="str">
        <f>B1</f>
        <v>姓名</v>
      </c>
    </row>
    <row r="17" spans="1:1">
      <c r="A17" t="s">
        <v>233</v>
      </c>
    </row>
    <row r="18" spans="1:1">
      <c r="A18" t="s">
        <v>234</v>
      </c>
    </row>
    <row r="19" spans="1:1">
      <c r="A19" t="s">
        <v>235</v>
      </c>
    </row>
    <row r="20" spans="1:1">
      <c r="A20" t="s">
        <v>236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3"/>
  <sheetViews>
    <sheetView workbookViewId="0">
      <selection activeCell="F2" sqref="F2:F13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>
        <v>4</v>
      </c>
      <c r="I2" s="6">
        <f t="shared" ref="I2:I13" ca="1" si="0">YEAR(TODAY())-YEAR(F2)</f>
        <v>27</v>
      </c>
      <c r="J2" s="7">
        <f t="shared" ref="J2:J13" ca="1" si="1">IF(E2="主任",40000,30000)+H2*5000+I2*50</f>
        <v>61350</v>
      </c>
    </row>
    <row r="3" spans="1:10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>
        <v>3</v>
      </c>
      <c r="I3" s="6">
        <f t="shared" ca="1" si="0"/>
        <v>29</v>
      </c>
      <c r="J3" s="7">
        <f t="shared" ca="1" si="1"/>
        <v>46450</v>
      </c>
    </row>
    <row r="4" spans="1:10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>
        <v>4</v>
      </c>
      <c r="I4" s="6">
        <f t="shared" ca="1" si="0"/>
        <v>41</v>
      </c>
      <c r="J4" s="7">
        <f t="shared" ca="1" si="1"/>
        <v>52050</v>
      </c>
    </row>
    <row r="5" spans="1:10">
      <c r="A5" s="3" t="s">
        <v>21</v>
      </c>
      <c r="B5" s="46" t="s">
        <v>183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>
        <v>4</v>
      </c>
      <c r="I5" s="6">
        <f t="shared" ca="1" si="0"/>
        <v>39</v>
      </c>
      <c r="J5" s="7">
        <f t="shared" ca="1" si="1"/>
        <v>61950</v>
      </c>
    </row>
    <row r="6" spans="1:10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>
        <v>5</v>
      </c>
      <c r="I6" s="6">
        <f t="shared" ca="1" si="0"/>
        <v>31</v>
      </c>
      <c r="J6" s="7">
        <f t="shared" ca="1" si="1"/>
        <v>56550</v>
      </c>
    </row>
    <row r="7" spans="1:10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>
        <v>4</v>
      </c>
      <c r="I7" s="6">
        <f t="shared" ca="1" si="0"/>
        <v>24</v>
      </c>
      <c r="J7" s="7">
        <f t="shared" ca="1" si="1"/>
        <v>51200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>
        <v>4</v>
      </c>
      <c r="I9" s="6">
        <f t="shared" ca="1" si="0"/>
        <v>25</v>
      </c>
      <c r="J9" s="7">
        <f t="shared" ca="1" si="1"/>
        <v>51250</v>
      </c>
    </row>
    <row r="10" spans="1:10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>
        <v>4</v>
      </c>
      <c r="I10" s="6">
        <f t="shared" ca="1" si="0"/>
        <v>32</v>
      </c>
      <c r="J10" s="7">
        <f t="shared" ca="1" si="1"/>
        <v>51600</v>
      </c>
    </row>
    <row r="11" spans="1:10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>
        <v>3</v>
      </c>
      <c r="I12" s="6">
        <f t="shared" ca="1" si="0"/>
        <v>32</v>
      </c>
      <c r="J12" s="7">
        <f t="shared" ca="1" si="1"/>
        <v>56600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</sheetData>
  <sortState ref="A2:J13">
    <sortCondition ref="A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5"/>
  <sheetViews>
    <sheetView workbookViewId="0">
      <pane ySplit="1" topLeftCell="A2" activePane="bottomLeft" state="frozen"/>
      <selection pane="bottomLeft" activeCell="A2" sqref="A2:K13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68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"/>
  <sheetViews>
    <sheetView workbookViewId="0">
      <pane ySplit="1" topLeftCell="A2" activePane="bottomLeft" state="frozen"/>
      <selection pane="bottomLeft" activeCell="G10" sqref="G10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 hidden="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 hidden="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 hidden="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65</v>
      </c>
    </row>
    <row r="16" spans="1:11">
      <c r="A16" s="1" t="s">
        <v>2</v>
      </c>
      <c r="B16" s="1" t="s">
        <v>6</v>
      </c>
      <c r="C16" s="2" t="s">
        <v>8</v>
      </c>
    </row>
    <row r="17" spans="1:3">
      <c r="A17" s="4" t="s">
        <v>22</v>
      </c>
      <c r="B17" s="6" t="s">
        <v>15</v>
      </c>
      <c r="C17" t="s">
        <v>188</v>
      </c>
    </row>
    <row r="18" spans="1:3">
      <c r="A18" s="4" t="s">
        <v>12</v>
      </c>
      <c r="B18" s="6" t="s">
        <v>29</v>
      </c>
      <c r="C18" t="s">
        <v>69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5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"/>
  <sheetViews>
    <sheetView workbookViewId="0">
      <pane ySplit="1" topLeftCell="A2" activePane="bottomLeft" state="frozen"/>
      <selection pane="bottomLeft" activeCell="B2" sqref="B2"/>
    </sheetView>
  </sheetViews>
  <sheetFormatPr defaultRowHeight="16.2"/>
  <cols>
    <col min="1" max="1" width="12.109375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 hidden="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 hidden="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 hidden="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 hidden="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61</v>
      </c>
    </row>
    <row r="16" spans="1:11">
      <c r="A16" t="s">
        <v>70</v>
      </c>
    </row>
    <row r="17" spans="1:2">
      <c r="A17" t="b">
        <f ca="1">K2&gt;=60000</f>
        <v>0</v>
      </c>
      <c r="B17" t="s">
        <v>189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3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"/>
  <sheetViews>
    <sheetView workbookViewId="0">
      <pane ySplit="1" topLeftCell="A2" activePane="bottomLeft" state="frozen"/>
      <selection pane="bottomLeft" activeCell="F6" sqref="F6"/>
    </sheetView>
  </sheetViews>
  <sheetFormatPr defaultRowHeight="16.2"/>
  <cols>
    <col min="1" max="1" width="10.44140625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 hidden="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 hidden="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 hidden="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 hidden="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61</v>
      </c>
    </row>
    <row r="16" spans="1:11">
      <c r="A16" s="2" t="s">
        <v>70</v>
      </c>
    </row>
    <row r="17" spans="1:2">
      <c r="A17" t="b">
        <f ca="1">薪資&gt;=60000</f>
        <v>0</v>
      </c>
      <c r="B17" t="s">
        <v>219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3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"/>
  <sheetViews>
    <sheetView workbookViewId="0">
      <pane ySplit="1" topLeftCell="A2" activePane="bottomLeft" state="frozen"/>
      <selection pane="bottomLeft" activeCell="D7" sqref="D7"/>
    </sheetView>
  </sheetViews>
  <sheetFormatPr defaultRowHeight="16.2"/>
  <cols>
    <col min="1" max="1" width="15.44140625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 hidden="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 hidden="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 hidden="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61</v>
      </c>
    </row>
    <row r="16" spans="1:11">
      <c r="A16" t="s">
        <v>71</v>
      </c>
    </row>
    <row r="17" spans="1:2">
      <c r="A17" t="b">
        <f ca="1">AND(性別="男",婚姻="未婚",薪資&gt;50000)</f>
        <v>0</v>
      </c>
      <c r="B17" t="s">
        <v>190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3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"/>
  <sheetViews>
    <sheetView workbookViewId="0">
      <pane ySplit="1" topLeftCell="A2" activePane="bottomLeft" state="frozen"/>
      <selection pane="bottomLeft" activeCell="C3" sqref="C3"/>
    </sheetView>
  </sheetViews>
  <sheetFormatPr defaultRowHeight="16.2"/>
  <cols>
    <col min="1" max="1" width="7.109375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 hidden="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t="s">
        <v>61</v>
      </c>
    </row>
    <row r="16" spans="1:11">
      <c r="A16" t="s">
        <v>220</v>
      </c>
    </row>
    <row r="17" spans="1:2">
      <c r="A17" t="b">
        <f>OR(AND(性別="男",職稱="專員"),AND(性別="女",職稱="主任"))</f>
        <v>0</v>
      </c>
      <c r="B17" t="s">
        <v>221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21</v>
      </c>
      <c r="B2" s="46" t="s">
        <v>183</v>
      </c>
      <c r="C2" s="4" t="s">
        <v>12</v>
      </c>
      <c r="D2" s="5" t="s">
        <v>23</v>
      </c>
      <c r="E2" s="5" t="s">
        <v>14</v>
      </c>
      <c r="F2" s="50">
        <v>28284</v>
      </c>
      <c r="G2" s="6" t="s">
        <v>15</v>
      </c>
      <c r="H2" s="6">
        <v>4</v>
      </c>
      <c r="I2" s="6">
        <f t="shared" ref="I2:I13" ca="1" si="0">YEAR(TODAY())-YEAR(F2)</f>
        <v>39</v>
      </c>
      <c r="J2" s="7">
        <f t="shared" ref="J2:J13" ca="1" si="1">IF(E2="主任",40000,30000)+H2*5000+I2*50</f>
        <v>61950</v>
      </c>
    </row>
    <row r="3" spans="1:10">
      <c r="A3" s="3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0">
        <v>32572</v>
      </c>
      <c r="G3" s="6" t="s">
        <v>15</v>
      </c>
      <c r="H3" s="6">
        <v>4</v>
      </c>
      <c r="I3" s="6">
        <f t="shared" ca="1" si="0"/>
        <v>27</v>
      </c>
      <c r="J3" s="7">
        <f t="shared" ca="1" si="1"/>
        <v>61350</v>
      </c>
    </row>
    <row r="4" spans="1:10">
      <c r="A4" s="3" t="s">
        <v>41</v>
      </c>
      <c r="B4" s="4" t="s">
        <v>42</v>
      </c>
      <c r="C4" s="4" t="s">
        <v>12</v>
      </c>
      <c r="D4" s="5" t="s">
        <v>43</v>
      </c>
      <c r="E4" s="5" t="s">
        <v>14</v>
      </c>
      <c r="F4" s="50">
        <v>30922</v>
      </c>
      <c r="G4" s="6" t="s">
        <v>15</v>
      </c>
      <c r="H4" s="6">
        <v>3</v>
      </c>
      <c r="I4" s="6">
        <f t="shared" ca="1" si="0"/>
        <v>32</v>
      </c>
      <c r="J4" s="7">
        <f t="shared" ca="1" si="1"/>
        <v>56600</v>
      </c>
    </row>
    <row r="5" spans="1:10">
      <c r="A5" s="3" t="s">
        <v>19</v>
      </c>
      <c r="B5" s="4" t="s">
        <v>20</v>
      </c>
      <c r="C5" s="4" t="s">
        <v>12</v>
      </c>
      <c r="D5" s="5" t="s">
        <v>13</v>
      </c>
      <c r="E5" s="5" t="s">
        <v>18</v>
      </c>
      <c r="F5" s="50">
        <v>27607</v>
      </c>
      <c r="G5" s="6" t="s">
        <v>15</v>
      </c>
      <c r="H5" s="6">
        <v>4</v>
      </c>
      <c r="I5" s="6">
        <f t="shared" ca="1" si="0"/>
        <v>41</v>
      </c>
      <c r="J5" s="7">
        <f t="shared" ca="1" si="1"/>
        <v>52050</v>
      </c>
    </row>
    <row r="6" spans="1:10">
      <c r="A6" s="3" t="s">
        <v>32</v>
      </c>
      <c r="B6" s="4" t="s">
        <v>33</v>
      </c>
      <c r="C6" s="4" t="s">
        <v>34</v>
      </c>
      <c r="D6" s="5" t="s">
        <v>35</v>
      </c>
      <c r="E6" s="5" t="s">
        <v>18</v>
      </c>
      <c r="F6" s="50">
        <v>33485</v>
      </c>
      <c r="G6" s="6" t="s">
        <v>29</v>
      </c>
      <c r="H6" s="6">
        <v>4</v>
      </c>
      <c r="I6" s="6">
        <f t="shared" ca="1" si="0"/>
        <v>25</v>
      </c>
      <c r="J6" s="7">
        <f t="shared" ca="1" si="1"/>
        <v>51250</v>
      </c>
    </row>
    <row r="7" spans="1:10">
      <c r="A7" s="3" t="s">
        <v>16</v>
      </c>
      <c r="B7" s="4" t="s">
        <v>17</v>
      </c>
      <c r="C7" s="4" t="s">
        <v>12</v>
      </c>
      <c r="D7" s="5" t="s">
        <v>13</v>
      </c>
      <c r="E7" s="5" t="s">
        <v>18</v>
      </c>
      <c r="F7" s="50">
        <v>32115</v>
      </c>
      <c r="G7" s="6" t="s">
        <v>15</v>
      </c>
      <c r="H7" s="6">
        <v>3</v>
      </c>
      <c r="I7" s="6">
        <f t="shared" ca="1" si="0"/>
        <v>29</v>
      </c>
      <c r="J7" s="7">
        <f t="shared" ca="1" si="1"/>
        <v>46450</v>
      </c>
    </row>
    <row r="8" spans="1:10">
      <c r="A8" s="3" t="s">
        <v>44</v>
      </c>
      <c r="B8" s="4" t="s">
        <v>45</v>
      </c>
      <c r="C8" s="4" t="s">
        <v>12</v>
      </c>
      <c r="D8" s="5" t="s">
        <v>43</v>
      </c>
      <c r="E8" s="5" t="s">
        <v>18</v>
      </c>
      <c r="F8" s="50">
        <v>30193</v>
      </c>
      <c r="G8" s="6" t="s">
        <v>29</v>
      </c>
      <c r="H8" s="6">
        <v>2</v>
      </c>
      <c r="I8" s="6">
        <f t="shared" ca="1" si="0"/>
        <v>34</v>
      </c>
      <c r="J8" s="7">
        <f t="shared" ca="1" si="1"/>
        <v>41700</v>
      </c>
    </row>
    <row r="9" spans="1:10">
      <c r="A9" s="3" t="s">
        <v>24</v>
      </c>
      <c r="B9" s="4" t="s">
        <v>25</v>
      </c>
      <c r="C9" s="4" t="s">
        <v>26</v>
      </c>
      <c r="D9" s="5" t="s">
        <v>23</v>
      </c>
      <c r="E9" s="5" t="s">
        <v>18</v>
      </c>
      <c r="F9" s="50">
        <v>31388</v>
      </c>
      <c r="G9" s="6" t="s">
        <v>15</v>
      </c>
      <c r="H9" s="6">
        <v>5</v>
      </c>
      <c r="I9" s="6">
        <f t="shared" ca="1" si="0"/>
        <v>31</v>
      </c>
      <c r="J9" s="7">
        <f t="shared" ca="1" si="1"/>
        <v>56550</v>
      </c>
    </row>
    <row r="10" spans="1:10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>
        <v>4</v>
      </c>
      <c r="I10" s="6">
        <f t="shared" ca="1" si="0"/>
        <v>32</v>
      </c>
      <c r="J10" s="7">
        <f t="shared" ca="1" si="1"/>
        <v>51600</v>
      </c>
    </row>
    <row r="11" spans="1:10">
      <c r="A11" s="3" t="s">
        <v>27</v>
      </c>
      <c r="B11" s="4" t="s">
        <v>28</v>
      </c>
      <c r="C11" s="4" t="s">
        <v>22</v>
      </c>
      <c r="D11" s="5" t="s">
        <v>23</v>
      </c>
      <c r="E11" s="5" t="s">
        <v>18</v>
      </c>
      <c r="F11" s="50">
        <v>33740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>
      <c r="A12" s="3" t="s">
        <v>39</v>
      </c>
      <c r="B12" s="4" t="s">
        <v>40</v>
      </c>
      <c r="C12" s="4" t="s">
        <v>22</v>
      </c>
      <c r="D12" s="5" t="s">
        <v>23</v>
      </c>
      <c r="E12" s="5" t="s">
        <v>18</v>
      </c>
      <c r="F12" s="50">
        <v>33951</v>
      </c>
      <c r="G12" s="6" t="s">
        <v>29</v>
      </c>
      <c r="H12" s="6">
        <v>4</v>
      </c>
      <c r="I12" s="6">
        <f t="shared" ca="1" si="0"/>
        <v>24</v>
      </c>
      <c r="J12" s="7">
        <f t="shared" ca="1" si="1"/>
        <v>51200</v>
      </c>
    </row>
    <row r="13" spans="1:10">
      <c r="A13" s="3" t="s">
        <v>30</v>
      </c>
      <c r="B13" s="4" t="s">
        <v>31</v>
      </c>
      <c r="C13" s="4" t="s">
        <v>22</v>
      </c>
      <c r="D13" s="5" t="s">
        <v>23</v>
      </c>
      <c r="E13" s="5" t="s">
        <v>18</v>
      </c>
      <c r="F13" s="50">
        <v>31902</v>
      </c>
      <c r="G13" s="6" t="s">
        <v>29</v>
      </c>
      <c r="H13" s="6">
        <v>3</v>
      </c>
      <c r="I13" s="6">
        <f t="shared" ca="1" si="0"/>
        <v>29</v>
      </c>
      <c r="J13" s="7">
        <f t="shared" ca="1" si="1"/>
        <v>46450</v>
      </c>
    </row>
  </sheetData>
  <sortState ref="A2:J13">
    <sortCondition ref="C2:C13"/>
    <sortCondition descending="1" ref="J2:J13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3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2"/>
  <sheetViews>
    <sheetView workbookViewId="0">
      <pane ySplit="1" topLeftCell="A2" activePane="bottomLeft" state="frozen"/>
      <selection pane="bottomLeft" activeCell="G10" sqref="G10"/>
    </sheetView>
  </sheetViews>
  <sheetFormatPr defaultRowHeight="16.2"/>
  <cols>
    <col min="1" max="1" width="9.88671875" customWidth="1"/>
    <col min="2" max="2" width="11.77734375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 hidden="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 hidden="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 hidden="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 hidden="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2" t="s">
        <v>5</v>
      </c>
      <c r="B15" s="2" t="s">
        <v>5</v>
      </c>
    </row>
    <row r="16" spans="1:11">
      <c r="A16" s="18" t="s">
        <v>180</v>
      </c>
      <c r="B16" t="s">
        <v>181</v>
      </c>
    </row>
    <row r="18" spans="1:2">
      <c r="A18" s="1" t="s">
        <v>72</v>
      </c>
    </row>
    <row r="19" spans="1:2">
      <c r="A19" t="b">
        <f>AND(F2&gt;=DATE(1985,1,1),F2&lt;=DATE(1988,12,31))</f>
        <v>0</v>
      </c>
      <c r="B19" t="s">
        <v>191</v>
      </c>
    </row>
    <row r="21" spans="1:2">
      <c r="A21" s="19" t="s">
        <v>73</v>
      </c>
    </row>
    <row r="22" spans="1:2">
      <c r="A22" t="b">
        <f>AND(YEAR(F2)&gt;=1985,YEAR(F2)&lt;=1988)</f>
        <v>0</v>
      </c>
      <c r="B22" t="s">
        <v>192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21"/>
  <sheetViews>
    <sheetView workbookViewId="0">
      <pane ySplit="1" topLeftCell="A11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2" t="s">
        <v>5</v>
      </c>
      <c r="B15" s="2" t="s">
        <v>5</v>
      </c>
    </row>
    <row r="16" spans="1:11">
      <c r="A16" s="18"/>
    </row>
    <row r="18" spans="1:1">
      <c r="A18" s="1" t="s">
        <v>74</v>
      </c>
    </row>
    <row r="21" spans="1:1">
      <c r="A21" s="19" t="s">
        <v>75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7.109375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 hidden="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 hidden="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 hidden="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 hidden="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1" t="s">
        <v>76</v>
      </c>
    </row>
    <row r="16" spans="1:11">
      <c r="A16" t="b">
        <f>MONTH(F2)=5</f>
        <v>0</v>
      </c>
      <c r="B16" t="s">
        <v>193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5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1" t="s">
        <v>76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"/>
  <sheetViews>
    <sheetView workbookViewId="0">
      <pane ySplit="1" topLeftCell="A2" activePane="bottomLeft" state="frozen"/>
      <selection pane="bottomLeft" activeCell="G9" sqref="G9"/>
    </sheetView>
  </sheetViews>
  <sheetFormatPr defaultRowHeight="16.2"/>
  <cols>
    <col min="1" max="1" width="11.33203125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hidden="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 hidden="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hidden="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hidden="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 hidden="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 hidden="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1" t="s">
        <v>72</v>
      </c>
    </row>
    <row r="16" spans="1:11">
      <c r="A16" t="b">
        <f>MONTH(F2)=$B$18</f>
        <v>0</v>
      </c>
      <c r="B16" t="s">
        <v>194</v>
      </c>
    </row>
    <row r="18" spans="1:2">
      <c r="A18" s="1" t="s">
        <v>77</v>
      </c>
      <c r="B18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8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12.6640625" bestFit="1" customWidth="1"/>
    <col min="2" max="2" width="8.109375" bestFit="1" customWidth="1"/>
    <col min="3" max="5" width="6" bestFit="1" customWidth="1"/>
    <col min="6" max="6" width="8.44140625" customWidth="1"/>
    <col min="7" max="7" width="6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1" t="s">
        <v>72</v>
      </c>
    </row>
    <row r="18" spans="1:1">
      <c r="A18" s="1" t="s">
        <v>77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"/>
  <sheetViews>
    <sheetView workbookViewId="0">
      <pane ySplit="1" topLeftCell="A2" activePane="bottomLeft" state="frozen"/>
      <selection pane="bottomLeft" activeCell="G4" sqref="G4"/>
    </sheetView>
  </sheetViews>
  <sheetFormatPr defaultRowHeight="16.2"/>
  <cols>
    <col min="1" max="1" width="6.33203125" bestFit="1" customWidth="1"/>
    <col min="2" max="2" width="8.109375" bestFit="1" customWidth="1"/>
    <col min="3" max="5" width="6" bestFit="1" customWidth="1"/>
    <col min="6" max="6" width="8.44140625" customWidth="1"/>
    <col min="7" max="7" width="7.44140625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 hidden="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hidden="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 hidden="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 hidden="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 hidden="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 hidden="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 hidden="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 hidden="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1" t="s">
        <v>228</v>
      </c>
      <c r="G15" s="48" t="s">
        <v>229</v>
      </c>
      <c r="H15" s="48" t="s">
        <v>230</v>
      </c>
    </row>
    <row r="16" spans="1:11">
      <c r="A16" t="b">
        <f>AND(MONTH(F2)&gt;=$G$16,MONTH(F2)&lt;=$H$16)</f>
        <v>1</v>
      </c>
      <c r="G16">
        <v>8</v>
      </c>
      <c r="H16">
        <v>10</v>
      </c>
    </row>
    <row r="17" spans="1:1">
      <c r="A17" t="s">
        <v>239</v>
      </c>
    </row>
    <row r="18" spans="1:1">
      <c r="A18" s="1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8"/>
  <sheetViews>
    <sheetView workbookViewId="0">
      <pane ySplit="1" topLeftCell="A2" activePane="bottomLeft" state="frozen"/>
      <selection pane="bottomLeft" activeCell="H14" activeCellId="1" sqref="A1:K13 H14:I15"/>
    </sheetView>
  </sheetViews>
  <sheetFormatPr defaultRowHeight="16.2"/>
  <cols>
    <col min="1" max="1" width="12.6640625" customWidth="1"/>
    <col min="2" max="2" width="8.109375" bestFit="1" customWidth="1"/>
    <col min="3" max="5" width="6" bestFit="1" customWidth="1"/>
    <col min="6" max="6" width="8.44140625" customWidth="1"/>
    <col min="7" max="7" width="7.44140625" bestFit="1" customWidth="1"/>
    <col min="8" max="8" width="10.109375" bestFit="1" customWidth="1"/>
    <col min="9" max="10" width="6" bestFit="1" customWidth="1"/>
    <col min="11" max="11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1" t="s">
        <v>228</v>
      </c>
      <c r="G15" s="48" t="s">
        <v>229</v>
      </c>
      <c r="H15" s="48" t="s">
        <v>230</v>
      </c>
    </row>
    <row r="18" spans="1:1">
      <c r="A18" s="1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"/>
  <sheetViews>
    <sheetView workbookViewId="0">
      <selection activeCell="B4" sqref="B4"/>
    </sheetView>
  </sheetViews>
  <sheetFormatPr defaultColWidth="9" defaultRowHeight="16.2"/>
  <cols>
    <col min="1" max="1" width="10.21875" style="44" bestFit="1" customWidth="1"/>
    <col min="2" max="2" width="10.6640625" style="44" bestFit="1" customWidth="1"/>
    <col min="3" max="3" width="9" style="44"/>
    <col min="4" max="4" width="11.6640625" style="44" customWidth="1"/>
    <col min="5" max="5" width="10.44140625" style="44" bestFit="1" customWidth="1"/>
    <col min="6" max="16384" width="9" style="44"/>
  </cols>
  <sheetData>
    <row r="1" spans="1:5">
      <c r="A1" s="42" t="s">
        <v>78</v>
      </c>
      <c r="B1" s="43">
        <f ca="1">TODAY()</f>
        <v>42426</v>
      </c>
    </row>
    <row r="3" spans="1:5">
      <c r="A3" s="42" t="s">
        <v>86</v>
      </c>
      <c r="B3" s="42" t="s">
        <v>79</v>
      </c>
    </row>
    <row r="4" spans="1:5" hidden="1">
      <c r="A4" s="44" t="s">
        <v>80</v>
      </c>
      <c r="B4" s="45">
        <v>39594</v>
      </c>
      <c r="D4"/>
      <c r="E4"/>
    </row>
    <row r="5" spans="1:5">
      <c r="A5" s="44" t="s">
        <v>81</v>
      </c>
      <c r="B5" s="45">
        <v>33756</v>
      </c>
      <c r="D5"/>
      <c r="E5"/>
    </row>
    <row r="6" spans="1:5">
      <c r="A6" s="44" t="s">
        <v>82</v>
      </c>
      <c r="B6" s="45">
        <v>34940</v>
      </c>
      <c r="D6"/>
      <c r="E6"/>
    </row>
    <row r="7" spans="1:5">
      <c r="A7" s="44" t="s">
        <v>83</v>
      </c>
      <c r="B7" s="45">
        <v>35602</v>
      </c>
      <c r="D7"/>
      <c r="E7"/>
    </row>
    <row r="8" spans="1:5" hidden="1">
      <c r="A8" s="44" t="s">
        <v>84</v>
      </c>
      <c r="B8" s="45">
        <v>39770</v>
      </c>
      <c r="D8"/>
      <c r="E8"/>
    </row>
    <row r="9" spans="1:5" hidden="1">
      <c r="A9" s="44" t="s">
        <v>85</v>
      </c>
      <c r="B9" s="45">
        <v>40536</v>
      </c>
      <c r="D9"/>
      <c r="E9"/>
    </row>
    <row r="11" spans="1:5">
      <c r="A11" s="42" t="s">
        <v>182</v>
      </c>
    </row>
    <row r="12" spans="1:5">
      <c r="A12" s="44" t="b">
        <f ca="1">B4&lt;=DATE(YEAR(NOW())-10,MONTH(NOW()),DAY(NOW()))</f>
        <v>0</v>
      </c>
      <c r="B12" s="44" t="s">
        <v>195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3"/>
  <sheetViews>
    <sheetView workbookViewId="0">
      <selection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>
        <v>4</v>
      </c>
      <c r="I2" s="6">
        <f t="shared" ref="I2:I13" ca="1" si="0">YEAR(TODAY())-YEAR(F2)</f>
        <v>27</v>
      </c>
      <c r="J2" s="7">
        <f t="shared" ref="J2:J13" ca="1" si="1">IF(E2="主任",40000,30000)+H2*5000+I2*50</f>
        <v>61350</v>
      </c>
    </row>
    <row r="3" spans="1:10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>
        <v>3</v>
      </c>
      <c r="I3" s="6">
        <f t="shared" ca="1" si="0"/>
        <v>29</v>
      </c>
      <c r="J3" s="7">
        <f t="shared" ca="1" si="1"/>
        <v>46450</v>
      </c>
    </row>
    <row r="4" spans="1:10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>
        <v>4</v>
      </c>
      <c r="I4" s="6">
        <f t="shared" ca="1" si="0"/>
        <v>41</v>
      </c>
      <c r="J4" s="7">
        <f t="shared" ca="1" si="1"/>
        <v>52050</v>
      </c>
    </row>
    <row r="5" spans="1:10">
      <c r="A5" s="3" t="s">
        <v>21</v>
      </c>
      <c r="B5" s="46" t="s">
        <v>183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>
        <v>4</v>
      </c>
      <c r="I5" s="6">
        <f t="shared" ca="1" si="0"/>
        <v>39</v>
      </c>
      <c r="J5" s="7">
        <f t="shared" ca="1" si="1"/>
        <v>61950</v>
      </c>
    </row>
    <row r="6" spans="1:10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>
        <v>5</v>
      </c>
      <c r="I6" s="6">
        <f t="shared" ca="1" si="0"/>
        <v>31</v>
      </c>
      <c r="J6" s="7">
        <f t="shared" ca="1" si="1"/>
        <v>56550</v>
      </c>
    </row>
    <row r="7" spans="1:10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>
        <v>4</v>
      </c>
      <c r="I7" s="6">
        <f t="shared" ca="1" si="0"/>
        <v>24</v>
      </c>
      <c r="J7" s="7">
        <f t="shared" ca="1" si="1"/>
        <v>51200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>
        <v>4</v>
      </c>
      <c r="I9" s="6">
        <f t="shared" ca="1" si="0"/>
        <v>25</v>
      </c>
      <c r="J9" s="7">
        <f t="shared" ca="1" si="1"/>
        <v>51250</v>
      </c>
    </row>
    <row r="10" spans="1:10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>
        <v>4</v>
      </c>
      <c r="I10" s="6">
        <f t="shared" ca="1" si="0"/>
        <v>32</v>
      </c>
      <c r="J10" s="7">
        <f t="shared" ca="1" si="1"/>
        <v>51600</v>
      </c>
    </row>
    <row r="11" spans="1:10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>
        <v>3</v>
      </c>
      <c r="I12" s="6">
        <f t="shared" ca="1" si="0"/>
        <v>32</v>
      </c>
      <c r="J12" s="7">
        <f t="shared" ca="1" si="1"/>
        <v>56600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</sheetData>
  <sortState ref="A2:J13">
    <sortCondition ref="A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B12"/>
  <sheetViews>
    <sheetView workbookViewId="0">
      <selection activeCell="B4" sqref="B4"/>
    </sheetView>
  </sheetViews>
  <sheetFormatPr defaultRowHeight="16.2"/>
  <cols>
    <col min="1" max="1" width="10.21875" bestFit="1" customWidth="1"/>
    <col min="2" max="2" width="9.88671875" customWidth="1"/>
  </cols>
  <sheetData>
    <row r="1" spans="1:2">
      <c r="A1" s="42" t="s">
        <v>78</v>
      </c>
      <c r="B1" s="43">
        <f ca="1">TODAY()</f>
        <v>42426</v>
      </c>
    </row>
    <row r="2" spans="1:2">
      <c r="A2" s="44"/>
      <c r="B2" s="44"/>
    </row>
    <row r="3" spans="1:2">
      <c r="A3" s="42" t="s">
        <v>86</v>
      </c>
      <c r="B3" s="42" t="s">
        <v>79</v>
      </c>
    </row>
    <row r="4" spans="1:2">
      <c r="A4" s="44" t="s">
        <v>80</v>
      </c>
      <c r="B4" s="45">
        <v>39594</v>
      </c>
    </row>
    <row r="5" spans="1:2">
      <c r="A5" s="44" t="s">
        <v>81</v>
      </c>
      <c r="B5" s="45">
        <v>33756</v>
      </c>
    </row>
    <row r="6" spans="1:2">
      <c r="A6" s="44" t="s">
        <v>82</v>
      </c>
      <c r="B6" s="45">
        <v>34940</v>
      </c>
    </row>
    <row r="7" spans="1:2">
      <c r="A7" s="44" t="s">
        <v>83</v>
      </c>
      <c r="B7" s="45">
        <v>35602</v>
      </c>
    </row>
    <row r="8" spans="1:2">
      <c r="A8" s="44" t="s">
        <v>84</v>
      </c>
      <c r="B8" s="45">
        <v>39770</v>
      </c>
    </row>
    <row r="9" spans="1:2">
      <c r="A9" s="44" t="s">
        <v>85</v>
      </c>
      <c r="B9" s="45">
        <v>40536</v>
      </c>
    </row>
    <row r="10" spans="1:2">
      <c r="A10" s="21"/>
      <c r="B10" s="21"/>
    </row>
    <row r="11" spans="1:2">
      <c r="A11" s="20" t="s">
        <v>87</v>
      </c>
      <c r="B11" s="21"/>
    </row>
    <row r="12" spans="1:2">
      <c r="A12" s="21"/>
      <c r="B12" s="22"/>
    </row>
  </sheetData>
  <phoneticPr fontId="3" type="noConversion"/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pane ySplit="1" topLeftCell="A12" activePane="bottomLeft" state="frozen"/>
      <selection pane="bottomLeft" activeCell="E11" sqref="E11"/>
    </sheetView>
  </sheetViews>
  <sheetFormatPr defaultRowHeight="16.2"/>
  <cols>
    <col min="1" max="1" width="6" bestFit="1" customWidth="1"/>
    <col min="2" max="2" width="7.4414062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1" t="s">
        <v>3</v>
      </c>
    </row>
    <row r="16" spans="1:11">
      <c r="A16" s="5" t="s">
        <v>13</v>
      </c>
    </row>
    <row r="18" spans="1:11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48</v>
      </c>
      <c r="I18" s="2" t="s">
        <v>7</v>
      </c>
      <c r="J18" s="2" t="s">
        <v>8</v>
      </c>
      <c r="K18" s="2" t="s">
        <v>9</v>
      </c>
    </row>
    <row r="19" spans="1:11">
      <c r="A19" s="3" t="s">
        <v>19</v>
      </c>
      <c r="B19" s="4" t="s">
        <v>20</v>
      </c>
      <c r="C19" s="4" t="s">
        <v>12</v>
      </c>
      <c r="D19" s="5" t="s">
        <v>13</v>
      </c>
      <c r="E19" s="5" t="s">
        <v>18</v>
      </c>
      <c r="F19" s="50">
        <v>27607</v>
      </c>
      <c r="G19" s="6" t="s">
        <v>15</v>
      </c>
      <c r="H19" s="6" t="s">
        <v>50</v>
      </c>
      <c r="I19" s="6">
        <v>4</v>
      </c>
      <c r="J19" s="6">
        <v>40</v>
      </c>
      <c r="K19" s="7">
        <v>52000</v>
      </c>
    </row>
    <row r="20" spans="1:11">
      <c r="A20" s="3" t="s">
        <v>16</v>
      </c>
      <c r="B20" s="4" t="s">
        <v>17</v>
      </c>
      <c r="C20" s="4" t="s">
        <v>12</v>
      </c>
      <c r="D20" s="5" t="s">
        <v>13</v>
      </c>
      <c r="E20" s="5" t="s">
        <v>18</v>
      </c>
      <c r="F20" s="50">
        <v>32115</v>
      </c>
      <c r="G20" s="6" t="s">
        <v>15</v>
      </c>
      <c r="H20" s="6" t="s">
        <v>59</v>
      </c>
      <c r="I20" s="6">
        <v>3</v>
      </c>
      <c r="J20" s="6">
        <v>28</v>
      </c>
      <c r="K20" s="7">
        <v>46400</v>
      </c>
    </row>
    <row r="21" spans="1:11">
      <c r="A21" s="3" t="s">
        <v>10</v>
      </c>
      <c r="B21" s="4" t="s">
        <v>11</v>
      </c>
      <c r="C21" s="4" t="s">
        <v>12</v>
      </c>
      <c r="D21" s="5" t="s">
        <v>13</v>
      </c>
      <c r="E21" s="5" t="s">
        <v>14</v>
      </c>
      <c r="F21" s="50">
        <v>32572</v>
      </c>
      <c r="G21" s="6" t="s">
        <v>15</v>
      </c>
      <c r="H21" s="6" t="s">
        <v>49</v>
      </c>
      <c r="I21" s="6">
        <v>4</v>
      </c>
      <c r="J21" s="6">
        <v>26</v>
      </c>
      <c r="K21" s="7">
        <v>61300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6"/>
  <sheetViews>
    <sheetView workbookViewId="0">
      <pane ySplit="1" topLeftCell="A8" activePane="bottomLeft" state="frozen"/>
      <selection pane="bottomLeft" activeCell="B3" sqref="B3"/>
    </sheetView>
  </sheetViews>
  <sheetFormatPr defaultRowHeight="16.2"/>
  <cols>
    <col min="1" max="1" width="6" bestFit="1" customWidth="1"/>
    <col min="2" max="2" width="7.4414062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1" t="s">
        <v>3</v>
      </c>
    </row>
    <row r="16" spans="1:11">
      <c r="A16" s="5" t="s">
        <v>13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pane ySplit="1" topLeftCell="A2" activePane="bottomLeft" state="frozen"/>
      <selection pane="bottomLeft" activeCell="G13" sqref="G13"/>
    </sheetView>
  </sheetViews>
  <sheetFormatPr defaultRowHeight="16.2"/>
  <cols>
    <col min="1" max="2" width="7.44140625" bestFit="1" customWidth="1"/>
    <col min="3" max="3" width="6" bestFit="1" customWidth="1"/>
    <col min="4" max="4" width="8" bestFit="1" customWidth="1"/>
    <col min="5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1" t="s">
        <v>3</v>
      </c>
    </row>
    <row r="16" spans="1:11">
      <c r="A16" s="5" t="s">
        <v>13</v>
      </c>
    </row>
    <row r="18" spans="1:6">
      <c r="A18" s="1" t="str">
        <f>B1</f>
        <v>姓名</v>
      </c>
      <c r="B18" s="1" t="s">
        <v>3</v>
      </c>
      <c r="C18" s="2" t="s">
        <v>7</v>
      </c>
      <c r="D18" s="2" t="s">
        <v>9</v>
      </c>
      <c r="E18" s="1" t="s">
        <v>4</v>
      </c>
      <c r="F18" s="1" t="s">
        <v>5</v>
      </c>
    </row>
    <row r="19" spans="1:6">
      <c r="A19" s="4" t="s">
        <v>20</v>
      </c>
      <c r="B19" s="5" t="s">
        <v>13</v>
      </c>
      <c r="C19" s="6">
        <v>4</v>
      </c>
      <c r="D19" s="7">
        <v>52000</v>
      </c>
      <c r="E19" s="5" t="s">
        <v>18</v>
      </c>
      <c r="F19" s="50">
        <v>27607</v>
      </c>
    </row>
    <row r="20" spans="1:6">
      <c r="A20" s="4" t="s">
        <v>17</v>
      </c>
      <c r="B20" s="5" t="s">
        <v>13</v>
      </c>
      <c r="C20" s="6">
        <v>3</v>
      </c>
      <c r="D20" s="7">
        <v>46400</v>
      </c>
      <c r="E20" s="5" t="s">
        <v>18</v>
      </c>
      <c r="F20" s="50">
        <v>32115</v>
      </c>
    </row>
    <row r="21" spans="1:6">
      <c r="A21" s="4" t="s">
        <v>11</v>
      </c>
      <c r="B21" s="5" t="s">
        <v>13</v>
      </c>
      <c r="C21" s="6">
        <v>4</v>
      </c>
      <c r="D21" s="7">
        <v>61300</v>
      </c>
      <c r="E21" s="5" t="s">
        <v>14</v>
      </c>
      <c r="F21" s="50">
        <v>32572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K16"/>
  <sheetViews>
    <sheetView workbookViewId="0">
      <selection activeCell="A2" sqref="A2"/>
    </sheetView>
  </sheetViews>
  <sheetFormatPr defaultRowHeight="16.2"/>
  <cols>
    <col min="1" max="1" width="6" bestFit="1" customWidth="1"/>
    <col min="2" max="2" width="7.4414062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  <row r="15" spans="1:11">
      <c r="A15" s="1" t="s">
        <v>3</v>
      </c>
    </row>
    <row r="16" spans="1:11">
      <c r="A16" s="5" t="s">
        <v>13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3" sqref="A3"/>
    </sheetView>
  </sheetViews>
  <sheetFormatPr defaultRowHeight="16.2"/>
  <cols>
    <col min="1" max="1" width="8.33203125" bestFit="1" customWidth="1"/>
    <col min="2" max="2" width="7.88671875" customWidth="1"/>
    <col min="3" max="4" width="6.21875" bestFit="1" customWidth="1"/>
    <col min="6" max="8" width="6.21875" bestFit="1" customWidth="1"/>
  </cols>
  <sheetData>
    <row r="1" spans="1:9" ht="16.8" thickBot="1">
      <c r="A1" s="12" t="s">
        <v>1</v>
      </c>
      <c r="B1" s="12" t="s">
        <v>2</v>
      </c>
      <c r="C1" s="12" t="s">
        <v>3</v>
      </c>
      <c r="D1" s="12" t="s">
        <v>4</v>
      </c>
      <c r="E1" s="13" t="s">
        <v>5</v>
      </c>
      <c r="F1" s="13" t="s">
        <v>88</v>
      </c>
      <c r="G1" s="13" t="s">
        <v>89</v>
      </c>
      <c r="H1" s="13" t="s">
        <v>90</v>
      </c>
      <c r="I1" s="13" t="s">
        <v>91</v>
      </c>
    </row>
    <row r="2" spans="1:9">
      <c r="A2" s="15" t="s">
        <v>95</v>
      </c>
      <c r="B2" s="15" t="s">
        <v>12</v>
      </c>
      <c r="C2" s="14" t="s">
        <v>13</v>
      </c>
      <c r="D2" s="14" t="s">
        <v>14</v>
      </c>
      <c r="E2" s="51">
        <v>30020</v>
      </c>
      <c r="F2" s="16" t="s">
        <v>93</v>
      </c>
      <c r="G2" s="16">
        <v>4</v>
      </c>
      <c r="H2" s="16">
        <f t="shared" ref="H2:H7" ca="1" si="0">YEAR(TODAY())-YEAR(E2)</f>
        <v>34</v>
      </c>
      <c r="I2" s="17">
        <f t="shared" ref="I2:I7" ca="1" si="1">IF(D2="主任",40000,30000)+G2*5000+H2*50</f>
        <v>61700</v>
      </c>
    </row>
    <row r="3" spans="1:9">
      <c r="A3" s="15" t="s">
        <v>92</v>
      </c>
      <c r="B3" s="15" t="s">
        <v>12</v>
      </c>
      <c r="C3" s="14" t="s">
        <v>13</v>
      </c>
      <c r="D3" s="14" t="s">
        <v>18</v>
      </c>
      <c r="E3" s="51">
        <v>28650</v>
      </c>
      <c r="F3" s="16" t="s">
        <v>93</v>
      </c>
      <c r="G3" s="16">
        <v>3</v>
      </c>
      <c r="H3" s="16">
        <f t="shared" ca="1" si="0"/>
        <v>38</v>
      </c>
      <c r="I3" s="17">
        <f t="shared" ca="1" si="1"/>
        <v>46900</v>
      </c>
    </row>
    <row r="4" spans="1:9">
      <c r="A4" s="15" t="s">
        <v>186</v>
      </c>
      <c r="B4" s="15" t="s">
        <v>187</v>
      </c>
      <c r="C4" s="14" t="s">
        <v>23</v>
      </c>
      <c r="D4" s="14" t="s">
        <v>14</v>
      </c>
      <c r="E4" s="51">
        <v>24727</v>
      </c>
      <c r="F4" s="16" t="s">
        <v>93</v>
      </c>
      <c r="G4" s="16">
        <v>4</v>
      </c>
      <c r="H4" s="16">
        <f t="shared" ca="1" si="0"/>
        <v>49</v>
      </c>
      <c r="I4" s="17">
        <f t="shared" ca="1" si="1"/>
        <v>62450</v>
      </c>
    </row>
    <row r="5" spans="1:9">
      <c r="A5" s="15" t="s">
        <v>96</v>
      </c>
      <c r="B5" s="15" t="s">
        <v>94</v>
      </c>
      <c r="C5" s="14" t="s">
        <v>23</v>
      </c>
      <c r="D5" s="14" t="s">
        <v>18</v>
      </c>
      <c r="E5" s="51">
        <v>27831</v>
      </c>
      <c r="F5" s="16" t="s">
        <v>93</v>
      </c>
      <c r="G5" s="16">
        <v>5</v>
      </c>
      <c r="H5" s="16">
        <f t="shared" ca="1" si="0"/>
        <v>40</v>
      </c>
      <c r="I5" s="17">
        <f t="shared" ca="1" si="1"/>
        <v>57000</v>
      </c>
    </row>
    <row r="6" spans="1:9">
      <c r="A6" s="15" t="s">
        <v>92</v>
      </c>
      <c r="B6" s="15" t="s">
        <v>12</v>
      </c>
      <c r="C6" s="14" t="s">
        <v>13</v>
      </c>
      <c r="D6" s="14" t="s">
        <v>18</v>
      </c>
      <c r="E6" s="51">
        <v>28650</v>
      </c>
      <c r="F6" s="16" t="s">
        <v>93</v>
      </c>
      <c r="G6" s="16">
        <v>3</v>
      </c>
      <c r="H6" s="16">
        <f t="shared" ca="1" si="0"/>
        <v>38</v>
      </c>
      <c r="I6" s="17">
        <f t="shared" ca="1" si="1"/>
        <v>46900</v>
      </c>
    </row>
    <row r="7" spans="1:9">
      <c r="A7" s="15" t="s">
        <v>96</v>
      </c>
      <c r="B7" s="15" t="s">
        <v>94</v>
      </c>
      <c r="C7" s="14" t="s">
        <v>23</v>
      </c>
      <c r="D7" s="14" t="s">
        <v>18</v>
      </c>
      <c r="E7" s="51">
        <v>27831</v>
      </c>
      <c r="F7" s="16" t="s">
        <v>93</v>
      </c>
      <c r="G7" s="16">
        <v>5</v>
      </c>
      <c r="H7" s="16">
        <f t="shared" ca="1" si="0"/>
        <v>40</v>
      </c>
      <c r="I7" s="17">
        <f t="shared" ca="1" si="1"/>
        <v>57000</v>
      </c>
    </row>
    <row r="9" spans="1:9" ht="16.8" thickBot="1">
      <c r="A9" s="12" t="s">
        <v>97</v>
      </c>
      <c r="B9" s="12"/>
      <c r="C9" s="12"/>
    </row>
    <row r="10" spans="1:9" ht="16.8" thickBot="1">
      <c r="A10" s="12" t="s">
        <v>1</v>
      </c>
      <c r="B10" s="12" t="s">
        <v>2</v>
      </c>
      <c r="C10" s="12" t="s">
        <v>3</v>
      </c>
      <c r="D10" s="12" t="s">
        <v>4</v>
      </c>
      <c r="E10" s="13" t="s">
        <v>5</v>
      </c>
      <c r="F10" s="13" t="s">
        <v>6</v>
      </c>
      <c r="G10" s="13" t="s">
        <v>7</v>
      </c>
      <c r="H10" s="13" t="s">
        <v>8</v>
      </c>
      <c r="I10" s="13" t="s">
        <v>91</v>
      </c>
    </row>
    <row r="11" spans="1:9">
      <c r="A11" s="15" t="s">
        <v>17</v>
      </c>
      <c r="B11" s="15" t="s">
        <v>12</v>
      </c>
      <c r="C11" s="14" t="s">
        <v>13</v>
      </c>
      <c r="D11" s="14" t="s">
        <v>14</v>
      </c>
      <c r="E11" s="51">
        <v>30020</v>
      </c>
      <c r="F11" s="16" t="s">
        <v>15</v>
      </c>
      <c r="G11" s="16">
        <v>4</v>
      </c>
      <c r="H11" s="16">
        <v>33</v>
      </c>
      <c r="I11" s="17">
        <v>61650</v>
      </c>
    </row>
    <row r="12" spans="1:9">
      <c r="A12" s="15" t="s">
        <v>92</v>
      </c>
      <c r="B12" s="15" t="s">
        <v>12</v>
      </c>
      <c r="C12" s="14" t="s">
        <v>13</v>
      </c>
      <c r="D12" s="14" t="s">
        <v>18</v>
      </c>
      <c r="E12" s="51">
        <v>28650</v>
      </c>
      <c r="F12" s="16" t="s">
        <v>15</v>
      </c>
      <c r="G12" s="16">
        <v>3</v>
      </c>
      <c r="H12" s="16">
        <v>37</v>
      </c>
      <c r="I12" s="17">
        <v>46850</v>
      </c>
    </row>
    <row r="13" spans="1:9">
      <c r="A13" s="15" t="s">
        <v>183</v>
      </c>
      <c r="B13" s="15" t="s">
        <v>187</v>
      </c>
      <c r="C13" s="14" t="s">
        <v>23</v>
      </c>
      <c r="D13" s="14" t="s">
        <v>14</v>
      </c>
      <c r="E13" s="51">
        <v>24727</v>
      </c>
      <c r="F13" s="16" t="s">
        <v>15</v>
      </c>
      <c r="G13" s="16">
        <v>4</v>
      </c>
      <c r="H13" s="16">
        <v>48</v>
      </c>
      <c r="I13" s="17">
        <v>62400</v>
      </c>
    </row>
    <row r="14" spans="1:9">
      <c r="A14" s="15" t="s">
        <v>96</v>
      </c>
      <c r="B14" s="15" t="s">
        <v>26</v>
      </c>
      <c r="C14" s="14" t="s">
        <v>23</v>
      </c>
      <c r="D14" s="14" t="s">
        <v>18</v>
      </c>
      <c r="E14" s="51">
        <v>27831</v>
      </c>
      <c r="F14" s="16" t="s">
        <v>15</v>
      </c>
      <c r="G14" s="16">
        <v>5</v>
      </c>
      <c r="H14" s="16">
        <v>39</v>
      </c>
      <c r="I14" s="17">
        <v>56950</v>
      </c>
    </row>
  </sheetData>
  <phoneticPr fontId="3" type="noConversion"/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I9"/>
  <sheetViews>
    <sheetView workbookViewId="0">
      <selection activeCell="B2" sqref="B2"/>
    </sheetView>
  </sheetViews>
  <sheetFormatPr defaultRowHeight="16.2"/>
  <sheetData>
    <row r="1" spans="1:9" ht="16.8" thickBot="1">
      <c r="A1" s="12" t="s">
        <v>1</v>
      </c>
      <c r="B1" s="12" t="s">
        <v>2</v>
      </c>
      <c r="C1" s="12" t="s">
        <v>3</v>
      </c>
      <c r="D1" s="12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</row>
    <row r="2" spans="1:9">
      <c r="A2" s="15" t="s">
        <v>17</v>
      </c>
      <c r="B2" s="15" t="s">
        <v>12</v>
      </c>
      <c r="C2" s="14" t="s">
        <v>13</v>
      </c>
      <c r="D2" s="14" t="s">
        <v>14</v>
      </c>
      <c r="E2" s="51">
        <v>30020</v>
      </c>
      <c r="F2" s="16" t="s">
        <v>15</v>
      </c>
      <c r="G2" s="16">
        <v>4</v>
      </c>
      <c r="H2" s="16">
        <f t="shared" ref="H2:H7" ca="1" si="0">YEAR(TODAY())-YEAR(E2)</f>
        <v>34</v>
      </c>
      <c r="I2" s="17">
        <f t="shared" ref="I2:I7" ca="1" si="1">IF(D2="主任",40000,30000)+G2*5000+H2*50</f>
        <v>61700</v>
      </c>
    </row>
    <row r="3" spans="1:9">
      <c r="A3" s="15" t="s">
        <v>11</v>
      </c>
      <c r="B3" s="15" t="s">
        <v>12</v>
      </c>
      <c r="C3" s="14" t="s">
        <v>13</v>
      </c>
      <c r="D3" s="14" t="s">
        <v>18</v>
      </c>
      <c r="E3" s="51">
        <v>28650</v>
      </c>
      <c r="F3" s="16" t="s">
        <v>15</v>
      </c>
      <c r="G3" s="16">
        <v>3</v>
      </c>
      <c r="H3" s="16">
        <f t="shared" ca="1" si="0"/>
        <v>38</v>
      </c>
      <c r="I3" s="17">
        <f t="shared" ca="1" si="1"/>
        <v>46900</v>
      </c>
    </row>
    <row r="4" spans="1:9">
      <c r="A4" s="15" t="s">
        <v>186</v>
      </c>
      <c r="B4" s="15" t="s">
        <v>187</v>
      </c>
      <c r="C4" s="14" t="s">
        <v>23</v>
      </c>
      <c r="D4" s="14" t="s">
        <v>14</v>
      </c>
      <c r="E4" s="51">
        <v>24727</v>
      </c>
      <c r="F4" s="16" t="s">
        <v>15</v>
      </c>
      <c r="G4" s="16">
        <v>4</v>
      </c>
      <c r="H4" s="16">
        <f t="shared" ca="1" si="0"/>
        <v>49</v>
      </c>
      <c r="I4" s="17">
        <f t="shared" ca="1" si="1"/>
        <v>62450</v>
      </c>
    </row>
    <row r="5" spans="1:9">
      <c r="A5" s="15" t="s">
        <v>25</v>
      </c>
      <c r="B5" s="15" t="s">
        <v>26</v>
      </c>
      <c r="C5" s="14" t="s">
        <v>23</v>
      </c>
      <c r="D5" s="14" t="s">
        <v>18</v>
      </c>
      <c r="E5" s="51">
        <v>27831</v>
      </c>
      <c r="F5" s="16" t="s">
        <v>15</v>
      </c>
      <c r="G5" s="16">
        <v>5</v>
      </c>
      <c r="H5" s="16">
        <f t="shared" ca="1" si="0"/>
        <v>40</v>
      </c>
      <c r="I5" s="17">
        <f t="shared" ca="1" si="1"/>
        <v>57000</v>
      </c>
    </row>
    <row r="6" spans="1:9">
      <c r="A6" s="15" t="s">
        <v>11</v>
      </c>
      <c r="B6" s="15" t="s">
        <v>12</v>
      </c>
      <c r="C6" s="14" t="s">
        <v>13</v>
      </c>
      <c r="D6" s="14" t="s">
        <v>18</v>
      </c>
      <c r="E6" s="51">
        <v>28650</v>
      </c>
      <c r="F6" s="16" t="s">
        <v>15</v>
      </c>
      <c r="G6" s="16">
        <v>3</v>
      </c>
      <c r="H6" s="16">
        <f t="shared" ca="1" si="0"/>
        <v>38</v>
      </c>
      <c r="I6" s="17">
        <f t="shared" ca="1" si="1"/>
        <v>46900</v>
      </c>
    </row>
    <row r="7" spans="1:9">
      <c r="A7" s="15" t="s">
        <v>25</v>
      </c>
      <c r="B7" s="15" t="s">
        <v>26</v>
      </c>
      <c r="C7" s="14" t="s">
        <v>23</v>
      </c>
      <c r="D7" s="14" t="s">
        <v>18</v>
      </c>
      <c r="E7" s="51">
        <v>27831</v>
      </c>
      <c r="F7" s="16" t="s">
        <v>15</v>
      </c>
      <c r="G7" s="16">
        <v>5</v>
      </c>
      <c r="H7" s="16">
        <f t="shared" ca="1" si="0"/>
        <v>40</v>
      </c>
      <c r="I7" s="17">
        <f t="shared" ca="1" si="1"/>
        <v>57000</v>
      </c>
    </row>
    <row r="9" spans="1:9" ht="16.8" thickBot="1">
      <c r="A9" s="12" t="s">
        <v>98</v>
      </c>
      <c r="B9" s="12"/>
      <c r="C9" s="12"/>
    </row>
  </sheetData>
  <phoneticPr fontId="3" type="noConversion"/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2" sqref="A2"/>
    </sheetView>
  </sheetViews>
  <sheetFormatPr defaultRowHeight="16.2"/>
  <cols>
    <col min="1" max="1" width="8.33203125" bestFit="1" customWidth="1"/>
    <col min="2" max="2" width="7.88671875" customWidth="1"/>
    <col min="3" max="4" width="6.21875" bestFit="1" customWidth="1"/>
    <col min="6" max="8" width="6.21875" bestFit="1" customWidth="1"/>
  </cols>
  <sheetData>
    <row r="1" spans="1:9" ht="16.8" thickBot="1">
      <c r="A1" s="12" t="s">
        <v>1</v>
      </c>
      <c r="B1" s="12" t="s">
        <v>2</v>
      </c>
      <c r="C1" s="12" t="s">
        <v>3</v>
      </c>
      <c r="D1" s="12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</row>
    <row r="2" spans="1:9">
      <c r="A2" s="15" t="s">
        <v>17</v>
      </c>
      <c r="B2" s="15" t="s">
        <v>12</v>
      </c>
      <c r="C2" s="14" t="s">
        <v>13</v>
      </c>
      <c r="D2" s="14" t="s">
        <v>14</v>
      </c>
      <c r="E2" s="51">
        <v>30020</v>
      </c>
      <c r="F2" s="16" t="s">
        <v>15</v>
      </c>
      <c r="G2" s="16">
        <v>4</v>
      </c>
      <c r="H2" s="16">
        <f ca="1">YEAR(TODAY())-YEAR(E2)</f>
        <v>34</v>
      </c>
      <c r="I2" s="17">
        <f ca="1">IF(D2="主任",40000,30000)+G2*5000+H2*50</f>
        <v>61700</v>
      </c>
    </row>
    <row r="3" spans="1:9">
      <c r="A3" s="15" t="s">
        <v>92</v>
      </c>
      <c r="B3" s="15" t="s">
        <v>12</v>
      </c>
      <c r="C3" s="14" t="s">
        <v>13</v>
      </c>
      <c r="D3" s="14" t="s">
        <v>18</v>
      </c>
      <c r="E3" s="51">
        <v>28650</v>
      </c>
      <c r="F3" s="16" t="s">
        <v>15</v>
      </c>
      <c r="G3" s="16">
        <v>3</v>
      </c>
      <c r="H3" s="16">
        <f ca="1">YEAR(TODAY())-YEAR(E3)</f>
        <v>38</v>
      </c>
      <c r="I3" s="17">
        <f ca="1">IF(D3="主任",40000,30000)+G3*5000+H3*50</f>
        <v>46900</v>
      </c>
    </row>
    <row r="4" spans="1:9">
      <c r="A4" s="15" t="s">
        <v>183</v>
      </c>
      <c r="B4" s="15" t="s">
        <v>187</v>
      </c>
      <c r="C4" s="14" t="s">
        <v>23</v>
      </c>
      <c r="D4" s="14" t="s">
        <v>14</v>
      </c>
      <c r="E4" s="51">
        <v>24727</v>
      </c>
      <c r="F4" s="16" t="s">
        <v>15</v>
      </c>
      <c r="G4" s="16">
        <v>4</v>
      </c>
      <c r="H4" s="16">
        <f ca="1">YEAR(TODAY())-YEAR(E4)</f>
        <v>49</v>
      </c>
      <c r="I4" s="17">
        <f ca="1">IF(D4="主任",40000,30000)+G4*5000+H4*50</f>
        <v>62450</v>
      </c>
    </row>
    <row r="5" spans="1:9">
      <c r="A5" s="15" t="s">
        <v>96</v>
      </c>
      <c r="B5" s="15" t="s">
        <v>26</v>
      </c>
      <c r="C5" s="14" t="s">
        <v>23</v>
      </c>
      <c r="D5" s="14" t="s">
        <v>18</v>
      </c>
      <c r="E5" s="51">
        <v>27831</v>
      </c>
      <c r="F5" s="16" t="s">
        <v>15</v>
      </c>
      <c r="G5" s="16">
        <v>5</v>
      </c>
      <c r="H5" s="16">
        <f ca="1">YEAR(TODAY())-YEAR(E5)</f>
        <v>40</v>
      </c>
      <c r="I5" s="17">
        <f ca="1">IF(D5="主任",40000,30000)+G5*5000+H5*50</f>
        <v>57000</v>
      </c>
    </row>
  </sheetData>
  <phoneticPr fontId="3" type="noConversion"/>
  <pageMargins left="0.75" right="0.75" top="1" bottom="1" header="0.5" footer="0.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"/>
  <sheetViews>
    <sheetView workbookViewId="0">
      <selection activeCell="A2" sqref="A2"/>
    </sheetView>
  </sheetViews>
  <sheetFormatPr defaultRowHeight="16.2"/>
  <cols>
    <col min="1" max="1" width="8.33203125" bestFit="1" customWidth="1"/>
    <col min="2" max="2" width="7.88671875" customWidth="1"/>
    <col min="3" max="4" width="6.21875" bestFit="1" customWidth="1"/>
    <col min="6" max="8" width="6.21875" bestFit="1" customWidth="1"/>
  </cols>
  <sheetData>
    <row r="1" spans="1:9" ht="16.8" thickBot="1">
      <c r="A1" s="12" t="s">
        <v>1</v>
      </c>
      <c r="B1" s="12" t="s">
        <v>2</v>
      </c>
      <c r="C1" s="12" t="s">
        <v>3</v>
      </c>
      <c r="D1" s="12" t="s">
        <v>4</v>
      </c>
      <c r="E1" s="13" t="s">
        <v>5</v>
      </c>
      <c r="F1" s="13" t="s">
        <v>88</v>
      </c>
      <c r="G1" s="13" t="s">
        <v>89</v>
      </c>
      <c r="H1" s="13" t="s">
        <v>8</v>
      </c>
      <c r="I1" s="13" t="s">
        <v>9</v>
      </c>
    </row>
    <row r="2" spans="1:9">
      <c r="A2" s="15" t="s">
        <v>95</v>
      </c>
      <c r="B2" s="15" t="s">
        <v>12</v>
      </c>
      <c r="C2" s="14" t="s">
        <v>13</v>
      </c>
      <c r="D2" s="14" t="s">
        <v>14</v>
      </c>
      <c r="E2" s="51">
        <v>30020</v>
      </c>
      <c r="F2" s="16" t="s">
        <v>93</v>
      </c>
      <c r="G2" s="16">
        <v>4</v>
      </c>
      <c r="H2" s="16">
        <f t="shared" ref="H2:H7" ca="1" si="0">YEAR(TODAY())-YEAR(E2)</f>
        <v>34</v>
      </c>
      <c r="I2" s="17">
        <f t="shared" ref="I2:I7" ca="1" si="1">IF(D2="主任",40000,30000)+G2*5000+H2*50</f>
        <v>61700</v>
      </c>
    </row>
    <row r="3" spans="1:9">
      <c r="A3" s="15" t="s">
        <v>92</v>
      </c>
      <c r="B3" s="15" t="s">
        <v>12</v>
      </c>
      <c r="C3" s="14" t="s">
        <v>13</v>
      </c>
      <c r="D3" s="14" t="s">
        <v>18</v>
      </c>
      <c r="E3" s="51">
        <v>28650</v>
      </c>
      <c r="F3" s="16" t="s">
        <v>93</v>
      </c>
      <c r="G3" s="16">
        <v>3</v>
      </c>
      <c r="H3" s="16">
        <f t="shared" ca="1" si="0"/>
        <v>38</v>
      </c>
      <c r="I3" s="17">
        <f t="shared" ca="1" si="1"/>
        <v>46900</v>
      </c>
    </row>
    <row r="4" spans="1:9">
      <c r="A4" s="15" t="s">
        <v>183</v>
      </c>
      <c r="B4" s="15" t="s">
        <v>187</v>
      </c>
      <c r="C4" s="14" t="s">
        <v>23</v>
      </c>
      <c r="D4" s="14" t="s">
        <v>14</v>
      </c>
      <c r="E4" s="51">
        <v>24727</v>
      </c>
      <c r="F4" s="16" t="s">
        <v>93</v>
      </c>
      <c r="G4" s="16">
        <v>4</v>
      </c>
      <c r="H4" s="16">
        <f t="shared" ca="1" si="0"/>
        <v>49</v>
      </c>
      <c r="I4" s="17">
        <f t="shared" ca="1" si="1"/>
        <v>62450</v>
      </c>
    </row>
    <row r="5" spans="1:9">
      <c r="A5" s="15" t="s">
        <v>96</v>
      </c>
      <c r="B5" s="15" t="s">
        <v>94</v>
      </c>
      <c r="C5" s="14" t="s">
        <v>23</v>
      </c>
      <c r="D5" s="14" t="s">
        <v>18</v>
      </c>
      <c r="E5" s="51">
        <v>27831</v>
      </c>
      <c r="F5" s="16" t="s">
        <v>93</v>
      </c>
      <c r="G5" s="16">
        <v>5</v>
      </c>
      <c r="H5" s="16">
        <f t="shared" ca="1" si="0"/>
        <v>40</v>
      </c>
      <c r="I5" s="17">
        <f t="shared" ca="1" si="1"/>
        <v>57000</v>
      </c>
    </row>
    <row r="6" spans="1:9">
      <c r="A6" s="15" t="s">
        <v>92</v>
      </c>
      <c r="B6" s="15" t="s">
        <v>12</v>
      </c>
      <c r="C6" s="14" t="s">
        <v>13</v>
      </c>
      <c r="D6" s="14" t="s">
        <v>18</v>
      </c>
      <c r="E6" s="51">
        <v>28650</v>
      </c>
      <c r="F6" s="16" t="s">
        <v>93</v>
      </c>
      <c r="G6" s="16">
        <v>3</v>
      </c>
      <c r="H6" s="16">
        <f t="shared" ca="1" si="0"/>
        <v>38</v>
      </c>
      <c r="I6" s="17">
        <f t="shared" ca="1" si="1"/>
        <v>46900</v>
      </c>
    </row>
    <row r="7" spans="1:9">
      <c r="A7" s="15" t="s">
        <v>96</v>
      </c>
      <c r="B7" s="15" t="s">
        <v>94</v>
      </c>
      <c r="C7" s="14" t="s">
        <v>23</v>
      </c>
      <c r="D7" s="14" t="s">
        <v>18</v>
      </c>
      <c r="E7" s="51">
        <v>27831</v>
      </c>
      <c r="F7" s="16" t="s">
        <v>93</v>
      </c>
      <c r="G7" s="16">
        <v>5</v>
      </c>
      <c r="H7" s="16">
        <f t="shared" ca="1" si="0"/>
        <v>40</v>
      </c>
      <c r="I7" s="17">
        <f t="shared" ca="1" si="1"/>
        <v>57000</v>
      </c>
    </row>
  </sheetData>
  <phoneticPr fontId="3" type="noConversion"/>
  <pageMargins left="0.75" right="0.75" top="1" bottom="1" header="0.5" footer="0.5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ySplit="1" topLeftCell="A2" activePane="bottomLeft" state="frozen"/>
      <selection pane="bottomLeft" activeCell="C2" sqref="C2"/>
    </sheetView>
  </sheetViews>
  <sheetFormatPr defaultRowHeight="16.2" outlineLevelRow="2"/>
  <cols>
    <col min="1" max="1" width="6" bestFit="1" customWidth="1"/>
    <col min="2" max="2" width="8.109375" bestFit="1" customWidth="1"/>
    <col min="3" max="3" width="12.6640625" bestFit="1" customWidth="1"/>
    <col min="4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outlineLevel="2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8" ca="1" si="0">YEAR(TODAY())-YEAR(F2)</f>
        <v>41</v>
      </c>
      <c r="K2" s="7">
        <f t="shared" ref="K2:K8" ca="1" si="1">IF(E2="主任",40000,30000)+I2*5000+J2*50</f>
        <v>52050</v>
      </c>
    </row>
    <row r="3" spans="1:11" outlineLevel="2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outlineLevel="2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outlineLevel="2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outlineLevel="2">
      <c r="A6" s="3" t="s">
        <v>16</v>
      </c>
      <c r="B6" s="4" t="s">
        <v>17</v>
      </c>
      <c r="C6" s="4" t="s">
        <v>12</v>
      </c>
      <c r="D6" s="5" t="s">
        <v>13</v>
      </c>
      <c r="E6" s="5" t="s">
        <v>18</v>
      </c>
      <c r="F6" s="50">
        <v>32115</v>
      </c>
      <c r="G6" s="6" t="s">
        <v>15</v>
      </c>
      <c r="H6" s="6" t="s">
        <v>59</v>
      </c>
      <c r="I6" s="6">
        <v>3</v>
      </c>
      <c r="J6" s="6">
        <f t="shared" ca="1" si="0"/>
        <v>29</v>
      </c>
      <c r="K6" s="7">
        <f t="shared" ca="1" si="1"/>
        <v>46450</v>
      </c>
    </row>
    <row r="7" spans="1:11" outlineLevel="2">
      <c r="A7" s="3" t="s">
        <v>10</v>
      </c>
      <c r="B7" s="4" t="s">
        <v>11</v>
      </c>
      <c r="C7" s="4" t="s">
        <v>12</v>
      </c>
      <c r="D7" s="5" t="s">
        <v>13</v>
      </c>
      <c r="E7" s="5" t="s">
        <v>14</v>
      </c>
      <c r="F7" s="50">
        <v>32572</v>
      </c>
      <c r="G7" s="6" t="s">
        <v>15</v>
      </c>
      <c r="H7" s="6" t="s">
        <v>49</v>
      </c>
      <c r="I7" s="6">
        <v>4</v>
      </c>
      <c r="J7" s="6">
        <f t="shared" ca="1" si="0"/>
        <v>27</v>
      </c>
      <c r="K7" s="7">
        <f t="shared" ca="1" si="1"/>
        <v>61350</v>
      </c>
    </row>
    <row r="8" spans="1:11" outlineLevel="2">
      <c r="A8" s="3" t="s">
        <v>32</v>
      </c>
      <c r="B8" s="4" t="s">
        <v>33</v>
      </c>
      <c r="C8" s="4" t="s">
        <v>34</v>
      </c>
      <c r="D8" s="5" t="s">
        <v>35</v>
      </c>
      <c r="E8" s="5" t="s">
        <v>18</v>
      </c>
      <c r="F8" s="50">
        <v>33485</v>
      </c>
      <c r="G8" s="6" t="s">
        <v>29</v>
      </c>
      <c r="H8" s="6" t="s">
        <v>51</v>
      </c>
      <c r="I8" s="6">
        <v>4</v>
      </c>
      <c r="J8" s="6">
        <f t="shared" ca="1" si="0"/>
        <v>25</v>
      </c>
      <c r="K8" s="7">
        <f t="shared" ca="1" si="1"/>
        <v>51250</v>
      </c>
    </row>
    <row r="9" spans="1:11" outlineLevel="1">
      <c r="A9" s="3"/>
      <c r="B9" s="4"/>
      <c r="C9" s="47" t="s">
        <v>222</v>
      </c>
      <c r="D9" s="5"/>
      <c r="E9" s="5"/>
      <c r="F9" s="50"/>
      <c r="G9" s="6"/>
      <c r="H9" s="6"/>
      <c r="I9" s="6"/>
      <c r="J9" s="6">
        <f ca="1">SUBTOTAL(1,J2:J8)</f>
        <v>32.428571428571431</v>
      </c>
      <c r="K9" s="7">
        <f ca="1">SUBTOTAL(1,K2:K8)</f>
        <v>53050</v>
      </c>
    </row>
    <row r="10" spans="1:11" outlineLevel="2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 t="s">
        <v>52</v>
      </c>
      <c r="I10" s="6">
        <v>4</v>
      </c>
      <c r="J10" s="6">
        <f ca="1">YEAR(TODAY())-YEAR(F10)</f>
        <v>32</v>
      </c>
      <c r="K10" s="7">
        <f ca="1">IF(E10="主任",40000,30000)+I10*5000+J10*50</f>
        <v>51600</v>
      </c>
    </row>
    <row r="11" spans="1:11" outlineLevel="2">
      <c r="A11" s="3" t="s">
        <v>24</v>
      </c>
      <c r="B11" s="4" t="s">
        <v>25</v>
      </c>
      <c r="C11" s="4" t="s">
        <v>26</v>
      </c>
      <c r="D11" s="5" t="s">
        <v>23</v>
      </c>
      <c r="E11" s="5" t="s">
        <v>18</v>
      </c>
      <c r="F11" s="50">
        <v>31388</v>
      </c>
      <c r="G11" s="6" t="s">
        <v>15</v>
      </c>
      <c r="H11" s="6" t="s">
        <v>60</v>
      </c>
      <c r="I11" s="6">
        <v>5</v>
      </c>
      <c r="J11" s="6">
        <f ca="1">YEAR(TODAY())-YEAR(F11)</f>
        <v>31</v>
      </c>
      <c r="K11" s="7">
        <f ca="1">IF(E11="主任",40000,30000)+I11*5000+J11*50</f>
        <v>56550</v>
      </c>
    </row>
    <row r="12" spans="1:11" outlineLevel="2">
      <c r="A12" s="3" t="s">
        <v>30</v>
      </c>
      <c r="B12" s="4" t="s">
        <v>31</v>
      </c>
      <c r="C12" s="4" t="s">
        <v>22</v>
      </c>
      <c r="D12" s="5" t="s">
        <v>23</v>
      </c>
      <c r="E12" s="5" t="s">
        <v>18</v>
      </c>
      <c r="F12" s="50">
        <v>31902</v>
      </c>
      <c r="G12" s="6" t="s">
        <v>29</v>
      </c>
      <c r="H12" s="6" t="s">
        <v>55</v>
      </c>
      <c r="I12" s="6">
        <v>3</v>
      </c>
      <c r="J12" s="6">
        <f ca="1">YEAR(TODAY())-YEAR(F12)</f>
        <v>29</v>
      </c>
      <c r="K12" s="7">
        <f ca="1">IF(E12="主任",40000,30000)+I12*5000+J12*50</f>
        <v>46450</v>
      </c>
    </row>
    <row r="13" spans="1:11" outlineLevel="2">
      <c r="A13" s="3" t="s">
        <v>27</v>
      </c>
      <c r="B13" s="4" t="s">
        <v>28</v>
      </c>
      <c r="C13" s="4" t="s">
        <v>22</v>
      </c>
      <c r="D13" s="5" t="s">
        <v>23</v>
      </c>
      <c r="E13" s="5" t="s">
        <v>18</v>
      </c>
      <c r="F13" s="50">
        <v>33740</v>
      </c>
      <c r="G13" s="6" t="s">
        <v>29</v>
      </c>
      <c r="H13" s="6" t="s">
        <v>54</v>
      </c>
      <c r="I13" s="6">
        <v>4</v>
      </c>
      <c r="J13" s="6">
        <f ca="1">YEAR(TODAY())-YEAR(F13)</f>
        <v>24</v>
      </c>
      <c r="K13" s="7">
        <f ca="1">IF(E13="主任",40000,30000)+I13*5000+J13*50</f>
        <v>51200</v>
      </c>
    </row>
    <row r="14" spans="1:11" outlineLevel="2">
      <c r="A14" s="3" t="s">
        <v>39</v>
      </c>
      <c r="B14" s="4" t="s">
        <v>40</v>
      </c>
      <c r="C14" s="4" t="s">
        <v>22</v>
      </c>
      <c r="D14" s="5" t="s">
        <v>23</v>
      </c>
      <c r="E14" s="5" t="s">
        <v>18</v>
      </c>
      <c r="F14" s="50">
        <v>33951</v>
      </c>
      <c r="G14" s="6" t="s">
        <v>29</v>
      </c>
      <c r="H14" s="6" t="s">
        <v>56</v>
      </c>
      <c r="I14" s="6">
        <v>4</v>
      </c>
      <c r="J14" s="6">
        <f ca="1">YEAR(TODAY())-YEAR(F14)</f>
        <v>24</v>
      </c>
      <c r="K14" s="7">
        <f ca="1">IF(E14="主任",40000,30000)+I14*5000+J14*50</f>
        <v>51200</v>
      </c>
    </row>
    <row r="15" spans="1:11" outlineLevel="1">
      <c r="A15" s="3"/>
      <c r="B15" s="4"/>
      <c r="C15" s="47" t="s">
        <v>223</v>
      </c>
      <c r="D15" s="5"/>
      <c r="E15" s="5"/>
      <c r="F15" s="50"/>
      <c r="G15" s="6"/>
      <c r="H15" s="6"/>
      <c r="I15" s="6"/>
      <c r="J15" s="6">
        <f ca="1">SUBTOTAL(1,J10:J14)</f>
        <v>28</v>
      </c>
      <c r="K15" s="7">
        <f ca="1">SUBTOTAL(1,K10:K14)</f>
        <v>51400</v>
      </c>
    </row>
    <row r="16" spans="1:11">
      <c r="A16" s="3"/>
      <c r="B16" s="4"/>
      <c r="C16" s="47" t="s">
        <v>224</v>
      </c>
      <c r="D16" s="5"/>
      <c r="E16" s="5"/>
      <c r="F16" s="50"/>
      <c r="G16" s="6"/>
      <c r="H16" s="6"/>
      <c r="I16" s="6"/>
      <c r="J16" s="6">
        <f ca="1">SUBTOTAL(1,J2:J14)</f>
        <v>30.583333333333332</v>
      </c>
      <c r="K16" s="7">
        <f ca="1">SUBTOTAL(1,K2:K14)</f>
        <v>52362.5</v>
      </c>
    </row>
  </sheetData>
  <sortState ref="A2:K13">
    <sortCondition ref="C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10</v>
      </c>
      <c r="B2" s="8" t="s">
        <v>11</v>
      </c>
      <c r="C2" s="4" t="s">
        <v>12</v>
      </c>
      <c r="D2" s="5" t="s">
        <v>13</v>
      </c>
      <c r="E2" s="5" t="s">
        <v>14</v>
      </c>
      <c r="F2" s="50">
        <v>32572</v>
      </c>
    </row>
    <row r="3" spans="1:6">
      <c r="A3" s="3" t="s">
        <v>24</v>
      </c>
      <c r="B3" s="8" t="s">
        <v>25</v>
      </c>
      <c r="C3" s="4" t="s">
        <v>26</v>
      </c>
      <c r="D3" s="5" t="s">
        <v>23</v>
      </c>
      <c r="E3" s="5" t="s">
        <v>18</v>
      </c>
      <c r="F3" s="50">
        <v>31388</v>
      </c>
    </row>
    <row r="4" spans="1:6">
      <c r="A4" s="3" t="s">
        <v>19</v>
      </c>
      <c r="B4" s="10" t="s">
        <v>46</v>
      </c>
      <c r="C4" s="4" t="s">
        <v>12</v>
      </c>
      <c r="D4" s="5" t="s">
        <v>13</v>
      </c>
      <c r="E4" s="5" t="s">
        <v>18</v>
      </c>
      <c r="F4" s="50">
        <v>27607</v>
      </c>
    </row>
    <row r="5" spans="1:6">
      <c r="A5" s="3" t="s">
        <v>27</v>
      </c>
      <c r="B5" s="10" t="s">
        <v>28</v>
      </c>
      <c r="C5" s="4" t="s">
        <v>22</v>
      </c>
      <c r="D5" s="5" t="s">
        <v>23</v>
      </c>
      <c r="E5" s="5" t="s">
        <v>18</v>
      </c>
      <c r="F5" s="50">
        <v>33740</v>
      </c>
    </row>
    <row r="6" spans="1:6">
      <c r="A6" s="3" t="s">
        <v>41</v>
      </c>
      <c r="B6" s="10" t="s">
        <v>47</v>
      </c>
      <c r="C6" s="4" t="s">
        <v>12</v>
      </c>
      <c r="D6" s="5" t="s">
        <v>43</v>
      </c>
      <c r="E6" s="5" t="s">
        <v>14</v>
      </c>
      <c r="F6" s="50">
        <v>30922</v>
      </c>
    </row>
    <row r="7" spans="1:6">
      <c r="A7" s="3" t="s">
        <v>39</v>
      </c>
      <c r="B7" s="11" t="s">
        <v>40</v>
      </c>
      <c r="C7" s="4" t="s">
        <v>22</v>
      </c>
      <c r="D7" s="5" t="s">
        <v>23</v>
      </c>
      <c r="E7" s="5" t="s">
        <v>18</v>
      </c>
      <c r="F7" s="50">
        <v>30994</v>
      </c>
    </row>
    <row r="8" spans="1:6">
      <c r="A8" s="3" t="s">
        <v>16</v>
      </c>
      <c r="B8" s="9" t="s">
        <v>17</v>
      </c>
      <c r="C8" s="4" t="s">
        <v>12</v>
      </c>
      <c r="D8" s="5" t="s">
        <v>13</v>
      </c>
      <c r="E8" s="5" t="s">
        <v>18</v>
      </c>
      <c r="F8" s="50">
        <v>32115</v>
      </c>
    </row>
    <row r="9" spans="1:6">
      <c r="A9" s="3" t="s">
        <v>30</v>
      </c>
      <c r="B9" s="9" t="s">
        <v>31</v>
      </c>
      <c r="C9" s="4" t="s">
        <v>22</v>
      </c>
      <c r="D9" s="5" t="s">
        <v>23</v>
      </c>
      <c r="E9" s="5" t="s">
        <v>18</v>
      </c>
      <c r="F9" s="50">
        <v>31902</v>
      </c>
    </row>
    <row r="10" spans="1:6">
      <c r="A10" s="3" t="s">
        <v>21</v>
      </c>
      <c r="B10" s="46" t="s">
        <v>184</v>
      </c>
      <c r="C10" s="4" t="s">
        <v>12</v>
      </c>
      <c r="D10" s="5" t="s">
        <v>23</v>
      </c>
      <c r="E10" s="5" t="s">
        <v>14</v>
      </c>
      <c r="F10" s="50">
        <v>28284</v>
      </c>
    </row>
    <row r="11" spans="1:6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</row>
    <row r="12" spans="1:6">
      <c r="A12" s="3" t="s">
        <v>36</v>
      </c>
      <c r="B12" s="4" t="s">
        <v>37</v>
      </c>
      <c r="C12" s="4" t="s">
        <v>26</v>
      </c>
      <c r="D12" s="5" t="s">
        <v>35</v>
      </c>
      <c r="E12" s="5" t="s">
        <v>38</v>
      </c>
      <c r="F12" s="50">
        <v>33951</v>
      </c>
    </row>
    <row r="13" spans="1:6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</row>
  </sheetData>
  <sortState ref="A2:F13">
    <sortCondition sortBy="cellColor" ref="B2:B13" dxfId="3"/>
    <sortCondition sortBy="cellColor" ref="B2:B13" dxfId="2"/>
    <sortCondition sortBy="cellColor" ref="B2:B13" dxfId="1"/>
    <sortCondition sortBy="cellColor" ref="B2:B13" dxfId="0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3"/>
  <sheetViews>
    <sheetView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6" bestFit="1" customWidth="1"/>
    <col min="2" max="2" width="8.109375" bestFit="1" customWidth="1"/>
    <col min="3" max="3" width="9.21875" customWidth="1"/>
    <col min="4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13" ca="1" si="0">YEAR(TODAY())-YEAR(F2)</f>
        <v>41</v>
      </c>
      <c r="K2" s="7">
        <f t="shared" ref="K2:K13" ca="1" si="1">IF(E2="主任",40000,30000)+I2*5000+J2*50</f>
        <v>52050</v>
      </c>
    </row>
    <row r="3" spans="1:11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>
      <c r="A6" s="3" t="s">
        <v>36</v>
      </c>
      <c r="B6" s="4" t="s">
        <v>37</v>
      </c>
      <c r="C6" s="4" t="s">
        <v>26</v>
      </c>
      <c r="D6" s="5" t="s">
        <v>35</v>
      </c>
      <c r="E6" s="5" t="s">
        <v>38</v>
      </c>
      <c r="F6" s="50">
        <v>30994</v>
      </c>
      <c r="G6" s="6" t="s">
        <v>15</v>
      </c>
      <c r="H6" s="6" t="s">
        <v>52</v>
      </c>
      <c r="I6" s="6">
        <v>4</v>
      </c>
      <c r="J6" s="6">
        <f t="shared" ca="1" si="0"/>
        <v>32</v>
      </c>
      <c r="K6" s="7">
        <f t="shared" ca="1" si="1"/>
        <v>51600</v>
      </c>
    </row>
    <row r="7" spans="1:11">
      <c r="A7" s="3" t="s">
        <v>24</v>
      </c>
      <c r="B7" s="4" t="s">
        <v>25</v>
      </c>
      <c r="C7" s="4" t="s">
        <v>26</v>
      </c>
      <c r="D7" s="5" t="s">
        <v>23</v>
      </c>
      <c r="E7" s="5" t="s">
        <v>18</v>
      </c>
      <c r="F7" s="50">
        <v>31388</v>
      </c>
      <c r="G7" s="6" t="s">
        <v>15</v>
      </c>
      <c r="H7" s="6" t="s">
        <v>60</v>
      </c>
      <c r="I7" s="6">
        <v>5</v>
      </c>
      <c r="J7" s="6">
        <f t="shared" ca="1" si="0"/>
        <v>31</v>
      </c>
      <c r="K7" s="7">
        <f t="shared" ca="1" si="1"/>
        <v>56550</v>
      </c>
    </row>
    <row r="8" spans="1:11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 t="s">
        <v>55</v>
      </c>
      <c r="I8" s="6">
        <v>3</v>
      </c>
      <c r="J8" s="6">
        <f t="shared" ca="1" si="0"/>
        <v>29</v>
      </c>
      <c r="K8" s="7">
        <f t="shared" ca="1" si="1"/>
        <v>46450</v>
      </c>
    </row>
    <row r="9" spans="1:11">
      <c r="A9" s="3" t="s">
        <v>16</v>
      </c>
      <c r="B9" s="4" t="s">
        <v>17</v>
      </c>
      <c r="C9" s="4" t="s">
        <v>12</v>
      </c>
      <c r="D9" s="5" t="s">
        <v>13</v>
      </c>
      <c r="E9" s="5" t="s">
        <v>18</v>
      </c>
      <c r="F9" s="50">
        <v>32115</v>
      </c>
      <c r="G9" s="6" t="s">
        <v>15</v>
      </c>
      <c r="H9" s="6" t="s">
        <v>59</v>
      </c>
      <c r="I9" s="6">
        <v>3</v>
      </c>
      <c r="J9" s="6">
        <f t="shared" ca="1" si="0"/>
        <v>29</v>
      </c>
      <c r="K9" s="7">
        <f t="shared" ca="1" si="1"/>
        <v>46450</v>
      </c>
    </row>
    <row r="10" spans="1:11">
      <c r="A10" s="3" t="s">
        <v>10</v>
      </c>
      <c r="B10" s="4" t="s">
        <v>11</v>
      </c>
      <c r="C10" s="4" t="s">
        <v>12</v>
      </c>
      <c r="D10" s="5" t="s">
        <v>13</v>
      </c>
      <c r="E10" s="5" t="s">
        <v>14</v>
      </c>
      <c r="F10" s="50">
        <v>32572</v>
      </c>
      <c r="G10" s="6" t="s">
        <v>15</v>
      </c>
      <c r="H10" s="6" t="s">
        <v>49</v>
      </c>
      <c r="I10" s="6">
        <v>4</v>
      </c>
      <c r="J10" s="6">
        <f t="shared" ca="1" si="0"/>
        <v>27</v>
      </c>
      <c r="K10" s="7">
        <f t="shared" ca="1" si="1"/>
        <v>61350</v>
      </c>
    </row>
    <row r="11" spans="1:11">
      <c r="A11" s="3" t="s">
        <v>32</v>
      </c>
      <c r="B11" s="4" t="s">
        <v>33</v>
      </c>
      <c r="C11" s="4" t="s">
        <v>34</v>
      </c>
      <c r="D11" s="5" t="s">
        <v>35</v>
      </c>
      <c r="E11" s="5" t="s">
        <v>18</v>
      </c>
      <c r="F11" s="50">
        <v>33485</v>
      </c>
      <c r="G11" s="6" t="s">
        <v>29</v>
      </c>
      <c r="H11" s="6" t="s">
        <v>51</v>
      </c>
      <c r="I11" s="6">
        <v>4</v>
      </c>
      <c r="J11" s="6">
        <f t="shared" ca="1" si="0"/>
        <v>25</v>
      </c>
      <c r="K11" s="7">
        <f t="shared" ca="1" si="1"/>
        <v>51250</v>
      </c>
    </row>
    <row r="12" spans="1:11">
      <c r="A12" s="3" t="s">
        <v>27</v>
      </c>
      <c r="B12" s="4" t="s">
        <v>28</v>
      </c>
      <c r="C12" s="4" t="s">
        <v>22</v>
      </c>
      <c r="D12" s="5" t="s">
        <v>23</v>
      </c>
      <c r="E12" s="5" t="s">
        <v>18</v>
      </c>
      <c r="F12" s="50">
        <v>33740</v>
      </c>
      <c r="G12" s="6" t="s">
        <v>29</v>
      </c>
      <c r="H12" s="6" t="s">
        <v>54</v>
      </c>
      <c r="I12" s="6">
        <v>4</v>
      </c>
      <c r="J12" s="6">
        <f t="shared" ca="1" si="0"/>
        <v>24</v>
      </c>
      <c r="K12" s="7">
        <f t="shared" ca="1" si="1"/>
        <v>51200</v>
      </c>
    </row>
    <row r="13" spans="1:11">
      <c r="A13" s="3" t="s">
        <v>39</v>
      </c>
      <c r="B13" s="4" t="s">
        <v>40</v>
      </c>
      <c r="C13" s="4" t="s">
        <v>22</v>
      </c>
      <c r="D13" s="5" t="s">
        <v>23</v>
      </c>
      <c r="E13" s="5" t="s">
        <v>18</v>
      </c>
      <c r="F13" s="50">
        <v>33951</v>
      </c>
      <c r="G13" s="6" t="s">
        <v>29</v>
      </c>
      <c r="H13" s="6" t="s">
        <v>56</v>
      </c>
      <c r="I13" s="6">
        <v>4</v>
      </c>
      <c r="J13" s="6">
        <f t="shared" ca="1" si="0"/>
        <v>24</v>
      </c>
      <c r="K13" s="7">
        <f t="shared" ca="1" si="1"/>
        <v>51200</v>
      </c>
    </row>
  </sheetData>
  <sortState ref="A2:J13">
    <sortCondition ref="A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ySplit="1" topLeftCell="A2" activePane="bottomLeft" state="frozen"/>
      <selection pane="bottomLeft" activeCell="C2" sqref="C2"/>
    </sheetView>
  </sheetViews>
  <sheetFormatPr defaultRowHeight="16.2" outlineLevelRow="3"/>
  <cols>
    <col min="1" max="1" width="6" bestFit="1" customWidth="1"/>
    <col min="2" max="2" width="8.109375" bestFit="1" customWidth="1"/>
    <col min="3" max="3" width="12.6640625" bestFit="1" customWidth="1"/>
    <col min="4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outlineLevel="3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8" ca="1" si="0">YEAR(TODAY())-YEAR(F2)</f>
        <v>41</v>
      </c>
      <c r="K2" s="7">
        <f t="shared" ref="K2:K8" ca="1" si="1">IF(E2="主任",40000,30000)+I2*5000+J2*50</f>
        <v>52050</v>
      </c>
    </row>
    <row r="3" spans="1:11" outlineLevel="3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outlineLevel="3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outlineLevel="3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outlineLevel="3">
      <c r="A6" s="3" t="s">
        <v>16</v>
      </c>
      <c r="B6" s="4" t="s">
        <v>17</v>
      </c>
      <c r="C6" s="4" t="s">
        <v>12</v>
      </c>
      <c r="D6" s="5" t="s">
        <v>13</v>
      </c>
      <c r="E6" s="5" t="s">
        <v>18</v>
      </c>
      <c r="F6" s="50">
        <v>32115</v>
      </c>
      <c r="G6" s="6" t="s">
        <v>15</v>
      </c>
      <c r="H6" s="6" t="s">
        <v>59</v>
      </c>
      <c r="I6" s="6">
        <v>3</v>
      </c>
      <c r="J6" s="6">
        <f t="shared" ca="1" si="0"/>
        <v>29</v>
      </c>
      <c r="K6" s="7">
        <f t="shared" ca="1" si="1"/>
        <v>46450</v>
      </c>
    </row>
    <row r="7" spans="1:11" outlineLevel="3">
      <c r="A7" s="3" t="s">
        <v>10</v>
      </c>
      <c r="B7" s="4" t="s">
        <v>11</v>
      </c>
      <c r="C7" s="4" t="s">
        <v>12</v>
      </c>
      <c r="D7" s="5" t="s">
        <v>13</v>
      </c>
      <c r="E7" s="5" t="s">
        <v>14</v>
      </c>
      <c r="F7" s="50">
        <v>32572</v>
      </c>
      <c r="G7" s="6" t="s">
        <v>15</v>
      </c>
      <c r="H7" s="6" t="s">
        <v>49</v>
      </c>
      <c r="I7" s="6">
        <v>4</v>
      </c>
      <c r="J7" s="6">
        <f t="shared" ca="1" si="0"/>
        <v>27</v>
      </c>
      <c r="K7" s="7">
        <f t="shared" ca="1" si="1"/>
        <v>61350</v>
      </c>
    </row>
    <row r="8" spans="1:11" outlineLevel="3">
      <c r="A8" s="3" t="s">
        <v>32</v>
      </c>
      <c r="B8" s="4" t="s">
        <v>33</v>
      </c>
      <c r="C8" s="4" t="s">
        <v>34</v>
      </c>
      <c r="D8" s="5" t="s">
        <v>35</v>
      </c>
      <c r="E8" s="5" t="s">
        <v>18</v>
      </c>
      <c r="F8" s="50">
        <v>33485</v>
      </c>
      <c r="G8" s="6" t="s">
        <v>29</v>
      </c>
      <c r="H8" s="6" t="s">
        <v>51</v>
      </c>
      <c r="I8" s="6">
        <v>4</v>
      </c>
      <c r="J8" s="6">
        <f t="shared" ca="1" si="0"/>
        <v>25</v>
      </c>
      <c r="K8" s="7">
        <f t="shared" ca="1" si="1"/>
        <v>51250</v>
      </c>
    </row>
    <row r="9" spans="1:11" outlineLevel="2">
      <c r="A9" s="3"/>
      <c r="B9" s="4"/>
      <c r="C9" s="47" t="s">
        <v>225</v>
      </c>
      <c r="D9" s="5"/>
      <c r="E9" s="5"/>
      <c r="F9" s="50"/>
      <c r="G9" s="6"/>
      <c r="H9" s="6"/>
      <c r="I9" s="6"/>
      <c r="J9" s="6">
        <f ca="1">SUBTOTAL(4,J2:J8)</f>
        <v>41</v>
      </c>
      <c r="K9" s="7">
        <f ca="1">SUBTOTAL(4,K2:K8)</f>
        <v>61950</v>
      </c>
    </row>
    <row r="10" spans="1:11" outlineLevel="1">
      <c r="A10" s="3"/>
      <c r="B10" s="4"/>
      <c r="C10" s="47" t="s">
        <v>222</v>
      </c>
      <c r="D10" s="5"/>
      <c r="E10" s="5"/>
      <c r="F10" s="50"/>
      <c r="G10" s="6"/>
      <c r="H10" s="6"/>
      <c r="I10" s="6"/>
      <c r="J10" s="6">
        <f ca="1">SUBTOTAL(1,J2:J8)</f>
        <v>32.428571428571431</v>
      </c>
      <c r="K10" s="7">
        <f ca="1">SUBTOTAL(1,K2:K8)</f>
        <v>53050</v>
      </c>
    </row>
    <row r="11" spans="1:11" outlineLevel="3">
      <c r="A11" s="3" t="s">
        <v>36</v>
      </c>
      <c r="B11" s="4" t="s">
        <v>37</v>
      </c>
      <c r="C11" s="4" t="s">
        <v>26</v>
      </c>
      <c r="D11" s="5" t="s">
        <v>35</v>
      </c>
      <c r="E11" s="5" t="s">
        <v>38</v>
      </c>
      <c r="F11" s="50">
        <v>30994</v>
      </c>
      <c r="G11" s="6" t="s">
        <v>15</v>
      </c>
      <c r="H11" s="6" t="s">
        <v>52</v>
      </c>
      <c r="I11" s="6">
        <v>4</v>
      </c>
      <c r="J11" s="6">
        <f ca="1">YEAR(TODAY())-YEAR(F11)</f>
        <v>32</v>
      </c>
      <c r="K11" s="7">
        <f ca="1">IF(E11="主任",40000,30000)+I11*5000+J11*50</f>
        <v>51600</v>
      </c>
    </row>
    <row r="12" spans="1:11" outlineLevel="3">
      <c r="A12" s="3" t="s">
        <v>24</v>
      </c>
      <c r="B12" s="4" t="s">
        <v>25</v>
      </c>
      <c r="C12" s="4" t="s">
        <v>26</v>
      </c>
      <c r="D12" s="5" t="s">
        <v>23</v>
      </c>
      <c r="E12" s="5" t="s">
        <v>18</v>
      </c>
      <c r="F12" s="50">
        <v>31388</v>
      </c>
      <c r="G12" s="6" t="s">
        <v>15</v>
      </c>
      <c r="H12" s="6" t="s">
        <v>60</v>
      </c>
      <c r="I12" s="6">
        <v>5</v>
      </c>
      <c r="J12" s="6">
        <f ca="1">YEAR(TODAY())-YEAR(F12)</f>
        <v>31</v>
      </c>
      <c r="K12" s="7">
        <f ca="1">IF(E12="主任",40000,30000)+I12*5000+J12*50</f>
        <v>56550</v>
      </c>
    </row>
    <row r="13" spans="1:11" outlineLevel="3">
      <c r="A13" s="3" t="s">
        <v>30</v>
      </c>
      <c r="B13" s="4" t="s">
        <v>31</v>
      </c>
      <c r="C13" s="4" t="s">
        <v>22</v>
      </c>
      <c r="D13" s="5" t="s">
        <v>23</v>
      </c>
      <c r="E13" s="5" t="s">
        <v>18</v>
      </c>
      <c r="F13" s="50">
        <v>31902</v>
      </c>
      <c r="G13" s="6" t="s">
        <v>29</v>
      </c>
      <c r="H13" s="6" t="s">
        <v>55</v>
      </c>
      <c r="I13" s="6">
        <v>3</v>
      </c>
      <c r="J13" s="6">
        <f ca="1">YEAR(TODAY())-YEAR(F13)</f>
        <v>29</v>
      </c>
      <c r="K13" s="7">
        <f ca="1">IF(E13="主任",40000,30000)+I13*5000+J13*50</f>
        <v>46450</v>
      </c>
    </row>
    <row r="14" spans="1:11" outlineLevel="3">
      <c r="A14" s="3" t="s">
        <v>27</v>
      </c>
      <c r="B14" s="4" t="s">
        <v>28</v>
      </c>
      <c r="C14" s="4" t="s">
        <v>22</v>
      </c>
      <c r="D14" s="5" t="s">
        <v>23</v>
      </c>
      <c r="E14" s="5" t="s">
        <v>18</v>
      </c>
      <c r="F14" s="50">
        <v>33740</v>
      </c>
      <c r="G14" s="6" t="s">
        <v>29</v>
      </c>
      <c r="H14" s="6" t="s">
        <v>54</v>
      </c>
      <c r="I14" s="6">
        <v>4</v>
      </c>
      <c r="J14" s="6">
        <f ca="1">YEAR(TODAY())-YEAR(F14)</f>
        <v>24</v>
      </c>
      <c r="K14" s="7">
        <f ca="1">IF(E14="主任",40000,30000)+I14*5000+J14*50</f>
        <v>51200</v>
      </c>
    </row>
    <row r="15" spans="1:11" outlineLevel="3">
      <c r="A15" s="3" t="s">
        <v>39</v>
      </c>
      <c r="B15" s="4" t="s">
        <v>40</v>
      </c>
      <c r="C15" s="4" t="s">
        <v>22</v>
      </c>
      <c r="D15" s="5" t="s">
        <v>23</v>
      </c>
      <c r="E15" s="5" t="s">
        <v>18</v>
      </c>
      <c r="F15" s="50">
        <v>33951</v>
      </c>
      <c r="G15" s="6" t="s">
        <v>29</v>
      </c>
      <c r="H15" s="6" t="s">
        <v>56</v>
      </c>
      <c r="I15" s="6">
        <v>4</v>
      </c>
      <c r="J15" s="6">
        <f ca="1">YEAR(TODAY())-YEAR(F15)</f>
        <v>24</v>
      </c>
      <c r="K15" s="7">
        <f ca="1">IF(E15="主任",40000,30000)+I15*5000+J15*50</f>
        <v>51200</v>
      </c>
    </row>
    <row r="16" spans="1:11" outlineLevel="2">
      <c r="A16" s="3"/>
      <c r="B16" s="4"/>
      <c r="C16" s="47" t="s">
        <v>226</v>
      </c>
      <c r="D16" s="5"/>
      <c r="E16" s="5"/>
      <c r="F16" s="50"/>
      <c r="G16" s="6"/>
      <c r="H16" s="6"/>
      <c r="I16" s="6"/>
      <c r="J16" s="6">
        <f ca="1">SUBTOTAL(4,J11:J15)</f>
        <v>32</v>
      </c>
      <c r="K16" s="7">
        <f ca="1">SUBTOTAL(4,K11:K15)</f>
        <v>56550</v>
      </c>
    </row>
    <row r="17" spans="1:11" outlineLevel="1">
      <c r="A17" s="3"/>
      <c r="B17" s="4"/>
      <c r="C17" s="47" t="s">
        <v>223</v>
      </c>
      <c r="D17" s="5"/>
      <c r="E17" s="5"/>
      <c r="F17" s="50"/>
      <c r="G17" s="6"/>
      <c r="H17" s="6"/>
      <c r="I17" s="6"/>
      <c r="J17" s="6">
        <f ca="1">SUBTOTAL(1,J11:J15)</f>
        <v>28</v>
      </c>
      <c r="K17" s="7">
        <f ca="1">SUBTOTAL(1,K11:K15)</f>
        <v>51400</v>
      </c>
    </row>
    <row r="18" spans="1:11">
      <c r="A18" s="3"/>
      <c r="B18" s="4"/>
      <c r="C18" s="47" t="s">
        <v>227</v>
      </c>
      <c r="D18" s="5"/>
      <c r="E18" s="5"/>
      <c r="F18" s="50"/>
      <c r="G18" s="6"/>
      <c r="H18" s="6"/>
      <c r="I18" s="6"/>
      <c r="J18" s="6">
        <f ca="1">SUBTOTAL(4,J2:J15)</f>
        <v>41</v>
      </c>
      <c r="K18" s="7">
        <f ca="1">SUBTOTAL(4,K2:K15)</f>
        <v>61950</v>
      </c>
    </row>
    <row r="19" spans="1:11">
      <c r="A19" s="3"/>
      <c r="B19" s="4"/>
      <c r="C19" s="47" t="s">
        <v>224</v>
      </c>
      <c r="D19" s="5"/>
      <c r="E19" s="5"/>
      <c r="F19" s="50"/>
      <c r="G19" s="6"/>
      <c r="H19" s="6"/>
      <c r="I19" s="6"/>
      <c r="J19" s="6">
        <f ca="1">SUBTOTAL(1,J2:J15)</f>
        <v>30.583333333333332</v>
      </c>
      <c r="K19" s="7">
        <f ca="1">SUBTOTAL(1,K2:K15)</f>
        <v>52362.5</v>
      </c>
    </row>
  </sheetData>
  <sortState ref="A2:K13">
    <sortCondition ref="C2"/>
  </sortState>
  <dataConsolidate/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6"/>
  <sheetViews>
    <sheetView workbookViewId="0">
      <pane ySplit="1" topLeftCell="A2" activePane="bottomLeft" state="frozen"/>
      <selection pane="bottomLeft" activeCell="C2" sqref="C2"/>
    </sheetView>
  </sheetViews>
  <sheetFormatPr defaultRowHeight="16.2" outlineLevelRow="2"/>
  <cols>
    <col min="1" max="1" width="6" bestFit="1" customWidth="1"/>
    <col min="2" max="2" width="8.109375" bestFit="1" customWidth="1"/>
    <col min="3" max="3" width="12.6640625" customWidth="1"/>
    <col min="4" max="5" width="6" bestFit="1" customWidth="1"/>
    <col min="6" max="6" width="8.44140625" customWidth="1"/>
    <col min="7" max="7" width="6" bestFit="1" customWidth="1"/>
    <col min="8" max="8" width="10.109375" bestFit="1" customWidth="1"/>
    <col min="9" max="9" width="6" bestFit="1" customWidth="1"/>
    <col min="10" max="10" width="8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2" t="s">
        <v>7</v>
      </c>
      <c r="J1" s="2" t="s">
        <v>8</v>
      </c>
      <c r="K1" s="2" t="s">
        <v>9</v>
      </c>
    </row>
    <row r="2" spans="1:11" outlineLevel="2">
      <c r="A2" s="3" t="s">
        <v>19</v>
      </c>
      <c r="B2" s="4" t="s">
        <v>20</v>
      </c>
      <c r="C2" s="4" t="s">
        <v>12</v>
      </c>
      <c r="D2" s="5" t="s">
        <v>13</v>
      </c>
      <c r="E2" s="5" t="s">
        <v>18</v>
      </c>
      <c r="F2" s="50">
        <v>27607</v>
      </c>
      <c r="G2" s="6" t="s">
        <v>15</v>
      </c>
      <c r="H2" s="6" t="s">
        <v>50</v>
      </c>
      <c r="I2" s="6">
        <v>4</v>
      </c>
      <c r="J2" s="6">
        <f t="shared" ref="J2:J8" ca="1" si="0">YEAR(TODAY())-YEAR(F2)</f>
        <v>41</v>
      </c>
      <c r="K2" s="7">
        <f t="shared" ref="K2:K8" ca="1" si="1">IF(E2="主任",40000,30000)+I2*5000+J2*50</f>
        <v>52050</v>
      </c>
    </row>
    <row r="3" spans="1:11" outlineLevel="2">
      <c r="A3" s="3" t="s">
        <v>21</v>
      </c>
      <c r="B3" s="46" t="s">
        <v>183</v>
      </c>
      <c r="C3" s="4" t="s">
        <v>12</v>
      </c>
      <c r="D3" s="5" t="s">
        <v>23</v>
      </c>
      <c r="E3" s="5" t="s">
        <v>14</v>
      </c>
      <c r="F3" s="50">
        <v>28284</v>
      </c>
      <c r="G3" s="6" t="s">
        <v>15</v>
      </c>
      <c r="H3" s="6" t="s">
        <v>58</v>
      </c>
      <c r="I3" s="6">
        <v>4</v>
      </c>
      <c r="J3" s="6">
        <f t="shared" ca="1" si="0"/>
        <v>39</v>
      </c>
      <c r="K3" s="7">
        <f t="shared" ca="1" si="1"/>
        <v>61950</v>
      </c>
    </row>
    <row r="4" spans="1:11" outlineLevel="2">
      <c r="A4" s="3" t="s">
        <v>44</v>
      </c>
      <c r="B4" s="4" t="s">
        <v>45</v>
      </c>
      <c r="C4" s="4" t="s">
        <v>12</v>
      </c>
      <c r="D4" s="5" t="s">
        <v>43</v>
      </c>
      <c r="E4" s="5" t="s">
        <v>18</v>
      </c>
      <c r="F4" s="50">
        <v>30193</v>
      </c>
      <c r="G4" s="6" t="s">
        <v>29</v>
      </c>
      <c r="H4" s="6" t="s">
        <v>57</v>
      </c>
      <c r="I4" s="6">
        <v>2</v>
      </c>
      <c r="J4" s="6">
        <f t="shared" ca="1" si="0"/>
        <v>34</v>
      </c>
      <c r="K4" s="7">
        <f t="shared" ca="1" si="1"/>
        <v>41700</v>
      </c>
    </row>
    <row r="5" spans="1:11" outlineLevel="2">
      <c r="A5" s="3" t="s">
        <v>41</v>
      </c>
      <c r="B5" s="4" t="s">
        <v>42</v>
      </c>
      <c r="C5" s="4" t="s">
        <v>12</v>
      </c>
      <c r="D5" s="5" t="s">
        <v>43</v>
      </c>
      <c r="E5" s="5" t="s">
        <v>14</v>
      </c>
      <c r="F5" s="50">
        <v>30922</v>
      </c>
      <c r="G5" s="6" t="s">
        <v>15</v>
      </c>
      <c r="H5" s="6" t="s">
        <v>53</v>
      </c>
      <c r="I5" s="6">
        <v>3</v>
      </c>
      <c r="J5" s="6">
        <f t="shared" ca="1" si="0"/>
        <v>32</v>
      </c>
      <c r="K5" s="7">
        <f t="shared" ca="1" si="1"/>
        <v>56600</v>
      </c>
    </row>
    <row r="6" spans="1:11" outlineLevel="2">
      <c r="A6" s="3" t="s">
        <v>16</v>
      </c>
      <c r="B6" s="4" t="s">
        <v>17</v>
      </c>
      <c r="C6" s="4" t="s">
        <v>12</v>
      </c>
      <c r="D6" s="5" t="s">
        <v>13</v>
      </c>
      <c r="E6" s="5" t="s">
        <v>18</v>
      </c>
      <c r="F6" s="50">
        <v>32115</v>
      </c>
      <c r="G6" s="6" t="s">
        <v>15</v>
      </c>
      <c r="H6" s="6" t="s">
        <v>59</v>
      </c>
      <c r="I6" s="6">
        <v>3</v>
      </c>
      <c r="J6" s="6">
        <f t="shared" ca="1" si="0"/>
        <v>29</v>
      </c>
      <c r="K6" s="7">
        <f t="shared" ca="1" si="1"/>
        <v>46450</v>
      </c>
    </row>
    <row r="7" spans="1:11" outlineLevel="2">
      <c r="A7" s="3" t="s">
        <v>10</v>
      </c>
      <c r="B7" s="4" t="s">
        <v>11</v>
      </c>
      <c r="C7" s="4" t="s">
        <v>12</v>
      </c>
      <c r="D7" s="5" t="s">
        <v>13</v>
      </c>
      <c r="E7" s="5" t="s">
        <v>14</v>
      </c>
      <c r="F7" s="50">
        <v>32572</v>
      </c>
      <c r="G7" s="6" t="s">
        <v>15</v>
      </c>
      <c r="H7" s="6" t="s">
        <v>49</v>
      </c>
      <c r="I7" s="6">
        <v>4</v>
      </c>
      <c r="J7" s="6">
        <f t="shared" ca="1" si="0"/>
        <v>27</v>
      </c>
      <c r="K7" s="7">
        <f t="shared" ca="1" si="1"/>
        <v>61350</v>
      </c>
    </row>
    <row r="8" spans="1:11" outlineLevel="2">
      <c r="A8" s="3" t="s">
        <v>32</v>
      </c>
      <c r="B8" s="4" t="s">
        <v>33</v>
      </c>
      <c r="C8" s="4" t="s">
        <v>34</v>
      </c>
      <c r="D8" s="5" t="s">
        <v>35</v>
      </c>
      <c r="E8" s="5" t="s">
        <v>18</v>
      </c>
      <c r="F8" s="50">
        <v>33485</v>
      </c>
      <c r="G8" s="6" t="s">
        <v>29</v>
      </c>
      <c r="H8" s="6" t="s">
        <v>51</v>
      </c>
      <c r="I8" s="6">
        <v>4</v>
      </c>
      <c r="J8" s="6">
        <f t="shared" ca="1" si="0"/>
        <v>25</v>
      </c>
      <c r="K8" s="7">
        <f t="shared" ca="1" si="1"/>
        <v>51250</v>
      </c>
    </row>
    <row r="9" spans="1:11" outlineLevel="1">
      <c r="A9" s="3"/>
      <c r="B9" s="4"/>
      <c r="C9" s="47" t="s">
        <v>222</v>
      </c>
      <c r="D9" s="5"/>
      <c r="E9" s="5"/>
      <c r="F9" s="50"/>
      <c r="G9" s="6"/>
      <c r="H9" s="6"/>
      <c r="I9" s="6"/>
      <c r="J9" s="6">
        <f ca="1">SUBTOTAL(1,J2:J8)</f>
        <v>32.428571428571431</v>
      </c>
      <c r="K9" s="7">
        <f ca="1">SUBTOTAL(1,K2:K8)</f>
        <v>53050</v>
      </c>
    </row>
    <row r="10" spans="1:11" outlineLevel="2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 t="s">
        <v>52</v>
      </c>
      <c r="I10" s="6">
        <v>4</v>
      </c>
      <c r="J10" s="6">
        <f ca="1">YEAR(TODAY())-YEAR(F10)</f>
        <v>32</v>
      </c>
      <c r="K10" s="7">
        <f ca="1">IF(E10="主任",40000,30000)+I10*5000+J10*50</f>
        <v>51600</v>
      </c>
    </row>
    <row r="11" spans="1:11" outlineLevel="2">
      <c r="A11" s="3" t="s">
        <v>24</v>
      </c>
      <c r="B11" s="4" t="s">
        <v>25</v>
      </c>
      <c r="C11" s="4" t="s">
        <v>26</v>
      </c>
      <c r="D11" s="5" t="s">
        <v>23</v>
      </c>
      <c r="E11" s="5" t="s">
        <v>18</v>
      </c>
      <c r="F11" s="50">
        <v>31388</v>
      </c>
      <c r="G11" s="6" t="s">
        <v>15</v>
      </c>
      <c r="H11" s="6" t="s">
        <v>60</v>
      </c>
      <c r="I11" s="6">
        <v>5</v>
      </c>
      <c r="J11" s="6">
        <f ca="1">YEAR(TODAY())-YEAR(F11)</f>
        <v>31</v>
      </c>
      <c r="K11" s="7">
        <f ca="1">IF(E11="主任",40000,30000)+I11*5000+J11*50</f>
        <v>56550</v>
      </c>
    </row>
    <row r="12" spans="1:11" outlineLevel="2">
      <c r="A12" s="3" t="s">
        <v>30</v>
      </c>
      <c r="B12" s="4" t="s">
        <v>31</v>
      </c>
      <c r="C12" s="4" t="s">
        <v>22</v>
      </c>
      <c r="D12" s="5" t="s">
        <v>23</v>
      </c>
      <c r="E12" s="5" t="s">
        <v>18</v>
      </c>
      <c r="F12" s="50">
        <v>31902</v>
      </c>
      <c r="G12" s="6" t="s">
        <v>29</v>
      </c>
      <c r="H12" s="6" t="s">
        <v>55</v>
      </c>
      <c r="I12" s="6">
        <v>3</v>
      </c>
      <c r="J12" s="6">
        <f ca="1">YEAR(TODAY())-YEAR(F12)</f>
        <v>29</v>
      </c>
      <c r="K12" s="7">
        <f ca="1">IF(E12="主任",40000,30000)+I12*5000+J12*50</f>
        <v>46450</v>
      </c>
    </row>
    <row r="13" spans="1:11" outlineLevel="2">
      <c r="A13" s="3" t="s">
        <v>27</v>
      </c>
      <c r="B13" s="4" t="s">
        <v>28</v>
      </c>
      <c r="C13" s="4" t="s">
        <v>22</v>
      </c>
      <c r="D13" s="5" t="s">
        <v>23</v>
      </c>
      <c r="E13" s="5" t="s">
        <v>18</v>
      </c>
      <c r="F13" s="50">
        <v>33740</v>
      </c>
      <c r="G13" s="6" t="s">
        <v>29</v>
      </c>
      <c r="H13" s="6" t="s">
        <v>54</v>
      </c>
      <c r="I13" s="6">
        <v>4</v>
      </c>
      <c r="J13" s="6">
        <f ca="1">YEAR(TODAY())-YEAR(F13)</f>
        <v>24</v>
      </c>
      <c r="K13" s="7">
        <f ca="1">IF(E13="主任",40000,30000)+I13*5000+J13*50</f>
        <v>51200</v>
      </c>
    </row>
    <row r="14" spans="1:11" outlineLevel="2">
      <c r="A14" s="3" t="s">
        <v>39</v>
      </c>
      <c r="B14" s="4" t="s">
        <v>40</v>
      </c>
      <c r="C14" s="4" t="s">
        <v>22</v>
      </c>
      <c r="D14" s="5" t="s">
        <v>23</v>
      </c>
      <c r="E14" s="5" t="s">
        <v>18</v>
      </c>
      <c r="F14" s="50">
        <v>33951</v>
      </c>
      <c r="G14" s="6" t="s">
        <v>29</v>
      </c>
      <c r="H14" s="6" t="s">
        <v>56</v>
      </c>
      <c r="I14" s="6">
        <v>4</v>
      </c>
      <c r="J14" s="6">
        <f ca="1">YEAR(TODAY())-YEAR(F14)</f>
        <v>24</v>
      </c>
      <c r="K14" s="7">
        <f ca="1">IF(E14="主任",40000,30000)+I14*5000+J14*50</f>
        <v>51200</v>
      </c>
    </row>
    <row r="15" spans="1:11" outlineLevel="1">
      <c r="A15" s="3"/>
      <c r="B15" s="4"/>
      <c r="C15" s="47" t="s">
        <v>223</v>
      </c>
      <c r="D15" s="5"/>
      <c r="E15" s="5"/>
      <c r="F15" s="50"/>
      <c r="G15" s="6"/>
      <c r="H15" s="6"/>
      <c r="I15" s="6"/>
      <c r="J15" s="6">
        <f ca="1">SUBTOTAL(1,J10:J14)</f>
        <v>28</v>
      </c>
      <c r="K15" s="7">
        <f ca="1">SUBTOTAL(1,K10:K14)</f>
        <v>51400</v>
      </c>
    </row>
    <row r="16" spans="1:11">
      <c r="A16" s="3"/>
      <c r="B16" s="4"/>
      <c r="C16" s="47" t="s">
        <v>224</v>
      </c>
      <c r="D16" s="5"/>
      <c r="E16" s="5"/>
      <c r="F16" s="50"/>
      <c r="G16" s="6"/>
      <c r="H16" s="6"/>
      <c r="I16" s="6"/>
      <c r="J16" s="6">
        <f ca="1">SUBTOTAL(1,J2:J14)</f>
        <v>30.583333333333332</v>
      </c>
      <c r="K16" s="7">
        <f ca="1">SUBTOTAL(1,K2:K14)</f>
        <v>52362.5</v>
      </c>
    </row>
  </sheetData>
  <sortState ref="A2:K13">
    <sortCondition ref="C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" sqref="E2"/>
    </sheetView>
  </sheetViews>
  <sheetFormatPr defaultColWidth="9" defaultRowHeight="16.2"/>
  <cols>
    <col min="1" max="1" width="7.44140625" style="26" bestFit="1" customWidth="1"/>
    <col min="2" max="2" width="6.21875" style="26" bestFit="1" customWidth="1"/>
    <col min="3" max="3" width="4.21875" style="26" customWidth="1"/>
    <col min="4" max="4" width="10.44140625" style="26" bestFit="1" customWidth="1"/>
    <col min="5" max="5" width="7.21875" style="26" customWidth="1"/>
    <col min="6" max="16384" width="9" style="26"/>
  </cols>
  <sheetData>
    <row r="1" spans="1:6">
      <c r="A1" s="24" t="s">
        <v>99</v>
      </c>
      <c r="B1" s="25" t="s">
        <v>100</v>
      </c>
    </row>
    <row r="2" spans="1:6">
      <c r="A2" s="26" t="s">
        <v>101</v>
      </c>
      <c r="B2" s="26">
        <v>88</v>
      </c>
      <c r="D2" s="26" t="s">
        <v>102</v>
      </c>
      <c r="E2" s="26">
        <f>COUNT($B$2:$B$13)</f>
        <v>11</v>
      </c>
      <c r="F2" s="26" t="s">
        <v>196</v>
      </c>
    </row>
    <row r="3" spans="1:6">
      <c r="A3" s="26" t="s">
        <v>81</v>
      </c>
      <c r="B3" s="26">
        <v>90</v>
      </c>
      <c r="D3" s="26" t="s">
        <v>114</v>
      </c>
      <c r="E3" s="26">
        <f>COUNTA($B$2:$B$13)</f>
        <v>12</v>
      </c>
      <c r="F3" s="26" t="s">
        <v>197</v>
      </c>
    </row>
    <row r="4" spans="1:6">
      <c r="A4" s="26" t="s">
        <v>82</v>
      </c>
      <c r="B4" s="26" t="s">
        <v>115</v>
      </c>
      <c r="D4" s="26" t="s">
        <v>116</v>
      </c>
      <c r="E4" s="26">
        <f>SUM($B$2:$B$13)</f>
        <v>853</v>
      </c>
      <c r="F4" s="26" t="s">
        <v>198</v>
      </c>
    </row>
    <row r="5" spans="1:6">
      <c r="A5" s="26" t="s">
        <v>83</v>
      </c>
      <c r="B5" s="26">
        <v>88</v>
      </c>
      <c r="D5" s="26" t="s">
        <v>117</v>
      </c>
      <c r="E5" s="27">
        <f>AVERAGE($B$2:$B$13)</f>
        <v>77.545454545454547</v>
      </c>
      <c r="F5" s="26" t="s">
        <v>199</v>
      </c>
    </row>
    <row r="6" spans="1:6">
      <c r="A6" s="26" t="s">
        <v>127</v>
      </c>
      <c r="B6" s="26">
        <v>75</v>
      </c>
      <c r="D6" s="26" t="s">
        <v>128</v>
      </c>
      <c r="E6" s="26">
        <f>MAX($B$2:$B$13)</f>
        <v>91</v>
      </c>
      <c r="F6" s="26" t="s">
        <v>200</v>
      </c>
    </row>
    <row r="7" spans="1:6">
      <c r="A7" s="26" t="s">
        <v>85</v>
      </c>
      <c r="B7" s="26">
        <v>85</v>
      </c>
      <c r="D7" s="26" t="s">
        <v>118</v>
      </c>
      <c r="E7" s="26">
        <f>MIN($B$2:$B$13)</f>
        <v>45</v>
      </c>
      <c r="F7" s="26" t="s">
        <v>201</v>
      </c>
    </row>
    <row r="8" spans="1:6">
      <c r="A8" s="26" t="s">
        <v>119</v>
      </c>
      <c r="B8" s="26">
        <v>66</v>
      </c>
      <c r="D8" s="26" t="s">
        <v>120</v>
      </c>
      <c r="E8" s="26">
        <f>STDEV($B$2:$B$13)</f>
        <v>14.569582261435224</v>
      </c>
      <c r="F8" s="26" t="s">
        <v>202</v>
      </c>
    </row>
    <row r="9" spans="1:6">
      <c r="A9" s="26" t="s">
        <v>121</v>
      </c>
      <c r="B9" s="26">
        <v>45</v>
      </c>
      <c r="D9" s="26" t="s">
        <v>122</v>
      </c>
      <c r="E9" s="26">
        <f>VAR($B$2:$B$13)</f>
        <v>212.27272727272793</v>
      </c>
      <c r="F9" s="26" t="s">
        <v>203</v>
      </c>
    </row>
    <row r="10" spans="1:6">
      <c r="A10" s="26" t="s">
        <v>123</v>
      </c>
      <c r="B10" s="26">
        <v>77</v>
      </c>
    </row>
    <row r="11" spans="1:6">
      <c r="A11" s="26" t="s">
        <v>124</v>
      </c>
      <c r="B11" s="26">
        <v>62</v>
      </c>
    </row>
    <row r="12" spans="1:6">
      <c r="A12" s="26" t="s">
        <v>125</v>
      </c>
      <c r="B12" s="26">
        <v>91</v>
      </c>
    </row>
    <row r="13" spans="1:6">
      <c r="A13" s="26" t="s">
        <v>126</v>
      </c>
      <c r="B13" s="26">
        <v>86</v>
      </c>
    </row>
  </sheetData>
  <phoneticPr fontId="3" type="noConversion"/>
  <pageMargins left="0.75" right="0.75" top="1" bottom="1" header="0.5" footer="0.5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F13"/>
  <sheetViews>
    <sheetView workbookViewId="0">
      <selection activeCell="A2" sqref="A2"/>
    </sheetView>
  </sheetViews>
  <sheetFormatPr defaultColWidth="9" defaultRowHeight="16.2"/>
  <cols>
    <col min="1" max="1" width="7.44140625" style="26" bestFit="1" customWidth="1"/>
    <col min="2" max="2" width="6.21875" style="26" bestFit="1" customWidth="1"/>
    <col min="3" max="3" width="4.21875" style="26" customWidth="1"/>
    <col min="4" max="4" width="9" style="26"/>
    <col min="5" max="5" width="7.21875" style="26" customWidth="1"/>
    <col min="6" max="16384" width="9" style="26"/>
  </cols>
  <sheetData>
    <row r="1" spans="1:6">
      <c r="A1" s="24" t="s">
        <v>99</v>
      </c>
      <c r="B1" s="25" t="s">
        <v>100</v>
      </c>
    </row>
    <row r="2" spans="1:6">
      <c r="A2" s="26" t="s">
        <v>101</v>
      </c>
      <c r="B2" s="26">
        <v>88</v>
      </c>
      <c r="D2" s="26" t="s">
        <v>102</v>
      </c>
      <c r="F2" s="26" t="s">
        <v>196</v>
      </c>
    </row>
    <row r="3" spans="1:6">
      <c r="A3" s="26" t="s">
        <v>81</v>
      </c>
      <c r="B3" s="26">
        <v>90</v>
      </c>
      <c r="D3" s="26" t="s">
        <v>114</v>
      </c>
      <c r="F3" s="26" t="s">
        <v>197</v>
      </c>
    </row>
    <row r="4" spans="1:6">
      <c r="A4" s="26" t="s">
        <v>82</v>
      </c>
      <c r="B4" s="26" t="s">
        <v>115</v>
      </c>
      <c r="D4" s="26" t="s">
        <v>116</v>
      </c>
      <c r="F4" s="26" t="s">
        <v>198</v>
      </c>
    </row>
    <row r="5" spans="1:6">
      <c r="A5" s="26" t="s">
        <v>83</v>
      </c>
      <c r="B5" s="26">
        <v>88</v>
      </c>
      <c r="D5" s="26" t="s">
        <v>117</v>
      </c>
      <c r="E5" s="27"/>
      <c r="F5" s="26" t="s">
        <v>199</v>
      </c>
    </row>
    <row r="6" spans="1:6">
      <c r="A6" s="26" t="s">
        <v>127</v>
      </c>
      <c r="B6" s="26">
        <v>75</v>
      </c>
      <c r="D6" s="26" t="s">
        <v>128</v>
      </c>
      <c r="F6" s="26" t="s">
        <v>200</v>
      </c>
    </row>
    <row r="7" spans="1:6">
      <c r="A7" s="26" t="s">
        <v>85</v>
      </c>
      <c r="B7" s="26">
        <v>85</v>
      </c>
      <c r="D7" s="26" t="s">
        <v>118</v>
      </c>
      <c r="F7" s="26" t="s">
        <v>201</v>
      </c>
    </row>
    <row r="8" spans="1:6">
      <c r="A8" s="26" t="s">
        <v>119</v>
      </c>
      <c r="B8" s="26">
        <v>66</v>
      </c>
      <c r="D8" s="26" t="s">
        <v>120</v>
      </c>
      <c r="F8" s="26" t="s">
        <v>202</v>
      </c>
    </row>
    <row r="9" spans="1:6">
      <c r="A9" s="26" t="s">
        <v>121</v>
      </c>
      <c r="B9" s="26">
        <v>45</v>
      </c>
      <c r="D9" s="26" t="s">
        <v>122</v>
      </c>
      <c r="F9" s="26" t="s">
        <v>203</v>
      </c>
    </row>
    <row r="10" spans="1:6">
      <c r="A10" s="26" t="s">
        <v>123</v>
      </c>
      <c r="B10" s="26">
        <v>77</v>
      </c>
    </row>
    <row r="11" spans="1:6">
      <c r="A11" s="26" t="s">
        <v>124</v>
      </c>
      <c r="B11" s="26">
        <v>62</v>
      </c>
    </row>
    <row r="12" spans="1:6">
      <c r="A12" s="26" t="s">
        <v>125</v>
      </c>
      <c r="B12" s="26">
        <v>91</v>
      </c>
    </row>
    <row r="13" spans="1:6">
      <c r="A13" s="26" t="s">
        <v>126</v>
      </c>
      <c r="B13" s="26">
        <v>86</v>
      </c>
    </row>
  </sheetData>
  <phoneticPr fontId="3" type="noConversion"/>
  <pageMargins left="0.75" right="0.75" top="1" bottom="1" header="0.5" footer="0.5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F2" sqref="F2"/>
    </sheetView>
  </sheetViews>
  <sheetFormatPr defaultColWidth="9" defaultRowHeight="16.2"/>
  <cols>
    <col min="1" max="1" width="7.44140625" style="30" bestFit="1" customWidth="1"/>
    <col min="2" max="3" width="6" style="30" bestFit="1" customWidth="1"/>
    <col min="4" max="4" width="4.109375" style="30" customWidth="1"/>
    <col min="5" max="5" width="11.21875" style="30" customWidth="1"/>
    <col min="6" max="6" width="4.88671875" style="30" customWidth="1"/>
    <col min="7" max="16384" width="9" style="30"/>
  </cols>
  <sheetData>
    <row r="1" spans="1:7">
      <c r="A1" s="28" t="s">
        <v>99</v>
      </c>
      <c r="B1" s="28" t="s">
        <v>129</v>
      </c>
      <c r="C1" s="29" t="s">
        <v>100</v>
      </c>
    </row>
    <row r="2" spans="1:7">
      <c r="A2" s="30" t="s">
        <v>103</v>
      </c>
      <c r="B2" s="30" t="s">
        <v>130</v>
      </c>
      <c r="C2" s="30">
        <v>70</v>
      </c>
      <c r="E2" s="30" t="s">
        <v>104</v>
      </c>
      <c r="F2" s="30">
        <f>COUNTIF(B2:B9,"男")</f>
        <v>3</v>
      </c>
      <c r="G2" s="30" t="s">
        <v>131</v>
      </c>
    </row>
    <row r="3" spans="1:7">
      <c r="A3" s="30" t="s">
        <v>81</v>
      </c>
      <c r="B3" s="30" t="s">
        <v>132</v>
      </c>
      <c r="C3" s="30">
        <v>89</v>
      </c>
      <c r="E3" s="30" t="s">
        <v>133</v>
      </c>
      <c r="F3" s="30">
        <f>COUNTIF(B2:B9,"女")</f>
        <v>5</v>
      </c>
      <c r="G3" s="31" t="s">
        <v>134</v>
      </c>
    </row>
    <row r="4" spans="1:7">
      <c r="A4" s="30" t="s">
        <v>82</v>
      </c>
      <c r="B4" s="30" t="s">
        <v>135</v>
      </c>
      <c r="C4" s="30">
        <v>78</v>
      </c>
    </row>
    <row r="5" spans="1:7">
      <c r="A5" s="30" t="s">
        <v>136</v>
      </c>
      <c r="B5" s="30" t="s">
        <v>135</v>
      </c>
      <c r="C5" s="30">
        <v>82</v>
      </c>
      <c r="E5" s="30" t="s">
        <v>137</v>
      </c>
      <c r="F5" s="30">
        <f>COUNTIF(C2:C9,"&gt;=80")</f>
        <v>5</v>
      </c>
      <c r="G5" s="30" t="s">
        <v>138</v>
      </c>
    </row>
    <row r="6" spans="1:7">
      <c r="A6" s="30" t="s">
        <v>139</v>
      </c>
      <c r="B6" s="30" t="s">
        <v>140</v>
      </c>
      <c r="C6" s="30">
        <v>83</v>
      </c>
      <c r="E6" s="30" t="s">
        <v>141</v>
      </c>
      <c r="F6" s="30">
        <f>COUNTIF(C2:C9,"&lt;80")</f>
        <v>3</v>
      </c>
      <c r="G6" s="30" t="s">
        <v>142</v>
      </c>
    </row>
    <row r="7" spans="1:7">
      <c r="A7" s="30" t="s">
        <v>143</v>
      </c>
      <c r="B7" s="30" t="s">
        <v>140</v>
      </c>
      <c r="C7" s="30">
        <v>87</v>
      </c>
    </row>
    <row r="8" spans="1:7">
      <c r="A8" s="30" t="s">
        <v>144</v>
      </c>
      <c r="B8" s="30" t="s">
        <v>135</v>
      </c>
      <c r="C8" s="30">
        <v>68</v>
      </c>
    </row>
    <row r="9" spans="1:7">
      <c r="A9" s="30" t="s">
        <v>145</v>
      </c>
      <c r="B9" s="30" t="s">
        <v>140</v>
      </c>
      <c r="C9" s="30">
        <v>81</v>
      </c>
    </row>
    <row r="11" spans="1:7" s="32" customFormat="1"/>
    <row r="12" spans="1:7" s="32" customFormat="1"/>
    <row r="13" spans="1:7" s="32" customFormat="1"/>
    <row r="14" spans="1:7" s="32" customFormat="1"/>
    <row r="15" spans="1:7" s="32" customFormat="1"/>
    <row r="16" spans="1:7" s="32" customFormat="1"/>
    <row r="17" s="32" customFormat="1"/>
    <row r="18" s="32" customFormat="1"/>
    <row r="19" s="32" customFormat="1"/>
    <row r="20" s="32" customFormat="1"/>
    <row r="21" s="32" customFormat="1"/>
    <row r="22" s="32" customFormat="1"/>
    <row r="23" s="32" customFormat="1"/>
    <row r="24" s="32" customFormat="1"/>
    <row r="25" s="32" customFormat="1"/>
    <row r="26" s="32" customFormat="1"/>
    <row r="27" s="32" customFormat="1"/>
    <row r="28" s="32" customFormat="1"/>
    <row r="29" s="32" customFormat="1"/>
    <row r="30" s="32" customFormat="1"/>
    <row r="31" s="32" customFormat="1"/>
    <row r="32" s="32" customFormat="1"/>
    <row r="33" s="32" customFormat="1"/>
    <row r="34" s="32" customFormat="1"/>
    <row r="35" s="32" customFormat="1"/>
    <row r="36" s="32" customFormat="1"/>
    <row r="37" s="32" customFormat="1"/>
    <row r="38" s="32" customFormat="1"/>
    <row r="39" s="32" customFormat="1"/>
    <row r="40" s="32" customFormat="1"/>
    <row r="41" s="32" customFormat="1"/>
    <row r="42" s="32" customFormat="1"/>
    <row r="43" s="32" customFormat="1"/>
    <row r="44" s="32" customFormat="1"/>
    <row r="45" s="32" customFormat="1"/>
    <row r="46" s="32" customFormat="1"/>
    <row r="47" s="32" customFormat="1"/>
    <row r="48" s="32" customFormat="1"/>
    <row r="49" s="32" customFormat="1"/>
    <row r="50" s="32" customFormat="1"/>
    <row r="51" s="32" customFormat="1"/>
    <row r="52" s="32" customFormat="1"/>
    <row r="53" s="32" customFormat="1"/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9"/>
  <sheetViews>
    <sheetView workbookViewId="0">
      <selection activeCell="A2" sqref="A2"/>
    </sheetView>
  </sheetViews>
  <sheetFormatPr defaultColWidth="9" defaultRowHeight="16.2"/>
  <cols>
    <col min="1" max="1" width="7.44140625" style="30" bestFit="1" customWidth="1"/>
    <col min="2" max="2" width="6.21875" style="30" bestFit="1" customWidth="1"/>
    <col min="3" max="3" width="6" style="30" bestFit="1" customWidth="1"/>
    <col min="4" max="4" width="4.109375" style="30" customWidth="1"/>
    <col min="5" max="5" width="11.21875" style="30" customWidth="1"/>
    <col min="6" max="6" width="4.88671875" style="30" customWidth="1"/>
    <col min="7" max="16384" width="9" style="30"/>
  </cols>
  <sheetData>
    <row r="1" spans="1:7">
      <c r="A1" s="28" t="s">
        <v>99</v>
      </c>
      <c r="B1" s="28" t="s">
        <v>129</v>
      </c>
      <c r="C1" s="29" t="s">
        <v>100</v>
      </c>
    </row>
    <row r="2" spans="1:7">
      <c r="A2" s="30" t="s">
        <v>103</v>
      </c>
      <c r="B2" s="30" t="s">
        <v>130</v>
      </c>
      <c r="C2" s="30">
        <v>70</v>
      </c>
      <c r="E2" s="30" t="s">
        <v>104</v>
      </c>
    </row>
    <row r="3" spans="1:7">
      <c r="A3" s="30" t="s">
        <v>81</v>
      </c>
      <c r="B3" s="30" t="s">
        <v>132</v>
      </c>
      <c r="C3" s="30">
        <v>89</v>
      </c>
      <c r="E3" s="30" t="s">
        <v>133</v>
      </c>
      <c r="G3" s="31"/>
    </row>
    <row r="4" spans="1:7">
      <c r="A4" s="30" t="s">
        <v>82</v>
      </c>
      <c r="B4" s="30" t="s">
        <v>135</v>
      </c>
      <c r="C4" s="30">
        <v>78</v>
      </c>
    </row>
    <row r="5" spans="1:7">
      <c r="A5" s="30" t="s">
        <v>136</v>
      </c>
      <c r="B5" s="30" t="s">
        <v>135</v>
      </c>
      <c r="C5" s="30">
        <v>82</v>
      </c>
      <c r="E5" s="30" t="s">
        <v>137</v>
      </c>
    </row>
    <row r="6" spans="1:7">
      <c r="A6" s="30" t="s">
        <v>139</v>
      </c>
      <c r="B6" s="30" t="s">
        <v>140</v>
      </c>
      <c r="C6" s="30">
        <v>83</v>
      </c>
      <c r="E6" s="30" t="s">
        <v>141</v>
      </c>
    </row>
    <row r="7" spans="1:7">
      <c r="A7" s="30" t="s">
        <v>143</v>
      </c>
      <c r="B7" s="30" t="s">
        <v>140</v>
      </c>
      <c r="C7" s="30">
        <v>87</v>
      </c>
    </row>
    <row r="8" spans="1:7">
      <c r="A8" s="30" t="s">
        <v>144</v>
      </c>
      <c r="B8" s="30" t="s">
        <v>135</v>
      </c>
      <c r="C8" s="30">
        <v>68</v>
      </c>
    </row>
    <row r="9" spans="1:7">
      <c r="A9" s="30" t="s">
        <v>145</v>
      </c>
      <c r="B9" s="30" t="s">
        <v>140</v>
      </c>
      <c r="C9" s="30">
        <v>81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F2" sqref="F2"/>
    </sheetView>
  </sheetViews>
  <sheetFormatPr defaultColWidth="9" defaultRowHeight="16.2"/>
  <cols>
    <col min="1" max="1" width="7.44140625" style="30" bestFit="1" customWidth="1"/>
    <col min="2" max="2" width="5.21875" style="30" customWidth="1"/>
    <col min="3" max="3" width="6" style="30" bestFit="1" customWidth="1"/>
    <col min="4" max="4" width="4.109375" style="30" customWidth="1"/>
    <col min="5" max="5" width="7.109375" style="30" customWidth="1"/>
    <col min="6" max="6" width="4.88671875" style="30" customWidth="1"/>
    <col min="7" max="8" width="9" style="30"/>
    <col min="9" max="9" width="9.21875" style="30" customWidth="1"/>
    <col min="10" max="16384" width="9" style="30"/>
  </cols>
  <sheetData>
    <row r="1" spans="1:7">
      <c r="A1" s="28" t="s">
        <v>99</v>
      </c>
      <c r="B1" s="28" t="s">
        <v>129</v>
      </c>
      <c r="C1" s="29" t="s">
        <v>100</v>
      </c>
      <c r="E1" s="28" t="s">
        <v>129</v>
      </c>
      <c r="F1" s="28" t="s">
        <v>153</v>
      </c>
    </row>
    <row r="2" spans="1:7">
      <c r="A2" s="30" t="s">
        <v>103</v>
      </c>
      <c r="B2" s="30" t="s">
        <v>130</v>
      </c>
      <c r="C2" s="30">
        <v>70</v>
      </c>
      <c r="E2" s="30" t="s">
        <v>105</v>
      </c>
      <c r="F2" s="30">
        <f>COUNTIF($B$2:$B$9,E2)</f>
        <v>3</v>
      </c>
      <c r="G2" s="30" t="s">
        <v>154</v>
      </c>
    </row>
    <row r="3" spans="1:7">
      <c r="A3" s="30" t="s">
        <v>81</v>
      </c>
      <c r="B3" s="30" t="s">
        <v>132</v>
      </c>
      <c r="C3" s="30">
        <v>89</v>
      </c>
      <c r="E3" s="30" t="s">
        <v>132</v>
      </c>
      <c r="F3" s="30">
        <f>COUNTIF($B$2:$B$9,E3)</f>
        <v>5</v>
      </c>
      <c r="G3" s="31" t="s">
        <v>146</v>
      </c>
    </row>
    <row r="4" spans="1:7">
      <c r="A4" s="30" t="s">
        <v>82</v>
      </c>
      <c r="B4" s="30" t="s">
        <v>135</v>
      </c>
      <c r="C4" s="30">
        <v>78</v>
      </c>
    </row>
    <row r="5" spans="1:7">
      <c r="A5" s="30" t="s">
        <v>136</v>
      </c>
      <c r="B5" s="30" t="s">
        <v>135</v>
      </c>
      <c r="C5" s="30">
        <v>82</v>
      </c>
      <c r="E5" s="28" t="s">
        <v>147</v>
      </c>
      <c r="F5" s="28" t="s">
        <v>148</v>
      </c>
    </row>
    <row r="6" spans="1:7">
      <c r="A6" s="30" t="s">
        <v>139</v>
      </c>
      <c r="B6" s="30" t="s">
        <v>140</v>
      </c>
      <c r="C6" s="30">
        <v>83</v>
      </c>
      <c r="E6" s="30" t="s">
        <v>149</v>
      </c>
      <c r="F6" s="30">
        <f>COUNTIF($C$2:$C$9,E6)</f>
        <v>5</v>
      </c>
      <c r="G6" s="30" t="s">
        <v>150</v>
      </c>
    </row>
    <row r="7" spans="1:7">
      <c r="A7" s="30" t="s">
        <v>143</v>
      </c>
      <c r="B7" s="30" t="s">
        <v>140</v>
      </c>
      <c r="C7" s="30">
        <v>87</v>
      </c>
      <c r="E7" s="30" t="s">
        <v>151</v>
      </c>
      <c r="F7" s="30">
        <f>COUNTIF($C$2:$C$9,E7)</f>
        <v>3</v>
      </c>
      <c r="G7" s="30" t="s">
        <v>152</v>
      </c>
    </row>
    <row r="8" spans="1:7">
      <c r="A8" s="30" t="s">
        <v>144</v>
      </c>
      <c r="B8" s="30" t="s">
        <v>135</v>
      </c>
      <c r="C8" s="30">
        <v>68</v>
      </c>
    </row>
    <row r="9" spans="1:7">
      <c r="A9" s="30" t="s">
        <v>145</v>
      </c>
      <c r="B9" s="30" t="s">
        <v>140</v>
      </c>
      <c r="C9" s="30">
        <v>81</v>
      </c>
    </row>
    <row r="11" spans="1:7" s="32" customFormat="1"/>
    <row r="12" spans="1:7" s="32" customFormat="1"/>
    <row r="13" spans="1:7" s="32" customFormat="1"/>
    <row r="14" spans="1:7" s="32" customFormat="1"/>
    <row r="15" spans="1:7" s="32" customFormat="1"/>
    <row r="16" spans="1:7" s="32" customFormat="1"/>
    <row r="17" s="32" customFormat="1"/>
    <row r="18" s="32" customFormat="1"/>
    <row r="19" s="32" customFormat="1"/>
    <row r="20" s="32" customFormat="1"/>
    <row r="21" s="32" customFormat="1"/>
    <row r="22" s="32" customFormat="1"/>
    <row r="23" s="32" customFormat="1"/>
    <row r="24" s="32" customFormat="1"/>
    <row r="25" s="32" customFormat="1"/>
    <row r="26" s="32" customFormat="1"/>
    <row r="27" s="32" customFormat="1"/>
    <row r="28" s="32" customFormat="1"/>
    <row r="29" s="32" customFormat="1"/>
    <row r="30" s="32" customFormat="1"/>
    <row r="31" s="32" customFormat="1"/>
    <row r="32" s="32" customFormat="1"/>
    <row r="33" s="32" customFormat="1"/>
    <row r="34" s="32" customFormat="1"/>
    <row r="35" s="32" customFormat="1"/>
    <row r="36" s="32" customFormat="1"/>
    <row r="37" s="32" customFormat="1"/>
    <row r="38" s="32" customFormat="1"/>
    <row r="39" s="32" customFormat="1"/>
    <row r="40" s="32" customFormat="1"/>
    <row r="41" s="32" customFormat="1"/>
    <row r="42" s="32" customFormat="1"/>
    <row r="43" s="32" customFormat="1"/>
    <row r="44" s="32" customFormat="1"/>
    <row r="45" s="32" customFormat="1"/>
    <row r="46" s="32" customFormat="1"/>
    <row r="47" s="32" customFormat="1"/>
    <row r="48" s="32" customFormat="1"/>
    <row r="49" s="32" customFormat="1"/>
    <row r="50" s="32" customFormat="1"/>
    <row r="51" s="32" customFormat="1"/>
    <row r="52" s="32" customFormat="1"/>
    <row r="53" s="32" customFormat="1"/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53"/>
  <sheetViews>
    <sheetView workbookViewId="0">
      <selection activeCell="F2" sqref="F2"/>
    </sheetView>
  </sheetViews>
  <sheetFormatPr defaultColWidth="9" defaultRowHeight="16.2"/>
  <cols>
    <col min="1" max="1" width="7.44140625" style="30" bestFit="1" customWidth="1"/>
    <col min="2" max="2" width="6.21875" style="30" bestFit="1" customWidth="1"/>
    <col min="3" max="3" width="6" style="30" bestFit="1" customWidth="1"/>
    <col min="4" max="4" width="4.109375" style="30" customWidth="1"/>
    <col min="5" max="5" width="7.109375" style="30" customWidth="1"/>
    <col min="6" max="6" width="4.88671875" style="30" customWidth="1"/>
    <col min="7" max="16384" width="9" style="30"/>
  </cols>
  <sheetData>
    <row r="1" spans="1:7">
      <c r="A1" s="28" t="s">
        <v>99</v>
      </c>
      <c r="B1" s="28" t="s">
        <v>129</v>
      </c>
      <c r="C1" s="29" t="s">
        <v>100</v>
      </c>
      <c r="E1" s="28" t="s">
        <v>129</v>
      </c>
      <c r="F1" s="28" t="s">
        <v>153</v>
      </c>
    </row>
    <row r="2" spans="1:7">
      <c r="A2" s="30" t="s">
        <v>103</v>
      </c>
      <c r="B2" s="30" t="s">
        <v>130</v>
      </c>
      <c r="C2" s="30">
        <v>70</v>
      </c>
      <c r="E2" s="30" t="s">
        <v>105</v>
      </c>
    </row>
    <row r="3" spans="1:7">
      <c r="A3" s="30" t="s">
        <v>81</v>
      </c>
      <c r="B3" s="30" t="s">
        <v>132</v>
      </c>
      <c r="C3" s="30">
        <v>89</v>
      </c>
      <c r="E3" s="30" t="s">
        <v>132</v>
      </c>
      <c r="G3" s="31"/>
    </row>
    <row r="4" spans="1:7">
      <c r="A4" s="30" t="s">
        <v>82</v>
      </c>
      <c r="B4" s="30" t="s">
        <v>135</v>
      </c>
      <c r="C4" s="30">
        <v>78</v>
      </c>
    </row>
    <row r="5" spans="1:7">
      <c r="A5" s="30" t="s">
        <v>136</v>
      </c>
      <c r="B5" s="30" t="s">
        <v>135</v>
      </c>
      <c r="C5" s="30">
        <v>82</v>
      </c>
      <c r="E5" s="28" t="s">
        <v>147</v>
      </c>
      <c r="F5" s="28" t="s">
        <v>148</v>
      </c>
    </row>
    <row r="6" spans="1:7">
      <c r="A6" s="30" t="s">
        <v>139</v>
      </c>
      <c r="B6" s="30" t="s">
        <v>140</v>
      </c>
      <c r="C6" s="30">
        <v>83</v>
      </c>
      <c r="E6" s="30" t="s">
        <v>149</v>
      </c>
    </row>
    <row r="7" spans="1:7">
      <c r="A7" s="30" t="s">
        <v>143</v>
      </c>
      <c r="B7" s="30" t="s">
        <v>140</v>
      </c>
      <c r="C7" s="30">
        <v>87</v>
      </c>
      <c r="E7" s="30" t="s">
        <v>151</v>
      </c>
    </row>
    <row r="8" spans="1:7">
      <c r="A8" s="30" t="s">
        <v>144</v>
      </c>
      <c r="B8" s="30" t="s">
        <v>135</v>
      </c>
      <c r="C8" s="30">
        <v>68</v>
      </c>
    </row>
    <row r="9" spans="1:7">
      <c r="A9" s="30" t="s">
        <v>145</v>
      </c>
      <c r="B9" s="30" t="s">
        <v>140</v>
      </c>
      <c r="C9" s="30">
        <v>81</v>
      </c>
    </row>
    <row r="11" spans="1:7" s="32" customFormat="1"/>
    <row r="12" spans="1:7" s="32" customFormat="1"/>
    <row r="13" spans="1:7" s="32" customFormat="1"/>
    <row r="14" spans="1:7" s="32" customFormat="1"/>
    <row r="15" spans="1:7" s="32" customFormat="1"/>
    <row r="16" spans="1:7" s="32" customFormat="1"/>
    <row r="17" s="32" customFormat="1"/>
    <row r="18" s="32" customFormat="1"/>
    <row r="19" s="32" customFormat="1"/>
    <row r="20" s="32" customFormat="1"/>
    <row r="21" s="32" customFormat="1"/>
    <row r="22" s="32" customFormat="1"/>
    <row r="23" s="32" customFormat="1"/>
    <row r="24" s="32" customFormat="1"/>
    <row r="25" s="32" customFormat="1"/>
    <row r="26" s="32" customFormat="1"/>
    <row r="27" s="32" customFormat="1"/>
    <row r="28" s="32" customFormat="1"/>
    <row r="29" s="32" customFormat="1"/>
    <row r="30" s="32" customFormat="1"/>
    <row r="31" s="32" customFormat="1"/>
    <row r="32" s="32" customFormat="1"/>
    <row r="33" s="32" customFormat="1"/>
    <row r="34" s="32" customFormat="1"/>
    <row r="35" s="32" customFormat="1"/>
    <row r="36" s="32" customFormat="1"/>
    <row r="37" s="32" customFormat="1"/>
    <row r="38" s="32" customFormat="1"/>
    <row r="39" s="32" customFormat="1"/>
    <row r="40" s="32" customFormat="1"/>
    <row r="41" s="32" customFormat="1"/>
    <row r="42" s="32" customFormat="1"/>
    <row r="43" s="32" customFormat="1"/>
    <row r="44" s="32" customFormat="1"/>
    <row r="45" s="32" customFormat="1"/>
    <row r="46" s="32" customFormat="1"/>
    <row r="47" s="32" customFormat="1"/>
    <row r="48" s="32" customFormat="1"/>
    <row r="49" s="32" customFormat="1"/>
    <row r="50" s="32" customFormat="1"/>
    <row r="51" s="32" customFormat="1"/>
    <row r="52" s="32" customFormat="1"/>
    <row r="53" s="32" customFormat="1"/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B1" workbookViewId="0">
      <selection activeCell="F2" sqref="F2"/>
    </sheetView>
  </sheetViews>
  <sheetFormatPr defaultColWidth="9" defaultRowHeight="16.2"/>
  <cols>
    <col min="1" max="3" width="6" style="53" bestFit="1" customWidth="1"/>
    <col min="4" max="4" width="5.6640625" style="53" customWidth="1"/>
    <col min="5" max="5" width="21.6640625" style="53" bestFit="1" customWidth="1"/>
    <col min="6" max="6" width="4.44140625" style="53" bestFit="1" customWidth="1"/>
    <col min="7" max="16384" width="9" style="53"/>
  </cols>
  <sheetData>
    <row r="1" spans="1:7">
      <c r="A1" s="52" t="s">
        <v>240</v>
      </c>
      <c r="B1" s="52" t="s">
        <v>241</v>
      </c>
      <c r="C1" s="52" t="s">
        <v>242</v>
      </c>
    </row>
    <row r="2" spans="1:7">
      <c r="A2" s="53">
        <v>1</v>
      </c>
      <c r="B2" s="53">
        <v>400</v>
      </c>
      <c r="C2" s="53" t="s">
        <v>22</v>
      </c>
      <c r="E2" s="30" t="s">
        <v>243</v>
      </c>
      <c r="F2" s="53">
        <f>COUNTIFS($C$1:$C$201,"男",$B$1:$B$201,"&lt;600")</f>
        <v>62</v>
      </c>
      <c r="G2" s="53" t="s">
        <v>244</v>
      </c>
    </row>
    <row r="3" spans="1:7">
      <c r="A3" s="53">
        <v>2</v>
      </c>
      <c r="B3" s="53">
        <v>800</v>
      </c>
      <c r="C3" s="53" t="s">
        <v>22</v>
      </c>
      <c r="E3" s="30" t="s">
        <v>245</v>
      </c>
      <c r="F3" s="53">
        <f>COUNTIFS($C$1:$C$201,"男",$B$1:$B$201,"&gt;=600")</f>
        <v>41</v>
      </c>
      <c r="G3" s="53" t="s">
        <v>246</v>
      </c>
    </row>
    <row r="4" spans="1:7">
      <c r="A4" s="53">
        <v>3</v>
      </c>
      <c r="B4" s="53">
        <v>400</v>
      </c>
      <c r="C4" s="53" t="s">
        <v>12</v>
      </c>
      <c r="E4" s="30"/>
    </row>
    <row r="5" spans="1:7">
      <c r="A5" s="53">
        <v>4</v>
      </c>
      <c r="B5" s="53">
        <v>600</v>
      </c>
      <c r="C5" s="53" t="s">
        <v>22</v>
      </c>
      <c r="E5" s="30" t="s">
        <v>247</v>
      </c>
      <c r="F5" s="53">
        <f>COUNTIFS($C$1:$C$201,"女",$B$1:$B$201,"&lt;600")</f>
        <v>66</v>
      </c>
      <c r="G5" s="53" t="s">
        <v>248</v>
      </c>
    </row>
    <row r="6" spans="1:7">
      <c r="A6" s="53">
        <v>5</v>
      </c>
      <c r="B6" s="53">
        <v>800</v>
      </c>
      <c r="C6" s="53" t="s">
        <v>22</v>
      </c>
      <c r="E6" s="30" t="s">
        <v>249</v>
      </c>
      <c r="F6" s="53">
        <f>COUNTIFS($C$1:$C$201,"女",$B$1:$B$201,"&gt;=600")</f>
        <v>31</v>
      </c>
      <c r="G6" s="53" t="s">
        <v>250</v>
      </c>
    </row>
    <row r="7" spans="1:7">
      <c r="A7" s="53">
        <v>6</v>
      </c>
      <c r="B7" s="53">
        <v>400</v>
      </c>
      <c r="C7" s="53" t="s">
        <v>12</v>
      </c>
    </row>
    <row r="8" spans="1:7">
      <c r="A8" s="53">
        <v>7</v>
      </c>
      <c r="B8" s="53">
        <v>400</v>
      </c>
      <c r="C8" s="53" t="s">
        <v>22</v>
      </c>
      <c r="E8" s="54" t="s">
        <v>251</v>
      </c>
      <c r="F8" s="53">
        <f>COUNT(B2:B201)</f>
        <v>200</v>
      </c>
      <c r="G8" s="53" t="s">
        <v>252</v>
      </c>
    </row>
    <row r="9" spans="1:7">
      <c r="A9" s="53">
        <v>8</v>
      </c>
      <c r="B9" s="53">
        <v>400</v>
      </c>
      <c r="C9" s="53" t="s">
        <v>22</v>
      </c>
    </row>
    <row r="10" spans="1:7">
      <c r="A10" s="53">
        <v>9</v>
      </c>
      <c r="B10" s="53">
        <v>800</v>
      </c>
      <c r="C10" s="53" t="s">
        <v>22</v>
      </c>
    </row>
    <row r="11" spans="1:7">
      <c r="A11" s="53">
        <v>10</v>
      </c>
      <c r="B11" s="53">
        <v>600</v>
      </c>
      <c r="C11" s="53" t="s">
        <v>12</v>
      </c>
    </row>
    <row r="12" spans="1:7">
      <c r="A12" s="53">
        <v>11</v>
      </c>
      <c r="B12" s="53">
        <v>200</v>
      </c>
      <c r="C12" s="53" t="s">
        <v>22</v>
      </c>
    </row>
    <row r="13" spans="1:7">
      <c r="A13" s="53">
        <v>12</v>
      </c>
      <c r="B13" s="53">
        <v>200</v>
      </c>
      <c r="C13" s="53" t="s">
        <v>22</v>
      </c>
    </row>
    <row r="14" spans="1:7">
      <c r="A14" s="53">
        <v>13</v>
      </c>
      <c r="B14" s="53">
        <v>400</v>
      </c>
      <c r="C14" s="53" t="s">
        <v>12</v>
      </c>
    </row>
    <row r="15" spans="1:7">
      <c r="A15" s="53">
        <v>14</v>
      </c>
      <c r="B15" s="53">
        <v>200</v>
      </c>
      <c r="C15" s="53" t="s">
        <v>12</v>
      </c>
    </row>
    <row r="16" spans="1:7">
      <c r="A16" s="53">
        <v>15</v>
      </c>
      <c r="B16" s="53">
        <v>200</v>
      </c>
      <c r="C16" s="53" t="s">
        <v>22</v>
      </c>
    </row>
    <row r="17" spans="1:3">
      <c r="A17" s="53">
        <v>16</v>
      </c>
      <c r="B17" s="53">
        <v>800</v>
      </c>
      <c r="C17" s="53" t="s">
        <v>22</v>
      </c>
    </row>
    <row r="18" spans="1:3">
      <c r="A18" s="53">
        <v>17</v>
      </c>
      <c r="B18" s="53">
        <v>200</v>
      </c>
      <c r="C18" s="53" t="s">
        <v>22</v>
      </c>
    </row>
    <row r="19" spans="1:3">
      <c r="A19" s="53">
        <v>18</v>
      </c>
      <c r="B19" s="53">
        <v>400</v>
      </c>
      <c r="C19" s="53" t="s">
        <v>22</v>
      </c>
    </row>
    <row r="20" spans="1:3">
      <c r="A20" s="53">
        <v>19</v>
      </c>
      <c r="B20" s="53">
        <v>200</v>
      </c>
      <c r="C20" s="53" t="s">
        <v>12</v>
      </c>
    </row>
    <row r="21" spans="1:3">
      <c r="A21" s="53">
        <v>20</v>
      </c>
      <c r="B21" s="53">
        <v>800</v>
      </c>
      <c r="C21" s="53" t="s">
        <v>22</v>
      </c>
    </row>
    <row r="22" spans="1:3">
      <c r="A22" s="53">
        <v>21</v>
      </c>
      <c r="B22" s="53">
        <v>400</v>
      </c>
      <c r="C22" s="53" t="s">
        <v>12</v>
      </c>
    </row>
    <row r="23" spans="1:3">
      <c r="A23" s="53">
        <v>22</v>
      </c>
      <c r="B23" s="53">
        <v>800</v>
      </c>
      <c r="C23" s="53" t="s">
        <v>12</v>
      </c>
    </row>
    <row r="24" spans="1:3">
      <c r="A24" s="53">
        <v>23</v>
      </c>
      <c r="B24" s="53">
        <v>800</v>
      </c>
      <c r="C24" s="53" t="s">
        <v>12</v>
      </c>
    </row>
    <row r="25" spans="1:3">
      <c r="A25" s="53">
        <v>24</v>
      </c>
      <c r="B25" s="53">
        <v>200</v>
      </c>
      <c r="C25" s="53" t="s">
        <v>22</v>
      </c>
    </row>
    <row r="26" spans="1:3">
      <c r="A26" s="53">
        <v>25</v>
      </c>
      <c r="B26" s="53">
        <v>1000</v>
      </c>
      <c r="C26" s="53" t="s">
        <v>22</v>
      </c>
    </row>
    <row r="27" spans="1:3">
      <c r="A27" s="53">
        <v>26</v>
      </c>
      <c r="B27" s="53">
        <v>400</v>
      </c>
      <c r="C27" s="53" t="s">
        <v>22</v>
      </c>
    </row>
    <row r="28" spans="1:3">
      <c r="A28" s="53">
        <v>27</v>
      </c>
      <c r="B28" s="53">
        <v>400</v>
      </c>
      <c r="C28" s="53" t="s">
        <v>22</v>
      </c>
    </row>
    <row r="29" spans="1:3">
      <c r="A29" s="53">
        <v>28</v>
      </c>
      <c r="B29" s="53">
        <v>600</v>
      </c>
      <c r="C29" s="53" t="s">
        <v>22</v>
      </c>
    </row>
    <row r="30" spans="1:3">
      <c r="A30" s="53">
        <v>29</v>
      </c>
      <c r="B30" s="53">
        <v>200</v>
      </c>
      <c r="C30" s="53" t="s">
        <v>22</v>
      </c>
    </row>
    <row r="31" spans="1:3">
      <c r="A31" s="53">
        <v>30</v>
      </c>
      <c r="B31" s="53">
        <v>600</v>
      </c>
      <c r="C31" s="53" t="s">
        <v>22</v>
      </c>
    </row>
    <row r="32" spans="1:3">
      <c r="A32" s="53">
        <v>31</v>
      </c>
      <c r="B32" s="53">
        <v>400</v>
      </c>
      <c r="C32" s="53" t="s">
        <v>12</v>
      </c>
    </row>
    <row r="33" spans="1:3">
      <c r="A33" s="53">
        <v>32</v>
      </c>
      <c r="B33" s="53">
        <v>200</v>
      </c>
      <c r="C33" s="53" t="s">
        <v>12</v>
      </c>
    </row>
    <row r="34" spans="1:3">
      <c r="A34" s="53">
        <v>33</v>
      </c>
      <c r="B34" s="53">
        <v>400</v>
      </c>
      <c r="C34" s="53" t="s">
        <v>12</v>
      </c>
    </row>
    <row r="35" spans="1:3">
      <c r="A35" s="53">
        <v>34</v>
      </c>
      <c r="B35" s="53">
        <v>400</v>
      </c>
      <c r="C35" s="53" t="s">
        <v>12</v>
      </c>
    </row>
    <row r="36" spans="1:3">
      <c r="A36" s="53">
        <v>35</v>
      </c>
      <c r="B36" s="53">
        <v>800</v>
      </c>
      <c r="C36" s="53" t="s">
        <v>12</v>
      </c>
    </row>
    <row r="37" spans="1:3">
      <c r="A37" s="53">
        <v>36</v>
      </c>
      <c r="B37" s="53">
        <v>200</v>
      </c>
      <c r="C37" s="53" t="s">
        <v>22</v>
      </c>
    </row>
    <row r="38" spans="1:3">
      <c r="A38" s="53">
        <v>37</v>
      </c>
      <c r="B38" s="53">
        <v>200</v>
      </c>
      <c r="C38" s="53" t="s">
        <v>22</v>
      </c>
    </row>
    <row r="39" spans="1:3">
      <c r="A39" s="53">
        <v>38</v>
      </c>
      <c r="B39" s="53">
        <v>400</v>
      </c>
      <c r="C39" s="53" t="s">
        <v>12</v>
      </c>
    </row>
    <row r="40" spans="1:3">
      <c r="A40" s="53">
        <v>39</v>
      </c>
      <c r="B40" s="53">
        <v>400</v>
      </c>
      <c r="C40" s="53" t="s">
        <v>22</v>
      </c>
    </row>
    <row r="41" spans="1:3">
      <c r="A41" s="53">
        <v>40</v>
      </c>
      <c r="B41" s="53">
        <v>400</v>
      </c>
      <c r="C41" s="53" t="s">
        <v>12</v>
      </c>
    </row>
    <row r="42" spans="1:3">
      <c r="A42" s="53">
        <v>41</v>
      </c>
      <c r="B42" s="53">
        <v>400</v>
      </c>
      <c r="C42" s="53" t="s">
        <v>12</v>
      </c>
    </row>
    <row r="43" spans="1:3">
      <c r="A43" s="53">
        <v>42</v>
      </c>
      <c r="B43" s="53">
        <v>800</v>
      </c>
      <c r="C43" s="53" t="s">
        <v>22</v>
      </c>
    </row>
    <row r="44" spans="1:3">
      <c r="A44" s="53">
        <v>43</v>
      </c>
      <c r="B44" s="53">
        <v>800</v>
      </c>
      <c r="C44" s="53" t="s">
        <v>12</v>
      </c>
    </row>
    <row r="45" spans="1:3">
      <c r="A45" s="53">
        <v>44</v>
      </c>
      <c r="B45" s="53">
        <v>600</v>
      </c>
      <c r="C45" s="53" t="s">
        <v>12</v>
      </c>
    </row>
    <row r="46" spans="1:3">
      <c r="A46" s="53">
        <v>45</v>
      </c>
      <c r="B46" s="53">
        <v>400</v>
      </c>
      <c r="C46" s="53" t="s">
        <v>22</v>
      </c>
    </row>
    <row r="47" spans="1:3">
      <c r="A47" s="53">
        <v>46</v>
      </c>
      <c r="B47" s="53">
        <v>200</v>
      </c>
      <c r="C47" s="53" t="s">
        <v>22</v>
      </c>
    </row>
    <row r="48" spans="1:3">
      <c r="A48" s="53">
        <v>47</v>
      </c>
      <c r="B48" s="53">
        <v>600</v>
      </c>
      <c r="C48" s="53" t="s">
        <v>12</v>
      </c>
    </row>
    <row r="49" spans="1:3">
      <c r="A49" s="53">
        <v>48</v>
      </c>
      <c r="B49" s="53">
        <v>800</v>
      </c>
      <c r="C49" s="53" t="s">
        <v>12</v>
      </c>
    </row>
    <row r="50" spans="1:3">
      <c r="A50" s="53">
        <v>49</v>
      </c>
      <c r="B50" s="53">
        <v>200</v>
      </c>
      <c r="C50" s="53" t="s">
        <v>12</v>
      </c>
    </row>
    <row r="51" spans="1:3">
      <c r="A51" s="53">
        <v>50</v>
      </c>
      <c r="B51" s="53">
        <v>400</v>
      </c>
      <c r="C51" s="53" t="s">
        <v>22</v>
      </c>
    </row>
    <row r="52" spans="1:3">
      <c r="A52" s="53">
        <v>51</v>
      </c>
      <c r="B52" s="53">
        <v>600</v>
      </c>
      <c r="C52" s="53" t="s">
        <v>22</v>
      </c>
    </row>
    <row r="53" spans="1:3">
      <c r="A53" s="53">
        <v>52</v>
      </c>
      <c r="B53" s="53">
        <v>400</v>
      </c>
      <c r="C53" s="53" t="s">
        <v>12</v>
      </c>
    </row>
    <row r="54" spans="1:3">
      <c r="A54" s="53">
        <v>53</v>
      </c>
      <c r="B54" s="53">
        <v>600</v>
      </c>
      <c r="C54" s="53" t="s">
        <v>12</v>
      </c>
    </row>
    <row r="55" spans="1:3">
      <c r="A55" s="53">
        <v>54</v>
      </c>
      <c r="B55" s="53">
        <v>200</v>
      </c>
      <c r="C55" s="53" t="s">
        <v>22</v>
      </c>
    </row>
    <row r="56" spans="1:3">
      <c r="A56" s="53">
        <v>55</v>
      </c>
      <c r="B56" s="53">
        <v>200</v>
      </c>
      <c r="C56" s="53" t="s">
        <v>12</v>
      </c>
    </row>
    <row r="57" spans="1:3">
      <c r="A57" s="53">
        <v>56</v>
      </c>
      <c r="B57" s="53">
        <v>400</v>
      </c>
      <c r="C57" s="53" t="s">
        <v>12</v>
      </c>
    </row>
    <row r="58" spans="1:3">
      <c r="A58" s="53">
        <v>57</v>
      </c>
      <c r="B58" s="53">
        <v>800</v>
      </c>
      <c r="C58" s="53" t="s">
        <v>12</v>
      </c>
    </row>
    <row r="59" spans="1:3">
      <c r="A59" s="53">
        <v>58</v>
      </c>
      <c r="B59" s="53">
        <v>600</v>
      </c>
      <c r="C59" s="53" t="s">
        <v>12</v>
      </c>
    </row>
    <row r="60" spans="1:3">
      <c r="A60" s="53">
        <v>59</v>
      </c>
      <c r="B60" s="53">
        <v>200</v>
      </c>
      <c r="C60" s="53" t="s">
        <v>12</v>
      </c>
    </row>
    <row r="61" spans="1:3">
      <c r="A61" s="53">
        <v>60</v>
      </c>
      <c r="B61" s="53">
        <v>800</v>
      </c>
      <c r="C61" s="53" t="s">
        <v>22</v>
      </c>
    </row>
    <row r="62" spans="1:3">
      <c r="A62" s="53">
        <v>61</v>
      </c>
      <c r="B62" s="53">
        <v>400</v>
      </c>
      <c r="C62" s="53" t="s">
        <v>22</v>
      </c>
    </row>
    <row r="63" spans="1:3">
      <c r="A63" s="53">
        <v>62</v>
      </c>
      <c r="B63" s="53">
        <v>200</v>
      </c>
      <c r="C63" s="53" t="s">
        <v>12</v>
      </c>
    </row>
    <row r="64" spans="1:3">
      <c r="A64" s="53">
        <v>63</v>
      </c>
      <c r="B64" s="53">
        <v>400</v>
      </c>
      <c r="C64" s="53" t="s">
        <v>12</v>
      </c>
    </row>
    <row r="65" spans="1:3">
      <c r="A65" s="53">
        <v>64</v>
      </c>
      <c r="B65" s="53">
        <v>200</v>
      </c>
      <c r="C65" s="53" t="s">
        <v>12</v>
      </c>
    </row>
    <row r="66" spans="1:3">
      <c r="A66" s="53">
        <v>65</v>
      </c>
      <c r="B66" s="53">
        <v>400</v>
      </c>
      <c r="C66" s="53" t="s">
        <v>12</v>
      </c>
    </row>
    <row r="67" spans="1:3">
      <c r="A67" s="53">
        <v>66</v>
      </c>
      <c r="B67" s="53">
        <v>200</v>
      </c>
      <c r="C67" s="53" t="s">
        <v>12</v>
      </c>
    </row>
    <row r="68" spans="1:3">
      <c r="A68" s="53">
        <v>67</v>
      </c>
      <c r="B68" s="53">
        <v>800</v>
      </c>
      <c r="C68" s="53" t="s">
        <v>12</v>
      </c>
    </row>
    <row r="69" spans="1:3">
      <c r="A69" s="53">
        <v>68</v>
      </c>
      <c r="B69" s="53">
        <v>400</v>
      </c>
      <c r="C69" s="53" t="s">
        <v>12</v>
      </c>
    </row>
    <row r="70" spans="1:3">
      <c r="A70" s="53">
        <v>69</v>
      </c>
      <c r="B70" s="53">
        <v>200</v>
      </c>
      <c r="C70" s="53" t="s">
        <v>22</v>
      </c>
    </row>
    <row r="71" spans="1:3">
      <c r="A71" s="53">
        <v>70</v>
      </c>
      <c r="B71" s="53">
        <v>600</v>
      </c>
      <c r="C71" s="53" t="s">
        <v>12</v>
      </c>
    </row>
    <row r="72" spans="1:3">
      <c r="A72" s="53">
        <v>71</v>
      </c>
      <c r="B72" s="53">
        <v>200</v>
      </c>
      <c r="C72" s="53" t="s">
        <v>22</v>
      </c>
    </row>
    <row r="73" spans="1:3">
      <c r="A73" s="53">
        <v>72</v>
      </c>
      <c r="B73" s="53">
        <v>200</v>
      </c>
      <c r="C73" s="53" t="s">
        <v>12</v>
      </c>
    </row>
    <row r="74" spans="1:3">
      <c r="A74" s="53">
        <v>73</v>
      </c>
      <c r="B74" s="53">
        <v>200</v>
      </c>
      <c r="C74" s="53" t="s">
        <v>12</v>
      </c>
    </row>
    <row r="75" spans="1:3">
      <c r="A75" s="53">
        <v>74</v>
      </c>
      <c r="B75" s="53">
        <v>800</v>
      </c>
      <c r="C75" s="53" t="s">
        <v>22</v>
      </c>
    </row>
    <row r="76" spans="1:3">
      <c r="A76" s="53">
        <v>75</v>
      </c>
      <c r="B76" s="53">
        <v>400</v>
      </c>
      <c r="C76" s="53" t="s">
        <v>12</v>
      </c>
    </row>
    <row r="77" spans="1:3">
      <c r="A77" s="53">
        <v>76</v>
      </c>
      <c r="B77" s="53">
        <v>400</v>
      </c>
      <c r="C77" s="53" t="s">
        <v>12</v>
      </c>
    </row>
    <row r="78" spans="1:3">
      <c r="A78" s="53">
        <v>77</v>
      </c>
      <c r="B78" s="53">
        <v>200</v>
      </c>
      <c r="C78" s="53" t="s">
        <v>22</v>
      </c>
    </row>
    <row r="79" spans="1:3">
      <c r="A79" s="53">
        <v>78</v>
      </c>
      <c r="B79" s="53">
        <v>800</v>
      </c>
      <c r="C79" s="53" t="s">
        <v>22</v>
      </c>
    </row>
    <row r="80" spans="1:3">
      <c r="A80" s="53">
        <v>79</v>
      </c>
      <c r="B80" s="53">
        <v>800</v>
      </c>
      <c r="C80" s="53" t="s">
        <v>22</v>
      </c>
    </row>
    <row r="81" spans="1:3">
      <c r="A81" s="53">
        <v>80</v>
      </c>
      <c r="B81" s="53">
        <v>400</v>
      </c>
      <c r="C81" s="53" t="s">
        <v>12</v>
      </c>
    </row>
    <row r="82" spans="1:3">
      <c r="A82" s="53">
        <v>81</v>
      </c>
      <c r="B82" s="53">
        <v>800</v>
      </c>
      <c r="C82" s="53" t="s">
        <v>22</v>
      </c>
    </row>
    <row r="83" spans="1:3">
      <c r="A83" s="53">
        <v>82</v>
      </c>
      <c r="B83" s="53">
        <v>600</v>
      </c>
      <c r="C83" s="53" t="s">
        <v>12</v>
      </c>
    </row>
    <row r="84" spans="1:3">
      <c r="A84" s="53">
        <v>83</v>
      </c>
      <c r="B84" s="53">
        <v>400</v>
      </c>
      <c r="C84" s="53" t="s">
        <v>22</v>
      </c>
    </row>
    <row r="85" spans="1:3">
      <c r="A85" s="53">
        <v>84</v>
      </c>
      <c r="B85" s="53">
        <v>1000</v>
      </c>
      <c r="C85" s="53" t="s">
        <v>12</v>
      </c>
    </row>
    <row r="86" spans="1:3">
      <c r="A86" s="53">
        <v>85</v>
      </c>
      <c r="B86" s="53">
        <v>400</v>
      </c>
      <c r="C86" s="53" t="s">
        <v>12</v>
      </c>
    </row>
    <row r="87" spans="1:3">
      <c r="A87" s="53">
        <v>86</v>
      </c>
      <c r="B87" s="53">
        <v>200</v>
      </c>
      <c r="C87" s="53" t="s">
        <v>12</v>
      </c>
    </row>
    <row r="88" spans="1:3">
      <c r="A88" s="53">
        <v>87</v>
      </c>
      <c r="B88" s="53">
        <v>600</v>
      </c>
      <c r="C88" s="53" t="s">
        <v>22</v>
      </c>
    </row>
    <row r="89" spans="1:3">
      <c r="A89" s="53">
        <v>88</v>
      </c>
      <c r="B89" s="53">
        <v>200</v>
      </c>
      <c r="C89" s="53" t="s">
        <v>22</v>
      </c>
    </row>
    <row r="90" spans="1:3">
      <c r="A90" s="53">
        <v>89</v>
      </c>
      <c r="B90" s="53">
        <v>600</v>
      </c>
      <c r="C90" s="53" t="s">
        <v>22</v>
      </c>
    </row>
    <row r="91" spans="1:3">
      <c r="A91" s="53">
        <v>90</v>
      </c>
      <c r="B91" s="53">
        <v>400</v>
      </c>
      <c r="C91" s="53" t="s">
        <v>12</v>
      </c>
    </row>
    <row r="92" spans="1:3">
      <c r="A92" s="53">
        <v>91</v>
      </c>
      <c r="B92" s="53">
        <v>400</v>
      </c>
      <c r="C92" s="53" t="s">
        <v>22</v>
      </c>
    </row>
    <row r="93" spans="1:3">
      <c r="A93" s="53">
        <v>92</v>
      </c>
      <c r="B93" s="53">
        <v>600</v>
      </c>
      <c r="C93" s="53" t="s">
        <v>12</v>
      </c>
    </row>
    <row r="94" spans="1:3">
      <c r="A94" s="53">
        <v>93</v>
      </c>
      <c r="B94" s="53">
        <v>400</v>
      </c>
      <c r="C94" s="53" t="s">
        <v>12</v>
      </c>
    </row>
    <row r="95" spans="1:3">
      <c r="A95" s="53">
        <v>94</v>
      </c>
      <c r="B95" s="53">
        <v>800</v>
      </c>
      <c r="C95" s="53" t="s">
        <v>22</v>
      </c>
    </row>
    <row r="96" spans="1:3">
      <c r="A96" s="53">
        <v>95</v>
      </c>
      <c r="B96" s="53">
        <v>600</v>
      </c>
      <c r="C96" s="53" t="s">
        <v>12</v>
      </c>
    </row>
    <row r="97" spans="1:3">
      <c r="A97" s="53">
        <v>96</v>
      </c>
      <c r="B97" s="53">
        <v>600</v>
      </c>
      <c r="C97" s="53" t="s">
        <v>12</v>
      </c>
    </row>
    <row r="98" spans="1:3">
      <c r="A98" s="53">
        <v>97</v>
      </c>
      <c r="B98" s="53">
        <v>400</v>
      </c>
      <c r="C98" s="53" t="s">
        <v>22</v>
      </c>
    </row>
    <row r="99" spans="1:3">
      <c r="A99" s="53">
        <v>98</v>
      </c>
      <c r="B99" s="53">
        <v>400</v>
      </c>
      <c r="C99" s="53" t="s">
        <v>12</v>
      </c>
    </row>
    <row r="100" spans="1:3">
      <c r="A100" s="53">
        <v>99</v>
      </c>
      <c r="B100" s="53">
        <v>200</v>
      </c>
      <c r="C100" s="53" t="s">
        <v>22</v>
      </c>
    </row>
    <row r="101" spans="1:3">
      <c r="A101" s="53">
        <v>100</v>
      </c>
      <c r="B101" s="53">
        <v>600</v>
      </c>
      <c r="C101" s="53" t="s">
        <v>12</v>
      </c>
    </row>
    <row r="102" spans="1:3">
      <c r="A102" s="53">
        <v>101</v>
      </c>
      <c r="B102" s="53">
        <v>400</v>
      </c>
      <c r="C102" s="53" t="s">
        <v>12</v>
      </c>
    </row>
    <row r="103" spans="1:3">
      <c r="A103" s="53">
        <v>102</v>
      </c>
      <c r="B103" s="53">
        <v>400</v>
      </c>
      <c r="C103" s="53" t="s">
        <v>12</v>
      </c>
    </row>
    <row r="104" spans="1:3">
      <c r="A104" s="53">
        <v>103</v>
      </c>
      <c r="B104" s="53">
        <v>400</v>
      </c>
      <c r="C104" s="53" t="s">
        <v>12</v>
      </c>
    </row>
    <row r="105" spans="1:3">
      <c r="A105" s="53">
        <v>104</v>
      </c>
      <c r="B105" s="53">
        <v>800</v>
      </c>
      <c r="C105" s="53" t="s">
        <v>22</v>
      </c>
    </row>
    <row r="106" spans="1:3">
      <c r="A106" s="53">
        <v>105</v>
      </c>
      <c r="B106" s="53">
        <v>400</v>
      </c>
      <c r="C106" s="53" t="s">
        <v>22</v>
      </c>
    </row>
    <row r="107" spans="1:3">
      <c r="A107" s="53">
        <v>106</v>
      </c>
      <c r="B107" s="53">
        <v>200</v>
      </c>
      <c r="C107" s="53" t="s">
        <v>12</v>
      </c>
    </row>
    <row r="108" spans="1:3">
      <c r="A108" s="53">
        <v>107</v>
      </c>
      <c r="B108" s="53">
        <v>600</v>
      </c>
      <c r="C108" s="53" t="s">
        <v>22</v>
      </c>
    </row>
    <row r="109" spans="1:3">
      <c r="A109" s="53">
        <v>108</v>
      </c>
      <c r="B109" s="53">
        <v>600</v>
      </c>
      <c r="C109" s="53" t="s">
        <v>22</v>
      </c>
    </row>
    <row r="110" spans="1:3">
      <c r="A110" s="53">
        <v>109</v>
      </c>
      <c r="B110" s="53">
        <v>200</v>
      </c>
      <c r="C110" s="53" t="s">
        <v>12</v>
      </c>
    </row>
    <row r="111" spans="1:3">
      <c r="A111" s="53">
        <v>110</v>
      </c>
      <c r="B111" s="53">
        <v>600</v>
      </c>
      <c r="C111" s="53" t="s">
        <v>12</v>
      </c>
    </row>
    <row r="112" spans="1:3">
      <c r="A112" s="53">
        <v>111</v>
      </c>
      <c r="B112" s="53">
        <v>400</v>
      </c>
      <c r="C112" s="53" t="s">
        <v>22</v>
      </c>
    </row>
    <row r="113" spans="1:3">
      <c r="A113" s="53">
        <v>112</v>
      </c>
      <c r="B113" s="53">
        <v>200</v>
      </c>
      <c r="C113" s="53" t="s">
        <v>22</v>
      </c>
    </row>
    <row r="114" spans="1:3">
      <c r="A114" s="53">
        <v>113</v>
      </c>
      <c r="B114" s="53">
        <v>600</v>
      </c>
      <c r="C114" s="53" t="s">
        <v>12</v>
      </c>
    </row>
    <row r="115" spans="1:3">
      <c r="A115" s="53">
        <v>114</v>
      </c>
      <c r="B115" s="53">
        <v>400</v>
      </c>
      <c r="C115" s="53" t="s">
        <v>22</v>
      </c>
    </row>
    <row r="116" spans="1:3">
      <c r="A116" s="53">
        <v>115</v>
      </c>
      <c r="B116" s="53">
        <v>400</v>
      </c>
      <c r="C116" s="53" t="s">
        <v>12</v>
      </c>
    </row>
    <row r="117" spans="1:3">
      <c r="A117" s="53">
        <v>116</v>
      </c>
      <c r="B117" s="53">
        <v>400</v>
      </c>
      <c r="C117" s="53" t="s">
        <v>12</v>
      </c>
    </row>
    <row r="118" spans="1:3">
      <c r="A118" s="53">
        <v>117</v>
      </c>
      <c r="B118" s="53">
        <v>200</v>
      </c>
      <c r="C118" s="53" t="s">
        <v>22</v>
      </c>
    </row>
    <row r="119" spans="1:3">
      <c r="A119" s="53">
        <v>118</v>
      </c>
      <c r="B119" s="53">
        <v>800</v>
      </c>
      <c r="C119" s="53" t="s">
        <v>22</v>
      </c>
    </row>
    <row r="120" spans="1:3">
      <c r="A120" s="53">
        <v>119</v>
      </c>
      <c r="B120" s="53">
        <v>800</v>
      </c>
      <c r="C120" s="53" t="s">
        <v>22</v>
      </c>
    </row>
    <row r="121" spans="1:3">
      <c r="A121" s="53">
        <v>120</v>
      </c>
      <c r="B121" s="53">
        <v>800</v>
      </c>
      <c r="C121" s="53" t="s">
        <v>12</v>
      </c>
    </row>
    <row r="122" spans="1:3">
      <c r="A122" s="53">
        <v>121</v>
      </c>
      <c r="B122" s="53">
        <v>400</v>
      </c>
      <c r="C122" s="53" t="s">
        <v>12</v>
      </c>
    </row>
    <row r="123" spans="1:3">
      <c r="A123" s="53">
        <v>122</v>
      </c>
      <c r="B123" s="53">
        <v>400</v>
      </c>
      <c r="C123" s="53" t="s">
        <v>22</v>
      </c>
    </row>
    <row r="124" spans="1:3">
      <c r="A124" s="53">
        <v>123</v>
      </c>
      <c r="B124" s="53">
        <v>400</v>
      </c>
      <c r="C124" s="53" t="s">
        <v>12</v>
      </c>
    </row>
    <row r="125" spans="1:3">
      <c r="A125" s="53">
        <v>124</v>
      </c>
      <c r="B125" s="53">
        <v>1000</v>
      </c>
      <c r="C125" s="53" t="s">
        <v>22</v>
      </c>
    </row>
    <row r="126" spans="1:3">
      <c r="A126" s="53">
        <v>125</v>
      </c>
      <c r="B126" s="53">
        <v>1000</v>
      </c>
      <c r="C126" s="53" t="s">
        <v>12</v>
      </c>
    </row>
    <row r="127" spans="1:3">
      <c r="A127" s="53">
        <v>126</v>
      </c>
      <c r="B127" s="53">
        <v>400</v>
      </c>
      <c r="C127" s="53" t="s">
        <v>12</v>
      </c>
    </row>
    <row r="128" spans="1:3">
      <c r="A128" s="53">
        <v>127</v>
      </c>
      <c r="B128" s="53">
        <v>600</v>
      </c>
      <c r="C128" s="53" t="s">
        <v>12</v>
      </c>
    </row>
    <row r="129" spans="1:3">
      <c r="A129" s="53">
        <v>128</v>
      </c>
      <c r="B129" s="53">
        <v>200</v>
      </c>
      <c r="C129" s="53" t="s">
        <v>22</v>
      </c>
    </row>
    <row r="130" spans="1:3">
      <c r="A130" s="53">
        <v>129</v>
      </c>
      <c r="B130" s="53">
        <v>400</v>
      </c>
      <c r="C130" s="53" t="s">
        <v>22</v>
      </c>
    </row>
    <row r="131" spans="1:3">
      <c r="A131" s="53">
        <v>130</v>
      </c>
      <c r="B131" s="53">
        <v>400</v>
      </c>
      <c r="C131" s="53" t="s">
        <v>22</v>
      </c>
    </row>
    <row r="132" spans="1:3">
      <c r="A132" s="53">
        <v>131</v>
      </c>
      <c r="B132" s="53">
        <v>400</v>
      </c>
      <c r="C132" s="53" t="s">
        <v>22</v>
      </c>
    </row>
    <row r="133" spans="1:3">
      <c r="A133" s="53">
        <v>132</v>
      </c>
      <c r="B133" s="53">
        <v>400</v>
      </c>
      <c r="C133" s="53" t="s">
        <v>12</v>
      </c>
    </row>
    <row r="134" spans="1:3">
      <c r="A134" s="53">
        <v>133</v>
      </c>
      <c r="B134" s="53">
        <v>400</v>
      </c>
      <c r="C134" s="53" t="s">
        <v>22</v>
      </c>
    </row>
    <row r="135" spans="1:3">
      <c r="A135" s="53">
        <v>134</v>
      </c>
      <c r="B135" s="53">
        <v>400</v>
      </c>
      <c r="C135" s="53" t="s">
        <v>12</v>
      </c>
    </row>
    <row r="136" spans="1:3">
      <c r="A136" s="53">
        <v>135</v>
      </c>
      <c r="B136" s="53">
        <v>1000</v>
      </c>
      <c r="C136" s="53" t="s">
        <v>22</v>
      </c>
    </row>
    <row r="137" spans="1:3">
      <c r="A137" s="53">
        <v>136</v>
      </c>
      <c r="B137" s="53">
        <v>400</v>
      </c>
      <c r="C137" s="53" t="s">
        <v>12</v>
      </c>
    </row>
    <row r="138" spans="1:3">
      <c r="A138" s="53">
        <v>137</v>
      </c>
      <c r="B138" s="53">
        <v>400</v>
      </c>
      <c r="C138" s="53" t="s">
        <v>12</v>
      </c>
    </row>
    <row r="139" spans="1:3">
      <c r="A139" s="53">
        <v>138</v>
      </c>
      <c r="B139" s="53">
        <v>400</v>
      </c>
      <c r="C139" s="53" t="s">
        <v>12</v>
      </c>
    </row>
    <row r="140" spans="1:3">
      <c r="A140" s="53">
        <v>139</v>
      </c>
      <c r="B140" s="53">
        <v>600</v>
      </c>
      <c r="C140" s="53" t="s">
        <v>22</v>
      </c>
    </row>
    <row r="141" spans="1:3">
      <c r="A141" s="53">
        <v>140</v>
      </c>
      <c r="B141" s="53">
        <v>200</v>
      </c>
      <c r="C141" s="53" t="s">
        <v>22</v>
      </c>
    </row>
    <row r="142" spans="1:3">
      <c r="A142" s="53">
        <v>141</v>
      </c>
      <c r="B142" s="53">
        <v>200</v>
      </c>
      <c r="C142" s="53" t="s">
        <v>22</v>
      </c>
    </row>
    <row r="143" spans="1:3">
      <c r="A143" s="53">
        <v>142</v>
      </c>
      <c r="B143" s="53">
        <v>400</v>
      </c>
      <c r="C143" s="53" t="s">
        <v>22</v>
      </c>
    </row>
    <row r="144" spans="1:3">
      <c r="A144" s="53">
        <v>143</v>
      </c>
      <c r="B144" s="53">
        <v>600</v>
      </c>
      <c r="C144" s="53" t="s">
        <v>22</v>
      </c>
    </row>
    <row r="145" spans="1:3">
      <c r="A145" s="53">
        <v>144</v>
      </c>
      <c r="B145" s="53">
        <v>200</v>
      </c>
      <c r="C145" s="53" t="s">
        <v>12</v>
      </c>
    </row>
    <row r="146" spans="1:3">
      <c r="A146" s="53">
        <v>145</v>
      </c>
      <c r="B146" s="53">
        <v>400</v>
      </c>
      <c r="C146" s="53" t="s">
        <v>12</v>
      </c>
    </row>
    <row r="147" spans="1:3">
      <c r="A147" s="53">
        <v>146</v>
      </c>
      <c r="B147" s="53">
        <v>400</v>
      </c>
      <c r="C147" s="53" t="s">
        <v>12</v>
      </c>
    </row>
    <row r="148" spans="1:3">
      <c r="A148" s="53">
        <v>147</v>
      </c>
      <c r="B148" s="53">
        <v>400</v>
      </c>
      <c r="C148" s="53" t="s">
        <v>22</v>
      </c>
    </row>
    <row r="149" spans="1:3">
      <c r="A149" s="53">
        <v>148</v>
      </c>
      <c r="B149" s="53">
        <v>200</v>
      </c>
      <c r="C149" s="53" t="s">
        <v>12</v>
      </c>
    </row>
    <row r="150" spans="1:3">
      <c r="A150" s="53">
        <v>149</v>
      </c>
      <c r="B150" s="53">
        <v>400</v>
      </c>
      <c r="C150" s="53" t="s">
        <v>12</v>
      </c>
    </row>
    <row r="151" spans="1:3">
      <c r="A151" s="53">
        <v>150</v>
      </c>
      <c r="B151" s="53">
        <v>600</v>
      </c>
      <c r="C151" s="53" t="s">
        <v>12</v>
      </c>
    </row>
    <row r="152" spans="1:3">
      <c r="A152" s="53">
        <v>151</v>
      </c>
      <c r="B152" s="53">
        <v>200</v>
      </c>
      <c r="C152" s="53" t="s">
        <v>22</v>
      </c>
    </row>
    <row r="153" spans="1:3">
      <c r="A153" s="53">
        <v>152</v>
      </c>
      <c r="B153" s="53">
        <v>600</v>
      </c>
      <c r="C153" s="53" t="s">
        <v>22</v>
      </c>
    </row>
    <row r="154" spans="1:3">
      <c r="A154" s="53">
        <v>153</v>
      </c>
      <c r="B154" s="53">
        <v>800</v>
      </c>
      <c r="C154" s="53" t="s">
        <v>22</v>
      </c>
    </row>
    <row r="155" spans="1:3">
      <c r="A155" s="53">
        <v>154</v>
      </c>
      <c r="B155" s="53">
        <v>1000</v>
      </c>
      <c r="C155" s="53" t="s">
        <v>22</v>
      </c>
    </row>
    <row r="156" spans="1:3">
      <c r="A156" s="53">
        <v>155</v>
      </c>
      <c r="B156" s="53">
        <v>400</v>
      </c>
      <c r="C156" s="53" t="s">
        <v>22</v>
      </c>
    </row>
    <row r="157" spans="1:3">
      <c r="A157" s="53">
        <v>156</v>
      </c>
      <c r="B157" s="53">
        <v>400</v>
      </c>
      <c r="C157" s="53" t="s">
        <v>22</v>
      </c>
    </row>
    <row r="158" spans="1:3">
      <c r="A158" s="53">
        <v>157</v>
      </c>
      <c r="B158" s="53">
        <v>800</v>
      </c>
      <c r="C158" s="53" t="s">
        <v>22</v>
      </c>
    </row>
    <row r="159" spans="1:3">
      <c r="A159" s="53">
        <v>158</v>
      </c>
      <c r="B159" s="53">
        <v>400</v>
      </c>
      <c r="C159" s="53" t="s">
        <v>22</v>
      </c>
    </row>
    <row r="160" spans="1:3">
      <c r="A160" s="53">
        <v>159</v>
      </c>
      <c r="B160" s="53">
        <v>400</v>
      </c>
      <c r="C160" s="53" t="s">
        <v>12</v>
      </c>
    </row>
    <row r="161" spans="1:3">
      <c r="A161" s="53">
        <v>160</v>
      </c>
      <c r="B161" s="53">
        <v>200</v>
      </c>
      <c r="C161" s="53" t="s">
        <v>12</v>
      </c>
    </row>
    <row r="162" spans="1:3">
      <c r="A162" s="53">
        <v>161</v>
      </c>
      <c r="B162" s="53">
        <v>200</v>
      </c>
      <c r="C162" s="53" t="s">
        <v>12</v>
      </c>
    </row>
    <row r="163" spans="1:3">
      <c r="A163" s="53">
        <v>162</v>
      </c>
      <c r="B163" s="53">
        <v>400</v>
      </c>
      <c r="C163" s="53" t="s">
        <v>12</v>
      </c>
    </row>
    <row r="164" spans="1:3">
      <c r="A164" s="53">
        <v>163</v>
      </c>
      <c r="B164" s="53">
        <v>400</v>
      </c>
      <c r="C164" s="53" t="s">
        <v>22</v>
      </c>
    </row>
    <row r="165" spans="1:3">
      <c r="A165" s="53">
        <v>164</v>
      </c>
      <c r="B165" s="53">
        <v>200</v>
      </c>
      <c r="C165" s="53" t="s">
        <v>12</v>
      </c>
    </row>
    <row r="166" spans="1:3">
      <c r="A166" s="53">
        <v>165</v>
      </c>
      <c r="B166" s="53">
        <v>400</v>
      </c>
      <c r="C166" s="53" t="s">
        <v>22</v>
      </c>
    </row>
    <row r="167" spans="1:3">
      <c r="A167" s="53">
        <v>166</v>
      </c>
      <c r="B167" s="53">
        <v>400</v>
      </c>
      <c r="C167" s="53" t="s">
        <v>22</v>
      </c>
    </row>
    <row r="168" spans="1:3">
      <c r="A168" s="53">
        <v>167</v>
      </c>
      <c r="B168" s="53">
        <v>600</v>
      </c>
      <c r="C168" s="53" t="s">
        <v>22</v>
      </c>
    </row>
    <row r="169" spans="1:3">
      <c r="A169" s="53">
        <v>168</v>
      </c>
      <c r="B169" s="53">
        <v>400</v>
      </c>
      <c r="C169" s="53" t="s">
        <v>12</v>
      </c>
    </row>
    <row r="170" spans="1:3">
      <c r="A170" s="53">
        <v>169</v>
      </c>
      <c r="B170" s="53">
        <v>800</v>
      </c>
      <c r="C170" s="53" t="s">
        <v>12</v>
      </c>
    </row>
    <row r="171" spans="1:3">
      <c r="A171" s="53">
        <v>170</v>
      </c>
      <c r="B171" s="53">
        <v>600</v>
      </c>
      <c r="C171" s="53" t="s">
        <v>12</v>
      </c>
    </row>
    <row r="172" spans="1:3">
      <c r="A172" s="53">
        <v>171</v>
      </c>
      <c r="B172" s="53">
        <v>400</v>
      </c>
      <c r="C172" s="53" t="s">
        <v>12</v>
      </c>
    </row>
    <row r="173" spans="1:3">
      <c r="A173" s="53">
        <v>172</v>
      </c>
      <c r="B173" s="53">
        <v>800</v>
      </c>
      <c r="C173" s="53" t="s">
        <v>12</v>
      </c>
    </row>
    <row r="174" spans="1:3">
      <c r="A174" s="53">
        <v>173</v>
      </c>
      <c r="B174" s="53">
        <v>400</v>
      </c>
      <c r="C174" s="53" t="s">
        <v>12</v>
      </c>
    </row>
    <row r="175" spans="1:3">
      <c r="A175" s="53">
        <v>174</v>
      </c>
      <c r="B175" s="53">
        <v>400</v>
      </c>
      <c r="C175" s="53" t="s">
        <v>12</v>
      </c>
    </row>
    <row r="176" spans="1:3">
      <c r="A176" s="53">
        <v>175</v>
      </c>
      <c r="B176" s="53">
        <v>600</v>
      </c>
      <c r="C176" s="53" t="s">
        <v>22</v>
      </c>
    </row>
    <row r="177" spans="1:3">
      <c r="A177" s="53">
        <v>176</v>
      </c>
      <c r="B177" s="53">
        <v>400</v>
      </c>
      <c r="C177" s="53" t="s">
        <v>22</v>
      </c>
    </row>
    <row r="178" spans="1:3">
      <c r="A178" s="53">
        <v>177</v>
      </c>
      <c r="B178" s="53">
        <v>400</v>
      </c>
      <c r="C178" s="53" t="s">
        <v>22</v>
      </c>
    </row>
    <row r="179" spans="1:3">
      <c r="A179" s="53">
        <v>178</v>
      </c>
      <c r="B179" s="53">
        <v>400</v>
      </c>
      <c r="C179" s="53" t="s">
        <v>22</v>
      </c>
    </row>
    <row r="180" spans="1:3">
      <c r="A180" s="53">
        <v>179</v>
      </c>
      <c r="B180" s="53">
        <v>400</v>
      </c>
      <c r="C180" s="53" t="s">
        <v>22</v>
      </c>
    </row>
    <row r="181" spans="1:3">
      <c r="A181" s="53">
        <v>180</v>
      </c>
      <c r="B181" s="53">
        <v>400</v>
      </c>
      <c r="C181" s="53" t="s">
        <v>12</v>
      </c>
    </row>
    <row r="182" spans="1:3">
      <c r="A182" s="53">
        <v>181</v>
      </c>
      <c r="B182" s="53">
        <v>400</v>
      </c>
      <c r="C182" s="53" t="s">
        <v>22</v>
      </c>
    </row>
    <row r="183" spans="1:3">
      <c r="A183" s="53">
        <v>182</v>
      </c>
      <c r="B183" s="53">
        <v>600</v>
      </c>
      <c r="C183" s="53" t="s">
        <v>12</v>
      </c>
    </row>
    <row r="184" spans="1:3">
      <c r="A184" s="53">
        <v>183</v>
      </c>
      <c r="B184" s="53">
        <v>400</v>
      </c>
      <c r="C184" s="53" t="s">
        <v>22</v>
      </c>
    </row>
    <row r="185" spans="1:3">
      <c r="A185" s="53">
        <v>184</v>
      </c>
      <c r="B185" s="53">
        <v>600</v>
      </c>
      <c r="C185" s="53" t="s">
        <v>22</v>
      </c>
    </row>
    <row r="186" spans="1:3">
      <c r="A186" s="53">
        <v>185</v>
      </c>
      <c r="B186" s="53">
        <v>600</v>
      </c>
      <c r="C186" s="53" t="s">
        <v>22</v>
      </c>
    </row>
    <row r="187" spans="1:3">
      <c r="A187" s="53">
        <v>186</v>
      </c>
      <c r="B187" s="53">
        <v>400</v>
      </c>
      <c r="C187" s="53" t="s">
        <v>22</v>
      </c>
    </row>
    <row r="188" spans="1:3">
      <c r="A188" s="53">
        <v>187</v>
      </c>
      <c r="B188" s="53">
        <v>800</v>
      </c>
      <c r="C188" s="53" t="s">
        <v>22</v>
      </c>
    </row>
    <row r="189" spans="1:3">
      <c r="A189" s="53">
        <v>188</v>
      </c>
      <c r="B189" s="53">
        <v>600</v>
      </c>
      <c r="C189" s="53" t="s">
        <v>12</v>
      </c>
    </row>
    <row r="190" spans="1:3">
      <c r="A190" s="53">
        <v>189</v>
      </c>
      <c r="B190" s="53">
        <v>800</v>
      </c>
      <c r="C190" s="53" t="s">
        <v>22</v>
      </c>
    </row>
    <row r="191" spans="1:3">
      <c r="A191" s="53">
        <v>190</v>
      </c>
      <c r="B191" s="53">
        <v>400</v>
      </c>
      <c r="C191" s="53" t="s">
        <v>12</v>
      </c>
    </row>
    <row r="192" spans="1:3">
      <c r="A192" s="53">
        <v>191</v>
      </c>
      <c r="B192" s="53">
        <v>200</v>
      </c>
      <c r="C192" s="53" t="s">
        <v>22</v>
      </c>
    </row>
    <row r="193" spans="1:3">
      <c r="A193" s="53">
        <v>192</v>
      </c>
      <c r="B193" s="53">
        <v>600</v>
      </c>
      <c r="C193" s="53" t="s">
        <v>12</v>
      </c>
    </row>
    <row r="194" spans="1:3">
      <c r="A194" s="53">
        <v>193</v>
      </c>
      <c r="B194" s="53">
        <v>600</v>
      </c>
      <c r="C194" s="53" t="s">
        <v>22</v>
      </c>
    </row>
    <row r="195" spans="1:3">
      <c r="A195" s="53">
        <v>194</v>
      </c>
      <c r="B195" s="53">
        <v>1000</v>
      </c>
      <c r="C195" s="53" t="s">
        <v>22</v>
      </c>
    </row>
    <row r="196" spans="1:3">
      <c r="A196" s="53">
        <v>195</v>
      </c>
      <c r="B196" s="53">
        <v>400</v>
      </c>
      <c r="C196" s="53" t="s">
        <v>22</v>
      </c>
    </row>
    <row r="197" spans="1:3">
      <c r="A197" s="53">
        <v>196</v>
      </c>
      <c r="B197" s="53">
        <v>200</v>
      </c>
      <c r="C197" s="53" t="s">
        <v>22</v>
      </c>
    </row>
    <row r="198" spans="1:3">
      <c r="A198" s="53">
        <v>197</v>
      </c>
      <c r="B198" s="53">
        <v>800</v>
      </c>
      <c r="C198" s="53" t="s">
        <v>22</v>
      </c>
    </row>
    <row r="199" spans="1:3">
      <c r="A199" s="53">
        <v>198</v>
      </c>
      <c r="B199" s="53">
        <v>400</v>
      </c>
      <c r="C199" s="53" t="s">
        <v>12</v>
      </c>
    </row>
    <row r="200" spans="1:3">
      <c r="A200" s="53">
        <v>199</v>
      </c>
      <c r="B200" s="53">
        <v>200</v>
      </c>
      <c r="C200" s="53" t="s">
        <v>22</v>
      </c>
    </row>
    <row r="201" spans="1:3">
      <c r="A201" s="53">
        <v>200</v>
      </c>
      <c r="B201" s="53">
        <v>400</v>
      </c>
      <c r="C201" s="53" t="s">
        <v>22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3"/>
  <sheetViews>
    <sheetView workbookViewId="0">
      <selection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10</v>
      </c>
      <c r="B2" s="8" t="s">
        <v>11</v>
      </c>
      <c r="C2" s="4" t="s">
        <v>12</v>
      </c>
      <c r="D2" s="5" t="s">
        <v>13</v>
      </c>
      <c r="E2" s="5" t="s">
        <v>14</v>
      </c>
      <c r="F2" s="50">
        <v>32572</v>
      </c>
    </row>
    <row r="3" spans="1:6">
      <c r="A3" s="3" t="s">
        <v>16</v>
      </c>
      <c r="B3" s="9" t="s">
        <v>17</v>
      </c>
      <c r="C3" s="4" t="s">
        <v>12</v>
      </c>
      <c r="D3" s="5" t="s">
        <v>13</v>
      </c>
      <c r="E3" s="5" t="s">
        <v>18</v>
      </c>
      <c r="F3" s="50">
        <v>32115</v>
      </c>
    </row>
    <row r="4" spans="1:6">
      <c r="A4" s="3" t="s">
        <v>19</v>
      </c>
      <c r="B4" s="10" t="s">
        <v>46</v>
      </c>
      <c r="C4" s="4" t="s">
        <v>12</v>
      </c>
      <c r="D4" s="5" t="s">
        <v>13</v>
      </c>
      <c r="E4" s="5" t="s">
        <v>18</v>
      </c>
      <c r="F4" s="50">
        <v>27607</v>
      </c>
    </row>
    <row r="5" spans="1:6">
      <c r="A5" s="3" t="s">
        <v>21</v>
      </c>
      <c r="B5" s="46" t="s">
        <v>184</v>
      </c>
      <c r="C5" s="4" t="s">
        <v>12</v>
      </c>
      <c r="D5" s="5" t="s">
        <v>23</v>
      </c>
      <c r="E5" s="5" t="s">
        <v>14</v>
      </c>
      <c r="F5" s="50">
        <v>28284</v>
      </c>
    </row>
    <row r="6" spans="1:6">
      <c r="A6" s="3" t="s">
        <v>24</v>
      </c>
      <c r="B6" s="8" t="s">
        <v>25</v>
      </c>
      <c r="C6" s="4" t="s">
        <v>26</v>
      </c>
      <c r="D6" s="5" t="s">
        <v>23</v>
      </c>
      <c r="E6" s="5" t="s">
        <v>18</v>
      </c>
      <c r="F6" s="50">
        <v>31388</v>
      </c>
    </row>
    <row r="7" spans="1:6">
      <c r="A7" s="3" t="s">
        <v>27</v>
      </c>
      <c r="B7" s="10" t="s">
        <v>28</v>
      </c>
      <c r="C7" s="4" t="s">
        <v>22</v>
      </c>
      <c r="D7" s="5" t="s">
        <v>23</v>
      </c>
      <c r="E7" s="5" t="s">
        <v>18</v>
      </c>
      <c r="F7" s="50">
        <v>33740</v>
      </c>
    </row>
    <row r="8" spans="1:6">
      <c r="A8" s="3" t="s">
        <v>30</v>
      </c>
      <c r="B8" s="9" t="s">
        <v>31</v>
      </c>
      <c r="C8" s="4" t="s">
        <v>22</v>
      </c>
      <c r="D8" s="5" t="s">
        <v>23</v>
      </c>
      <c r="E8" s="5" t="s">
        <v>18</v>
      </c>
      <c r="F8" s="50">
        <v>31902</v>
      </c>
    </row>
    <row r="9" spans="1:6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</row>
    <row r="10" spans="1:6">
      <c r="A10" s="3" t="s">
        <v>39</v>
      </c>
      <c r="B10" s="11" t="s">
        <v>40</v>
      </c>
      <c r="C10" s="4" t="s">
        <v>22</v>
      </c>
      <c r="D10" s="5" t="s">
        <v>23</v>
      </c>
      <c r="E10" s="5" t="s">
        <v>18</v>
      </c>
      <c r="F10" s="50">
        <v>30994</v>
      </c>
    </row>
    <row r="11" spans="1:6">
      <c r="A11" s="3" t="s">
        <v>36</v>
      </c>
      <c r="B11" s="4" t="s">
        <v>37</v>
      </c>
      <c r="C11" s="4" t="s">
        <v>26</v>
      </c>
      <c r="D11" s="5" t="s">
        <v>35</v>
      </c>
      <c r="E11" s="5" t="s">
        <v>38</v>
      </c>
      <c r="F11" s="50">
        <v>33951</v>
      </c>
    </row>
    <row r="12" spans="1:6">
      <c r="A12" s="3" t="s">
        <v>41</v>
      </c>
      <c r="B12" s="10" t="s">
        <v>47</v>
      </c>
      <c r="C12" s="4" t="s">
        <v>12</v>
      </c>
      <c r="D12" s="5" t="s">
        <v>43</v>
      </c>
      <c r="E12" s="5" t="s">
        <v>14</v>
      </c>
      <c r="F12" s="50">
        <v>30922</v>
      </c>
    </row>
    <row r="13" spans="1:6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</row>
  </sheetData>
  <sortState ref="A2:F13">
    <sortCondition ref="A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01"/>
  <sheetViews>
    <sheetView workbookViewId="0">
      <selection activeCell="F2" sqref="F2"/>
    </sheetView>
  </sheetViews>
  <sheetFormatPr defaultColWidth="9" defaultRowHeight="16.2"/>
  <cols>
    <col min="1" max="3" width="6" style="53" bestFit="1" customWidth="1"/>
    <col min="4" max="4" width="5.6640625" style="53" customWidth="1"/>
    <col min="5" max="5" width="21.6640625" style="53" bestFit="1" customWidth="1"/>
    <col min="6" max="6" width="4.44140625" style="53" bestFit="1" customWidth="1"/>
    <col min="7" max="16384" width="9" style="53"/>
  </cols>
  <sheetData>
    <row r="1" spans="1:5">
      <c r="A1" s="52" t="s">
        <v>240</v>
      </c>
      <c r="B1" s="52" t="s">
        <v>253</v>
      </c>
      <c r="C1" s="52" t="s">
        <v>254</v>
      </c>
    </row>
    <row r="2" spans="1:5">
      <c r="A2" s="53">
        <v>1</v>
      </c>
      <c r="B2" s="53">
        <v>400</v>
      </c>
      <c r="C2" s="53" t="s">
        <v>22</v>
      </c>
      <c r="E2" s="30" t="s">
        <v>255</v>
      </c>
    </row>
    <row r="3" spans="1:5">
      <c r="A3" s="53">
        <v>2</v>
      </c>
      <c r="B3" s="53">
        <v>800</v>
      </c>
      <c r="C3" s="53" t="s">
        <v>22</v>
      </c>
      <c r="E3" s="30" t="s">
        <v>256</v>
      </c>
    </row>
    <row r="4" spans="1:5">
      <c r="A4" s="53">
        <v>3</v>
      </c>
      <c r="B4" s="53">
        <v>400</v>
      </c>
      <c r="C4" s="53" t="s">
        <v>12</v>
      </c>
      <c r="E4" s="30"/>
    </row>
    <row r="5" spans="1:5">
      <c r="A5" s="53">
        <v>4</v>
      </c>
      <c r="B5" s="53">
        <v>600</v>
      </c>
      <c r="C5" s="53" t="s">
        <v>22</v>
      </c>
      <c r="E5" s="30" t="s">
        <v>247</v>
      </c>
    </row>
    <row r="6" spans="1:5">
      <c r="A6" s="53">
        <v>5</v>
      </c>
      <c r="B6" s="53">
        <v>800</v>
      </c>
      <c r="C6" s="53" t="s">
        <v>22</v>
      </c>
      <c r="E6" s="30" t="s">
        <v>257</v>
      </c>
    </row>
    <row r="7" spans="1:5">
      <c r="A7" s="53">
        <v>6</v>
      </c>
      <c r="B7" s="53">
        <v>400</v>
      </c>
      <c r="C7" s="53" t="s">
        <v>12</v>
      </c>
    </row>
    <row r="8" spans="1:5">
      <c r="A8" s="53">
        <v>7</v>
      </c>
      <c r="B8" s="53">
        <v>400</v>
      </c>
      <c r="C8" s="53" t="s">
        <v>22</v>
      </c>
    </row>
    <row r="9" spans="1:5">
      <c r="A9" s="53">
        <v>8</v>
      </c>
      <c r="B9" s="53">
        <v>400</v>
      </c>
      <c r="C9" s="53" t="s">
        <v>22</v>
      </c>
    </row>
    <row r="10" spans="1:5">
      <c r="A10" s="53">
        <v>9</v>
      </c>
      <c r="B10" s="53">
        <v>800</v>
      </c>
      <c r="C10" s="53" t="s">
        <v>22</v>
      </c>
    </row>
    <row r="11" spans="1:5">
      <c r="A11" s="53">
        <v>10</v>
      </c>
      <c r="B11" s="53">
        <v>600</v>
      </c>
      <c r="C11" s="53" t="s">
        <v>12</v>
      </c>
    </row>
    <row r="12" spans="1:5">
      <c r="A12" s="53">
        <v>11</v>
      </c>
      <c r="B12" s="53">
        <v>200</v>
      </c>
      <c r="C12" s="53" t="s">
        <v>22</v>
      </c>
    </row>
    <row r="13" spans="1:5">
      <c r="A13" s="53">
        <v>12</v>
      </c>
      <c r="B13" s="53">
        <v>200</v>
      </c>
      <c r="C13" s="53" t="s">
        <v>22</v>
      </c>
    </row>
    <row r="14" spans="1:5">
      <c r="A14" s="53">
        <v>13</v>
      </c>
      <c r="B14" s="53">
        <v>400</v>
      </c>
      <c r="C14" s="53" t="s">
        <v>12</v>
      </c>
    </row>
    <row r="15" spans="1:5">
      <c r="A15" s="53">
        <v>14</v>
      </c>
      <c r="B15" s="53">
        <v>200</v>
      </c>
      <c r="C15" s="53" t="s">
        <v>12</v>
      </c>
    </row>
    <row r="16" spans="1:5">
      <c r="A16" s="53">
        <v>15</v>
      </c>
      <c r="B16" s="53">
        <v>200</v>
      </c>
      <c r="C16" s="53" t="s">
        <v>22</v>
      </c>
    </row>
    <row r="17" spans="1:3">
      <c r="A17" s="53">
        <v>16</v>
      </c>
      <c r="B17" s="53">
        <v>800</v>
      </c>
      <c r="C17" s="53" t="s">
        <v>22</v>
      </c>
    </row>
    <row r="18" spans="1:3">
      <c r="A18" s="53">
        <v>17</v>
      </c>
      <c r="B18" s="53">
        <v>200</v>
      </c>
      <c r="C18" s="53" t="s">
        <v>22</v>
      </c>
    </row>
    <row r="19" spans="1:3">
      <c r="A19" s="53">
        <v>18</v>
      </c>
      <c r="B19" s="53">
        <v>400</v>
      </c>
      <c r="C19" s="53" t="s">
        <v>22</v>
      </c>
    </row>
    <row r="20" spans="1:3">
      <c r="A20" s="53">
        <v>19</v>
      </c>
      <c r="B20" s="53">
        <v>200</v>
      </c>
      <c r="C20" s="53" t="s">
        <v>12</v>
      </c>
    </row>
    <row r="21" spans="1:3">
      <c r="A21" s="53">
        <v>20</v>
      </c>
      <c r="B21" s="53">
        <v>800</v>
      </c>
      <c r="C21" s="53" t="s">
        <v>22</v>
      </c>
    </row>
    <row r="22" spans="1:3">
      <c r="A22" s="53">
        <v>21</v>
      </c>
      <c r="B22" s="53">
        <v>400</v>
      </c>
      <c r="C22" s="53" t="s">
        <v>12</v>
      </c>
    </row>
    <row r="23" spans="1:3">
      <c r="A23" s="53">
        <v>22</v>
      </c>
      <c r="B23" s="53">
        <v>800</v>
      </c>
      <c r="C23" s="53" t="s">
        <v>12</v>
      </c>
    </row>
    <row r="24" spans="1:3">
      <c r="A24" s="53">
        <v>23</v>
      </c>
      <c r="B24" s="53">
        <v>800</v>
      </c>
      <c r="C24" s="53" t="s">
        <v>12</v>
      </c>
    </row>
    <row r="25" spans="1:3">
      <c r="A25" s="53">
        <v>24</v>
      </c>
      <c r="B25" s="53">
        <v>200</v>
      </c>
      <c r="C25" s="53" t="s">
        <v>22</v>
      </c>
    </row>
    <row r="26" spans="1:3">
      <c r="A26" s="53">
        <v>25</v>
      </c>
      <c r="B26" s="53">
        <v>1000</v>
      </c>
      <c r="C26" s="53" t="s">
        <v>22</v>
      </c>
    </row>
    <row r="27" spans="1:3">
      <c r="A27" s="53">
        <v>26</v>
      </c>
      <c r="B27" s="53">
        <v>400</v>
      </c>
      <c r="C27" s="53" t="s">
        <v>22</v>
      </c>
    </row>
    <row r="28" spans="1:3">
      <c r="A28" s="53">
        <v>27</v>
      </c>
      <c r="B28" s="53">
        <v>400</v>
      </c>
      <c r="C28" s="53" t="s">
        <v>22</v>
      </c>
    </row>
    <row r="29" spans="1:3">
      <c r="A29" s="53">
        <v>28</v>
      </c>
      <c r="B29" s="53">
        <v>600</v>
      </c>
      <c r="C29" s="53" t="s">
        <v>22</v>
      </c>
    </row>
    <row r="30" spans="1:3">
      <c r="A30" s="53">
        <v>29</v>
      </c>
      <c r="B30" s="53">
        <v>200</v>
      </c>
      <c r="C30" s="53" t="s">
        <v>22</v>
      </c>
    </row>
    <row r="31" spans="1:3">
      <c r="A31" s="53">
        <v>30</v>
      </c>
      <c r="B31" s="53">
        <v>600</v>
      </c>
      <c r="C31" s="53" t="s">
        <v>22</v>
      </c>
    </row>
    <row r="32" spans="1:3">
      <c r="A32" s="53">
        <v>31</v>
      </c>
      <c r="B32" s="53">
        <v>400</v>
      </c>
      <c r="C32" s="53" t="s">
        <v>12</v>
      </c>
    </row>
    <row r="33" spans="1:3">
      <c r="A33" s="53">
        <v>32</v>
      </c>
      <c r="B33" s="53">
        <v>200</v>
      </c>
      <c r="C33" s="53" t="s">
        <v>12</v>
      </c>
    </row>
    <row r="34" spans="1:3">
      <c r="A34" s="53">
        <v>33</v>
      </c>
      <c r="B34" s="53">
        <v>400</v>
      </c>
      <c r="C34" s="53" t="s">
        <v>12</v>
      </c>
    </row>
    <row r="35" spans="1:3">
      <c r="A35" s="53">
        <v>34</v>
      </c>
      <c r="B35" s="53">
        <v>400</v>
      </c>
      <c r="C35" s="53" t="s">
        <v>12</v>
      </c>
    </row>
    <row r="36" spans="1:3">
      <c r="A36" s="53">
        <v>35</v>
      </c>
      <c r="B36" s="53">
        <v>800</v>
      </c>
      <c r="C36" s="53" t="s">
        <v>12</v>
      </c>
    </row>
    <row r="37" spans="1:3">
      <c r="A37" s="53">
        <v>36</v>
      </c>
      <c r="B37" s="53">
        <v>200</v>
      </c>
      <c r="C37" s="53" t="s">
        <v>22</v>
      </c>
    </row>
    <row r="38" spans="1:3">
      <c r="A38" s="53">
        <v>37</v>
      </c>
      <c r="B38" s="53">
        <v>200</v>
      </c>
      <c r="C38" s="53" t="s">
        <v>22</v>
      </c>
    </row>
    <row r="39" spans="1:3">
      <c r="A39" s="53">
        <v>38</v>
      </c>
      <c r="B39" s="53">
        <v>400</v>
      </c>
      <c r="C39" s="53" t="s">
        <v>12</v>
      </c>
    </row>
    <row r="40" spans="1:3">
      <c r="A40" s="53">
        <v>39</v>
      </c>
      <c r="B40" s="53">
        <v>400</v>
      </c>
      <c r="C40" s="53" t="s">
        <v>22</v>
      </c>
    </row>
    <row r="41" spans="1:3">
      <c r="A41" s="53">
        <v>40</v>
      </c>
      <c r="B41" s="53">
        <v>400</v>
      </c>
      <c r="C41" s="53" t="s">
        <v>12</v>
      </c>
    </row>
    <row r="42" spans="1:3">
      <c r="A42" s="53">
        <v>41</v>
      </c>
      <c r="B42" s="53">
        <v>400</v>
      </c>
      <c r="C42" s="53" t="s">
        <v>12</v>
      </c>
    </row>
    <row r="43" spans="1:3">
      <c r="A43" s="53">
        <v>42</v>
      </c>
      <c r="B43" s="53">
        <v>800</v>
      </c>
      <c r="C43" s="53" t="s">
        <v>22</v>
      </c>
    </row>
    <row r="44" spans="1:3">
      <c r="A44" s="53">
        <v>43</v>
      </c>
      <c r="B44" s="53">
        <v>800</v>
      </c>
      <c r="C44" s="53" t="s">
        <v>12</v>
      </c>
    </row>
    <row r="45" spans="1:3">
      <c r="A45" s="53">
        <v>44</v>
      </c>
      <c r="B45" s="53">
        <v>600</v>
      </c>
      <c r="C45" s="53" t="s">
        <v>12</v>
      </c>
    </row>
    <row r="46" spans="1:3">
      <c r="A46" s="53">
        <v>45</v>
      </c>
      <c r="B46" s="53">
        <v>400</v>
      </c>
      <c r="C46" s="53" t="s">
        <v>22</v>
      </c>
    </row>
    <row r="47" spans="1:3">
      <c r="A47" s="53">
        <v>46</v>
      </c>
      <c r="B47" s="53">
        <v>200</v>
      </c>
      <c r="C47" s="53" t="s">
        <v>22</v>
      </c>
    </row>
    <row r="48" spans="1:3">
      <c r="A48" s="53">
        <v>47</v>
      </c>
      <c r="B48" s="53">
        <v>600</v>
      </c>
      <c r="C48" s="53" t="s">
        <v>12</v>
      </c>
    </row>
    <row r="49" spans="1:3">
      <c r="A49" s="53">
        <v>48</v>
      </c>
      <c r="B49" s="53">
        <v>800</v>
      </c>
      <c r="C49" s="53" t="s">
        <v>12</v>
      </c>
    </row>
    <row r="50" spans="1:3">
      <c r="A50" s="53">
        <v>49</v>
      </c>
      <c r="B50" s="53">
        <v>200</v>
      </c>
      <c r="C50" s="53" t="s">
        <v>12</v>
      </c>
    </row>
    <row r="51" spans="1:3">
      <c r="A51" s="53">
        <v>50</v>
      </c>
      <c r="B51" s="53">
        <v>400</v>
      </c>
      <c r="C51" s="53" t="s">
        <v>22</v>
      </c>
    </row>
    <row r="52" spans="1:3">
      <c r="A52" s="53">
        <v>51</v>
      </c>
      <c r="B52" s="53">
        <v>600</v>
      </c>
      <c r="C52" s="53" t="s">
        <v>22</v>
      </c>
    </row>
    <row r="53" spans="1:3">
      <c r="A53" s="53">
        <v>52</v>
      </c>
      <c r="B53" s="53">
        <v>400</v>
      </c>
      <c r="C53" s="53" t="s">
        <v>12</v>
      </c>
    </row>
    <row r="54" spans="1:3">
      <c r="A54" s="53">
        <v>53</v>
      </c>
      <c r="B54" s="53">
        <v>600</v>
      </c>
      <c r="C54" s="53" t="s">
        <v>12</v>
      </c>
    </row>
    <row r="55" spans="1:3">
      <c r="A55" s="53">
        <v>54</v>
      </c>
      <c r="B55" s="53">
        <v>200</v>
      </c>
      <c r="C55" s="53" t="s">
        <v>22</v>
      </c>
    </row>
    <row r="56" spans="1:3">
      <c r="A56" s="53">
        <v>55</v>
      </c>
      <c r="B56" s="53">
        <v>200</v>
      </c>
      <c r="C56" s="53" t="s">
        <v>12</v>
      </c>
    </row>
    <row r="57" spans="1:3">
      <c r="A57" s="53">
        <v>56</v>
      </c>
      <c r="B57" s="53">
        <v>400</v>
      </c>
      <c r="C57" s="53" t="s">
        <v>12</v>
      </c>
    </row>
    <row r="58" spans="1:3">
      <c r="A58" s="53">
        <v>57</v>
      </c>
      <c r="B58" s="53">
        <v>800</v>
      </c>
      <c r="C58" s="53" t="s">
        <v>12</v>
      </c>
    </row>
    <row r="59" spans="1:3">
      <c r="A59" s="53">
        <v>58</v>
      </c>
      <c r="B59" s="53">
        <v>600</v>
      </c>
      <c r="C59" s="53" t="s">
        <v>12</v>
      </c>
    </row>
    <row r="60" spans="1:3">
      <c r="A60" s="53">
        <v>59</v>
      </c>
      <c r="B60" s="53">
        <v>200</v>
      </c>
      <c r="C60" s="53" t="s">
        <v>12</v>
      </c>
    </row>
    <row r="61" spans="1:3">
      <c r="A61" s="53">
        <v>60</v>
      </c>
      <c r="B61" s="53">
        <v>800</v>
      </c>
      <c r="C61" s="53" t="s">
        <v>22</v>
      </c>
    </row>
    <row r="62" spans="1:3">
      <c r="A62" s="53">
        <v>61</v>
      </c>
      <c r="B62" s="53">
        <v>400</v>
      </c>
      <c r="C62" s="53" t="s">
        <v>22</v>
      </c>
    </row>
    <row r="63" spans="1:3">
      <c r="A63" s="53">
        <v>62</v>
      </c>
      <c r="B63" s="53">
        <v>200</v>
      </c>
      <c r="C63" s="53" t="s">
        <v>12</v>
      </c>
    </row>
    <row r="64" spans="1:3">
      <c r="A64" s="53">
        <v>63</v>
      </c>
      <c r="B64" s="53">
        <v>400</v>
      </c>
      <c r="C64" s="53" t="s">
        <v>12</v>
      </c>
    </row>
    <row r="65" spans="1:3">
      <c r="A65" s="53">
        <v>64</v>
      </c>
      <c r="B65" s="53">
        <v>200</v>
      </c>
      <c r="C65" s="53" t="s">
        <v>12</v>
      </c>
    </row>
    <row r="66" spans="1:3">
      <c r="A66" s="53">
        <v>65</v>
      </c>
      <c r="B66" s="53">
        <v>400</v>
      </c>
      <c r="C66" s="53" t="s">
        <v>12</v>
      </c>
    </row>
    <row r="67" spans="1:3">
      <c r="A67" s="53">
        <v>66</v>
      </c>
      <c r="B67" s="53">
        <v>200</v>
      </c>
      <c r="C67" s="53" t="s">
        <v>12</v>
      </c>
    </row>
    <row r="68" spans="1:3">
      <c r="A68" s="53">
        <v>67</v>
      </c>
      <c r="B68" s="53">
        <v>800</v>
      </c>
      <c r="C68" s="53" t="s">
        <v>12</v>
      </c>
    </row>
    <row r="69" spans="1:3">
      <c r="A69" s="53">
        <v>68</v>
      </c>
      <c r="B69" s="53">
        <v>400</v>
      </c>
      <c r="C69" s="53" t="s">
        <v>12</v>
      </c>
    </row>
    <row r="70" spans="1:3">
      <c r="A70" s="53">
        <v>69</v>
      </c>
      <c r="B70" s="53">
        <v>200</v>
      </c>
      <c r="C70" s="53" t="s">
        <v>22</v>
      </c>
    </row>
    <row r="71" spans="1:3">
      <c r="A71" s="53">
        <v>70</v>
      </c>
      <c r="B71" s="53">
        <v>600</v>
      </c>
      <c r="C71" s="53" t="s">
        <v>12</v>
      </c>
    </row>
    <row r="72" spans="1:3">
      <c r="A72" s="53">
        <v>71</v>
      </c>
      <c r="B72" s="53">
        <v>200</v>
      </c>
      <c r="C72" s="53" t="s">
        <v>22</v>
      </c>
    </row>
    <row r="73" spans="1:3">
      <c r="A73" s="53">
        <v>72</v>
      </c>
      <c r="B73" s="53">
        <v>200</v>
      </c>
      <c r="C73" s="53" t="s">
        <v>12</v>
      </c>
    </row>
    <row r="74" spans="1:3">
      <c r="A74" s="53">
        <v>73</v>
      </c>
      <c r="B74" s="53">
        <v>200</v>
      </c>
      <c r="C74" s="53" t="s">
        <v>12</v>
      </c>
    </row>
    <row r="75" spans="1:3">
      <c r="A75" s="53">
        <v>74</v>
      </c>
      <c r="B75" s="53">
        <v>800</v>
      </c>
      <c r="C75" s="53" t="s">
        <v>22</v>
      </c>
    </row>
    <row r="76" spans="1:3">
      <c r="A76" s="53">
        <v>75</v>
      </c>
      <c r="B76" s="53">
        <v>400</v>
      </c>
      <c r="C76" s="53" t="s">
        <v>12</v>
      </c>
    </row>
    <row r="77" spans="1:3">
      <c r="A77" s="53">
        <v>76</v>
      </c>
      <c r="B77" s="53">
        <v>400</v>
      </c>
      <c r="C77" s="53" t="s">
        <v>12</v>
      </c>
    </row>
    <row r="78" spans="1:3">
      <c r="A78" s="53">
        <v>77</v>
      </c>
      <c r="B78" s="53">
        <v>200</v>
      </c>
      <c r="C78" s="53" t="s">
        <v>22</v>
      </c>
    </row>
    <row r="79" spans="1:3">
      <c r="A79" s="53">
        <v>78</v>
      </c>
      <c r="B79" s="53">
        <v>800</v>
      </c>
      <c r="C79" s="53" t="s">
        <v>22</v>
      </c>
    </row>
    <row r="80" spans="1:3">
      <c r="A80" s="53">
        <v>79</v>
      </c>
      <c r="B80" s="53">
        <v>800</v>
      </c>
      <c r="C80" s="53" t="s">
        <v>22</v>
      </c>
    </row>
    <row r="81" spans="1:3">
      <c r="A81" s="53">
        <v>80</v>
      </c>
      <c r="B81" s="53">
        <v>400</v>
      </c>
      <c r="C81" s="53" t="s">
        <v>12</v>
      </c>
    </row>
    <row r="82" spans="1:3">
      <c r="A82" s="53">
        <v>81</v>
      </c>
      <c r="B82" s="53">
        <v>800</v>
      </c>
      <c r="C82" s="53" t="s">
        <v>22</v>
      </c>
    </row>
    <row r="83" spans="1:3">
      <c r="A83" s="53">
        <v>82</v>
      </c>
      <c r="B83" s="53">
        <v>600</v>
      </c>
      <c r="C83" s="53" t="s">
        <v>12</v>
      </c>
    </row>
    <row r="84" spans="1:3">
      <c r="A84" s="53">
        <v>83</v>
      </c>
      <c r="B84" s="53">
        <v>400</v>
      </c>
      <c r="C84" s="53" t="s">
        <v>22</v>
      </c>
    </row>
    <row r="85" spans="1:3">
      <c r="A85" s="53">
        <v>84</v>
      </c>
      <c r="B85" s="53">
        <v>1000</v>
      </c>
      <c r="C85" s="53" t="s">
        <v>12</v>
      </c>
    </row>
    <row r="86" spans="1:3">
      <c r="A86" s="53">
        <v>85</v>
      </c>
      <c r="B86" s="53">
        <v>400</v>
      </c>
      <c r="C86" s="53" t="s">
        <v>12</v>
      </c>
    </row>
    <row r="87" spans="1:3">
      <c r="A87" s="53">
        <v>86</v>
      </c>
      <c r="B87" s="53">
        <v>200</v>
      </c>
      <c r="C87" s="53" t="s">
        <v>12</v>
      </c>
    </row>
    <row r="88" spans="1:3">
      <c r="A88" s="53">
        <v>87</v>
      </c>
      <c r="B88" s="53">
        <v>600</v>
      </c>
      <c r="C88" s="53" t="s">
        <v>22</v>
      </c>
    </row>
    <row r="89" spans="1:3">
      <c r="A89" s="53">
        <v>88</v>
      </c>
      <c r="B89" s="53">
        <v>200</v>
      </c>
      <c r="C89" s="53" t="s">
        <v>22</v>
      </c>
    </row>
    <row r="90" spans="1:3">
      <c r="A90" s="53">
        <v>89</v>
      </c>
      <c r="B90" s="53">
        <v>600</v>
      </c>
      <c r="C90" s="53" t="s">
        <v>22</v>
      </c>
    </row>
    <row r="91" spans="1:3">
      <c r="A91" s="53">
        <v>90</v>
      </c>
      <c r="B91" s="53">
        <v>400</v>
      </c>
      <c r="C91" s="53" t="s">
        <v>12</v>
      </c>
    </row>
    <row r="92" spans="1:3">
      <c r="A92" s="53">
        <v>91</v>
      </c>
      <c r="B92" s="53">
        <v>400</v>
      </c>
      <c r="C92" s="53" t="s">
        <v>22</v>
      </c>
    </row>
    <row r="93" spans="1:3">
      <c r="A93" s="53">
        <v>92</v>
      </c>
      <c r="B93" s="53">
        <v>600</v>
      </c>
      <c r="C93" s="53" t="s">
        <v>12</v>
      </c>
    </row>
    <row r="94" spans="1:3">
      <c r="A94" s="53">
        <v>93</v>
      </c>
      <c r="B94" s="53">
        <v>400</v>
      </c>
      <c r="C94" s="53" t="s">
        <v>12</v>
      </c>
    </row>
    <row r="95" spans="1:3">
      <c r="A95" s="53">
        <v>94</v>
      </c>
      <c r="B95" s="53">
        <v>800</v>
      </c>
      <c r="C95" s="53" t="s">
        <v>22</v>
      </c>
    </row>
    <row r="96" spans="1:3">
      <c r="A96" s="53">
        <v>95</v>
      </c>
      <c r="B96" s="53">
        <v>600</v>
      </c>
      <c r="C96" s="53" t="s">
        <v>12</v>
      </c>
    </row>
    <row r="97" spans="1:3">
      <c r="A97" s="53">
        <v>96</v>
      </c>
      <c r="B97" s="53">
        <v>600</v>
      </c>
      <c r="C97" s="53" t="s">
        <v>12</v>
      </c>
    </row>
    <row r="98" spans="1:3">
      <c r="A98" s="53">
        <v>97</v>
      </c>
      <c r="B98" s="53">
        <v>400</v>
      </c>
      <c r="C98" s="53" t="s">
        <v>22</v>
      </c>
    </row>
    <row r="99" spans="1:3">
      <c r="A99" s="53">
        <v>98</v>
      </c>
      <c r="B99" s="53">
        <v>400</v>
      </c>
      <c r="C99" s="53" t="s">
        <v>12</v>
      </c>
    </row>
    <row r="100" spans="1:3">
      <c r="A100" s="53">
        <v>99</v>
      </c>
      <c r="B100" s="53">
        <v>200</v>
      </c>
      <c r="C100" s="53" t="s">
        <v>22</v>
      </c>
    </row>
    <row r="101" spans="1:3">
      <c r="A101" s="53">
        <v>100</v>
      </c>
      <c r="B101" s="53">
        <v>600</v>
      </c>
      <c r="C101" s="53" t="s">
        <v>12</v>
      </c>
    </row>
    <row r="102" spans="1:3">
      <c r="A102" s="53">
        <v>101</v>
      </c>
      <c r="B102" s="53">
        <v>400</v>
      </c>
      <c r="C102" s="53" t="s">
        <v>12</v>
      </c>
    </row>
    <row r="103" spans="1:3">
      <c r="A103" s="53">
        <v>102</v>
      </c>
      <c r="B103" s="53">
        <v>400</v>
      </c>
      <c r="C103" s="53" t="s">
        <v>12</v>
      </c>
    </row>
    <row r="104" spans="1:3">
      <c r="A104" s="53">
        <v>103</v>
      </c>
      <c r="B104" s="53">
        <v>400</v>
      </c>
      <c r="C104" s="53" t="s">
        <v>12</v>
      </c>
    </row>
    <row r="105" spans="1:3">
      <c r="A105" s="53">
        <v>104</v>
      </c>
      <c r="B105" s="53">
        <v>800</v>
      </c>
      <c r="C105" s="53" t="s">
        <v>22</v>
      </c>
    </row>
    <row r="106" spans="1:3">
      <c r="A106" s="53">
        <v>105</v>
      </c>
      <c r="B106" s="53">
        <v>400</v>
      </c>
      <c r="C106" s="53" t="s">
        <v>22</v>
      </c>
    </row>
    <row r="107" spans="1:3">
      <c r="A107" s="53">
        <v>106</v>
      </c>
      <c r="B107" s="53">
        <v>200</v>
      </c>
      <c r="C107" s="53" t="s">
        <v>12</v>
      </c>
    </row>
    <row r="108" spans="1:3">
      <c r="A108" s="53">
        <v>107</v>
      </c>
      <c r="B108" s="53">
        <v>600</v>
      </c>
      <c r="C108" s="53" t="s">
        <v>22</v>
      </c>
    </row>
    <row r="109" spans="1:3">
      <c r="A109" s="53">
        <v>108</v>
      </c>
      <c r="B109" s="53">
        <v>600</v>
      </c>
      <c r="C109" s="53" t="s">
        <v>22</v>
      </c>
    </row>
    <row r="110" spans="1:3">
      <c r="A110" s="53">
        <v>109</v>
      </c>
      <c r="B110" s="53">
        <v>200</v>
      </c>
      <c r="C110" s="53" t="s">
        <v>12</v>
      </c>
    </row>
    <row r="111" spans="1:3">
      <c r="A111" s="53">
        <v>110</v>
      </c>
      <c r="B111" s="53">
        <v>600</v>
      </c>
      <c r="C111" s="53" t="s">
        <v>12</v>
      </c>
    </row>
    <row r="112" spans="1:3">
      <c r="A112" s="53">
        <v>111</v>
      </c>
      <c r="B112" s="53">
        <v>400</v>
      </c>
      <c r="C112" s="53" t="s">
        <v>22</v>
      </c>
    </row>
    <row r="113" spans="1:3">
      <c r="A113" s="53">
        <v>112</v>
      </c>
      <c r="B113" s="53">
        <v>200</v>
      </c>
      <c r="C113" s="53" t="s">
        <v>22</v>
      </c>
    </row>
    <row r="114" spans="1:3">
      <c r="A114" s="53">
        <v>113</v>
      </c>
      <c r="B114" s="53">
        <v>600</v>
      </c>
      <c r="C114" s="53" t="s">
        <v>12</v>
      </c>
    </row>
    <row r="115" spans="1:3">
      <c r="A115" s="53">
        <v>114</v>
      </c>
      <c r="B115" s="53">
        <v>400</v>
      </c>
      <c r="C115" s="53" t="s">
        <v>22</v>
      </c>
    </row>
    <row r="116" spans="1:3">
      <c r="A116" s="53">
        <v>115</v>
      </c>
      <c r="B116" s="53">
        <v>400</v>
      </c>
      <c r="C116" s="53" t="s">
        <v>12</v>
      </c>
    </row>
    <row r="117" spans="1:3">
      <c r="A117" s="53">
        <v>116</v>
      </c>
      <c r="B117" s="53">
        <v>400</v>
      </c>
      <c r="C117" s="53" t="s">
        <v>12</v>
      </c>
    </row>
    <row r="118" spans="1:3">
      <c r="A118" s="53">
        <v>117</v>
      </c>
      <c r="B118" s="53">
        <v>200</v>
      </c>
      <c r="C118" s="53" t="s">
        <v>22</v>
      </c>
    </row>
    <row r="119" spans="1:3">
      <c r="A119" s="53">
        <v>118</v>
      </c>
      <c r="B119" s="53">
        <v>800</v>
      </c>
      <c r="C119" s="53" t="s">
        <v>22</v>
      </c>
    </row>
    <row r="120" spans="1:3">
      <c r="A120" s="53">
        <v>119</v>
      </c>
      <c r="B120" s="53">
        <v>800</v>
      </c>
      <c r="C120" s="53" t="s">
        <v>22</v>
      </c>
    </row>
    <row r="121" spans="1:3">
      <c r="A121" s="53">
        <v>120</v>
      </c>
      <c r="B121" s="53">
        <v>800</v>
      </c>
      <c r="C121" s="53" t="s">
        <v>12</v>
      </c>
    </row>
    <row r="122" spans="1:3">
      <c r="A122" s="53">
        <v>121</v>
      </c>
      <c r="B122" s="53">
        <v>400</v>
      </c>
      <c r="C122" s="53" t="s">
        <v>12</v>
      </c>
    </row>
    <row r="123" spans="1:3">
      <c r="A123" s="53">
        <v>122</v>
      </c>
      <c r="B123" s="53">
        <v>400</v>
      </c>
      <c r="C123" s="53" t="s">
        <v>22</v>
      </c>
    </row>
    <row r="124" spans="1:3">
      <c r="A124" s="53">
        <v>123</v>
      </c>
      <c r="B124" s="53">
        <v>400</v>
      </c>
      <c r="C124" s="53" t="s">
        <v>12</v>
      </c>
    </row>
    <row r="125" spans="1:3">
      <c r="A125" s="53">
        <v>124</v>
      </c>
      <c r="B125" s="53">
        <v>1000</v>
      </c>
      <c r="C125" s="53" t="s">
        <v>22</v>
      </c>
    </row>
    <row r="126" spans="1:3">
      <c r="A126" s="53">
        <v>125</v>
      </c>
      <c r="B126" s="53">
        <v>1000</v>
      </c>
      <c r="C126" s="53" t="s">
        <v>12</v>
      </c>
    </row>
    <row r="127" spans="1:3">
      <c r="A127" s="53">
        <v>126</v>
      </c>
      <c r="B127" s="53">
        <v>400</v>
      </c>
      <c r="C127" s="53" t="s">
        <v>12</v>
      </c>
    </row>
    <row r="128" spans="1:3">
      <c r="A128" s="53">
        <v>127</v>
      </c>
      <c r="B128" s="53">
        <v>600</v>
      </c>
      <c r="C128" s="53" t="s">
        <v>12</v>
      </c>
    </row>
    <row r="129" spans="1:3">
      <c r="A129" s="53">
        <v>128</v>
      </c>
      <c r="B129" s="53">
        <v>200</v>
      </c>
      <c r="C129" s="53" t="s">
        <v>22</v>
      </c>
    </row>
    <row r="130" spans="1:3">
      <c r="A130" s="53">
        <v>129</v>
      </c>
      <c r="B130" s="53">
        <v>400</v>
      </c>
      <c r="C130" s="53" t="s">
        <v>22</v>
      </c>
    </row>
    <row r="131" spans="1:3">
      <c r="A131" s="53">
        <v>130</v>
      </c>
      <c r="B131" s="53">
        <v>400</v>
      </c>
      <c r="C131" s="53" t="s">
        <v>22</v>
      </c>
    </row>
    <row r="132" spans="1:3">
      <c r="A132" s="53">
        <v>131</v>
      </c>
      <c r="B132" s="53">
        <v>400</v>
      </c>
      <c r="C132" s="53" t="s">
        <v>22</v>
      </c>
    </row>
    <row r="133" spans="1:3">
      <c r="A133" s="53">
        <v>132</v>
      </c>
      <c r="B133" s="53">
        <v>400</v>
      </c>
      <c r="C133" s="53" t="s">
        <v>12</v>
      </c>
    </row>
    <row r="134" spans="1:3">
      <c r="A134" s="53">
        <v>133</v>
      </c>
      <c r="B134" s="53">
        <v>400</v>
      </c>
      <c r="C134" s="53" t="s">
        <v>22</v>
      </c>
    </row>
    <row r="135" spans="1:3">
      <c r="A135" s="53">
        <v>134</v>
      </c>
      <c r="B135" s="53">
        <v>400</v>
      </c>
      <c r="C135" s="53" t="s">
        <v>12</v>
      </c>
    </row>
    <row r="136" spans="1:3">
      <c r="A136" s="53">
        <v>135</v>
      </c>
      <c r="B136" s="53">
        <v>1000</v>
      </c>
      <c r="C136" s="53" t="s">
        <v>22</v>
      </c>
    </row>
    <row r="137" spans="1:3">
      <c r="A137" s="53">
        <v>136</v>
      </c>
      <c r="B137" s="53">
        <v>400</v>
      </c>
      <c r="C137" s="53" t="s">
        <v>12</v>
      </c>
    </row>
    <row r="138" spans="1:3">
      <c r="A138" s="53">
        <v>137</v>
      </c>
      <c r="B138" s="53">
        <v>400</v>
      </c>
      <c r="C138" s="53" t="s">
        <v>12</v>
      </c>
    </row>
    <row r="139" spans="1:3">
      <c r="A139" s="53">
        <v>138</v>
      </c>
      <c r="B139" s="53">
        <v>400</v>
      </c>
      <c r="C139" s="53" t="s">
        <v>12</v>
      </c>
    </row>
    <row r="140" spans="1:3">
      <c r="A140" s="53">
        <v>139</v>
      </c>
      <c r="B140" s="53">
        <v>600</v>
      </c>
      <c r="C140" s="53" t="s">
        <v>22</v>
      </c>
    </row>
    <row r="141" spans="1:3">
      <c r="A141" s="53">
        <v>140</v>
      </c>
      <c r="B141" s="53">
        <v>200</v>
      </c>
      <c r="C141" s="53" t="s">
        <v>22</v>
      </c>
    </row>
    <row r="142" spans="1:3">
      <c r="A142" s="53">
        <v>141</v>
      </c>
      <c r="B142" s="53">
        <v>200</v>
      </c>
      <c r="C142" s="53" t="s">
        <v>22</v>
      </c>
    </row>
    <row r="143" spans="1:3">
      <c r="A143" s="53">
        <v>142</v>
      </c>
      <c r="B143" s="53">
        <v>400</v>
      </c>
      <c r="C143" s="53" t="s">
        <v>22</v>
      </c>
    </row>
    <row r="144" spans="1:3">
      <c r="A144" s="53">
        <v>143</v>
      </c>
      <c r="B144" s="53">
        <v>600</v>
      </c>
      <c r="C144" s="53" t="s">
        <v>22</v>
      </c>
    </row>
    <row r="145" spans="1:3">
      <c r="A145" s="53">
        <v>144</v>
      </c>
      <c r="B145" s="53">
        <v>200</v>
      </c>
      <c r="C145" s="53" t="s">
        <v>12</v>
      </c>
    </row>
    <row r="146" spans="1:3">
      <c r="A146" s="53">
        <v>145</v>
      </c>
      <c r="B146" s="53">
        <v>400</v>
      </c>
      <c r="C146" s="53" t="s">
        <v>12</v>
      </c>
    </row>
    <row r="147" spans="1:3">
      <c r="A147" s="53">
        <v>146</v>
      </c>
      <c r="B147" s="53">
        <v>400</v>
      </c>
      <c r="C147" s="53" t="s">
        <v>12</v>
      </c>
    </row>
    <row r="148" spans="1:3">
      <c r="A148" s="53">
        <v>147</v>
      </c>
      <c r="B148" s="53">
        <v>400</v>
      </c>
      <c r="C148" s="53" t="s">
        <v>22</v>
      </c>
    </row>
    <row r="149" spans="1:3">
      <c r="A149" s="53">
        <v>148</v>
      </c>
      <c r="B149" s="53">
        <v>200</v>
      </c>
      <c r="C149" s="53" t="s">
        <v>12</v>
      </c>
    </row>
    <row r="150" spans="1:3">
      <c r="A150" s="53">
        <v>149</v>
      </c>
      <c r="B150" s="53">
        <v>400</v>
      </c>
      <c r="C150" s="53" t="s">
        <v>12</v>
      </c>
    </row>
    <row r="151" spans="1:3">
      <c r="A151" s="53">
        <v>150</v>
      </c>
      <c r="B151" s="53">
        <v>600</v>
      </c>
      <c r="C151" s="53" t="s">
        <v>12</v>
      </c>
    </row>
    <row r="152" spans="1:3">
      <c r="A152" s="53">
        <v>151</v>
      </c>
      <c r="B152" s="53">
        <v>200</v>
      </c>
      <c r="C152" s="53" t="s">
        <v>22</v>
      </c>
    </row>
    <row r="153" spans="1:3">
      <c r="A153" s="53">
        <v>152</v>
      </c>
      <c r="B153" s="53">
        <v>600</v>
      </c>
      <c r="C153" s="53" t="s">
        <v>22</v>
      </c>
    </row>
    <row r="154" spans="1:3">
      <c r="A154" s="53">
        <v>153</v>
      </c>
      <c r="B154" s="53">
        <v>800</v>
      </c>
      <c r="C154" s="53" t="s">
        <v>22</v>
      </c>
    </row>
    <row r="155" spans="1:3">
      <c r="A155" s="53">
        <v>154</v>
      </c>
      <c r="B155" s="53">
        <v>1000</v>
      </c>
      <c r="C155" s="53" t="s">
        <v>22</v>
      </c>
    </row>
    <row r="156" spans="1:3">
      <c r="A156" s="53">
        <v>155</v>
      </c>
      <c r="B156" s="53">
        <v>400</v>
      </c>
      <c r="C156" s="53" t="s">
        <v>22</v>
      </c>
    </row>
    <row r="157" spans="1:3">
      <c r="A157" s="53">
        <v>156</v>
      </c>
      <c r="B157" s="53">
        <v>400</v>
      </c>
      <c r="C157" s="53" t="s">
        <v>22</v>
      </c>
    </row>
    <row r="158" spans="1:3">
      <c r="A158" s="53">
        <v>157</v>
      </c>
      <c r="B158" s="53">
        <v>800</v>
      </c>
      <c r="C158" s="53" t="s">
        <v>22</v>
      </c>
    </row>
    <row r="159" spans="1:3">
      <c r="A159" s="53">
        <v>158</v>
      </c>
      <c r="B159" s="53">
        <v>400</v>
      </c>
      <c r="C159" s="53" t="s">
        <v>22</v>
      </c>
    </row>
    <row r="160" spans="1:3">
      <c r="A160" s="53">
        <v>159</v>
      </c>
      <c r="B160" s="53">
        <v>400</v>
      </c>
      <c r="C160" s="53" t="s">
        <v>12</v>
      </c>
    </row>
    <row r="161" spans="1:3">
      <c r="A161" s="53">
        <v>160</v>
      </c>
      <c r="B161" s="53">
        <v>200</v>
      </c>
      <c r="C161" s="53" t="s">
        <v>12</v>
      </c>
    </row>
    <row r="162" spans="1:3">
      <c r="A162" s="53">
        <v>161</v>
      </c>
      <c r="B162" s="53">
        <v>200</v>
      </c>
      <c r="C162" s="53" t="s">
        <v>12</v>
      </c>
    </row>
    <row r="163" spans="1:3">
      <c r="A163" s="53">
        <v>162</v>
      </c>
      <c r="B163" s="53">
        <v>400</v>
      </c>
      <c r="C163" s="53" t="s">
        <v>12</v>
      </c>
    </row>
    <row r="164" spans="1:3">
      <c r="A164" s="53">
        <v>163</v>
      </c>
      <c r="B164" s="53">
        <v>400</v>
      </c>
      <c r="C164" s="53" t="s">
        <v>22</v>
      </c>
    </row>
    <row r="165" spans="1:3">
      <c r="A165" s="53">
        <v>164</v>
      </c>
      <c r="B165" s="53">
        <v>200</v>
      </c>
      <c r="C165" s="53" t="s">
        <v>12</v>
      </c>
    </row>
    <row r="166" spans="1:3">
      <c r="A166" s="53">
        <v>165</v>
      </c>
      <c r="B166" s="53">
        <v>400</v>
      </c>
      <c r="C166" s="53" t="s">
        <v>22</v>
      </c>
    </row>
    <row r="167" spans="1:3">
      <c r="A167" s="53">
        <v>166</v>
      </c>
      <c r="B167" s="53">
        <v>400</v>
      </c>
      <c r="C167" s="53" t="s">
        <v>22</v>
      </c>
    </row>
    <row r="168" spans="1:3">
      <c r="A168" s="53">
        <v>167</v>
      </c>
      <c r="B168" s="53">
        <v>600</v>
      </c>
      <c r="C168" s="53" t="s">
        <v>22</v>
      </c>
    </row>
    <row r="169" spans="1:3">
      <c r="A169" s="53">
        <v>168</v>
      </c>
      <c r="B169" s="53">
        <v>400</v>
      </c>
      <c r="C169" s="53" t="s">
        <v>12</v>
      </c>
    </row>
    <row r="170" spans="1:3">
      <c r="A170" s="53">
        <v>169</v>
      </c>
      <c r="B170" s="53">
        <v>800</v>
      </c>
      <c r="C170" s="53" t="s">
        <v>12</v>
      </c>
    </row>
    <row r="171" spans="1:3">
      <c r="A171" s="53">
        <v>170</v>
      </c>
      <c r="B171" s="53">
        <v>600</v>
      </c>
      <c r="C171" s="53" t="s">
        <v>12</v>
      </c>
    </row>
    <row r="172" spans="1:3">
      <c r="A172" s="53">
        <v>171</v>
      </c>
      <c r="B172" s="53">
        <v>400</v>
      </c>
      <c r="C172" s="53" t="s">
        <v>12</v>
      </c>
    </row>
    <row r="173" spans="1:3">
      <c r="A173" s="53">
        <v>172</v>
      </c>
      <c r="B173" s="53">
        <v>800</v>
      </c>
      <c r="C173" s="53" t="s">
        <v>12</v>
      </c>
    </row>
    <row r="174" spans="1:3">
      <c r="A174" s="53">
        <v>173</v>
      </c>
      <c r="B174" s="53">
        <v>400</v>
      </c>
      <c r="C174" s="53" t="s">
        <v>12</v>
      </c>
    </row>
    <row r="175" spans="1:3">
      <c r="A175" s="53">
        <v>174</v>
      </c>
      <c r="B175" s="53">
        <v>400</v>
      </c>
      <c r="C175" s="53" t="s">
        <v>12</v>
      </c>
    </row>
    <row r="176" spans="1:3">
      <c r="A176" s="53">
        <v>175</v>
      </c>
      <c r="B176" s="53">
        <v>600</v>
      </c>
      <c r="C176" s="53" t="s">
        <v>22</v>
      </c>
    </row>
    <row r="177" spans="1:3">
      <c r="A177" s="53">
        <v>176</v>
      </c>
      <c r="B177" s="53">
        <v>400</v>
      </c>
      <c r="C177" s="53" t="s">
        <v>22</v>
      </c>
    </row>
    <row r="178" spans="1:3">
      <c r="A178" s="53">
        <v>177</v>
      </c>
      <c r="B178" s="53">
        <v>400</v>
      </c>
      <c r="C178" s="53" t="s">
        <v>22</v>
      </c>
    </row>
    <row r="179" spans="1:3">
      <c r="A179" s="53">
        <v>178</v>
      </c>
      <c r="B179" s="53">
        <v>400</v>
      </c>
      <c r="C179" s="53" t="s">
        <v>22</v>
      </c>
    </row>
    <row r="180" spans="1:3">
      <c r="A180" s="53">
        <v>179</v>
      </c>
      <c r="B180" s="53">
        <v>400</v>
      </c>
      <c r="C180" s="53" t="s">
        <v>22</v>
      </c>
    </row>
    <row r="181" spans="1:3">
      <c r="A181" s="53">
        <v>180</v>
      </c>
      <c r="B181" s="53">
        <v>400</v>
      </c>
      <c r="C181" s="53" t="s">
        <v>12</v>
      </c>
    </row>
    <row r="182" spans="1:3">
      <c r="A182" s="53">
        <v>181</v>
      </c>
      <c r="B182" s="53">
        <v>400</v>
      </c>
      <c r="C182" s="53" t="s">
        <v>22</v>
      </c>
    </row>
    <row r="183" spans="1:3">
      <c r="A183" s="53">
        <v>182</v>
      </c>
      <c r="B183" s="53">
        <v>600</v>
      </c>
      <c r="C183" s="53" t="s">
        <v>12</v>
      </c>
    </row>
    <row r="184" spans="1:3">
      <c r="A184" s="53">
        <v>183</v>
      </c>
      <c r="B184" s="53">
        <v>400</v>
      </c>
      <c r="C184" s="53" t="s">
        <v>22</v>
      </c>
    </row>
    <row r="185" spans="1:3">
      <c r="A185" s="53">
        <v>184</v>
      </c>
      <c r="B185" s="53">
        <v>600</v>
      </c>
      <c r="C185" s="53" t="s">
        <v>22</v>
      </c>
    </row>
    <row r="186" spans="1:3">
      <c r="A186" s="53">
        <v>185</v>
      </c>
      <c r="B186" s="53">
        <v>600</v>
      </c>
      <c r="C186" s="53" t="s">
        <v>22</v>
      </c>
    </row>
    <row r="187" spans="1:3">
      <c r="A187" s="53">
        <v>186</v>
      </c>
      <c r="B187" s="53">
        <v>400</v>
      </c>
      <c r="C187" s="53" t="s">
        <v>22</v>
      </c>
    </row>
    <row r="188" spans="1:3">
      <c r="A188" s="53">
        <v>187</v>
      </c>
      <c r="B188" s="53">
        <v>800</v>
      </c>
      <c r="C188" s="53" t="s">
        <v>22</v>
      </c>
    </row>
    <row r="189" spans="1:3">
      <c r="A189" s="53">
        <v>188</v>
      </c>
      <c r="B189" s="53">
        <v>600</v>
      </c>
      <c r="C189" s="53" t="s">
        <v>12</v>
      </c>
    </row>
    <row r="190" spans="1:3">
      <c r="A190" s="53">
        <v>189</v>
      </c>
      <c r="B190" s="53">
        <v>800</v>
      </c>
      <c r="C190" s="53" t="s">
        <v>22</v>
      </c>
    </row>
    <row r="191" spans="1:3">
      <c r="A191" s="53">
        <v>190</v>
      </c>
      <c r="B191" s="53">
        <v>400</v>
      </c>
      <c r="C191" s="53" t="s">
        <v>12</v>
      </c>
    </row>
    <row r="192" spans="1:3">
      <c r="A192" s="53">
        <v>191</v>
      </c>
      <c r="B192" s="53">
        <v>200</v>
      </c>
      <c r="C192" s="53" t="s">
        <v>22</v>
      </c>
    </row>
    <row r="193" spans="1:3">
      <c r="A193" s="53">
        <v>192</v>
      </c>
      <c r="B193" s="53">
        <v>600</v>
      </c>
      <c r="C193" s="53" t="s">
        <v>12</v>
      </c>
    </row>
    <row r="194" spans="1:3">
      <c r="A194" s="53">
        <v>193</v>
      </c>
      <c r="B194" s="53">
        <v>600</v>
      </c>
      <c r="C194" s="53" t="s">
        <v>22</v>
      </c>
    </row>
    <row r="195" spans="1:3">
      <c r="A195" s="53">
        <v>194</v>
      </c>
      <c r="B195" s="53">
        <v>1000</v>
      </c>
      <c r="C195" s="53" t="s">
        <v>22</v>
      </c>
    </row>
    <row r="196" spans="1:3">
      <c r="A196" s="53">
        <v>195</v>
      </c>
      <c r="B196" s="53">
        <v>400</v>
      </c>
      <c r="C196" s="53" t="s">
        <v>22</v>
      </c>
    </row>
    <row r="197" spans="1:3">
      <c r="A197" s="53">
        <v>196</v>
      </c>
      <c r="B197" s="53">
        <v>200</v>
      </c>
      <c r="C197" s="53" t="s">
        <v>22</v>
      </c>
    </row>
    <row r="198" spans="1:3">
      <c r="A198" s="53">
        <v>197</v>
      </c>
      <c r="B198" s="53">
        <v>800</v>
      </c>
      <c r="C198" s="53" t="s">
        <v>22</v>
      </c>
    </row>
    <row r="199" spans="1:3">
      <c r="A199" s="53">
        <v>198</v>
      </c>
      <c r="B199" s="53">
        <v>400</v>
      </c>
      <c r="C199" s="53" t="s">
        <v>12</v>
      </c>
    </row>
    <row r="200" spans="1:3">
      <c r="A200" s="53">
        <v>199</v>
      </c>
      <c r="B200" s="53">
        <v>200</v>
      </c>
      <c r="C200" s="53" t="s">
        <v>22</v>
      </c>
    </row>
    <row r="201" spans="1:3">
      <c r="A201" s="53">
        <v>200</v>
      </c>
      <c r="B201" s="53">
        <v>400</v>
      </c>
      <c r="C201" s="53" t="s">
        <v>22</v>
      </c>
    </row>
  </sheetData>
  <phoneticPr fontId="3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F2" sqref="F2"/>
    </sheetView>
  </sheetViews>
  <sheetFormatPr defaultColWidth="9" defaultRowHeight="16.2"/>
  <cols>
    <col min="1" max="3" width="6" style="53" bestFit="1" customWidth="1"/>
    <col min="4" max="4" width="5.6640625" style="53" customWidth="1"/>
    <col min="5" max="6" width="6.21875" style="53" bestFit="1" customWidth="1"/>
    <col min="7" max="16384" width="9" style="53"/>
  </cols>
  <sheetData>
    <row r="1" spans="1:8">
      <c r="A1" s="52" t="s">
        <v>0</v>
      </c>
      <c r="B1" s="52" t="s">
        <v>258</v>
      </c>
      <c r="C1" s="52" t="s">
        <v>254</v>
      </c>
      <c r="E1" s="28" t="s">
        <v>129</v>
      </c>
      <c r="F1" s="28" t="s">
        <v>259</v>
      </c>
      <c r="G1" s="29" t="s">
        <v>260</v>
      </c>
    </row>
    <row r="2" spans="1:8">
      <c r="A2" s="53">
        <v>1</v>
      </c>
      <c r="B2" s="53">
        <v>400</v>
      </c>
      <c r="C2" s="53" t="s">
        <v>22</v>
      </c>
      <c r="E2" s="30" t="s">
        <v>261</v>
      </c>
      <c r="F2" s="30" t="s">
        <v>262</v>
      </c>
      <c r="G2" s="53">
        <f>COUNTIFS($C$1:$C$201,E2,$B$1:$B$201,F2)</f>
        <v>62</v>
      </c>
    </row>
    <row r="3" spans="1:8">
      <c r="A3" s="53">
        <v>2</v>
      </c>
      <c r="B3" s="53">
        <v>800</v>
      </c>
      <c r="C3" s="53" t="s">
        <v>22</v>
      </c>
      <c r="E3" s="30" t="s">
        <v>105</v>
      </c>
      <c r="F3" s="30" t="s">
        <v>263</v>
      </c>
      <c r="G3" s="53">
        <f t="shared" ref="G3:G5" si="0">COUNTIFS($C$1:$C$201,E3,$B$1:$B$201,F3)</f>
        <v>41</v>
      </c>
    </row>
    <row r="4" spans="1:8">
      <c r="A4" s="53">
        <v>3</v>
      </c>
      <c r="B4" s="53">
        <v>400</v>
      </c>
      <c r="C4" s="53" t="s">
        <v>12</v>
      </c>
      <c r="E4" s="30" t="s">
        <v>130</v>
      </c>
      <c r="F4" s="30" t="s">
        <v>262</v>
      </c>
      <c r="G4" s="53">
        <f t="shared" si="0"/>
        <v>66</v>
      </c>
    </row>
    <row r="5" spans="1:8">
      <c r="A5" s="53">
        <v>4</v>
      </c>
      <c r="B5" s="53">
        <v>600</v>
      </c>
      <c r="C5" s="53" t="s">
        <v>22</v>
      </c>
      <c r="E5" s="30" t="s">
        <v>130</v>
      </c>
      <c r="F5" s="30" t="s">
        <v>263</v>
      </c>
      <c r="G5" s="53">
        <f t="shared" si="0"/>
        <v>31</v>
      </c>
    </row>
    <row r="6" spans="1:8">
      <c r="A6" s="53">
        <v>5</v>
      </c>
      <c r="B6" s="53">
        <v>800</v>
      </c>
      <c r="C6" s="53" t="s">
        <v>22</v>
      </c>
      <c r="E6" s="54" t="s">
        <v>264</v>
      </c>
      <c r="G6" s="53">
        <f>COUNT(B2:B201)</f>
        <v>200</v>
      </c>
      <c r="H6" s="53" t="s">
        <v>265</v>
      </c>
    </row>
    <row r="7" spans="1:8">
      <c r="A7" s="53">
        <v>6</v>
      </c>
      <c r="B7" s="53">
        <v>400</v>
      </c>
      <c r="C7" s="53" t="s">
        <v>12</v>
      </c>
    </row>
    <row r="8" spans="1:8">
      <c r="A8" s="53">
        <v>7</v>
      </c>
      <c r="B8" s="53">
        <v>400</v>
      </c>
      <c r="C8" s="53" t="s">
        <v>22</v>
      </c>
    </row>
    <row r="9" spans="1:8">
      <c r="A9" s="53">
        <v>8</v>
      </c>
      <c r="B9" s="53">
        <v>400</v>
      </c>
      <c r="C9" s="53" t="s">
        <v>22</v>
      </c>
    </row>
    <row r="10" spans="1:8">
      <c r="A10" s="53">
        <v>9</v>
      </c>
      <c r="B10" s="53">
        <v>800</v>
      </c>
      <c r="C10" s="53" t="s">
        <v>22</v>
      </c>
    </row>
    <row r="11" spans="1:8">
      <c r="A11" s="53">
        <v>10</v>
      </c>
      <c r="B11" s="53">
        <v>600</v>
      </c>
      <c r="C11" s="53" t="s">
        <v>12</v>
      </c>
    </row>
    <row r="12" spans="1:8">
      <c r="A12" s="53">
        <v>11</v>
      </c>
      <c r="B12" s="53">
        <v>200</v>
      </c>
      <c r="C12" s="53" t="s">
        <v>22</v>
      </c>
    </row>
    <row r="13" spans="1:8">
      <c r="A13" s="53">
        <v>12</v>
      </c>
      <c r="B13" s="53">
        <v>200</v>
      </c>
      <c r="C13" s="53" t="s">
        <v>22</v>
      </c>
    </row>
    <row r="14" spans="1:8">
      <c r="A14" s="53">
        <v>13</v>
      </c>
      <c r="B14" s="53">
        <v>400</v>
      </c>
      <c r="C14" s="53" t="s">
        <v>12</v>
      </c>
    </row>
    <row r="15" spans="1:8">
      <c r="A15" s="53">
        <v>14</v>
      </c>
      <c r="B15" s="53">
        <v>200</v>
      </c>
      <c r="C15" s="53" t="s">
        <v>12</v>
      </c>
    </row>
    <row r="16" spans="1:8">
      <c r="A16" s="53">
        <v>15</v>
      </c>
      <c r="B16" s="53">
        <v>200</v>
      </c>
      <c r="C16" s="53" t="s">
        <v>22</v>
      </c>
    </row>
    <row r="17" spans="1:3">
      <c r="A17" s="53">
        <v>16</v>
      </c>
      <c r="B17" s="53">
        <v>800</v>
      </c>
      <c r="C17" s="53" t="s">
        <v>22</v>
      </c>
    </row>
    <row r="18" spans="1:3">
      <c r="A18" s="53">
        <v>17</v>
      </c>
      <c r="B18" s="53">
        <v>200</v>
      </c>
      <c r="C18" s="53" t="s">
        <v>22</v>
      </c>
    </row>
    <row r="19" spans="1:3">
      <c r="A19" s="53">
        <v>18</v>
      </c>
      <c r="B19" s="53">
        <v>400</v>
      </c>
      <c r="C19" s="53" t="s">
        <v>22</v>
      </c>
    </row>
    <row r="20" spans="1:3">
      <c r="A20" s="53">
        <v>19</v>
      </c>
      <c r="B20" s="53">
        <v>200</v>
      </c>
      <c r="C20" s="53" t="s">
        <v>12</v>
      </c>
    </row>
    <row r="21" spans="1:3">
      <c r="A21" s="53">
        <v>20</v>
      </c>
      <c r="B21" s="53">
        <v>800</v>
      </c>
      <c r="C21" s="53" t="s">
        <v>22</v>
      </c>
    </row>
    <row r="22" spans="1:3">
      <c r="A22" s="53">
        <v>21</v>
      </c>
      <c r="B22" s="53">
        <v>400</v>
      </c>
      <c r="C22" s="53" t="s">
        <v>12</v>
      </c>
    </row>
    <row r="23" spans="1:3">
      <c r="A23" s="53">
        <v>22</v>
      </c>
      <c r="B23" s="53">
        <v>800</v>
      </c>
      <c r="C23" s="53" t="s">
        <v>12</v>
      </c>
    </row>
    <row r="24" spans="1:3">
      <c r="A24" s="53">
        <v>23</v>
      </c>
      <c r="B24" s="53">
        <v>800</v>
      </c>
      <c r="C24" s="53" t="s">
        <v>12</v>
      </c>
    </row>
    <row r="25" spans="1:3">
      <c r="A25" s="53">
        <v>24</v>
      </c>
      <c r="B25" s="53">
        <v>200</v>
      </c>
      <c r="C25" s="53" t="s">
        <v>22</v>
      </c>
    </row>
    <row r="26" spans="1:3">
      <c r="A26" s="53">
        <v>25</v>
      </c>
      <c r="B26" s="53">
        <v>1000</v>
      </c>
      <c r="C26" s="53" t="s">
        <v>22</v>
      </c>
    </row>
    <row r="27" spans="1:3">
      <c r="A27" s="53">
        <v>26</v>
      </c>
      <c r="B27" s="53">
        <v>400</v>
      </c>
      <c r="C27" s="53" t="s">
        <v>22</v>
      </c>
    </row>
    <row r="28" spans="1:3">
      <c r="A28" s="53">
        <v>27</v>
      </c>
      <c r="B28" s="53">
        <v>400</v>
      </c>
      <c r="C28" s="53" t="s">
        <v>22</v>
      </c>
    </row>
    <row r="29" spans="1:3">
      <c r="A29" s="53">
        <v>28</v>
      </c>
      <c r="B29" s="53">
        <v>600</v>
      </c>
      <c r="C29" s="53" t="s">
        <v>22</v>
      </c>
    </row>
    <row r="30" spans="1:3">
      <c r="A30" s="53">
        <v>29</v>
      </c>
      <c r="B30" s="53">
        <v>200</v>
      </c>
      <c r="C30" s="53" t="s">
        <v>22</v>
      </c>
    </row>
    <row r="31" spans="1:3">
      <c r="A31" s="53">
        <v>30</v>
      </c>
      <c r="B31" s="53">
        <v>600</v>
      </c>
      <c r="C31" s="53" t="s">
        <v>22</v>
      </c>
    </row>
    <row r="32" spans="1:3">
      <c r="A32" s="53">
        <v>31</v>
      </c>
      <c r="B32" s="53">
        <v>400</v>
      </c>
      <c r="C32" s="53" t="s">
        <v>12</v>
      </c>
    </row>
    <row r="33" spans="1:3">
      <c r="A33" s="53">
        <v>32</v>
      </c>
      <c r="B33" s="53">
        <v>200</v>
      </c>
      <c r="C33" s="53" t="s">
        <v>12</v>
      </c>
    </row>
    <row r="34" spans="1:3">
      <c r="A34" s="53">
        <v>33</v>
      </c>
      <c r="B34" s="53">
        <v>400</v>
      </c>
      <c r="C34" s="53" t="s">
        <v>12</v>
      </c>
    </row>
    <row r="35" spans="1:3">
      <c r="A35" s="53">
        <v>34</v>
      </c>
      <c r="B35" s="53">
        <v>400</v>
      </c>
      <c r="C35" s="53" t="s">
        <v>12</v>
      </c>
    </row>
    <row r="36" spans="1:3">
      <c r="A36" s="53">
        <v>35</v>
      </c>
      <c r="B36" s="53">
        <v>800</v>
      </c>
      <c r="C36" s="53" t="s">
        <v>12</v>
      </c>
    </row>
    <row r="37" spans="1:3">
      <c r="A37" s="53">
        <v>36</v>
      </c>
      <c r="B37" s="53">
        <v>200</v>
      </c>
      <c r="C37" s="53" t="s">
        <v>22</v>
      </c>
    </row>
    <row r="38" spans="1:3">
      <c r="A38" s="53">
        <v>37</v>
      </c>
      <c r="B38" s="53">
        <v>200</v>
      </c>
      <c r="C38" s="53" t="s">
        <v>22</v>
      </c>
    </row>
    <row r="39" spans="1:3">
      <c r="A39" s="53">
        <v>38</v>
      </c>
      <c r="B39" s="53">
        <v>400</v>
      </c>
      <c r="C39" s="53" t="s">
        <v>12</v>
      </c>
    </row>
    <row r="40" spans="1:3">
      <c r="A40" s="53">
        <v>39</v>
      </c>
      <c r="B40" s="53">
        <v>400</v>
      </c>
      <c r="C40" s="53" t="s">
        <v>22</v>
      </c>
    </row>
    <row r="41" spans="1:3">
      <c r="A41" s="53">
        <v>40</v>
      </c>
      <c r="B41" s="53">
        <v>400</v>
      </c>
      <c r="C41" s="53" t="s">
        <v>12</v>
      </c>
    </row>
    <row r="42" spans="1:3">
      <c r="A42" s="53">
        <v>41</v>
      </c>
      <c r="B42" s="53">
        <v>400</v>
      </c>
      <c r="C42" s="53" t="s">
        <v>12</v>
      </c>
    </row>
    <row r="43" spans="1:3">
      <c r="A43" s="53">
        <v>42</v>
      </c>
      <c r="B43" s="53">
        <v>800</v>
      </c>
      <c r="C43" s="53" t="s">
        <v>22</v>
      </c>
    </row>
    <row r="44" spans="1:3">
      <c r="A44" s="53">
        <v>43</v>
      </c>
      <c r="B44" s="53">
        <v>800</v>
      </c>
      <c r="C44" s="53" t="s">
        <v>12</v>
      </c>
    </row>
    <row r="45" spans="1:3">
      <c r="A45" s="53">
        <v>44</v>
      </c>
      <c r="B45" s="53">
        <v>600</v>
      </c>
      <c r="C45" s="53" t="s">
        <v>12</v>
      </c>
    </row>
    <row r="46" spans="1:3">
      <c r="A46" s="53">
        <v>45</v>
      </c>
      <c r="B46" s="53">
        <v>400</v>
      </c>
      <c r="C46" s="53" t="s">
        <v>22</v>
      </c>
    </row>
    <row r="47" spans="1:3">
      <c r="A47" s="53">
        <v>46</v>
      </c>
      <c r="B47" s="53">
        <v>200</v>
      </c>
      <c r="C47" s="53" t="s">
        <v>22</v>
      </c>
    </row>
    <row r="48" spans="1:3">
      <c r="A48" s="53">
        <v>47</v>
      </c>
      <c r="B48" s="53">
        <v>600</v>
      </c>
      <c r="C48" s="53" t="s">
        <v>12</v>
      </c>
    </row>
    <row r="49" spans="1:3">
      <c r="A49" s="53">
        <v>48</v>
      </c>
      <c r="B49" s="53">
        <v>800</v>
      </c>
      <c r="C49" s="53" t="s">
        <v>12</v>
      </c>
    </row>
    <row r="50" spans="1:3">
      <c r="A50" s="53">
        <v>49</v>
      </c>
      <c r="B50" s="53">
        <v>200</v>
      </c>
      <c r="C50" s="53" t="s">
        <v>12</v>
      </c>
    </row>
    <row r="51" spans="1:3">
      <c r="A51" s="53">
        <v>50</v>
      </c>
      <c r="B51" s="53">
        <v>400</v>
      </c>
      <c r="C51" s="53" t="s">
        <v>22</v>
      </c>
    </row>
    <row r="52" spans="1:3">
      <c r="A52" s="53">
        <v>51</v>
      </c>
      <c r="B52" s="53">
        <v>600</v>
      </c>
      <c r="C52" s="53" t="s">
        <v>22</v>
      </c>
    </row>
    <row r="53" spans="1:3">
      <c r="A53" s="53">
        <v>52</v>
      </c>
      <c r="B53" s="53">
        <v>400</v>
      </c>
      <c r="C53" s="53" t="s">
        <v>12</v>
      </c>
    </row>
    <row r="54" spans="1:3">
      <c r="A54" s="53">
        <v>53</v>
      </c>
      <c r="B54" s="53">
        <v>600</v>
      </c>
      <c r="C54" s="53" t="s">
        <v>12</v>
      </c>
    </row>
    <row r="55" spans="1:3">
      <c r="A55" s="53">
        <v>54</v>
      </c>
      <c r="B55" s="53">
        <v>200</v>
      </c>
      <c r="C55" s="53" t="s">
        <v>22</v>
      </c>
    </row>
    <row r="56" spans="1:3">
      <c r="A56" s="53">
        <v>55</v>
      </c>
      <c r="B56" s="53">
        <v>200</v>
      </c>
      <c r="C56" s="53" t="s">
        <v>12</v>
      </c>
    </row>
    <row r="57" spans="1:3">
      <c r="A57" s="53">
        <v>56</v>
      </c>
      <c r="B57" s="53">
        <v>400</v>
      </c>
      <c r="C57" s="53" t="s">
        <v>12</v>
      </c>
    </row>
    <row r="58" spans="1:3">
      <c r="A58" s="53">
        <v>57</v>
      </c>
      <c r="B58" s="53">
        <v>800</v>
      </c>
      <c r="C58" s="53" t="s">
        <v>12</v>
      </c>
    </row>
    <row r="59" spans="1:3">
      <c r="A59" s="53">
        <v>58</v>
      </c>
      <c r="B59" s="53">
        <v>600</v>
      </c>
      <c r="C59" s="53" t="s">
        <v>12</v>
      </c>
    </row>
    <row r="60" spans="1:3">
      <c r="A60" s="53">
        <v>59</v>
      </c>
      <c r="B60" s="53">
        <v>200</v>
      </c>
      <c r="C60" s="53" t="s">
        <v>12</v>
      </c>
    </row>
    <row r="61" spans="1:3">
      <c r="A61" s="53">
        <v>60</v>
      </c>
      <c r="B61" s="53">
        <v>800</v>
      </c>
      <c r="C61" s="53" t="s">
        <v>22</v>
      </c>
    </row>
    <row r="62" spans="1:3">
      <c r="A62" s="53">
        <v>61</v>
      </c>
      <c r="B62" s="53">
        <v>400</v>
      </c>
      <c r="C62" s="53" t="s">
        <v>22</v>
      </c>
    </row>
    <row r="63" spans="1:3">
      <c r="A63" s="53">
        <v>62</v>
      </c>
      <c r="B63" s="53">
        <v>200</v>
      </c>
      <c r="C63" s="53" t="s">
        <v>12</v>
      </c>
    </row>
    <row r="64" spans="1:3">
      <c r="A64" s="53">
        <v>63</v>
      </c>
      <c r="B64" s="53">
        <v>400</v>
      </c>
      <c r="C64" s="53" t="s">
        <v>12</v>
      </c>
    </row>
    <row r="65" spans="1:3">
      <c r="A65" s="53">
        <v>64</v>
      </c>
      <c r="B65" s="53">
        <v>200</v>
      </c>
      <c r="C65" s="53" t="s">
        <v>12</v>
      </c>
    </row>
    <row r="66" spans="1:3">
      <c r="A66" s="53">
        <v>65</v>
      </c>
      <c r="B66" s="53">
        <v>400</v>
      </c>
      <c r="C66" s="53" t="s">
        <v>12</v>
      </c>
    </row>
    <row r="67" spans="1:3">
      <c r="A67" s="53">
        <v>66</v>
      </c>
      <c r="B67" s="53">
        <v>200</v>
      </c>
      <c r="C67" s="53" t="s">
        <v>12</v>
      </c>
    </row>
    <row r="68" spans="1:3">
      <c r="A68" s="53">
        <v>67</v>
      </c>
      <c r="B68" s="53">
        <v>800</v>
      </c>
      <c r="C68" s="53" t="s">
        <v>12</v>
      </c>
    </row>
    <row r="69" spans="1:3">
      <c r="A69" s="53">
        <v>68</v>
      </c>
      <c r="B69" s="53">
        <v>400</v>
      </c>
      <c r="C69" s="53" t="s">
        <v>12</v>
      </c>
    </row>
    <row r="70" spans="1:3">
      <c r="A70" s="53">
        <v>69</v>
      </c>
      <c r="B70" s="53">
        <v>200</v>
      </c>
      <c r="C70" s="53" t="s">
        <v>22</v>
      </c>
    </row>
    <row r="71" spans="1:3">
      <c r="A71" s="53">
        <v>70</v>
      </c>
      <c r="B71" s="53">
        <v>600</v>
      </c>
      <c r="C71" s="53" t="s">
        <v>12</v>
      </c>
    </row>
    <row r="72" spans="1:3">
      <c r="A72" s="53">
        <v>71</v>
      </c>
      <c r="B72" s="53">
        <v>200</v>
      </c>
      <c r="C72" s="53" t="s">
        <v>22</v>
      </c>
    </row>
    <row r="73" spans="1:3">
      <c r="A73" s="53">
        <v>72</v>
      </c>
      <c r="B73" s="53">
        <v>200</v>
      </c>
      <c r="C73" s="53" t="s">
        <v>12</v>
      </c>
    </row>
    <row r="74" spans="1:3">
      <c r="A74" s="53">
        <v>73</v>
      </c>
      <c r="B74" s="53">
        <v>200</v>
      </c>
      <c r="C74" s="53" t="s">
        <v>12</v>
      </c>
    </row>
    <row r="75" spans="1:3">
      <c r="A75" s="53">
        <v>74</v>
      </c>
      <c r="B75" s="53">
        <v>800</v>
      </c>
      <c r="C75" s="53" t="s">
        <v>22</v>
      </c>
    </row>
    <row r="76" spans="1:3">
      <c r="A76" s="53">
        <v>75</v>
      </c>
      <c r="B76" s="53">
        <v>400</v>
      </c>
      <c r="C76" s="53" t="s">
        <v>12</v>
      </c>
    </row>
    <row r="77" spans="1:3">
      <c r="A77" s="53">
        <v>76</v>
      </c>
      <c r="B77" s="53">
        <v>400</v>
      </c>
      <c r="C77" s="53" t="s">
        <v>12</v>
      </c>
    </row>
    <row r="78" spans="1:3">
      <c r="A78" s="53">
        <v>77</v>
      </c>
      <c r="B78" s="53">
        <v>200</v>
      </c>
      <c r="C78" s="53" t="s">
        <v>22</v>
      </c>
    </row>
    <row r="79" spans="1:3">
      <c r="A79" s="53">
        <v>78</v>
      </c>
      <c r="B79" s="53">
        <v>800</v>
      </c>
      <c r="C79" s="53" t="s">
        <v>22</v>
      </c>
    </row>
    <row r="80" spans="1:3">
      <c r="A80" s="53">
        <v>79</v>
      </c>
      <c r="B80" s="53">
        <v>800</v>
      </c>
      <c r="C80" s="53" t="s">
        <v>22</v>
      </c>
    </row>
    <row r="81" spans="1:3">
      <c r="A81" s="53">
        <v>80</v>
      </c>
      <c r="B81" s="53">
        <v>400</v>
      </c>
      <c r="C81" s="53" t="s">
        <v>12</v>
      </c>
    </row>
    <row r="82" spans="1:3">
      <c r="A82" s="53">
        <v>81</v>
      </c>
      <c r="B82" s="53">
        <v>800</v>
      </c>
      <c r="C82" s="53" t="s">
        <v>22</v>
      </c>
    </row>
    <row r="83" spans="1:3">
      <c r="A83" s="53">
        <v>82</v>
      </c>
      <c r="B83" s="53">
        <v>600</v>
      </c>
      <c r="C83" s="53" t="s">
        <v>12</v>
      </c>
    </row>
    <row r="84" spans="1:3">
      <c r="A84" s="53">
        <v>83</v>
      </c>
      <c r="B84" s="53">
        <v>400</v>
      </c>
      <c r="C84" s="53" t="s">
        <v>22</v>
      </c>
    </row>
    <row r="85" spans="1:3">
      <c r="A85" s="53">
        <v>84</v>
      </c>
      <c r="B85" s="53">
        <v>1000</v>
      </c>
      <c r="C85" s="53" t="s">
        <v>12</v>
      </c>
    </row>
    <row r="86" spans="1:3">
      <c r="A86" s="53">
        <v>85</v>
      </c>
      <c r="B86" s="53">
        <v>400</v>
      </c>
      <c r="C86" s="53" t="s">
        <v>12</v>
      </c>
    </row>
    <row r="87" spans="1:3">
      <c r="A87" s="53">
        <v>86</v>
      </c>
      <c r="B87" s="53">
        <v>200</v>
      </c>
      <c r="C87" s="53" t="s">
        <v>12</v>
      </c>
    </row>
    <row r="88" spans="1:3">
      <c r="A88" s="53">
        <v>87</v>
      </c>
      <c r="B88" s="53">
        <v>600</v>
      </c>
      <c r="C88" s="53" t="s">
        <v>22</v>
      </c>
    </row>
    <row r="89" spans="1:3">
      <c r="A89" s="53">
        <v>88</v>
      </c>
      <c r="B89" s="53">
        <v>200</v>
      </c>
      <c r="C89" s="53" t="s">
        <v>22</v>
      </c>
    </row>
    <row r="90" spans="1:3">
      <c r="A90" s="53">
        <v>89</v>
      </c>
      <c r="B90" s="53">
        <v>600</v>
      </c>
      <c r="C90" s="53" t="s">
        <v>22</v>
      </c>
    </row>
    <row r="91" spans="1:3">
      <c r="A91" s="53">
        <v>90</v>
      </c>
      <c r="B91" s="53">
        <v>400</v>
      </c>
      <c r="C91" s="53" t="s">
        <v>12</v>
      </c>
    </row>
    <row r="92" spans="1:3">
      <c r="A92" s="53">
        <v>91</v>
      </c>
      <c r="B92" s="53">
        <v>400</v>
      </c>
      <c r="C92" s="53" t="s">
        <v>22</v>
      </c>
    </row>
    <row r="93" spans="1:3">
      <c r="A93" s="53">
        <v>92</v>
      </c>
      <c r="B93" s="53">
        <v>600</v>
      </c>
      <c r="C93" s="53" t="s">
        <v>12</v>
      </c>
    </row>
    <row r="94" spans="1:3">
      <c r="A94" s="53">
        <v>93</v>
      </c>
      <c r="B94" s="53">
        <v>400</v>
      </c>
      <c r="C94" s="53" t="s">
        <v>12</v>
      </c>
    </row>
    <row r="95" spans="1:3">
      <c r="A95" s="53">
        <v>94</v>
      </c>
      <c r="B95" s="53">
        <v>800</v>
      </c>
      <c r="C95" s="53" t="s">
        <v>22</v>
      </c>
    </row>
    <row r="96" spans="1:3">
      <c r="A96" s="53">
        <v>95</v>
      </c>
      <c r="B96" s="53">
        <v>600</v>
      </c>
      <c r="C96" s="53" t="s">
        <v>12</v>
      </c>
    </row>
    <row r="97" spans="1:3">
      <c r="A97" s="53">
        <v>96</v>
      </c>
      <c r="B97" s="53">
        <v>600</v>
      </c>
      <c r="C97" s="53" t="s">
        <v>12</v>
      </c>
    </row>
    <row r="98" spans="1:3">
      <c r="A98" s="53">
        <v>97</v>
      </c>
      <c r="B98" s="53">
        <v>400</v>
      </c>
      <c r="C98" s="53" t="s">
        <v>22</v>
      </c>
    </row>
    <row r="99" spans="1:3">
      <c r="A99" s="53">
        <v>98</v>
      </c>
      <c r="B99" s="53">
        <v>400</v>
      </c>
      <c r="C99" s="53" t="s">
        <v>12</v>
      </c>
    </row>
    <row r="100" spans="1:3">
      <c r="A100" s="53">
        <v>99</v>
      </c>
      <c r="B100" s="53">
        <v>200</v>
      </c>
      <c r="C100" s="53" t="s">
        <v>22</v>
      </c>
    </row>
    <row r="101" spans="1:3">
      <c r="A101" s="53">
        <v>100</v>
      </c>
      <c r="B101" s="53">
        <v>600</v>
      </c>
      <c r="C101" s="53" t="s">
        <v>12</v>
      </c>
    </row>
    <row r="102" spans="1:3">
      <c r="A102" s="53">
        <v>101</v>
      </c>
      <c r="B102" s="53">
        <v>400</v>
      </c>
      <c r="C102" s="53" t="s">
        <v>12</v>
      </c>
    </row>
    <row r="103" spans="1:3">
      <c r="A103" s="53">
        <v>102</v>
      </c>
      <c r="B103" s="53">
        <v>400</v>
      </c>
      <c r="C103" s="53" t="s">
        <v>12</v>
      </c>
    </row>
    <row r="104" spans="1:3">
      <c r="A104" s="53">
        <v>103</v>
      </c>
      <c r="B104" s="53">
        <v>400</v>
      </c>
      <c r="C104" s="53" t="s">
        <v>12</v>
      </c>
    </row>
    <row r="105" spans="1:3">
      <c r="A105" s="53">
        <v>104</v>
      </c>
      <c r="B105" s="53">
        <v>800</v>
      </c>
      <c r="C105" s="53" t="s">
        <v>22</v>
      </c>
    </row>
    <row r="106" spans="1:3">
      <c r="A106" s="53">
        <v>105</v>
      </c>
      <c r="B106" s="53">
        <v>400</v>
      </c>
      <c r="C106" s="53" t="s">
        <v>22</v>
      </c>
    </row>
    <row r="107" spans="1:3">
      <c r="A107" s="53">
        <v>106</v>
      </c>
      <c r="B107" s="53">
        <v>200</v>
      </c>
      <c r="C107" s="53" t="s">
        <v>12</v>
      </c>
    </row>
    <row r="108" spans="1:3">
      <c r="A108" s="53">
        <v>107</v>
      </c>
      <c r="B108" s="53">
        <v>600</v>
      </c>
      <c r="C108" s="53" t="s">
        <v>22</v>
      </c>
    </row>
    <row r="109" spans="1:3">
      <c r="A109" s="53">
        <v>108</v>
      </c>
      <c r="B109" s="53">
        <v>600</v>
      </c>
      <c r="C109" s="53" t="s">
        <v>22</v>
      </c>
    </row>
    <row r="110" spans="1:3">
      <c r="A110" s="53">
        <v>109</v>
      </c>
      <c r="B110" s="53">
        <v>200</v>
      </c>
      <c r="C110" s="53" t="s">
        <v>12</v>
      </c>
    </row>
    <row r="111" spans="1:3">
      <c r="A111" s="53">
        <v>110</v>
      </c>
      <c r="B111" s="53">
        <v>600</v>
      </c>
      <c r="C111" s="53" t="s">
        <v>12</v>
      </c>
    </row>
    <row r="112" spans="1:3">
      <c r="A112" s="53">
        <v>111</v>
      </c>
      <c r="B112" s="53">
        <v>400</v>
      </c>
      <c r="C112" s="53" t="s">
        <v>22</v>
      </c>
    </row>
    <row r="113" spans="1:3">
      <c r="A113" s="53">
        <v>112</v>
      </c>
      <c r="B113" s="53">
        <v>200</v>
      </c>
      <c r="C113" s="53" t="s">
        <v>22</v>
      </c>
    </row>
    <row r="114" spans="1:3">
      <c r="A114" s="53">
        <v>113</v>
      </c>
      <c r="B114" s="53">
        <v>600</v>
      </c>
      <c r="C114" s="53" t="s">
        <v>12</v>
      </c>
    </row>
    <row r="115" spans="1:3">
      <c r="A115" s="53">
        <v>114</v>
      </c>
      <c r="B115" s="53">
        <v>400</v>
      </c>
      <c r="C115" s="53" t="s">
        <v>22</v>
      </c>
    </row>
    <row r="116" spans="1:3">
      <c r="A116" s="53">
        <v>115</v>
      </c>
      <c r="B116" s="53">
        <v>400</v>
      </c>
      <c r="C116" s="53" t="s">
        <v>12</v>
      </c>
    </row>
    <row r="117" spans="1:3">
      <c r="A117" s="53">
        <v>116</v>
      </c>
      <c r="B117" s="53">
        <v>400</v>
      </c>
      <c r="C117" s="53" t="s">
        <v>12</v>
      </c>
    </row>
    <row r="118" spans="1:3">
      <c r="A118" s="53">
        <v>117</v>
      </c>
      <c r="B118" s="53">
        <v>200</v>
      </c>
      <c r="C118" s="53" t="s">
        <v>22</v>
      </c>
    </row>
    <row r="119" spans="1:3">
      <c r="A119" s="53">
        <v>118</v>
      </c>
      <c r="B119" s="53">
        <v>800</v>
      </c>
      <c r="C119" s="53" t="s">
        <v>22</v>
      </c>
    </row>
    <row r="120" spans="1:3">
      <c r="A120" s="53">
        <v>119</v>
      </c>
      <c r="B120" s="53">
        <v>800</v>
      </c>
      <c r="C120" s="53" t="s">
        <v>22</v>
      </c>
    </row>
    <row r="121" spans="1:3">
      <c r="A121" s="53">
        <v>120</v>
      </c>
      <c r="B121" s="53">
        <v>800</v>
      </c>
      <c r="C121" s="53" t="s">
        <v>12</v>
      </c>
    </row>
    <row r="122" spans="1:3">
      <c r="A122" s="53">
        <v>121</v>
      </c>
      <c r="B122" s="53">
        <v>400</v>
      </c>
      <c r="C122" s="53" t="s">
        <v>12</v>
      </c>
    </row>
    <row r="123" spans="1:3">
      <c r="A123" s="53">
        <v>122</v>
      </c>
      <c r="B123" s="53">
        <v>400</v>
      </c>
      <c r="C123" s="53" t="s">
        <v>22</v>
      </c>
    </row>
    <row r="124" spans="1:3">
      <c r="A124" s="53">
        <v>123</v>
      </c>
      <c r="B124" s="53">
        <v>400</v>
      </c>
      <c r="C124" s="53" t="s">
        <v>12</v>
      </c>
    </row>
    <row r="125" spans="1:3">
      <c r="A125" s="53">
        <v>124</v>
      </c>
      <c r="B125" s="53">
        <v>1000</v>
      </c>
      <c r="C125" s="53" t="s">
        <v>22</v>
      </c>
    </row>
    <row r="126" spans="1:3">
      <c r="A126" s="53">
        <v>125</v>
      </c>
      <c r="B126" s="53">
        <v>1000</v>
      </c>
      <c r="C126" s="53" t="s">
        <v>12</v>
      </c>
    </row>
    <row r="127" spans="1:3">
      <c r="A127" s="53">
        <v>126</v>
      </c>
      <c r="B127" s="53">
        <v>400</v>
      </c>
      <c r="C127" s="53" t="s">
        <v>12</v>
      </c>
    </row>
    <row r="128" spans="1:3">
      <c r="A128" s="53">
        <v>127</v>
      </c>
      <c r="B128" s="53">
        <v>600</v>
      </c>
      <c r="C128" s="53" t="s">
        <v>12</v>
      </c>
    </row>
    <row r="129" spans="1:3">
      <c r="A129" s="53">
        <v>128</v>
      </c>
      <c r="B129" s="53">
        <v>200</v>
      </c>
      <c r="C129" s="53" t="s">
        <v>22</v>
      </c>
    </row>
    <row r="130" spans="1:3">
      <c r="A130" s="53">
        <v>129</v>
      </c>
      <c r="B130" s="53">
        <v>400</v>
      </c>
      <c r="C130" s="53" t="s">
        <v>22</v>
      </c>
    </row>
    <row r="131" spans="1:3">
      <c r="A131" s="53">
        <v>130</v>
      </c>
      <c r="B131" s="53">
        <v>400</v>
      </c>
      <c r="C131" s="53" t="s">
        <v>22</v>
      </c>
    </row>
    <row r="132" spans="1:3">
      <c r="A132" s="53">
        <v>131</v>
      </c>
      <c r="B132" s="53">
        <v>400</v>
      </c>
      <c r="C132" s="53" t="s">
        <v>22</v>
      </c>
    </row>
    <row r="133" spans="1:3">
      <c r="A133" s="53">
        <v>132</v>
      </c>
      <c r="B133" s="53">
        <v>400</v>
      </c>
      <c r="C133" s="53" t="s">
        <v>12</v>
      </c>
    </row>
    <row r="134" spans="1:3">
      <c r="A134" s="53">
        <v>133</v>
      </c>
      <c r="B134" s="53">
        <v>400</v>
      </c>
      <c r="C134" s="53" t="s">
        <v>22</v>
      </c>
    </row>
    <row r="135" spans="1:3">
      <c r="A135" s="53">
        <v>134</v>
      </c>
      <c r="B135" s="53">
        <v>400</v>
      </c>
      <c r="C135" s="53" t="s">
        <v>12</v>
      </c>
    </row>
    <row r="136" spans="1:3">
      <c r="A136" s="53">
        <v>135</v>
      </c>
      <c r="B136" s="53">
        <v>1000</v>
      </c>
      <c r="C136" s="53" t="s">
        <v>22</v>
      </c>
    </row>
    <row r="137" spans="1:3">
      <c r="A137" s="53">
        <v>136</v>
      </c>
      <c r="B137" s="53">
        <v>400</v>
      </c>
      <c r="C137" s="53" t="s">
        <v>12</v>
      </c>
    </row>
    <row r="138" spans="1:3">
      <c r="A138" s="53">
        <v>137</v>
      </c>
      <c r="B138" s="53">
        <v>400</v>
      </c>
      <c r="C138" s="53" t="s">
        <v>12</v>
      </c>
    </row>
    <row r="139" spans="1:3">
      <c r="A139" s="53">
        <v>138</v>
      </c>
      <c r="B139" s="53">
        <v>400</v>
      </c>
      <c r="C139" s="53" t="s">
        <v>12</v>
      </c>
    </row>
    <row r="140" spans="1:3">
      <c r="A140" s="53">
        <v>139</v>
      </c>
      <c r="B140" s="53">
        <v>600</v>
      </c>
      <c r="C140" s="53" t="s">
        <v>22</v>
      </c>
    </row>
    <row r="141" spans="1:3">
      <c r="A141" s="53">
        <v>140</v>
      </c>
      <c r="B141" s="53">
        <v>200</v>
      </c>
      <c r="C141" s="53" t="s">
        <v>22</v>
      </c>
    </row>
    <row r="142" spans="1:3">
      <c r="A142" s="53">
        <v>141</v>
      </c>
      <c r="B142" s="53">
        <v>200</v>
      </c>
      <c r="C142" s="53" t="s">
        <v>22</v>
      </c>
    </row>
    <row r="143" spans="1:3">
      <c r="A143" s="53">
        <v>142</v>
      </c>
      <c r="B143" s="53">
        <v>400</v>
      </c>
      <c r="C143" s="53" t="s">
        <v>22</v>
      </c>
    </row>
    <row r="144" spans="1:3">
      <c r="A144" s="53">
        <v>143</v>
      </c>
      <c r="B144" s="53">
        <v>600</v>
      </c>
      <c r="C144" s="53" t="s">
        <v>22</v>
      </c>
    </row>
    <row r="145" spans="1:3">
      <c r="A145" s="53">
        <v>144</v>
      </c>
      <c r="B145" s="53">
        <v>200</v>
      </c>
      <c r="C145" s="53" t="s">
        <v>12</v>
      </c>
    </row>
    <row r="146" spans="1:3">
      <c r="A146" s="53">
        <v>145</v>
      </c>
      <c r="B146" s="53">
        <v>400</v>
      </c>
      <c r="C146" s="53" t="s">
        <v>12</v>
      </c>
    </row>
    <row r="147" spans="1:3">
      <c r="A147" s="53">
        <v>146</v>
      </c>
      <c r="B147" s="53">
        <v>400</v>
      </c>
      <c r="C147" s="53" t="s">
        <v>12</v>
      </c>
    </row>
    <row r="148" spans="1:3">
      <c r="A148" s="53">
        <v>147</v>
      </c>
      <c r="B148" s="53">
        <v>400</v>
      </c>
      <c r="C148" s="53" t="s">
        <v>22</v>
      </c>
    </row>
    <row r="149" spans="1:3">
      <c r="A149" s="53">
        <v>148</v>
      </c>
      <c r="B149" s="53">
        <v>200</v>
      </c>
      <c r="C149" s="53" t="s">
        <v>12</v>
      </c>
    </row>
    <row r="150" spans="1:3">
      <c r="A150" s="53">
        <v>149</v>
      </c>
      <c r="B150" s="53">
        <v>400</v>
      </c>
      <c r="C150" s="53" t="s">
        <v>12</v>
      </c>
    </row>
    <row r="151" spans="1:3">
      <c r="A151" s="53">
        <v>150</v>
      </c>
      <c r="B151" s="53">
        <v>600</v>
      </c>
      <c r="C151" s="53" t="s">
        <v>12</v>
      </c>
    </row>
    <row r="152" spans="1:3">
      <c r="A152" s="53">
        <v>151</v>
      </c>
      <c r="B152" s="53">
        <v>200</v>
      </c>
      <c r="C152" s="53" t="s">
        <v>22</v>
      </c>
    </row>
    <row r="153" spans="1:3">
      <c r="A153" s="53">
        <v>152</v>
      </c>
      <c r="B153" s="53">
        <v>600</v>
      </c>
      <c r="C153" s="53" t="s">
        <v>22</v>
      </c>
    </row>
    <row r="154" spans="1:3">
      <c r="A154" s="53">
        <v>153</v>
      </c>
      <c r="B154" s="53">
        <v>800</v>
      </c>
      <c r="C154" s="53" t="s">
        <v>22</v>
      </c>
    </row>
    <row r="155" spans="1:3">
      <c r="A155" s="53">
        <v>154</v>
      </c>
      <c r="B155" s="53">
        <v>1000</v>
      </c>
      <c r="C155" s="53" t="s">
        <v>22</v>
      </c>
    </row>
    <row r="156" spans="1:3">
      <c r="A156" s="53">
        <v>155</v>
      </c>
      <c r="B156" s="53">
        <v>400</v>
      </c>
      <c r="C156" s="53" t="s">
        <v>22</v>
      </c>
    </row>
    <row r="157" spans="1:3">
      <c r="A157" s="53">
        <v>156</v>
      </c>
      <c r="B157" s="53">
        <v>400</v>
      </c>
      <c r="C157" s="53" t="s">
        <v>22</v>
      </c>
    </row>
    <row r="158" spans="1:3">
      <c r="A158" s="53">
        <v>157</v>
      </c>
      <c r="B158" s="53">
        <v>800</v>
      </c>
      <c r="C158" s="53" t="s">
        <v>22</v>
      </c>
    </row>
    <row r="159" spans="1:3">
      <c r="A159" s="53">
        <v>158</v>
      </c>
      <c r="B159" s="53">
        <v>400</v>
      </c>
      <c r="C159" s="53" t="s">
        <v>22</v>
      </c>
    </row>
    <row r="160" spans="1:3">
      <c r="A160" s="53">
        <v>159</v>
      </c>
      <c r="B160" s="53">
        <v>400</v>
      </c>
      <c r="C160" s="53" t="s">
        <v>12</v>
      </c>
    </row>
    <row r="161" spans="1:3">
      <c r="A161" s="53">
        <v>160</v>
      </c>
      <c r="B161" s="53">
        <v>200</v>
      </c>
      <c r="C161" s="53" t="s">
        <v>12</v>
      </c>
    </row>
    <row r="162" spans="1:3">
      <c r="A162" s="53">
        <v>161</v>
      </c>
      <c r="B162" s="53">
        <v>200</v>
      </c>
      <c r="C162" s="53" t="s">
        <v>12</v>
      </c>
    </row>
    <row r="163" spans="1:3">
      <c r="A163" s="53">
        <v>162</v>
      </c>
      <c r="B163" s="53">
        <v>400</v>
      </c>
      <c r="C163" s="53" t="s">
        <v>12</v>
      </c>
    </row>
    <row r="164" spans="1:3">
      <c r="A164" s="53">
        <v>163</v>
      </c>
      <c r="B164" s="53">
        <v>400</v>
      </c>
      <c r="C164" s="53" t="s">
        <v>22</v>
      </c>
    </row>
    <row r="165" spans="1:3">
      <c r="A165" s="53">
        <v>164</v>
      </c>
      <c r="B165" s="53">
        <v>200</v>
      </c>
      <c r="C165" s="53" t="s">
        <v>12</v>
      </c>
    </row>
    <row r="166" spans="1:3">
      <c r="A166" s="53">
        <v>165</v>
      </c>
      <c r="B166" s="53">
        <v>400</v>
      </c>
      <c r="C166" s="53" t="s">
        <v>22</v>
      </c>
    </row>
    <row r="167" spans="1:3">
      <c r="A167" s="53">
        <v>166</v>
      </c>
      <c r="B167" s="53">
        <v>400</v>
      </c>
      <c r="C167" s="53" t="s">
        <v>22</v>
      </c>
    </row>
    <row r="168" spans="1:3">
      <c r="A168" s="53">
        <v>167</v>
      </c>
      <c r="B168" s="53">
        <v>600</v>
      </c>
      <c r="C168" s="53" t="s">
        <v>22</v>
      </c>
    </row>
    <row r="169" spans="1:3">
      <c r="A169" s="53">
        <v>168</v>
      </c>
      <c r="B169" s="53">
        <v>400</v>
      </c>
      <c r="C169" s="53" t="s">
        <v>12</v>
      </c>
    </row>
    <row r="170" spans="1:3">
      <c r="A170" s="53">
        <v>169</v>
      </c>
      <c r="B170" s="53">
        <v>800</v>
      </c>
      <c r="C170" s="53" t="s">
        <v>12</v>
      </c>
    </row>
    <row r="171" spans="1:3">
      <c r="A171" s="53">
        <v>170</v>
      </c>
      <c r="B171" s="53">
        <v>600</v>
      </c>
      <c r="C171" s="53" t="s">
        <v>12</v>
      </c>
    </row>
    <row r="172" spans="1:3">
      <c r="A172" s="53">
        <v>171</v>
      </c>
      <c r="B172" s="53">
        <v>400</v>
      </c>
      <c r="C172" s="53" t="s">
        <v>12</v>
      </c>
    </row>
    <row r="173" spans="1:3">
      <c r="A173" s="53">
        <v>172</v>
      </c>
      <c r="B173" s="53">
        <v>800</v>
      </c>
      <c r="C173" s="53" t="s">
        <v>12</v>
      </c>
    </row>
    <row r="174" spans="1:3">
      <c r="A174" s="53">
        <v>173</v>
      </c>
      <c r="B174" s="53">
        <v>400</v>
      </c>
      <c r="C174" s="53" t="s">
        <v>12</v>
      </c>
    </row>
    <row r="175" spans="1:3">
      <c r="A175" s="53">
        <v>174</v>
      </c>
      <c r="B175" s="53">
        <v>400</v>
      </c>
      <c r="C175" s="53" t="s">
        <v>12</v>
      </c>
    </row>
    <row r="176" spans="1:3">
      <c r="A176" s="53">
        <v>175</v>
      </c>
      <c r="B176" s="53">
        <v>600</v>
      </c>
      <c r="C176" s="53" t="s">
        <v>22</v>
      </c>
    </row>
    <row r="177" spans="1:3">
      <c r="A177" s="53">
        <v>176</v>
      </c>
      <c r="B177" s="53">
        <v>400</v>
      </c>
      <c r="C177" s="53" t="s">
        <v>22</v>
      </c>
    </row>
    <row r="178" spans="1:3">
      <c r="A178" s="53">
        <v>177</v>
      </c>
      <c r="B178" s="53">
        <v>400</v>
      </c>
      <c r="C178" s="53" t="s">
        <v>22</v>
      </c>
    </row>
    <row r="179" spans="1:3">
      <c r="A179" s="53">
        <v>178</v>
      </c>
      <c r="B179" s="53">
        <v>400</v>
      </c>
      <c r="C179" s="53" t="s">
        <v>22</v>
      </c>
    </row>
    <row r="180" spans="1:3">
      <c r="A180" s="53">
        <v>179</v>
      </c>
      <c r="B180" s="53">
        <v>400</v>
      </c>
      <c r="C180" s="53" t="s">
        <v>22</v>
      </c>
    </row>
    <row r="181" spans="1:3">
      <c r="A181" s="53">
        <v>180</v>
      </c>
      <c r="B181" s="53">
        <v>400</v>
      </c>
      <c r="C181" s="53" t="s">
        <v>12</v>
      </c>
    </row>
    <row r="182" spans="1:3">
      <c r="A182" s="53">
        <v>181</v>
      </c>
      <c r="B182" s="53">
        <v>400</v>
      </c>
      <c r="C182" s="53" t="s">
        <v>22</v>
      </c>
    </row>
    <row r="183" spans="1:3">
      <c r="A183" s="53">
        <v>182</v>
      </c>
      <c r="B183" s="53">
        <v>600</v>
      </c>
      <c r="C183" s="53" t="s">
        <v>12</v>
      </c>
    </row>
    <row r="184" spans="1:3">
      <c r="A184" s="53">
        <v>183</v>
      </c>
      <c r="B184" s="53">
        <v>400</v>
      </c>
      <c r="C184" s="53" t="s">
        <v>22</v>
      </c>
    </row>
    <row r="185" spans="1:3">
      <c r="A185" s="53">
        <v>184</v>
      </c>
      <c r="B185" s="53">
        <v>600</v>
      </c>
      <c r="C185" s="53" t="s">
        <v>22</v>
      </c>
    </row>
    <row r="186" spans="1:3">
      <c r="A186" s="53">
        <v>185</v>
      </c>
      <c r="B186" s="53">
        <v>600</v>
      </c>
      <c r="C186" s="53" t="s">
        <v>22</v>
      </c>
    </row>
    <row r="187" spans="1:3">
      <c r="A187" s="53">
        <v>186</v>
      </c>
      <c r="B187" s="53">
        <v>400</v>
      </c>
      <c r="C187" s="53" t="s">
        <v>22</v>
      </c>
    </row>
    <row r="188" spans="1:3">
      <c r="A188" s="53">
        <v>187</v>
      </c>
      <c r="B188" s="53">
        <v>800</v>
      </c>
      <c r="C188" s="53" t="s">
        <v>22</v>
      </c>
    </row>
    <row r="189" spans="1:3">
      <c r="A189" s="53">
        <v>188</v>
      </c>
      <c r="B189" s="53">
        <v>600</v>
      </c>
      <c r="C189" s="53" t="s">
        <v>12</v>
      </c>
    </row>
    <row r="190" spans="1:3">
      <c r="A190" s="53">
        <v>189</v>
      </c>
      <c r="B190" s="53">
        <v>800</v>
      </c>
      <c r="C190" s="53" t="s">
        <v>22</v>
      </c>
    </row>
    <row r="191" spans="1:3">
      <c r="A191" s="53">
        <v>190</v>
      </c>
      <c r="B191" s="53">
        <v>400</v>
      </c>
      <c r="C191" s="53" t="s">
        <v>12</v>
      </c>
    </row>
    <row r="192" spans="1:3">
      <c r="A192" s="53">
        <v>191</v>
      </c>
      <c r="B192" s="53">
        <v>200</v>
      </c>
      <c r="C192" s="53" t="s">
        <v>22</v>
      </c>
    </row>
    <row r="193" spans="1:3">
      <c r="A193" s="53">
        <v>192</v>
      </c>
      <c r="B193" s="53">
        <v>600</v>
      </c>
      <c r="C193" s="53" t="s">
        <v>12</v>
      </c>
    </row>
    <row r="194" spans="1:3">
      <c r="A194" s="53">
        <v>193</v>
      </c>
      <c r="B194" s="53">
        <v>600</v>
      </c>
      <c r="C194" s="53" t="s">
        <v>22</v>
      </c>
    </row>
    <row r="195" spans="1:3">
      <c r="A195" s="53">
        <v>194</v>
      </c>
      <c r="B195" s="53">
        <v>1000</v>
      </c>
      <c r="C195" s="53" t="s">
        <v>22</v>
      </c>
    </row>
    <row r="196" spans="1:3">
      <c r="A196" s="53">
        <v>195</v>
      </c>
      <c r="B196" s="53">
        <v>400</v>
      </c>
      <c r="C196" s="53" t="s">
        <v>22</v>
      </c>
    </row>
    <row r="197" spans="1:3">
      <c r="A197" s="53">
        <v>196</v>
      </c>
      <c r="B197" s="53">
        <v>200</v>
      </c>
      <c r="C197" s="53" t="s">
        <v>22</v>
      </c>
    </row>
    <row r="198" spans="1:3">
      <c r="A198" s="53">
        <v>197</v>
      </c>
      <c r="B198" s="53">
        <v>800</v>
      </c>
      <c r="C198" s="53" t="s">
        <v>22</v>
      </c>
    </row>
    <row r="199" spans="1:3">
      <c r="A199" s="53">
        <v>198</v>
      </c>
      <c r="B199" s="53">
        <v>400</v>
      </c>
      <c r="C199" s="53" t="s">
        <v>12</v>
      </c>
    </row>
    <row r="200" spans="1:3">
      <c r="A200" s="53">
        <v>199</v>
      </c>
      <c r="B200" s="53">
        <v>200</v>
      </c>
      <c r="C200" s="53" t="s">
        <v>22</v>
      </c>
    </row>
    <row r="201" spans="1:3">
      <c r="A201" s="53">
        <v>200</v>
      </c>
      <c r="B201" s="53">
        <v>400</v>
      </c>
      <c r="C201" s="53" t="s">
        <v>22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1"/>
  <sheetViews>
    <sheetView workbookViewId="0">
      <selection activeCell="F2" sqref="F2"/>
    </sheetView>
  </sheetViews>
  <sheetFormatPr defaultColWidth="9" defaultRowHeight="16.2"/>
  <cols>
    <col min="1" max="3" width="6" style="53" bestFit="1" customWidth="1"/>
    <col min="4" max="4" width="5.6640625" style="53" customWidth="1"/>
    <col min="5" max="6" width="6.21875" style="53" bestFit="1" customWidth="1"/>
    <col min="7" max="16384" width="9" style="53"/>
  </cols>
  <sheetData>
    <row r="1" spans="1:8">
      <c r="A1" s="52" t="s">
        <v>266</v>
      </c>
      <c r="B1" s="52" t="s">
        <v>241</v>
      </c>
      <c r="C1" s="52" t="s">
        <v>267</v>
      </c>
      <c r="E1" s="28" t="s">
        <v>268</v>
      </c>
      <c r="F1" s="28" t="s">
        <v>259</v>
      </c>
      <c r="G1" s="29" t="s">
        <v>269</v>
      </c>
    </row>
    <row r="2" spans="1:8">
      <c r="A2" s="53">
        <v>1</v>
      </c>
      <c r="B2" s="53">
        <v>400</v>
      </c>
      <c r="C2" s="53" t="s">
        <v>22</v>
      </c>
      <c r="E2" s="30" t="s">
        <v>261</v>
      </c>
      <c r="F2" s="30" t="s">
        <v>262</v>
      </c>
    </row>
    <row r="3" spans="1:8">
      <c r="A3" s="53">
        <v>2</v>
      </c>
      <c r="B3" s="53">
        <v>800</v>
      </c>
      <c r="C3" s="53" t="s">
        <v>22</v>
      </c>
      <c r="E3" s="30" t="s">
        <v>261</v>
      </c>
      <c r="F3" s="30" t="s">
        <v>270</v>
      </c>
    </row>
    <row r="4" spans="1:8">
      <c r="A4" s="53">
        <v>3</v>
      </c>
      <c r="B4" s="53">
        <v>400</v>
      </c>
      <c r="C4" s="53" t="s">
        <v>12</v>
      </c>
      <c r="E4" s="30" t="s">
        <v>130</v>
      </c>
      <c r="F4" s="30" t="s">
        <v>262</v>
      </c>
    </row>
    <row r="5" spans="1:8">
      <c r="A5" s="53">
        <v>4</v>
      </c>
      <c r="B5" s="53">
        <v>600</v>
      </c>
      <c r="C5" s="53" t="s">
        <v>22</v>
      </c>
      <c r="E5" s="30" t="s">
        <v>271</v>
      </c>
      <c r="F5" s="30" t="s">
        <v>272</v>
      </c>
    </row>
    <row r="6" spans="1:8">
      <c r="A6" s="53">
        <v>5</v>
      </c>
      <c r="B6" s="53">
        <v>800</v>
      </c>
      <c r="C6" s="53" t="s">
        <v>22</v>
      </c>
      <c r="E6" s="54" t="s">
        <v>273</v>
      </c>
      <c r="G6" s="53">
        <f>COUNT(B2:B201)</f>
        <v>200</v>
      </c>
      <c r="H6" s="53" t="s">
        <v>274</v>
      </c>
    </row>
    <row r="7" spans="1:8">
      <c r="A7" s="53">
        <v>6</v>
      </c>
      <c r="B7" s="53">
        <v>400</v>
      </c>
      <c r="C7" s="53" t="s">
        <v>12</v>
      </c>
    </row>
    <row r="8" spans="1:8">
      <c r="A8" s="53">
        <v>7</v>
      </c>
      <c r="B8" s="53">
        <v>400</v>
      </c>
      <c r="C8" s="53" t="s">
        <v>22</v>
      </c>
    </row>
    <row r="9" spans="1:8">
      <c r="A9" s="53">
        <v>8</v>
      </c>
      <c r="B9" s="53">
        <v>400</v>
      </c>
      <c r="C9" s="53" t="s">
        <v>22</v>
      </c>
    </row>
    <row r="10" spans="1:8">
      <c r="A10" s="53">
        <v>9</v>
      </c>
      <c r="B10" s="53">
        <v>800</v>
      </c>
      <c r="C10" s="53" t="s">
        <v>22</v>
      </c>
    </row>
    <row r="11" spans="1:8">
      <c r="A11" s="53">
        <v>10</v>
      </c>
      <c r="B11" s="53">
        <v>600</v>
      </c>
      <c r="C11" s="53" t="s">
        <v>12</v>
      </c>
    </row>
    <row r="12" spans="1:8">
      <c r="A12" s="53">
        <v>11</v>
      </c>
      <c r="B12" s="53">
        <v>200</v>
      </c>
      <c r="C12" s="53" t="s">
        <v>22</v>
      </c>
    </row>
    <row r="13" spans="1:8">
      <c r="A13" s="53">
        <v>12</v>
      </c>
      <c r="B13" s="53">
        <v>200</v>
      </c>
      <c r="C13" s="53" t="s">
        <v>22</v>
      </c>
    </row>
    <row r="14" spans="1:8">
      <c r="A14" s="53">
        <v>13</v>
      </c>
      <c r="B14" s="53">
        <v>400</v>
      </c>
      <c r="C14" s="53" t="s">
        <v>12</v>
      </c>
    </row>
    <row r="15" spans="1:8">
      <c r="A15" s="53">
        <v>14</v>
      </c>
      <c r="B15" s="53">
        <v>200</v>
      </c>
      <c r="C15" s="53" t="s">
        <v>12</v>
      </c>
    </row>
    <row r="16" spans="1:8">
      <c r="A16" s="53">
        <v>15</v>
      </c>
      <c r="B16" s="53">
        <v>200</v>
      </c>
      <c r="C16" s="53" t="s">
        <v>22</v>
      </c>
    </row>
    <row r="17" spans="1:3">
      <c r="A17" s="53">
        <v>16</v>
      </c>
      <c r="B17" s="53">
        <v>800</v>
      </c>
      <c r="C17" s="53" t="s">
        <v>22</v>
      </c>
    </row>
    <row r="18" spans="1:3">
      <c r="A18" s="53">
        <v>17</v>
      </c>
      <c r="B18" s="53">
        <v>200</v>
      </c>
      <c r="C18" s="53" t="s">
        <v>22</v>
      </c>
    </row>
    <row r="19" spans="1:3">
      <c r="A19" s="53">
        <v>18</v>
      </c>
      <c r="B19" s="53">
        <v>400</v>
      </c>
      <c r="C19" s="53" t="s">
        <v>22</v>
      </c>
    </row>
    <row r="20" spans="1:3">
      <c r="A20" s="53">
        <v>19</v>
      </c>
      <c r="B20" s="53">
        <v>200</v>
      </c>
      <c r="C20" s="53" t="s">
        <v>12</v>
      </c>
    </row>
    <row r="21" spans="1:3">
      <c r="A21" s="53">
        <v>20</v>
      </c>
      <c r="B21" s="53">
        <v>800</v>
      </c>
      <c r="C21" s="53" t="s">
        <v>22</v>
      </c>
    </row>
    <row r="22" spans="1:3">
      <c r="A22" s="53">
        <v>21</v>
      </c>
      <c r="B22" s="53">
        <v>400</v>
      </c>
      <c r="C22" s="53" t="s">
        <v>12</v>
      </c>
    </row>
    <row r="23" spans="1:3">
      <c r="A23" s="53">
        <v>22</v>
      </c>
      <c r="B23" s="53">
        <v>800</v>
      </c>
      <c r="C23" s="53" t="s">
        <v>12</v>
      </c>
    </row>
    <row r="24" spans="1:3">
      <c r="A24" s="53">
        <v>23</v>
      </c>
      <c r="B24" s="53">
        <v>800</v>
      </c>
      <c r="C24" s="53" t="s">
        <v>12</v>
      </c>
    </row>
    <row r="25" spans="1:3">
      <c r="A25" s="53">
        <v>24</v>
      </c>
      <c r="B25" s="53">
        <v>200</v>
      </c>
      <c r="C25" s="53" t="s">
        <v>22</v>
      </c>
    </row>
    <row r="26" spans="1:3">
      <c r="A26" s="53">
        <v>25</v>
      </c>
      <c r="B26" s="53">
        <v>1000</v>
      </c>
      <c r="C26" s="53" t="s">
        <v>22</v>
      </c>
    </row>
    <row r="27" spans="1:3">
      <c r="A27" s="53">
        <v>26</v>
      </c>
      <c r="B27" s="53">
        <v>400</v>
      </c>
      <c r="C27" s="53" t="s">
        <v>22</v>
      </c>
    </row>
    <row r="28" spans="1:3">
      <c r="A28" s="53">
        <v>27</v>
      </c>
      <c r="B28" s="53">
        <v>400</v>
      </c>
      <c r="C28" s="53" t="s">
        <v>22</v>
      </c>
    </row>
    <row r="29" spans="1:3">
      <c r="A29" s="53">
        <v>28</v>
      </c>
      <c r="B29" s="53">
        <v>600</v>
      </c>
      <c r="C29" s="53" t="s">
        <v>22</v>
      </c>
    </row>
    <row r="30" spans="1:3">
      <c r="A30" s="53">
        <v>29</v>
      </c>
      <c r="B30" s="53">
        <v>200</v>
      </c>
      <c r="C30" s="53" t="s">
        <v>22</v>
      </c>
    </row>
    <row r="31" spans="1:3">
      <c r="A31" s="53">
        <v>30</v>
      </c>
      <c r="B31" s="53">
        <v>600</v>
      </c>
      <c r="C31" s="53" t="s">
        <v>22</v>
      </c>
    </row>
    <row r="32" spans="1:3">
      <c r="A32" s="53">
        <v>31</v>
      </c>
      <c r="B32" s="53">
        <v>400</v>
      </c>
      <c r="C32" s="53" t="s">
        <v>12</v>
      </c>
    </row>
    <row r="33" spans="1:3">
      <c r="A33" s="53">
        <v>32</v>
      </c>
      <c r="B33" s="53">
        <v>200</v>
      </c>
      <c r="C33" s="53" t="s">
        <v>12</v>
      </c>
    </row>
    <row r="34" spans="1:3">
      <c r="A34" s="53">
        <v>33</v>
      </c>
      <c r="B34" s="53">
        <v>400</v>
      </c>
      <c r="C34" s="53" t="s">
        <v>12</v>
      </c>
    </row>
    <row r="35" spans="1:3">
      <c r="A35" s="53">
        <v>34</v>
      </c>
      <c r="B35" s="53">
        <v>400</v>
      </c>
      <c r="C35" s="53" t="s">
        <v>12</v>
      </c>
    </row>
    <row r="36" spans="1:3">
      <c r="A36" s="53">
        <v>35</v>
      </c>
      <c r="B36" s="53">
        <v>800</v>
      </c>
      <c r="C36" s="53" t="s">
        <v>12</v>
      </c>
    </row>
    <row r="37" spans="1:3">
      <c r="A37" s="53">
        <v>36</v>
      </c>
      <c r="B37" s="53">
        <v>200</v>
      </c>
      <c r="C37" s="53" t="s">
        <v>22</v>
      </c>
    </row>
    <row r="38" spans="1:3">
      <c r="A38" s="53">
        <v>37</v>
      </c>
      <c r="B38" s="53">
        <v>200</v>
      </c>
      <c r="C38" s="53" t="s">
        <v>22</v>
      </c>
    </row>
    <row r="39" spans="1:3">
      <c r="A39" s="53">
        <v>38</v>
      </c>
      <c r="B39" s="53">
        <v>400</v>
      </c>
      <c r="C39" s="53" t="s">
        <v>12</v>
      </c>
    </row>
    <row r="40" spans="1:3">
      <c r="A40" s="53">
        <v>39</v>
      </c>
      <c r="B40" s="53">
        <v>400</v>
      </c>
      <c r="C40" s="53" t="s">
        <v>22</v>
      </c>
    </row>
    <row r="41" spans="1:3">
      <c r="A41" s="53">
        <v>40</v>
      </c>
      <c r="B41" s="53">
        <v>400</v>
      </c>
      <c r="C41" s="53" t="s">
        <v>12</v>
      </c>
    </row>
    <row r="42" spans="1:3">
      <c r="A42" s="53">
        <v>41</v>
      </c>
      <c r="B42" s="53">
        <v>400</v>
      </c>
      <c r="C42" s="53" t="s">
        <v>12</v>
      </c>
    </row>
    <row r="43" spans="1:3">
      <c r="A43" s="53">
        <v>42</v>
      </c>
      <c r="B43" s="53">
        <v>800</v>
      </c>
      <c r="C43" s="53" t="s">
        <v>22</v>
      </c>
    </row>
    <row r="44" spans="1:3">
      <c r="A44" s="53">
        <v>43</v>
      </c>
      <c r="B44" s="53">
        <v>800</v>
      </c>
      <c r="C44" s="53" t="s">
        <v>12</v>
      </c>
    </row>
    <row r="45" spans="1:3">
      <c r="A45" s="53">
        <v>44</v>
      </c>
      <c r="B45" s="53">
        <v>600</v>
      </c>
      <c r="C45" s="53" t="s">
        <v>12</v>
      </c>
    </row>
    <row r="46" spans="1:3">
      <c r="A46" s="53">
        <v>45</v>
      </c>
      <c r="B46" s="53">
        <v>400</v>
      </c>
      <c r="C46" s="53" t="s">
        <v>22</v>
      </c>
    </row>
    <row r="47" spans="1:3">
      <c r="A47" s="53">
        <v>46</v>
      </c>
      <c r="B47" s="53">
        <v>200</v>
      </c>
      <c r="C47" s="53" t="s">
        <v>22</v>
      </c>
    </row>
    <row r="48" spans="1:3">
      <c r="A48" s="53">
        <v>47</v>
      </c>
      <c r="B48" s="53">
        <v>600</v>
      </c>
      <c r="C48" s="53" t="s">
        <v>12</v>
      </c>
    </row>
    <row r="49" spans="1:3">
      <c r="A49" s="53">
        <v>48</v>
      </c>
      <c r="B49" s="53">
        <v>800</v>
      </c>
      <c r="C49" s="53" t="s">
        <v>12</v>
      </c>
    </row>
    <row r="50" spans="1:3">
      <c r="A50" s="53">
        <v>49</v>
      </c>
      <c r="B50" s="53">
        <v>200</v>
      </c>
      <c r="C50" s="53" t="s">
        <v>12</v>
      </c>
    </row>
    <row r="51" spans="1:3">
      <c r="A51" s="53">
        <v>50</v>
      </c>
      <c r="B51" s="53">
        <v>400</v>
      </c>
      <c r="C51" s="53" t="s">
        <v>22</v>
      </c>
    </row>
    <row r="52" spans="1:3">
      <c r="A52" s="53">
        <v>51</v>
      </c>
      <c r="B52" s="53">
        <v>600</v>
      </c>
      <c r="C52" s="53" t="s">
        <v>22</v>
      </c>
    </row>
    <row r="53" spans="1:3">
      <c r="A53" s="53">
        <v>52</v>
      </c>
      <c r="B53" s="53">
        <v>400</v>
      </c>
      <c r="C53" s="53" t="s">
        <v>12</v>
      </c>
    </row>
    <row r="54" spans="1:3">
      <c r="A54" s="53">
        <v>53</v>
      </c>
      <c r="B54" s="53">
        <v>600</v>
      </c>
      <c r="C54" s="53" t="s">
        <v>12</v>
      </c>
    </row>
    <row r="55" spans="1:3">
      <c r="A55" s="53">
        <v>54</v>
      </c>
      <c r="B55" s="53">
        <v>200</v>
      </c>
      <c r="C55" s="53" t="s">
        <v>22</v>
      </c>
    </row>
    <row r="56" spans="1:3">
      <c r="A56" s="53">
        <v>55</v>
      </c>
      <c r="B56" s="53">
        <v>200</v>
      </c>
      <c r="C56" s="53" t="s">
        <v>12</v>
      </c>
    </row>
    <row r="57" spans="1:3">
      <c r="A57" s="53">
        <v>56</v>
      </c>
      <c r="B57" s="53">
        <v>400</v>
      </c>
      <c r="C57" s="53" t="s">
        <v>12</v>
      </c>
    </row>
    <row r="58" spans="1:3">
      <c r="A58" s="53">
        <v>57</v>
      </c>
      <c r="B58" s="53">
        <v>800</v>
      </c>
      <c r="C58" s="53" t="s">
        <v>12</v>
      </c>
    </row>
    <row r="59" spans="1:3">
      <c r="A59" s="53">
        <v>58</v>
      </c>
      <c r="B59" s="53">
        <v>600</v>
      </c>
      <c r="C59" s="53" t="s">
        <v>12</v>
      </c>
    </row>
    <row r="60" spans="1:3">
      <c r="A60" s="53">
        <v>59</v>
      </c>
      <c r="B60" s="53">
        <v>200</v>
      </c>
      <c r="C60" s="53" t="s">
        <v>12</v>
      </c>
    </row>
    <row r="61" spans="1:3">
      <c r="A61" s="53">
        <v>60</v>
      </c>
      <c r="B61" s="53">
        <v>800</v>
      </c>
      <c r="C61" s="53" t="s">
        <v>22</v>
      </c>
    </row>
    <row r="62" spans="1:3">
      <c r="A62" s="53">
        <v>61</v>
      </c>
      <c r="B62" s="53">
        <v>400</v>
      </c>
      <c r="C62" s="53" t="s">
        <v>22</v>
      </c>
    </row>
    <row r="63" spans="1:3">
      <c r="A63" s="53">
        <v>62</v>
      </c>
      <c r="B63" s="53">
        <v>200</v>
      </c>
      <c r="C63" s="53" t="s">
        <v>12</v>
      </c>
    </row>
    <row r="64" spans="1:3">
      <c r="A64" s="53">
        <v>63</v>
      </c>
      <c r="B64" s="53">
        <v>400</v>
      </c>
      <c r="C64" s="53" t="s">
        <v>12</v>
      </c>
    </row>
    <row r="65" spans="1:3">
      <c r="A65" s="53">
        <v>64</v>
      </c>
      <c r="B65" s="53">
        <v>200</v>
      </c>
      <c r="C65" s="53" t="s">
        <v>12</v>
      </c>
    </row>
    <row r="66" spans="1:3">
      <c r="A66" s="53">
        <v>65</v>
      </c>
      <c r="B66" s="53">
        <v>400</v>
      </c>
      <c r="C66" s="53" t="s">
        <v>12</v>
      </c>
    </row>
    <row r="67" spans="1:3">
      <c r="A67" s="53">
        <v>66</v>
      </c>
      <c r="B67" s="53">
        <v>200</v>
      </c>
      <c r="C67" s="53" t="s">
        <v>12</v>
      </c>
    </row>
    <row r="68" spans="1:3">
      <c r="A68" s="53">
        <v>67</v>
      </c>
      <c r="B68" s="53">
        <v>800</v>
      </c>
      <c r="C68" s="53" t="s">
        <v>12</v>
      </c>
    </row>
    <row r="69" spans="1:3">
      <c r="A69" s="53">
        <v>68</v>
      </c>
      <c r="B69" s="53">
        <v>400</v>
      </c>
      <c r="C69" s="53" t="s">
        <v>12</v>
      </c>
    </row>
    <row r="70" spans="1:3">
      <c r="A70" s="53">
        <v>69</v>
      </c>
      <c r="B70" s="53">
        <v>200</v>
      </c>
      <c r="C70" s="53" t="s">
        <v>22</v>
      </c>
    </row>
    <row r="71" spans="1:3">
      <c r="A71" s="53">
        <v>70</v>
      </c>
      <c r="B71" s="53">
        <v>600</v>
      </c>
      <c r="C71" s="53" t="s">
        <v>12</v>
      </c>
    </row>
    <row r="72" spans="1:3">
      <c r="A72" s="53">
        <v>71</v>
      </c>
      <c r="B72" s="53">
        <v>200</v>
      </c>
      <c r="C72" s="53" t="s">
        <v>22</v>
      </c>
    </row>
    <row r="73" spans="1:3">
      <c r="A73" s="53">
        <v>72</v>
      </c>
      <c r="B73" s="53">
        <v>200</v>
      </c>
      <c r="C73" s="53" t="s">
        <v>12</v>
      </c>
    </row>
    <row r="74" spans="1:3">
      <c r="A74" s="53">
        <v>73</v>
      </c>
      <c r="B74" s="53">
        <v>200</v>
      </c>
      <c r="C74" s="53" t="s">
        <v>12</v>
      </c>
    </row>
    <row r="75" spans="1:3">
      <c r="A75" s="53">
        <v>74</v>
      </c>
      <c r="B75" s="53">
        <v>800</v>
      </c>
      <c r="C75" s="53" t="s">
        <v>22</v>
      </c>
    </row>
    <row r="76" spans="1:3">
      <c r="A76" s="53">
        <v>75</v>
      </c>
      <c r="B76" s="53">
        <v>400</v>
      </c>
      <c r="C76" s="53" t="s">
        <v>12</v>
      </c>
    </row>
    <row r="77" spans="1:3">
      <c r="A77" s="53">
        <v>76</v>
      </c>
      <c r="B77" s="53">
        <v>400</v>
      </c>
      <c r="C77" s="53" t="s">
        <v>12</v>
      </c>
    </row>
    <row r="78" spans="1:3">
      <c r="A78" s="53">
        <v>77</v>
      </c>
      <c r="B78" s="53">
        <v>200</v>
      </c>
      <c r="C78" s="53" t="s">
        <v>22</v>
      </c>
    </row>
    <row r="79" spans="1:3">
      <c r="A79" s="53">
        <v>78</v>
      </c>
      <c r="B79" s="53">
        <v>800</v>
      </c>
      <c r="C79" s="53" t="s">
        <v>22</v>
      </c>
    </row>
    <row r="80" spans="1:3">
      <c r="A80" s="53">
        <v>79</v>
      </c>
      <c r="B80" s="53">
        <v>800</v>
      </c>
      <c r="C80" s="53" t="s">
        <v>22</v>
      </c>
    </row>
    <row r="81" spans="1:3">
      <c r="A81" s="53">
        <v>80</v>
      </c>
      <c r="B81" s="53">
        <v>400</v>
      </c>
      <c r="C81" s="53" t="s">
        <v>12</v>
      </c>
    </row>
    <row r="82" spans="1:3">
      <c r="A82" s="53">
        <v>81</v>
      </c>
      <c r="B82" s="53">
        <v>800</v>
      </c>
      <c r="C82" s="53" t="s">
        <v>22</v>
      </c>
    </row>
    <row r="83" spans="1:3">
      <c r="A83" s="53">
        <v>82</v>
      </c>
      <c r="B83" s="53">
        <v>600</v>
      </c>
      <c r="C83" s="53" t="s">
        <v>12</v>
      </c>
    </row>
    <row r="84" spans="1:3">
      <c r="A84" s="53">
        <v>83</v>
      </c>
      <c r="B84" s="53">
        <v>400</v>
      </c>
      <c r="C84" s="53" t="s">
        <v>22</v>
      </c>
    </row>
    <row r="85" spans="1:3">
      <c r="A85" s="53">
        <v>84</v>
      </c>
      <c r="B85" s="53">
        <v>1000</v>
      </c>
      <c r="C85" s="53" t="s">
        <v>12</v>
      </c>
    </row>
    <row r="86" spans="1:3">
      <c r="A86" s="53">
        <v>85</v>
      </c>
      <c r="B86" s="53">
        <v>400</v>
      </c>
      <c r="C86" s="53" t="s">
        <v>12</v>
      </c>
    </row>
    <row r="87" spans="1:3">
      <c r="A87" s="53">
        <v>86</v>
      </c>
      <c r="B87" s="53">
        <v>200</v>
      </c>
      <c r="C87" s="53" t="s">
        <v>12</v>
      </c>
    </row>
    <row r="88" spans="1:3">
      <c r="A88" s="53">
        <v>87</v>
      </c>
      <c r="B88" s="53">
        <v>600</v>
      </c>
      <c r="C88" s="53" t="s">
        <v>22</v>
      </c>
    </row>
    <row r="89" spans="1:3">
      <c r="A89" s="53">
        <v>88</v>
      </c>
      <c r="B89" s="53">
        <v>200</v>
      </c>
      <c r="C89" s="53" t="s">
        <v>22</v>
      </c>
    </row>
    <row r="90" spans="1:3">
      <c r="A90" s="53">
        <v>89</v>
      </c>
      <c r="B90" s="53">
        <v>600</v>
      </c>
      <c r="C90" s="53" t="s">
        <v>22</v>
      </c>
    </row>
    <row r="91" spans="1:3">
      <c r="A91" s="53">
        <v>90</v>
      </c>
      <c r="B91" s="53">
        <v>400</v>
      </c>
      <c r="C91" s="53" t="s">
        <v>12</v>
      </c>
    </row>
    <row r="92" spans="1:3">
      <c r="A92" s="53">
        <v>91</v>
      </c>
      <c r="B92" s="53">
        <v>400</v>
      </c>
      <c r="C92" s="53" t="s">
        <v>22</v>
      </c>
    </row>
    <row r="93" spans="1:3">
      <c r="A93" s="53">
        <v>92</v>
      </c>
      <c r="B93" s="53">
        <v>600</v>
      </c>
      <c r="C93" s="53" t="s">
        <v>12</v>
      </c>
    </row>
    <row r="94" spans="1:3">
      <c r="A94" s="53">
        <v>93</v>
      </c>
      <c r="B94" s="53">
        <v>400</v>
      </c>
      <c r="C94" s="53" t="s">
        <v>12</v>
      </c>
    </row>
    <row r="95" spans="1:3">
      <c r="A95" s="53">
        <v>94</v>
      </c>
      <c r="B95" s="53">
        <v>800</v>
      </c>
      <c r="C95" s="53" t="s">
        <v>22</v>
      </c>
    </row>
    <row r="96" spans="1:3">
      <c r="A96" s="53">
        <v>95</v>
      </c>
      <c r="B96" s="53">
        <v>600</v>
      </c>
      <c r="C96" s="53" t="s">
        <v>12</v>
      </c>
    </row>
    <row r="97" spans="1:3">
      <c r="A97" s="53">
        <v>96</v>
      </c>
      <c r="B97" s="53">
        <v>600</v>
      </c>
      <c r="C97" s="53" t="s">
        <v>12</v>
      </c>
    </row>
    <row r="98" spans="1:3">
      <c r="A98" s="53">
        <v>97</v>
      </c>
      <c r="B98" s="53">
        <v>400</v>
      </c>
      <c r="C98" s="53" t="s">
        <v>22</v>
      </c>
    </row>
    <row r="99" spans="1:3">
      <c r="A99" s="53">
        <v>98</v>
      </c>
      <c r="B99" s="53">
        <v>400</v>
      </c>
      <c r="C99" s="53" t="s">
        <v>12</v>
      </c>
    </row>
    <row r="100" spans="1:3">
      <c r="A100" s="53">
        <v>99</v>
      </c>
      <c r="B100" s="53">
        <v>200</v>
      </c>
      <c r="C100" s="53" t="s">
        <v>22</v>
      </c>
    </row>
    <row r="101" spans="1:3">
      <c r="A101" s="53">
        <v>100</v>
      </c>
      <c r="B101" s="53">
        <v>600</v>
      </c>
      <c r="C101" s="53" t="s">
        <v>12</v>
      </c>
    </row>
    <row r="102" spans="1:3">
      <c r="A102" s="53">
        <v>101</v>
      </c>
      <c r="B102" s="53">
        <v>400</v>
      </c>
      <c r="C102" s="53" t="s">
        <v>12</v>
      </c>
    </row>
    <row r="103" spans="1:3">
      <c r="A103" s="53">
        <v>102</v>
      </c>
      <c r="B103" s="53">
        <v>400</v>
      </c>
      <c r="C103" s="53" t="s">
        <v>12</v>
      </c>
    </row>
    <row r="104" spans="1:3">
      <c r="A104" s="53">
        <v>103</v>
      </c>
      <c r="B104" s="53">
        <v>400</v>
      </c>
      <c r="C104" s="53" t="s">
        <v>12</v>
      </c>
    </row>
    <row r="105" spans="1:3">
      <c r="A105" s="53">
        <v>104</v>
      </c>
      <c r="B105" s="53">
        <v>800</v>
      </c>
      <c r="C105" s="53" t="s">
        <v>22</v>
      </c>
    </row>
    <row r="106" spans="1:3">
      <c r="A106" s="53">
        <v>105</v>
      </c>
      <c r="B106" s="53">
        <v>400</v>
      </c>
      <c r="C106" s="53" t="s">
        <v>22</v>
      </c>
    </row>
    <row r="107" spans="1:3">
      <c r="A107" s="53">
        <v>106</v>
      </c>
      <c r="B107" s="53">
        <v>200</v>
      </c>
      <c r="C107" s="53" t="s">
        <v>12</v>
      </c>
    </row>
    <row r="108" spans="1:3">
      <c r="A108" s="53">
        <v>107</v>
      </c>
      <c r="B108" s="53">
        <v>600</v>
      </c>
      <c r="C108" s="53" t="s">
        <v>22</v>
      </c>
    </row>
    <row r="109" spans="1:3">
      <c r="A109" s="53">
        <v>108</v>
      </c>
      <c r="B109" s="53">
        <v>600</v>
      </c>
      <c r="C109" s="53" t="s">
        <v>22</v>
      </c>
    </row>
    <row r="110" spans="1:3">
      <c r="A110" s="53">
        <v>109</v>
      </c>
      <c r="B110" s="53">
        <v>200</v>
      </c>
      <c r="C110" s="53" t="s">
        <v>12</v>
      </c>
    </row>
    <row r="111" spans="1:3">
      <c r="A111" s="53">
        <v>110</v>
      </c>
      <c r="B111" s="53">
        <v>600</v>
      </c>
      <c r="C111" s="53" t="s">
        <v>12</v>
      </c>
    </row>
    <row r="112" spans="1:3">
      <c r="A112" s="53">
        <v>111</v>
      </c>
      <c r="B112" s="53">
        <v>400</v>
      </c>
      <c r="C112" s="53" t="s">
        <v>22</v>
      </c>
    </row>
    <row r="113" spans="1:3">
      <c r="A113" s="53">
        <v>112</v>
      </c>
      <c r="B113" s="53">
        <v>200</v>
      </c>
      <c r="C113" s="53" t="s">
        <v>22</v>
      </c>
    </row>
    <row r="114" spans="1:3">
      <c r="A114" s="53">
        <v>113</v>
      </c>
      <c r="B114" s="53">
        <v>600</v>
      </c>
      <c r="C114" s="53" t="s">
        <v>12</v>
      </c>
    </row>
    <row r="115" spans="1:3">
      <c r="A115" s="53">
        <v>114</v>
      </c>
      <c r="B115" s="53">
        <v>400</v>
      </c>
      <c r="C115" s="53" t="s">
        <v>22</v>
      </c>
    </row>
    <row r="116" spans="1:3">
      <c r="A116" s="53">
        <v>115</v>
      </c>
      <c r="B116" s="53">
        <v>400</v>
      </c>
      <c r="C116" s="53" t="s">
        <v>12</v>
      </c>
    </row>
    <row r="117" spans="1:3">
      <c r="A117" s="53">
        <v>116</v>
      </c>
      <c r="B117" s="53">
        <v>400</v>
      </c>
      <c r="C117" s="53" t="s">
        <v>12</v>
      </c>
    </row>
    <row r="118" spans="1:3">
      <c r="A118" s="53">
        <v>117</v>
      </c>
      <c r="B118" s="53">
        <v>200</v>
      </c>
      <c r="C118" s="53" t="s">
        <v>22</v>
      </c>
    </row>
    <row r="119" spans="1:3">
      <c r="A119" s="53">
        <v>118</v>
      </c>
      <c r="B119" s="53">
        <v>800</v>
      </c>
      <c r="C119" s="53" t="s">
        <v>22</v>
      </c>
    </row>
    <row r="120" spans="1:3">
      <c r="A120" s="53">
        <v>119</v>
      </c>
      <c r="B120" s="53">
        <v>800</v>
      </c>
      <c r="C120" s="53" t="s">
        <v>22</v>
      </c>
    </row>
    <row r="121" spans="1:3">
      <c r="A121" s="53">
        <v>120</v>
      </c>
      <c r="B121" s="53">
        <v>800</v>
      </c>
      <c r="C121" s="53" t="s">
        <v>12</v>
      </c>
    </row>
    <row r="122" spans="1:3">
      <c r="A122" s="53">
        <v>121</v>
      </c>
      <c r="B122" s="53">
        <v>400</v>
      </c>
      <c r="C122" s="53" t="s">
        <v>12</v>
      </c>
    </row>
    <row r="123" spans="1:3">
      <c r="A123" s="53">
        <v>122</v>
      </c>
      <c r="B123" s="53">
        <v>400</v>
      </c>
      <c r="C123" s="53" t="s">
        <v>22</v>
      </c>
    </row>
    <row r="124" spans="1:3">
      <c r="A124" s="53">
        <v>123</v>
      </c>
      <c r="B124" s="53">
        <v>400</v>
      </c>
      <c r="C124" s="53" t="s">
        <v>12</v>
      </c>
    </row>
    <row r="125" spans="1:3">
      <c r="A125" s="53">
        <v>124</v>
      </c>
      <c r="B125" s="53">
        <v>1000</v>
      </c>
      <c r="C125" s="53" t="s">
        <v>22</v>
      </c>
    </row>
    <row r="126" spans="1:3">
      <c r="A126" s="53">
        <v>125</v>
      </c>
      <c r="B126" s="53">
        <v>1000</v>
      </c>
      <c r="C126" s="53" t="s">
        <v>12</v>
      </c>
    </row>
    <row r="127" spans="1:3">
      <c r="A127" s="53">
        <v>126</v>
      </c>
      <c r="B127" s="53">
        <v>400</v>
      </c>
      <c r="C127" s="53" t="s">
        <v>12</v>
      </c>
    </row>
    <row r="128" spans="1:3">
      <c r="A128" s="53">
        <v>127</v>
      </c>
      <c r="B128" s="53">
        <v>600</v>
      </c>
      <c r="C128" s="53" t="s">
        <v>12</v>
      </c>
    </row>
    <row r="129" spans="1:3">
      <c r="A129" s="53">
        <v>128</v>
      </c>
      <c r="B129" s="53">
        <v>200</v>
      </c>
      <c r="C129" s="53" t="s">
        <v>22</v>
      </c>
    </row>
    <row r="130" spans="1:3">
      <c r="A130" s="53">
        <v>129</v>
      </c>
      <c r="B130" s="53">
        <v>400</v>
      </c>
      <c r="C130" s="53" t="s">
        <v>22</v>
      </c>
    </row>
    <row r="131" spans="1:3">
      <c r="A131" s="53">
        <v>130</v>
      </c>
      <c r="B131" s="53">
        <v>400</v>
      </c>
      <c r="C131" s="53" t="s">
        <v>22</v>
      </c>
    </row>
    <row r="132" spans="1:3">
      <c r="A132" s="53">
        <v>131</v>
      </c>
      <c r="B132" s="53">
        <v>400</v>
      </c>
      <c r="C132" s="53" t="s">
        <v>22</v>
      </c>
    </row>
    <row r="133" spans="1:3">
      <c r="A133" s="53">
        <v>132</v>
      </c>
      <c r="B133" s="53">
        <v>400</v>
      </c>
      <c r="C133" s="53" t="s">
        <v>12</v>
      </c>
    </row>
    <row r="134" spans="1:3">
      <c r="A134" s="53">
        <v>133</v>
      </c>
      <c r="B134" s="53">
        <v>400</v>
      </c>
      <c r="C134" s="53" t="s">
        <v>22</v>
      </c>
    </row>
    <row r="135" spans="1:3">
      <c r="A135" s="53">
        <v>134</v>
      </c>
      <c r="B135" s="53">
        <v>400</v>
      </c>
      <c r="C135" s="53" t="s">
        <v>12</v>
      </c>
    </row>
    <row r="136" spans="1:3">
      <c r="A136" s="53">
        <v>135</v>
      </c>
      <c r="B136" s="53">
        <v>1000</v>
      </c>
      <c r="C136" s="53" t="s">
        <v>22</v>
      </c>
    </row>
    <row r="137" spans="1:3">
      <c r="A137" s="53">
        <v>136</v>
      </c>
      <c r="B137" s="53">
        <v>400</v>
      </c>
      <c r="C137" s="53" t="s">
        <v>12</v>
      </c>
    </row>
    <row r="138" spans="1:3">
      <c r="A138" s="53">
        <v>137</v>
      </c>
      <c r="B138" s="53">
        <v>400</v>
      </c>
      <c r="C138" s="53" t="s">
        <v>12</v>
      </c>
    </row>
    <row r="139" spans="1:3">
      <c r="A139" s="53">
        <v>138</v>
      </c>
      <c r="B139" s="53">
        <v>400</v>
      </c>
      <c r="C139" s="53" t="s">
        <v>12</v>
      </c>
    </row>
    <row r="140" spans="1:3">
      <c r="A140" s="53">
        <v>139</v>
      </c>
      <c r="B140" s="53">
        <v>600</v>
      </c>
      <c r="C140" s="53" t="s">
        <v>22</v>
      </c>
    </row>
    <row r="141" spans="1:3">
      <c r="A141" s="53">
        <v>140</v>
      </c>
      <c r="B141" s="53">
        <v>200</v>
      </c>
      <c r="C141" s="53" t="s">
        <v>22</v>
      </c>
    </row>
    <row r="142" spans="1:3">
      <c r="A142" s="53">
        <v>141</v>
      </c>
      <c r="B142" s="53">
        <v>200</v>
      </c>
      <c r="C142" s="53" t="s">
        <v>22</v>
      </c>
    </row>
    <row r="143" spans="1:3">
      <c r="A143" s="53">
        <v>142</v>
      </c>
      <c r="B143" s="53">
        <v>400</v>
      </c>
      <c r="C143" s="53" t="s">
        <v>22</v>
      </c>
    </row>
    <row r="144" spans="1:3">
      <c r="A144" s="53">
        <v>143</v>
      </c>
      <c r="B144" s="53">
        <v>600</v>
      </c>
      <c r="C144" s="53" t="s">
        <v>22</v>
      </c>
    </row>
    <row r="145" spans="1:3">
      <c r="A145" s="53">
        <v>144</v>
      </c>
      <c r="B145" s="53">
        <v>200</v>
      </c>
      <c r="C145" s="53" t="s">
        <v>12</v>
      </c>
    </row>
    <row r="146" spans="1:3">
      <c r="A146" s="53">
        <v>145</v>
      </c>
      <c r="B146" s="53">
        <v>400</v>
      </c>
      <c r="C146" s="53" t="s">
        <v>12</v>
      </c>
    </row>
    <row r="147" spans="1:3">
      <c r="A147" s="53">
        <v>146</v>
      </c>
      <c r="B147" s="53">
        <v>400</v>
      </c>
      <c r="C147" s="53" t="s">
        <v>12</v>
      </c>
    </row>
    <row r="148" spans="1:3">
      <c r="A148" s="53">
        <v>147</v>
      </c>
      <c r="B148" s="53">
        <v>400</v>
      </c>
      <c r="C148" s="53" t="s">
        <v>22</v>
      </c>
    </row>
    <row r="149" spans="1:3">
      <c r="A149" s="53">
        <v>148</v>
      </c>
      <c r="B149" s="53">
        <v>200</v>
      </c>
      <c r="C149" s="53" t="s">
        <v>12</v>
      </c>
    </row>
    <row r="150" spans="1:3">
      <c r="A150" s="53">
        <v>149</v>
      </c>
      <c r="B150" s="53">
        <v>400</v>
      </c>
      <c r="C150" s="53" t="s">
        <v>12</v>
      </c>
    </row>
    <row r="151" spans="1:3">
      <c r="A151" s="53">
        <v>150</v>
      </c>
      <c r="B151" s="53">
        <v>600</v>
      </c>
      <c r="C151" s="53" t="s">
        <v>12</v>
      </c>
    </row>
    <row r="152" spans="1:3">
      <c r="A152" s="53">
        <v>151</v>
      </c>
      <c r="B152" s="53">
        <v>200</v>
      </c>
      <c r="C152" s="53" t="s">
        <v>22</v>
      </c>
    </row>
    <row r="153" spans="1:3">
      <c r="A153" s="53">
        <v>152</v>
      </c>
      <c r="B153" s="53">
        <v>600</v>
      </c>
      <c r="C153" s="53" t="s">
        <v>22</v>
      </c>
    </row>
    <row r="154" spans="1:3">
      <c r="A154" s="53">
        <v>153</v>
      </c>
      <c r="B154" s="53">
        <v>800</v>
      </c>
      <c r="C154" s="53" t="s">
        <v>22</v>
      </c>
    </row>
    <row r="155" spans="1:3">
      <c r="A155" s="53">
        <v>154</v>
      </c>
      <c r="B155" s="53">
        <v>1000</v>
      </c>
      <c r="C155" s="53" t="s">
        <v>22</v>
      </c>
    </row>
    <row r="156" spans="1:3">
      <c r="A156" s="53">
        <v>155</v>
      </c>
      <c r="B156" s="53">
        <v>400</v>
      </c>
      <c r="C156" s="53" t="s">
        <v>22</v>
      </c>
    </row>
    <row r="157" spans="1:3">
      <c r="A157" s="53">
        <v>156</v>
      </c>
      <c r="B157" s="53">
        <v>400</v>
      </c>
      <c r="C157" s="53" t="s">
        <v>22</v>
      </c>
    </row>
    <row r="158" spans="1:3">
      <c r="A158" s="53">
        <v>157</v>
      </c>
      <c r="B158" s="53">
        <v>800</v>
      </c>
      <c r="C158" s="53" t="s">
        <v>22</v>
      </c>
    </row>
    <row r="159" spans="1:3">
      <c r="A159" s="53">
        <v>158</v>
      </c>
      <c r="B159" s="53">
        <v>400</v>
      </c>
      <c r="C159" s="53" t="s">
        <v>22</v>
      </c>
    </row>
    <row r="160" spans="1:3">
      <c r="A160" s="53">
        <v>159</v>
      </c>
      <c r="B160" s="53">
        <v>400</v>
      </c>
      <c r="C160" s="53" t="s">
        <v>12</v>
      </c>
    </row>
    <row r="161" spans="1:3">
      <c r="A161" s="53">
        <v>160</v>
      </c>
      <c r="B161" s="53">
        <v>200</v>
      </c>
      <c r="C161" s="53" t="s">
        <v>12</v>
      </c>
    </row>
    <row r="162" spans="1:3">
      <c r="A162" s="53">
        <v>161</v>
      </c>
      <c r="B162" s="53">
        <v>200</v>
      </c>
      <c r="C162" s="53" t="s">
        <v>12</v>
      </c>
    </row>
    <row r="163" spans="1:3">
      <c r="A163" s="53">
        <v>162</v>
      </c>
      <c r="B163" s="53">
        <v>400</v>
      </c>
      <c r="C163" s="53" t="s">
        <v>12</v>
      </c>
    </row>
    <row r="164" spans="1:3">
      <c r="A164" s="53">
        <v>163</v>
      </c>
      <c r="B164" s="53">
        <v>400</v>
      </c>
      <c r="C164" s="53" t="s">
        <v>22</v>
      </c>
    </row>
    <row r="165" spans="1:3">
      <c r="A165" s="53">
        <v>164</v>
      </c>
      <c r="B165" s="53">
        <v>200</v>
      </c>
      <c r="C165" s="53" t="s">
        <v>12</v>
      </c>
    </row>
    <row r="166" spans="1:3">
      <c r="A166" s="53">
        <v>165</v>
      </c>
      <c r="B166" s="53">
        <v>400</v>
      </c>
      <c r="C166" s="53" t="s">
        <v>22</v>
      </c>
    </row>
    <row r="167" spans="1:3">
      <c r="A167" s="53">
        <v>166</v>
      </c>
      <c r="B167" s="53">
        <v>400</v>
      </c>
      <c r="C167" s="53" t="s">
        <v>22</v>
      </c>
    </row>
    <row r="168" spans="1:3">
      <c r="A168" s="53">
        <v>167</v>
      </c>
      <c r="B168" s="53">
        <v>600</v>
      </c>
      <c r="C168" s="53" t="s">
        <v>22</v>
      </c>
    </row>
    <row r="169" spans="1:3">
      <c r="A169" s="53">
        <v>168</v>
      </c>
      <c r="B169" s="53">
        <v>400</v>
      </c>
      <c r="C169" s="53" t="s">
        <v>12</v>
      </c>
    </row>
    <row r="170" spans="1:3">
      <c r="A170" s="53">
        <v>169</v>
      </c>
      <c r="B170" s="53">
        <v>800</v>
      </c>
      <c r="C170" s="53" t="s">
        <v>12</v>
      </c>
    </row>
    <row r="171" spans="1:3">
      <c r="A171" s="53">
        <v>170</v>
      </c>
      <c r="B171" s="53">
        <v>600</v>
      </c>
      <c r="C171" s="53" t="s">
        <v>12</v>
      </c>
    </row>
    <row r="172" spans="1:3">
      <c r="A172" s="53">
        <v>171</v>
      </c>
      <c r="B172" s="53">
        <v>400</v>
      </c>
      <c r="C172" s="53" t="s">
        <v>12</v>
      </c>
    </row>
    <row r="173" spans="1:3">
      <c r="A173" s="53">
        <v>172</v>
      </c>
      <c r="B173" s="53">
        <v>800</v>
      </c>
      <c r="C173" s="53" t="s">
        <v>12</v>
      </c>
    </row>
    <row r="174" spans="1:3">
      <c r="A174" s="53">
        <v>173</v>
      </c>
      <c r="B174" s="53">
        <v>400</v>
      </c>
      <c r="C174" s="53" t="s">
        <v>12</v>
      </c>
    </row>
    <row r="175" spans="1:3">
      <c r="A175" s="53">
        <v>174</v>
      </c>
      <c r="B175" s="53">
        <v>400</v>
      </c>
      <c r="C175" s="53" t="s">
        <v>12</v>
      </c>
    </row>
    <row r="176" spans="1:3">
      <c r="A176" s="53">
        <v>175</v>
      </c>
      <c r="B176" s="53">
        <v>600</v>
      </c>
      <c r="C176" s="53" t="s">
        <v>22</v>
      </c>
    </row>
    <row r="177" spans="1:3">
      <c r="A177" s="53">
        <v>176</v>
      </c>
      <c r="B177" s="53">
        <v>400</v>
      </c>
      <c r="C177" s="53" t="s">
        <v>22</v>
      </c>
    </row>
    <row r="178" spans="1:3">
      <c r="A178" s="53">
        <v>177</v>
      </c>
      <c r="B178" s="53">
        <v>400</v>
      </c>
      <c r="C178" s="53" t="s">
        <v>22</v>
      </c>
    </row>
    <row r="179" spans="1:3">
      <c r="A179" s="53">
        <v>178</v>
      </c>
      <c r="B179" s="53">
        <v>400</v>
      </c>
      <c r="C179" s="53" t="s">
        <v>22</v>
      </c>
    </row>
    <row r="180" spans="1:3">
      <c r="A180" s="53">
        <v>179</v>
      </c>
      <c r="B180" s="53">
        <v>400</v>
      </c>
      <c r="C180" s="53" t="s">
        <v>22</v>
      </c>
    </row>
    <row r="181" spans="1:3">
      <c r="A181" s="53">
        <v>180</v>
      </c>
      <c r="B181" s="53">
        <v>400</v>
      </c>
      <c r="C181" s="53" t="s">
        <v>12</v>
      </c>
    </row>
    <row r="182" spans="1:3">
      <c r="A182" s="53">
        <v>181</v>
      </c>
      <c r="B182" s="53">
        <v>400</v>
      </c>
      <c r="C182" s="53" t="s">
        <v>22</v>
      </c>
    </row>
    <row r="183" spans="1:3">
      <c r="A183" s="53">
        <v>182</v>
      </c>
      <c r="B183" s="53">
        <v>600</v>
      </c>
      <c r="C183" s="53" t="s">
        <v>12</v>
      </c>
    </row>
    <row r="184" spans="1:3">
      <c r="A184" s="53">
        <v>183</v>
      </c>
      <c r="B184" s="53">
        <v>400</v>
      </c>
      <c r="C184" s="53" t="s">
        <v>22</v>
      </c>
    </row>
    <row r="185" spans="1:3">
      <c r="A185" s="53">
        <v>184</v>
      </c>
      <c r="B185" s="53">
        <v>600</v>
      </c>
      <c r="C185" s="53" t="s">
        <v>22</v>
      </c>
    </row>
    <row r="186" spans="1:3">
      <c r="A186" s="53">
        <v>185</v>
      </c>
      <c r="B186" s="53">
        <v>600</v>
      </c>
      <c r="C186" s="53" t="s">
        <v>22</v>
      </c>
    </row>
    <row r="187" spans="1:3">
      <c r="A187" s="53">
        <v>186</v>
      </c>
      <c r="B187" s="53">
        <v>400</v>
      </c>
      <c r="C187" s="53" t="s">
        <v>22</v>
      </c>
    </row>
    <row r="188" spans="1:3">
      <c r="A188" s="53">
        <v>187</v>
      </c>
      <c r="B188" s="53">
        <v>800</v>
      </c>
      <c r="C188" s="53" t="s">
        <v>22</v>
      </c>
    </row>
    <row r="189" spans="1:3">
      <c r="A189" s="53">
        <v>188</v>
      </c>
      <c r="B189" s="53">
        <v>600</v>
      </c>
      <c r="C189" s="53" t="s">
        <v>12</v>
      </c>
    </row>
    <row r="190" spans="1:3">
      <c r="A190" s="53">
        <v>189</v>
      </c>
      <c r="B190" s="53">
        <v>800</v>
      </c>
      <c r="C190" s="53" t="s">
        <v>22</v>
      </c>
    </row>
    <row r="191" spans="1:3">
      <c r="A191" s="53">
        <v>190</v>
      </c>
      <c r="B191" s="53">
        <v>400</v>
      </c>
      <c r="C191" s="53" t="s">
        <v>12</v>
      </c>
    </row>
    <row r="192" spans="1:3">
      <c r="A192" s="53">
        <v>191</v>
      </c>
      <c r="B192" s="53">
        <v>200</v>
      </c>
      <c r="C192" s="53" t="s">
        <v>22</v>
      </c>
    </row>
    <row r="193" spans="1:3">
      <c r="A193" s="53">
        <v>192</v>
      </c>
      <c r="B193" s="53">
        <v>600</v>
      </c>
      <c r="C193" s="53" t="s">
        <v>12</v>
      </c>
    </row>
    <row r="194" spans="1:3">
      <c r="A194" s="53">
        <v>193</v>
      </c>
      <c r="B194" s="53">
        <v>600</v>
      </c>
      <c r="C194" s="53" t="s">
        <v>22</v>
      </c>
    </row>
    <row r="195" spans="1:3">
      <c r="A195" s="53">
        <v>194</v>
      </c>
      <c r="B195" s="53">
        <v>1000</v>
      </c>
      <c r="C195" s="53" t="s">
        <v>22</v>
      </c>
    </row>
    <row r="196" spans="1:3">
      <c r="A196" s="53">
        <v>195</v>
      </c>
      <c r="B196" s="53">
        <v>400</v>
      </c>
      <c r="C196" s="53" t="s">
        <v>22</v>
      </c>
    </row>
    <row r="197" spans="1:3">
      <c r="A197" s="53">
        <v>196</v>
      </c>
      <c r="B197" s="53">
        <v>200</v>
      </c>
      <c r="C197" s="53" t="s">
        <v>22</v>
      </c>
    </row>
    <row r="198" spans="1:3">
      <c r="A198" s="53">
        <v>197</v>
      </c>
      <c r="B198" s="53">
        <v>800</v>
      </c>
      <c r="C198" s="53" t="s">
        <v>22</v>
      </c>
    </row>
    <row r="199" spans="1:3">
      <c r="A199" s="53">
        <v>198</v>
      </c>
      <c r="B199" s="53">
        <v>400</v>
      </c>
      <c r="C199" s="53" t="s">
        <v>12</v>
      </c>
    </row>
    <row r="200" spans="1:3">
      <c r="A200" s="53">
        <v>199</v>
      </c>
      <c r="B200" s="53">
        <v>200</v>
      </c>
      <c r="C200" s="53" t="s">
        <v>22</v>
      </c>
    </row>
    <row r="201" spans="1:3">
      <c r="A201" s="53">
        <v>200</v>
      </c>
      <c r="B201" s="53">
        <v>400</v>
      </c>
      <c r="C201" s="53" t="s">
        <v>22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3" sqref="E3"/>
    </sheetView>
  </sheetViews>
  <sheetFormatPr defaultColWidth="9" defaultRowHeight="16.2"/>
  <cols>
    <col min="1" max="1" width="6" style="35" bestFit="1" customWidth="1"/>
    <col min="2" max="2" width="7.21875" style="35" customWidth="1"/>
    <col min="3" max="3" width="6.44140625" style="35" bestFit="1" customWidth="1"/>
    <col min="4" max="4" width="3" style="35" customWidth="1"/>
    <col min="5" max="5" width="8" style="35" customWidth="1"/>
    <col min="6" max="6" width="7.44140625" style="35" bestFit="1" customWidth="1"/>
    <col min="7" max="7" width="6.88671875" style="35" customWidth="1"/>
    <col min="8" max="9" width="9" style="35"/>
    <col min="10" max="10" width="9.6640625" style="35" customWidth="1"/>
    <col min="11" max="16384" width="9" style="35"/>
  </cols>
  <sheetData>
    <row r="1" spans="1:6">
      <c r="A1" s="33" t="s">
        <v>106</v>
      </c>
      <c r="B1" s="33" t="s">
        <v>99</v>
      </c>
      <c r="C1" s="34" t="s">
        <v>155</v>
      </c>
      <c r="F1" s="36"/>
    </row>
    <row r="2" spans="1:6">
      <c r="A2" s="35" t="s">
        <v>156</v>
      </c>
      <c r="B2" s="35" t="s">
        <v>157</v>
      </c>
      <c r="C2" s="35">
        <v>12500</v>
      </c>
      <c r="E2" s="35" t="s">
        <v>158</v>
      </c>
    </row>
    <row r="3" spans="1:6">
      <c r="A3" s="35" t="s">
        <v>159</v>
      </c>
      <c r="B3" s="35" t="s">
        <v>81</v>
      </c>
      <c r="C3" s="35">
        <v>36200</v>
      </c>
      <c r="E3" s="35">
        <f>SUMIF(A2:A9,"門市",C2:C9)</f>
        <v>104600</v>
      </c>
      <c r="F3" s="35" t="s">
        <v>204</v>
      </c>
    </row>
    <row r="4" spans="1:6">
      <c r="A4" s="35" t="s">
        <v>160</v>
      </c>
      <c r="B4" s="35" t="s">
        <v>82</v>
      </c>
      <c r="C4" s="35">
        <v>18700</v>
      </c>
      <c r="E4" s="35" t="s">
        <v>161</v>
      </c>
    </row>
    <row r="5" spans="1:6">
      <c r="A5" s="35" t="s">
        <v>162</v>
      </c>
      <c r="B5" s="35" t="s">
        <v>83</v>
      </c>
      <c r="C5" s="35">
        <v>40800</v>
      </c>
      <c r="E5" s="35">
        <f>SUMIF(A2:A9,"業務",C2:C98)</f>
        <v>142850</v>
      </c>
      <c r="F5" s="35" t="s">
        <v>205</v>
      </c>
    </row>
    <row r="6" spans="1:6">
      <c r="A6" s="35" t="s">
        <v>163</v>
      </c>
      <c r="B6" s="35" t="s">
        <v>84</v>
      </c>
      <c r="C6" s="35">
        <v>51650</v>
      </c>
      <c r="E6" s="35" t="s">
        <v>164</v>
      </c>
    </row>
    <row r="7" spans="1:6">
      <c r="A7" s="35" t="s">
        <v>165</v>
      </c>
      <c r="B7" s="35" t="s">
        <v>85</v>
      </c>
      <c r="C7" s="35">
        <v>32500</v>
      </c>
      <c r="E7" s="35">
        <f>SUMIF(C2:C9,"&gt;=30000")</f>
        <v>193750</v>
      </c>
      <c r="F7" s="35" t="s">
        <v>206</v>
      </c>
    </row>
    <row r="8" spans="1:6">
      <c r="A8" s="35" t="s">
        <v>166</v>
      </c>
      <c r="B8" s="35" t="s">
        <v>167</v>
      </c>
      <c r="C8" s="35">
        <v>22500</v>
      </c>
      <c r="E8" s="35" t="s">
        <v>168</v>
      </c>
    </row>
    <row r="9" spans="1:6">
      <c r="A9" s="35" t="s">
        <v>169</v>
      </c>
      <c r="B9" s="35" t="s">
        <v>170</v>
      </c>
      <c r="C9" s="35">
        <v>32600</v>
      </c>
      <c r="E9" s="35">
        <f>SUMIF(C2:C9,"&lt;30000")</f>
        <v>53700</v>
      </c>
      <c r="F9" s="35" t="s">
        <v>207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F9"/>
  <sheetViews>
    <sheetView workbookViewId="0">
      <selection activeCell="A2" sqref="A2"/>
    </sheetView>
  </sheetViews>
  <sheetFormatPr defaultColWidth="9" defaultRowHeight="16.2"/>
  <cols>
    <col min="1" max="1" width="6.21875" style="35" bestFit="1" customWidth="1"/>
    <col min="2" max="2" width="8.21875" style="35" bestFit="1" customWidth="1"/>
    <col min="3" max="3" width="6.44140625" style="35" bestFit="1" customWidth="1"/>
    <col min="4" max="4" width="3" style="35" customWidth="1"/>
    <col min="5" max="5" width="8" style="35" customWidth="1"/>
    <col min="6" max="6" width="7.44140625" style="35" bestFit="1" customWidth="1"/>
    <col min="7" max="7" width="6.88671875" style="35" customWidth="1"/>
    <col min="8" max="9" width="9" style="35"/>
    <col min="10" max="10" width="9.6640625" style="35" customWidth="1"/>
    <col min="11" max="16384" width="9" style="35"/>
  </cols>
  <sheetData>
    <row r="1" spans="1:6">
      <c r="A1" s="33" t="s">
        <v>106</v>
      </c>
      <c r="B1" s="33" t="s">
        <v>99</v>
      </c>
      <c r="C1" s="34" t="s">
        <v>155</v>
      </c>
      <c r="F1" s="36"/>
    </row>
    <row r="2" spans="1:6">
      <c r="A2" s="35" t="s">
        <v>156</v>
      </c>
      <c r="B2" s="35" t="s">
        <v>157</v>
      </c>
      <c r="C2" s="35">
        <v>12500</v>
      </c>
      <c r="E2" s="35" t="s">
        <v>158</v>
      </c>
    </row>
    <row r="3" spans="1:6">
      <c r="A3" s="35" t="s">
        <v>159</v>
      </c>
      <c r="B3" s="35" t="s">
        <v>81</v>
      </c>
      <c r="C3" s="35">
        <v>36200</v>
      </c>
    </row>
    <row r="4" spans="1:6">
      <c r="A4" s="35" t="s">
        <v>160</v>
      </c>
      <c r="B4" s="35" t="s">
        <v>82</v>
      </c>
      <c r="C4" s="35">
        <v>18700</v>
      </c>
      <c r="E4" s="35" t="s">
        <v>161</v>
      </c>
    </row>
    <row r="5" spans="1:6">
      <c r="A5" s="35" t="s">
        <v>162</v>
      </c>
      <c r="B5" s="35" t="s">
        <v>83</v>
      </c>
      <c r="C5" s="35">
        <v>40800</v>
      </c>
    </row>
    <row r="6" spans="1:6">
      <c r="A6" s="35" t="s">
        <v>163</v>
      </c>
      <c r="B6" s="35" t="s">
        <v>84</v>
      </c>
      <c r="C6" s="35">
        <v>51650</v>
      </c>
      <c r="E6" s="35" t="s">
        <v>164</v>
      </c>
    </row>
    <row r="7" spans="1:6">
      <c r="A7" s="35" t="s">
        <v>165</v>
      </c>
      <c r="B7" s="35" t="s">
        <v>85</v>
      </c>
      <c r="C7" s="35">
        <v>32500</v>
      </c>
    </row>
    <row r="8" spans="1:6">
      <c r="A8" s="35" t="s">
        <v>166</v>
      </c>
      <c r="B8" s="35" t="s">
        <v>167</v>
      </c>
      <c r="C8" s="35">
        <v>22500</v>
      </c>
      <c r="E8" s="35" t="s">
        <v>168</v>
      </c>
    </row>
    <row r="9" spans="1:6">
      <c r="A9" s="35" t="s">
        <v>169</v>
      </c>
      <c r="B9" s="35" t="s">
        <v>170</v>
      </c>
      <c r="C9" s="35">
        <v>32600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2" sqref="F2"/>
    </sheetView>
  </sheetViews>
  <sheetFormatPr defaultColWidth="9" defaultRowHeight="16.2"/>
  <cols>
    <col min="1" max="1" width="6.21875" style="35" bestFit="1" customWidth="1"/>
    <col min="2" max="2" width="8.21875" style="35" bestFit="1" customWidth="1"/>
    <col min="3" max="3" width="6.44140625" style="35" bestFit="1" customWidth="1"/>
    <col min="4" max="4" width="3" style="35" customWidth="1"/>
    <col min="5" max="5" width="8" style="35" customWidth="1"/>
    <col min="6" max="6" width="7.44140625" style="35" bestFit="1" customWidth="1"/>
    <col min="7" max="7" width="6.88671875" style="35" customWidth="1"/>
    <col min="8" max="9" width="9" style="35"/>
    <col min="10" max="10" width="9.6640625" style="35" customWidth="1"/>
    <col min="11" max="16384" width="9" style="35"/>
  </cols>
  <sheetData>
    <row r="1" spans="1:7">
      <c r="A1" s="33" t="s">
        <v>106</v>
      </c>
      <c r="B1" s="33" t="s">
        <v>99</v>
      </c>
      <c r="C1" s="34" t="s">
        <v>155</v>
      </c>
      <c r="F1" s="36" t="s">
        <v>107</v>
      </c>
    </row>
    <row r="2" spans="1:7">
      <c r="A2" s="35" t="s">
        <v>156</v>
      </c>
      <c r="B2" s="35" t="s">
        <v>157</v>
      </c>
      <c r="C2" s="35">
        <v>12500</v>
      </c>
      <c r="E2" s="35" t="s">
        <v>156</v>
      </c>
      <c r="F2" s="35">
        <f>SUMIF($A$2:$A$9,E2,$C$2:$C$9)</f>
        <v>104600</v>
      </c>
      <c r="G2" s="35" t="s">
        <v>208</v>
      </c>
    </row>
    <row r="3" spans="1:7">
      <c r="A3" s="35" t="s">
        <v>159</v>
      </c>
      <c r="B3" s="35" t="s">
        <v>81</v>
      </c>
      <c r="C3" s="35">
        <v>36200</v>
      </c>
      <c r="E3" s="35" t="s">
        <v>171</v>
      </c>
      <c r="F3" s="35">
        <f>SUMIF($A$2:$A$9,E3,$C$2:$C$9)</f>
        <v>142850</v>
      </c>
      <c r="G3" s="35" t="s">
        <v>209</v>
      </c>
    </row>
    <row r="4" spans="1:7">
      <c r="A4" s="35" t="s">
        <v>160</v>
      </c>
      <c r="B4" s="35" t="s">
        <v>82</v>
      </c>
      <c r="C4" s="35">
        <v>18700</v>
      </c>
    </row>
    <row r="5" spans="1:7">
      <c r="A5" s="35" t="s">
        <v>162</v>
      </c>
      <c r="B5" s="35" t="s">
        <v>83</v>
      </c>
      <c r="C5" s="35">
        <v>40800</v>
      </c>
      <c r="E5" s="35" t="s">
        <v>172</v>
      </c>
      <c r="F5" s="35">
        <f>SUMIF($C$2:$C$9,E5)</f>
        <v>193750</v>
      </c>
      <c r="G5" s="35" t="s">
        <v>210</v>
      </c>
    </row>
    <row r="6" spans="1:7">
      <c r="A6" s="35" t="s">
        <v>163</v>
      </c>
      <c r="B6" s="35" t="s">
        <v>84</v>
      </c>
      <c r="C6" s="35">
        <v>51650</v>
      </c>
      <c r="E6" s="35" t="s">
        <v>173</v>
      </c>
      <c r="F6" s="35">
        <f>SUMIF($C$2:$C$9,E6)</f>
        <v>53700</v>
      </c>
      <c r="G6" s="35" t="s">
        <v>211</v>
      </c>
    </row>
    <row r="7" spans="1:7">
      <c r="A7" s="35" t="s">
        <v>165</v>
      </c>
      <c r="B7" s="35" t="s">
        <v>85</v>
      </c>
      <c r="C7" s="35">
        <v>32500</v>
      </c>
    </row>
    <row r="8" spans="1:7">
      <c r="A8" s="35" t="s">
        <v>166</v>
      </c>
      <c r="B8" s="35" t="s">
        <v>167</v>
      </c>
      <c r="C8" s="35">
        <v>22500</v>
      </c>
    </row>
    <row r="9" spans="1:7">
      <c r="A9" s="35" t="s">
        <v>169</v>
      </c>
      <c r="B9" s="35" t="s">
        <v>170</v>
      </c>
      <c r="C9" s="35">
        <v>32600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F9"/>
  <sheetViews>
    <sheetView workbookViewId="0"/>
  </sheetViews>
  <sheetFormatPr defaultColWidth="9" defaultRowHeight="16.2"/>
  <cols>
    <col min="1" max="1" width="6.21875" style="35" bestFit="1" customWidth="1"/>
    <col min="2" max="2" width="8.21875" style="35" bestFit="1" customWidth="1"/>
    <col min="3" max="3" width="6.44140625" style="35" bestFit="1" customWidth="1"/>
    <col min="4" max="4" width="3" style="35" customWidth="1"/>
    <col min="5" max="5" width="8" style="35" customWidth="1"/>
    <col min="6" max="6" width="7.44140625" style="35" bestFit="1" customWidth="1"/>
    <col min="7" max="7" width="6.88671875" style="35" customWidth="1"/>
    <col min="8" max="9" width="9" style="35"/>
    <col min="10" max="10" width="9.6640625" style="35" customWidth="1"/>
    <col min="11" max="16384" width="9" style="35"/>
  </cols>
  <sheetData>
    <row r="1" spans="1:6">
      <c r="A1" s="33" t="s">
        <v>106</v>
      </c>
      <c r="B1" s="33" t="s">
        <v>99</v>
      </c>
      <c r="C1" s="34" t="s">
        <v>155</v>
      </c>
      <c r="F1" s="36" t="s">
        <v>107</v>
      </c>
    </row>
    <row r="2" spans="1:6">
      <c r="A2" s="35" t="s">
        <v>156</v>
      </c>
      <c r="B2" s="35" t="s">
        <v>157</v>
      </c>
      <c r="C2" s="35">
        <v>12500</v>
      </c>
      <c r="E2" s="35" t="s">
        <v>156</v>
      </c>
    </row>
    <row r="3" spans="1:6">
      <c r="A3" s="35" t="s">
        <v>159</v>
      </c>
      <c r="B3" s="35" t="s">
        <v>81</v>
      </c>
      <c r="C3" s="35">
        <v>36200</v>
      </c>
      <c r="E3" s="35" t="s">
        <v>171</v>
      </c>
    </row>
    <row r="4" spans="1:6">
      <c r="A4" s="35" t="s">
        <v>160</v>
      </c>
      <c r="B4" s="35" t="s">
        <v>82</v>
      </c>
      <c r="C4" s="35">
        <v>18700</v>
      </c>
    </row>
    <row r="5" spans="1:6">
      <c r="A5" s="35" t="s">
        <v>162</v>
      </c>
      <c r="B5" s="35" t="s">
        <v>83</v>
      </c>
      <c r="C5" s="35">
        <v>40800</v>
      </c>
      <c r="E5" s="35" t="s">
        <v>172</v>
      </c>
    </row>
    <row r="6" spans="1:6">
      <c r="A6" s="35" t="s">
        <v>163</v>
      </c>
      <c r="B6" s="35" t="s">
        <v>84</v>
      </c>
      <c r="C6" s="35">
        <v>51650</v>
      </c>
      <c r="E6" s="35" t="s">
        <v>173</v>
      </c>
    </row>
    <row r="7" spans="1:6">
      <c r="A7" s="35" t="s">
        <v>165</v>
      </c>
      <c r="B7" s="35" t="s">
        <v>85</v>
      </c>
      <c r="C7" s="35">
        <v>32500</v>
      </c>
    </row>
    <row r="8" spans="1:6">
      <c r="A8" s="35" t="s">
        <v>166</v>
      </c>
      <c r="B8" s="35" t="s">
        <v>167</v>
      </c>
      <c r="C8" s="35">
        <v>22500</v>
      </c>
    </row>
    <row r="9" spans="1:6">
      <c r="A9" s="35" t="s">
        <v>169</v>
      </c>
      <c r="B9" s="35" t="s">
        <v>170</v>
      </c>
      <c r="C9" s="35">
        <v>32600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F1" workbookViewId="0">
      <selection activeCell="G8" sqref="G8"/>
    </sheetView>
  </sheetViews>
  <sheetFormatPr defaultColWidth="9" defaultRowHeight="15.6"/>
  <cols>
    <col min="1" max="1" width="9" style="57"/>
    <col min="2" max="3" width="6" style="57" bestFit="1" customWidth="1"/>
    <col min="4" max="4" width="10.44140625" style="57" bestFit="1" customWidth="1"/>
    <col min="5" max="5" width="4.88671875" style="57" customWidth="1"/>
    <col min="6" max="6" width="18.33203125" style="57" bestFit="1" customWidth="1"/>
    <col min="7" max="7" width="11.88671875" style="57" bestFit="1" customWidth="1"/>
    <col min="8" max="16384" width="9" style="57"/>
  </cols>
  <sheetData>
    <row r="1" spans="1:8" ht="16.2">
      <c r="A1" s="55" t="s">
        <v>1</v>
      </c>
      <c r="B1" s="55" t="s">
        <v>2</v>
      </c>
      <c r="C1" s="55" t="s">
        <v>420</v>
      </c>
      <c r="D1" s="56" t="s">
        <v>421</v>
      </c>
    </row>
    <row r="2" spans="1:8" ht="16.2">
      <c r="A2" s="58" t="s">
        <v>422</v>
      </c>
      <c r="B2" s="4" t="s">
        <v>22</v>
      </c>
      <c r="C2" s="4" t="s">
        <v>278</v>
      </c>
      <c r="D2" s="59">
        <v>2159370</v>
      </c>
      <c r="F2" s="60" t="s">
        <v>423</v>
      </c>
      <c r="G2" s="59">
        <f>SUMIFS($D$1:$D$101,$B$1:$B$101,"男",$C$1:$C$101,"北區")</f>
        <v>15106586</v>
      </c>
      <c r="H2" s="60" t="s">
        <v>424</v>
      </c>
    </row>
    <row r="3" spans="1:8" ht="16.2">
      <c r="A3" s="58" t="s">
        <v>281</v>
      </c>
      <c r="B3" s="4" t="s">
        <v>22</v>
      </c>
      <c r="C3" s="4" t="s">
        <v>278</v>
      </c>
      <c r="D3" s="59">
        <v>678995</v>
      </c>
      <c r="F3" s="60" t="s">
        <v>425</v>
      </c>
      <c r="G3" s="59">
        <f>SUMIFS($D$1:$D$101,$B$1:$B$101,"男",$C$1:$C$101,"中區")</f>
        <v>10467223</v>
      </c>
      <c r="H3" s="60" t="s">
        <v>426</v>
      </c>
    </row>
    <row r="4" spans="1:8" ht="16.2">
      <c r="A4" s="58" t="s">
        <v>284</v>
      </c>
      <c r="B4" s="4" t="s">
        <v>12</v>
      </c>
      <c r="C4" s="4" t="s">
        <v>285</v>
      </c>
      <c r="D4" s="59">
        <v>1555925</v>
      </c>
      <c r="F4" s="60" t="s">
        <v>427</v>
      </c>
      <c r="G4" s="59">
        <f>SUMIFS($D$1:$D$101,$B$1:$B$101,"男",$C$1:$C$101,"南區")</f>
        <v>12791173</v>
      </c>
      <c r="H4" s="60" t="s">
        <v>428</v>
      </c>
    </row>
    <row r="5" spans="1:8" ht="16.2">
      <c r="A5" s="58" t="s">
        <v>288</v>
      </c>
      <c r="B5" s="58" t="s">
        <v>22</v>
      </c>
      <c r="C5" s="4" t="s">
        <v>289</v>
      </c>
      <c r="D5" s="59">
        <v>1065135</v>
      </c>
      <c r="F5" s="60" t="s">
        <v>429</v>
      </c>
      <c r="G5" s="59">
        <f>SUMIFS($D$1:$D$101,$B$1:$B$101,"男",$C$1:$C$101,"東區")</f>
        <v>8324985</v>
      </c>
      <c r="H5" s="60" t="s">
        <v>430</v>
      </c>
    </row>
    <row r="6" spans="1:8" ht="16.2">
      <c r="A6" s="58" t="s">
        <v>292</v>
      </c>
      <c r="B6" s="4" t="s">
        <v>12</v>
      </c>
      <c r="C6" s="4" t="s">
        <v>278</v>
      </c>
      <c r="D6" s="59">
        <v>1393475</v>
      </c>
    </row>
    <row r="7" spans="1:8" ht="16.2">
      <c r="A7" s="58" t="s">
        <v>293</v>
      </c>
      <c r="B7" s="4" t="s">
        <v>12</v>
      </c>
      <c r="C7" s="4" t="s">
        <v>289</v>
      </c>
      <c r="D7" s="59">
        <v>1216257</v>
      </c>
    </row>
    <row r="8" spans="1:8" ht="16.2">
      <c r="A8" s="58" t="s">
        <v>294</v>
      </c>
      <c r="B8" s="4" t="s">
        <v>12</v>
      </c>
      <c r="C8" s="4" t="s">
        <v>285</v>
      </c>
      <c r="D8" s="59">
        <v>1531583</v>
      </c>
      <c r="F8" s="60" t="s">
        <v>431</v>
      </c>
      <c r="G8" s="59">
        <f>SUMIFS($D$1:$D$101,$B$1:$B$101,"女",$C$1:$C$101,"北區")</f>
        <v>28809787</v>
      </c>
      <c r="H8" s="60" t="s">
        <v>432</v>
      </c>
    </row>
    <row r="9" spans="1:8" ht="16.2">
      <c r="A9" s="4" t="s">
        <v>40</v>
      </c>
      <c r="B9" s="4" t="s">
        <v>22</v>
      </c>
      <c r="C9" s="4" t="s">
        <v>278</v>
      </c>
      <c r="D9" s="59">
        <v>1125285</v>
      </c>
      <c r="F9" s="60" t="s">
        <v>433</v>
      </c>
      <c r="G9" s="59">
        <f>SUMIFS($D$1:$D$101,$B$1:$B$101,"女",$C$1:$C$101,"中區")</f>
        <v>16954457</v>
      </c>
      <c r="H9" s="60" t="s">
        <v>434</v>
      </c>
    </row>
    <row r="10" spans="1:8" ht="16.2">
      <c r="A10" s="58" t="s">
        <v>298</v>
      </c>
      <c r="B10" s="4" t="s">
        <v>12</v>
      </c>
      <c r="C10" s="4" t="s">
        <v>289</v>
      </c>
      <c r="D10" s="59">
        <v>546210</v>
      </c>
      <c r="F10" s="60" t="s">
        <v>435</v>
      </c>
      <c r="G10" s="59">
        <f>SUMIFS($D$1:$D$101,$B$1:$B$101,"女",$C$1:$C$101,"南區")</f>
        <v>21200297</v>
      </c>
      <c r="H10" s="60" t="s">
        <v>436</v>
      </c>
    </row>
    <row r="11" spans="1:8" ht="16.2">
      <c r="A11" s="58" t="s">
        <v>300</v>
      </c>
      <c r="B11" s="4" t="s">
        <v>12</v>
      </c>
      <c r="C11" s="4" t="s">
        <v>285</v>
      </c>
      <c r="D11" s="59">
        <v>1546017</v>
      </c>
      <c r="F11" s="60" t="s">
        <v>437</v>
      </c>
      <c r="G11" s="59">
        <f>SUMIFS($D$1:$D$101,$B$1:$B$101,"女",$C$1:$C$101,"東區")</f>
        <v>14043291</v>
      </c>
      <c r="H11" s="60" t="s">
        <v>438</v>
      </c>
    </row>
    <row r="12" spans="1:8" ht="16.2">
      <c r="A12" s="58" t="s">
        <v>302</v>
      </c>
      <c r="B12" s="4" t="s">
        <v>12</v>
      </c>
      <c r="C12" s="4" t="s">
        <v>278</v>
      </c>
      <c r="D12" s="59">
        <v>1650754</v>
      </c>
    </row>
    <row r="13" spans="1:8" ht="16.2">
      <c r="A13" s="58" t="s">
        <v>303</v>
      </c>
      <c r="B13" s="4" t="s">
        <v>22</v>
      </c>
      <c r="C13" s="4" t="s">
        <v>304</v>
      </c>
      <c r="D13" s="59">
        <v>1575625</v>
      </c>
    </row>
    <row r="14" spans="1:8" ht="16.2">
      <c r="A14" s="58" t="s">
        <v>305</v>
      </c>
      <c r="B14" s="4" t="s">
        <v>12</v>
      </c>
      <c r="C14" s="4" t="s">
        <v>285</v>
      </c>
      <c r="D14" s="59">
        <v>1335765</v>
      </c>
    </row>
    <row r="15" spans="1:8" ht="16.2">
      <c r="A15" s="58" t="s">
        <v>306</v>
      </c>
      <c r="B15" s="4" t="s">
        <v>22</v>
      </c>
      <c r="C15" s="4" t="s">
        <v>285</v>
      </c>
      <c r="D15" s="59">
        <v>836199</v>
      </c>
    </row>
    <row r="16" spans="1:8" ht="16.2">
      <c r="A16" s="58" t="s">
        <v>307</v>
      </c>
      <c r="B16" s="4" t="s">
        <v>12</v>
      </c>
      <c r="C16" s="4" t="s">
        <v>278</v>
      </c>
      <c r="D16" s="59">
        <v>336762</v>
      </c>
    </row>
    <row r="17" spans="1:4" ht="16.2">
      <c r="A17" s="58" t="s">
        <v>308</v>
      </c>
      <c r="B17" s="4" t="s">
        <v>12</v>
      </c>
      <c r="C17" s="4" t="s">
        <v>285</v>
      </c>
      <c r="D17" s="59">
        <v>746192</v>
      </c>
    </row>
    <row r="18" spans="1:4" ht="16.2">
      <c r="A18" s="4" t="s">
        <v>439</v>
      </c>
      <c r="B18" s="4" t="s">
        <v>12</v>
      </c>
      <c r="C18" s="4" t="s">
        <v>278</v>
      </c>
      <c r="D18" s="59">
        <v>2078662</v>
      </c>
    </row>
    <row r="19" spans="1:4" ht="16.2">
      <c r="A19" s="58" t="s">
        <v>310</v>
      </c>
      <c r="B19" s="4" t="s">
        <v>12</v>
      </c>
      <c r="C19" s="4" t="s">
        <v>278</v>
      </c>
      <c r="D19" s="59">
        <v>1623377</v>
      </c>
    </row>
    <row r="20" spans="1:4" ht="16.2">
      <c r="A20" s="58" t="s">
        <v>440</v>
      </c>
      <c r="B20" s="4" t="s">
        <v>22</v>
      </c>
      <c r="C20" s="4" t="s">
        <v>304</v>
      </c>
      <c r="D20" s="59">
        <v>1446154</v>
      </c>
    </row>
    <row r="21" spans="1:4" ht="16.2">
      <c r="A21" s="58" t="s">
        <v>312</v>
      </c>
      <c r="B21" s="4" t="s">
        <v>22</v>
      </c>
      <c r="C21" s="4" t="s">
        <v>285</v>
      </c>
      <c r="D21" s="59">
        <v>464630</v>
      </c>
    </row>
    <row r="22" spans="1:4" ht="16.2">
      <c r="A22" s="58" t="s">
        <v>313</v>
      </c>
      <c r="B22" s="4" t="s">
        <v>22</v>
      </c>
      <c r="C22" s="4" t="s">
        <v>289</v>
      </c>
      <c r="D22" s="59">
        <v>1625692</v>
      </c>
    </row>
    <row r="23" spans="1:4" ht="16.2">
      <c r="A23" s="58" t="s">
        <v>314</v>
      </c>
      <c r="B23" s="4" t="s">
        <v>12</v>
      </c>
      <c r="C23" s="4" t="s">
        <v>285</v>
      </c>
      <c r="D23" s="59">
        <v>1480980</v>
      </c>
    </row>
    <row r="24" spans="1:4" ht="16.2">
      <c r="A24" s="58" t="s">
        <v>315</v>
      </c>
      <c r="B24" s="4" t="s">
        <v>12</v>
      </c>
      <c r="C24" s="4" t="s">
        <v>285</v>
      </c>
      <c r="D24" s="59">
        <v>1161808</v>
      </c>
    </row>
    <row r="25" spans="1:4" ht="16.2">
      <c r="A25" s="58" t="s">
        <v>316</v>
      </c>
      <c r="B25" s="4" t="s">
        <v>12</v>
      </c>
      <c r="C25" s="4" t="s">
        <v>278</v>
      </c>
      <c r="D25" s="59">
        <v>1933191</v>
      </c>
    </row>
    <row r="26" spans="1:4" ht="16.2">
      <c r="A26" s="58" t="s">
        <v>317</v>
      </c>
      <c r="B26" s="4" t="s">
        <v>12</v>
      </c>
      <c r="C26" s="4" t="s">
        <v>304</v>
      </c>
      <c r="D26" s="59">
        <v>1735889</v>
      </c>
    </row>
    <row r="27" spans="1:4" ht="16.2">
      <c r="A27" s="58" t="s">
        <v>318</v>
      </c>
      <c r="B27" s="4" t="s">
        <v>22</v>
      </c>
      <c r="C27" s="4" t="s">
        <v>285</v>
      </c>
      <c r="D27" s="59">
        <v>1539939</v>
      </c>
    </row>
    <row r="28" spans="1:4" ht="16.2">
      <c r="A28" s="4" t="s">
        <v>96</v>
      </c>
      <c r="B28" s="4" t="s">
        <v>397</v>
      </c>
      <c r="C28" s="4" t="s">
        <v>285</v>
      </c>
      <c r="D28" s="59">
        <v>983963</v>
      </c>
    </row>
    <row r="29" spans="1:4" ht="16.2">
      <c r="A29" s="58" t="s">
        <v>319</v>
      </c>
      <c r="B29" s="4" t="s">
        <v>22</v>
      </c>
      <c r="C29" s="4" t="s">
        <v>278</v>
      </c>
      <c r="D29" s="59">
        <v>821577</v>
      </c>
    </row>
    <row r="30" spans="1:4" ht="16.2">
      <c r="A30" s="58" t="s">
        <v>320</v>
      </c>
      <c r="B30" s="4" t="s">
        <v>22</v>
      </c>
      <c r="C30" s="4" t="s">
        <v>278</v>
      </c>
      <c r="D30" s="59">
        <v>704141</v>
      </c>
    </row>
    <row r="31" spans="1:4" ht="16.2">
      <c r="A31" s="58" t="s">
        <v>321</v>
      </c>
      <c r="B31" s="4" t="s">
        <v>12</v>
      </c>
      <c r="C31" s="4" t="s">
        <v>285</v>
      </c>
      <c r="D31" s="59">
        <v>742435</v>
      </c>
    </row>
    <row r="32" spans="1:4" ht="16.2">
      <c r="A32" s="58" t="s">
        <v>322</v>
      </c>
      <c r="B32" s="4" t="s">
        <v>12</v>
      </c>
      <c r="C32" s="4" t="s">
        <v>278</v>
      </c>
      <c r="D32" s="59">
        <v>2440290</v>
      </c>
    </row>
    <row r="33" spans="1:4" ht="16.2">
      <c r="A33" s="58" t="s">
        <v>323</v>
      </c>
      <c r="B33" s="4" t="s">
        <v>22</v>
      </c>
      <c r="C33" s="4" t="s">
        <v>278</v>
      </c>
      <c r="D33" s="59">
        <v>1231878</v>
      </c>
    </row>
    <row r="34" spans="1:4" ht="16.2">
      <c r="A34" s="58" t="s">
        <v>324</v>
      </c>
      <c r="B34" s="4" t="s">
        <v>22</v>
      </c>
      <c r="C34" s="4" t="s">
        <v>285</v>
      </c>
      <c r="D34" s="59">
        <v>1581558</v>
      </c>
    </row>
    <row r="35" spans="1:4" ht="16.2">
      <c r="A35" s="4" t="s">
        <v>42</v>
      </c>
      <c r="B35" s="4" t="s">
        <v>12</v>
      </c>
      <c r="C35" s="4" t="s">
        <v>289</v>
      </c>
      <c r="D35" s="59">
        <v>1588921</v>
      </c>
    </row>
    <row r="36" spans="1:4" ht="16.2">
      <c r="A36" s="58" t="s">
        <v>325</v>
      </c>
      <c r="B36" s="4" t="s">
        <v>22</v>
      </c>
      <c r="C36" s="4" t="s">
        <v>278</v>
      </c>
      <c r="D36" s="59">
        <v>1607666</v>
      </c>
    </row>
    <row r="37" spans="1:4" ht="16.2">
      <c r="A37" s="58" t="s">
        <v>441</v>
      </c>
      <c r="B37" s="4" t="s">
        <v>12</v>
      </c>
      <c r="C37" s="4" t="s">
        <v>304</v>
      </c>
      <c r="D37" s="59">
        <v>1150768</v>
      </c>
    </row>
    <row r="38" spans="1:4" ht="16.2">
      <c r="A38" s="58" t="s">
        <v>327</v>
      </c>
      <c r="B38" s="4" t="s">
        <v>12</v>
      </c>
      <c r="C38" s="4" t="s">
        <v>289</v>
      </c>
      <c r="D38" s="59">
        <v>929297</v>
      </c>
    </row>
    <row r="39" spans="1:4" ht="16.2">
      <c r="A39" s="58" t="s">
        <v>442</v>
      </c>
      <c r="B39" s="4" t="s">
        <v>22</v>
      </c>
      <c r="C39" s="4" t="s">
        <v>278</v>
      </c>
      <c r="D39" s="59">
        <v>904304</v>
      </c>
    </row>
    <row r="40" spans="1:4" ht="16.2">
      <c r="A40" s="4" t="s">
        <v>17</v>
      </c>
      <c r="B40" s="4" t="s">
        <v>12</v>
      </c>
      <c r="C40" s="4" t="s">
        <v>304</v>
      </c>
      <c r="D40" s="59">
        <v>813404</v>
      </c>
    </row>
    <row r="41" spans="1:4" ht="16.2">
      <c r="A41" s="4" t="s">
        <v>443</v>
      </c>
      <c r="B41" s="4" t="s">
        <v>187</v>
      </c>
      <c r="C41" s="4" t="s">
        <v>285</v>
      </c>
      <c r="D41" s="59">
        <v>1711065</v>
      </c>
    </row>
    <row r="42" spans="1:4" ht="16.2">
      <c r="A42" s="4" t="s">
        <v>92</v>
      </c>
      <c r="B42" s="4" t="s">
        <v>12</v>
      </c>
      <c r="C42" s="4" t="s">
        <v>285</v>
      </c>
      <c r="D42" s="59">
        <v>2035587</v>
      </c>
    </row>
    <row r="43" spans="1:4" ht="16.2">
      <c r="A43" s="58" t="s">
        <v>329</v>
      </c>
      <c r="B43" s="4" t="s">
        <v>22</v>
      </c>
      <c r="C43" s="4" t="s">
        <v>304</v>
      </c>
      <c r="D43" s="59">
        <v>1585904</v>
      </c>
    </row>
    <row r="44" spans="1:4" ht="16.2">
      <c r="A44" s="58" t="s">
        <v>330</v>
      </c>
      <c r="B44" s="4" t="s">
        <v>12</v>
      </c>
      <c r="C44" s="4" t="s">
        <v>285</v>
      </c>
      <c r="D44" s="59">
        <v>639067</v>
      </c>
    </row>
    <row r="45" spans="1:4" ht="16.2">
      <c r="A45" s="58" t="s">
        <v>331</v>
      </c>
      <c r="B45" s="4" t="s">
        <v>22</v>
      </c>
      <c r="C45" s="4" t="s">
        <v>278</v>
      </c>
      <c r="D45" s="59">
        <v>812719</v>
      </c>
    </row>
    <row r="46" spans="1:4" ht="16.2">
      <c r="A46" s="58" t="s">
        <v>332</v>
      </c>
      <c r="B46" s="4" t="s">
        <v>12</v>
      </c>
      <c r="C46" s="4" t="s">
        <v>285</v>
      </c>
      <c r="D46" s="59">
        <v>538691</v>
      </c>
    </row>
    <row r="47" spans="1:4" ht="16.2">
      <c r="A47" s="58" t="s">
        <v>395</v>
      </c>
      <c r="B47" s="4" t="s">
        <v>22</v>
      </c>
      <c r="C47" s="4" t="s">
        <v>285</v>
      </c>
      <c r="D47" s="59">
        <v>1768020</v>
      </c>
    </row>
    <row r="48" spans="1:4" ht="16.2">
      <c r="A48" s="4" t="s">
        <v>334</v>
      </c>
      <c r="B48" s="4" t="s">
        <v>26</v>
      </c>
      <c r="C48" s="4" t="s">
        <v>285</v>
      </c>
      <c r="D48" s="59">
        <v>1622941</v>
      </c>
    </row>
    <row r="49" spans="1:4" ht="16.2">
      <c r="A49" s="58" t="s">
        <v>335</v>
      </c>
      <c r="B49" s="4" t="s">
        <v>22</v>
      </c>
      <c r="C49" s="4" t="s">
        <v>304</v>
      </c>
      <c r="D49" s="59">
        <v>1709064</v>
      </c>
    </row>
    <row r="50" spans="1:4" ht="16.2">
      <c r="A50" s="58" t="s">
        <v>336</v>
      </c>
      <c r="B50" s="4" t="s">
        <v>12</v>
      </c>
      <c r="C50" s="4" t="s">
        <v>289</v>
      </c>
      <c r="D50" s="59">
        <v>1189806</v>
      </c>
    </row>
    <row r="51" spans="1:4" ht="16.2">
      <c r="A51" s="58" t="s">
        <v>337</v>
      </c>
      <c r="B51" s="4" t="s">
        <v>12</v>
      </c>
      <c r="C51" s="4" t="s">
        <v>289</v>
      </c>
      <c r="D51" s="59">
        <v>1271771</v>
      </c>
    </row>
    <row r="52" spans="1:4" ht="16.2">
      <c r="A52" s="58" t="s">
        <v>338</v>
      </c>
      <c r="B52" s="4" t="s">
        <v>12</v>
      </c>
      <c r="C52" s="4" t="s">
        <v>285</v>
      </c>
      <c r="D52" s="59">
        <v>311003</v>
      </c>
    </row>
    <row r="53" spans="1:4" ht="16.2">
      <c r="A53" s="4" t="s">
        <v>20</v>
      </c>
      <c r="B53" s="4" t="s">
        <v>12</v>
      </c>
      <c r="C53" s="4" t="s">
        <v>278</v>
      </c>
      <c r="D53" s="59">
        <v>1871482</v>
      </c>
    </row>
    <row r="54" spans="1:4" ht="16.2">
      <c r="A54" s="58" t="s">
        <v>339</v>
      </c>
      <c r="B54" s="4" t="s">
        <v>22</v>
      </c>
      <c r="C54" s="4" t="s">
        <v>278</v>
      </c>
      <c r="D54" s="59">
        <v>902667</v>
      </c>
    </row>
    <row r="55" spans="1:4" ht="16.2">
      <c r="A55" s="58" t="s">
        <v>340</v>
      </c>
      <c r="B55" s="4" t="s">
        <v>22</v>
      </c>
      <c r="C55" s="4" t="s">
        <v>289</v>
      </c>
      <c r="D55" s="59">
        <v>1790580</v>
      </c>
    </row>
    <row r="56" spans="1:4" ht="16.2">
      <c r="A56" s="58" t="s">
        <v>341</v>
      </c>
      <c r="B56" s="4" t="s">
        <v>12</v>
      </c>
      <c r="C56" s="4" t="s">
        <v>278</v>
      </c>
      <c r="D56" s="59">
        <v>1002969</v>
      </c>
    </row>
    <row r="57" spans="1:4" ht="16.2">
      <c r="A57" s="58" t="s">
        <v>444</v>
      </c>
      <c r="B57" s="4" t="s">
        <v>22</v>
      </c>
      <c r="C57" s="4" t="s">
        <v>289</v>
      </c>
      <c r="D57" s="59">
        <v>1469149</v>
      </c>
    </row>
    <row r="58" spans="1:4" ht="16.2">
      <c r="A58" s="58" t="s">
        <v>343</v>
      </c>
      <c r="B58" s="4" t="s">
        <v>12</v>
      </c>
      <c r="C58" s="4" t="s">
        <v>278</v>
      </c>
      <c r="D58" s="59">
        <v>522313</v>
      </c>
    </row>
    <row r="59" spans="1:4" ht="16.2">
      <c r="A59" s="58" t="s">
        <v>344</v>
      </c>
      <c r="B59" s="4" t="s">
        <v>12</v>
      </c>
      <c r="C59" s="4" t="s">
        <v>285</v>
      </c>
      <c r="D59" s="59">
        <v>955957</v>
      </c>
    </row>
    <row r="60" spans="1:4" ht="16.2">
      <c r="A60" s="58" t="s">
        <v>345</v>
      </c>
      <c r="B60" s="4" t="s">
        <v>12</v>
      </c>
      <c r="C60" s="4" t="s">
        <v>278</v>
      </c>
      <c r="D60" s="59">
        <v>860145</v>
      </c>
    </row>
    <row r="61" spans="1:4" ht="16.2">
      <c r="A61" s="4" t="s">
        <v>31</v>
      </c>
      <c r="B61" s="4" t="s">
        <v>22</v>
      </c>
      <c r="C61" s="4" t="s">
        <v>304</v>
      </c>
      <c r="D61" s="59">
        <v>389612</v>
      </c>
    </row>
    <row r="62" spans="1:4" ht="16.2">
      <c r="A62" s="58" t="s">
        <v>346</v>
      </c>
      <c r="B62" s="4" t="s">
        <v>12</v>
      </c>
      <c r="C62" s="4" t="s">
        <v>289</v>
      </c>
      <c r="D62" s="59">
        <v>1884055</v>
      </c>
    </row>
    <row r="63" spans="1:4" ht="16.2">
      <c r="A63" s="58" t="s">
        <v>347</v>
      </c>
      <c r="B63" s="4" t="s">
        <v>12</v>
      </c>
      <c r="C63" s="4" t="s">
        <v>285</v>
      </c>
      <c r="D63" s="59">
        <v>849478</v>
      </c>
    </row>
    <row r="64" spans="1:4" ht="16.2">
      <c r="A64" s="58" t="s">
        <v>348</v>
      </c>
      <c r="B64" s="4" t="s">
        <v>22</v>
      </c>
      <c r="C64" s="4" t="s">
        <v>289</v>
      </c>
      <c r="D64" s="59">
        <v>1395648</v>
      </c>
    </row>
    <row r="65" spans="1:4" ht="16.2">
      <c r="A65" s="58" t="s">
        <v>349</v>
      </c>
      <c r="B65" s="4" t="s">
        <v>22</v>
      </c>
      <c r="C65" s="4" t="s">
        <v>285</v>
      </c>
      <c r="D65" s="59">
        <v>2316141</v>
      </c>
    </row>
    <row r="66" spans="1:4" ht="16.2">
      <c r="A66" s="58" t="s">
        <v>350</v>
      </c>
      <c r="B66" s="4" t="s">
        <v>22</v>
      </c>
      <c r="C66" s="4" t="s">
        <v>285</v>
      </c>
      <c r="D66" s="59">
        <v>876189</v>
      </c>
    </row>
    <row r="67" spans="1:4" ht="16.2">
      <c r="A67" s="58" t="s">
        <v>351</v>
      </c>
      <c r="B67" s="4" t="s">
        <v>12</v>
      </c>
      <c r="C67" s="4" t="s">
        <v>278</v>
      </c>
      <c r="D67" s="59">
        <v>2285358</v>
      </c>
    </row>
    <row r="68" spans="1:4" ht="16.2">
      <c r="A68" s="58" t="s">
        <v>352</v>
      </c>
      <c r="B68" s="4" t="s">
        <v>12</v>
      </c>
      <c r="C68" s="4" t="s">
        <v>304</v>
      </c>
      <c r="D68" s="59">
        <v>1118995</v>
      </c>
    </row>
    <row r="69" spans="1:4" ht="16.2">
      <c r="A69" s="58" t="s">
        <v>353</v>
      </c>
      <c r="B69" s="4" t="s">
        <v>12</v>
      </c>
      <c r="C69" s="4" t="s">
        <v>278</v>
      </c>
      <c r="D69" s="59">
        <v>868223</v>
      </c>
    </row>
    <row r="70" spans="1:4" ht="16.2">
      <c r="A70" s="58" t="s">
        <v>354</v>
      </c>
      <c r="B70" s="4" t="s">
        <v>22</v>
      </c>
      <c r="C70" s="4" t="s">
        <v>289</v>
      </c>
      <c r="D70" s="59">
        <v>1020882</v>
      </c>
    </row>
    <row r="71" spans="1:4" ht="16.2">
      <c r="A71" s="58" t="s">
        <v>355</v>
      </c>
      <c r="B71" s="4" t="s">
        <v>12</v>
      </c>
      <c r="C71" s="4" t="s">
        <v>285</v>
      </c>
      <c r="D71" s="59">
        <v>2300336</v>
      </c>
    </row>
    <row r="72" spans="1:4" ht="16.2">
      <c r="A72" s="58" t="s">
        <v>356</v>
      </c>
      <c r="B72" s="4" t="s">
        <v>12</v>
      </c>
      <c r="C72" s="4" t="s">
        <v>289</v>
      </c>
      <c r="D72" s="59">
        <v>702668</v>
      </c>
    </row>
    <row r="73" spans="1:4" ht="16.2">
      <c r="A73" s="58" t="s">
        <v>357</v>
      </c>
      <c r="B73" s="4" t="s">
        <v>12</v>
      </c>
      <c r="C73" s="4" t="s">
        <v>285</v>
      </c>
      <c r="D73" s="59">
        <v>766813</v>
      </c>
    </row>
    <row r="74" spans="1:4" ht="16.2">
      <c r="A74" s="58" t="s">
        <v>358</v>
      </c>
      <c r="B74" s="4" t="s">
        <v>12</v>
      </c>
      <c r="C74" s="4" t="s">
        <v>278</v>
      </c>
      <c r="D74" s="59">
        <v>1038096</v>
      </c>
    </row>
    <row r="75" spans="1:4" ht="16.2">
      <c r="A75" s="58" t="s">
        <v>359</v>
      </c>
      <c r="B75" s="4" t="s">
        <v>12</v>
      </c>
      <c r="C75" s="4" t="s">
        <v>289</v>
      </c>
      <c r="D75" s="59">
        <v>2122351</v>
      </c>
    </row>
    <row r="76" spans="1:4" ht="16.2">
      <c r="A76" s="58" t="s">
        <v>360</v>
      </c>
      <c r="B76" s="4" t="s">
        <v>12</v>
      </c>
      <c r="C76" s="4" t="s">
        <v>289</v>
      </c>
      <c r="D76" s="59">
        <v>2043802</v>
      </c>
    </row>
    <row r="77" spans="1:4" ht="16.2">
      <c r="A77" s="58" t="s">
        <v>361</v>
      </c>
      <c r="B77" s="4" t="s">
        <v>22</v>
      </c>
      <c r="C77" s="4" t="s">
        <v>285</v>
      </c>
      <c r="D77" s="59">
        <v>801593</v>
      </c>
    </row>
    <row r="78" spans="1:4" ht="16.2">
      <c r="A78" s="58" t="s">
        <v>362</v>
      </c>
      <c r="B78" s="4" t="s">
        <v>12</v>
      </c>
      <c r="C78" s="4" t="s">
        <v>289</v>
      </c>
      <c r="D78" s="59">
        <v>988564</v>
      </c>
    </row>
    <row r="79" spans="1:4" ht="16.2">
      <c r="A79" s="58" t="s">
        <v>363</v>
      </c>
      <c r="B79" s="4" t="s">
        <v>22</v>
      </c>
      <c r="C79" s="4" t="s">
        <v>289</v>
      </c>
      <c r="D79" s="59">
        <v>1197731</v>
      </c>
    </row>
    <row r="80" spans="1:4" ht="16.2">
      <c r="A80" s="58" t="s">
        <v>364</v>
      </c>
      <c r="B80" s="4" t="s">
        <v>12</v>
      </c>
      <c r="C80" s="4" t="s">
        <v>289</v>
      </c>
      <c r="D80" s="59">
        <v>797530</v>
      </c>
    </row>
    <row r="81" spans="1:4" ht="16.2">
      <c r="A81" s="58" t="s">
        <v>365</v>
      </c>
      <c r="B81" s="4" t="s">
        <v>12</v>
      </c>
      <c r="C81" s="4" t="s">
        <v>278</v>
      </c>
      <c r="D81" s="59">
        <v>1614237</v>
      </c>
    </row>
    <row r="82" spans="1:4" ht="16.2">
      <c r="A82" s="58" t="s">
        <v>366</v>
      </c>
      <c r="B82" s="4" t="s">
        <v>12</v>
      </c>
      <c r="C82" s="4" t="s">
        <v>278</v>
      </c>
      <c r="D82" s="59">
        <v>1252896</v>
      </c>
    </row>
    <row r="83" spans="1:4" ht="16.2">
      <c r="A83" s="58" t="s">
        <v>367</v>
      </c>
      <c r="B83" s="4" t="s">
        <v>12</v>
      </c>
      <c r="C83" s="4" t="s">
        <v>278</v>
      </c>
      <c r="D83" s="59">
        <v>1266205</v>
      </c>
    </row>
    <row r="84" spans="1:4" ht="16.2">
      <c r="A84" s="58" t="s">
        <v>368</v>
      </c>
      <c r="B84" s="4" t="s">
        <v>22</v>
      </c>
      <c r="C84" s="4" t="s">
        <v>304</v>
      </c>
      <c r="D84" s="59">
        <v>818455</v>
      </c>
    </row>
    <row r="85" spans="1:4" ht="16.2">
      <c r="A85" s="58" t="s">
        <v>369</v>
      </c>
      <c r="B85" s="58" t="s">
        <v>22</v>
      </c>
      <c r="C85" s="4" t="s">
        <v>278</v>
      </c>
      <c r="D85" s="59">
        <v>1935691</v>
      </c>
    </row>
    <row r="86" spans="1:4" ht="16.2">
      <c r="A86" s="58" t="s">
        <v>370</v>
      </c>
      <c r="B86" s="4" t="s">
        <v>12</v>
      </c>
      <c r="C86" s="4" t="s">
        <v>304</v>
      </c>
      <c r="D86" s="59">
        <v>1890186</v>
      </c>
    </row>
    <row r="87" spans="1:4" ht="16.2">
      <c r="A87" s="58" t="s">
        <v>371</v>
      </c>
      <c r="B87" s="4" t="s">
        <v>12</v>
      </c>
      <c r="C87" s="4" t="s">
        <v>304</v>
      </c>
      <c r="D87" s="59">
        <v>976709</v>
      </c>
    </row>
    <row r="88" spans="1:4" ht="16.2">
      <c r="A88" s="58" t="s">
        <v>372</v>
      </c>
      <c r="B88" s="4" t="s">
        <v>12</v>
      </c>
      <c r="C88" s="4" t="s">
        <v>304</v>
      </c>
      <c r="D88" s="59">
        <v>1391806</v>
      </c>
    </row>
    <row r="89" spans="1:4" ht="16.2">
      <c r="A89" s="58" t="s">
        <v>373</v>
      </c>
      <c r="B89" s="4" t="s">
        <v>12</v>
      </c>
      <c r="C89" s="4" t="s">
        <v>304</v>
      </c>
      <c r="D89" s="59">
        <v>1459757</v>
      </c>
    </row>
    <row r="90" spans="1:4" ht="16.2">
      <c r="A90" s="58" t="s">
        <v>374</v>
      </c>
      <c r="B90" s="4" t="s">
        <v>12</v>
      </c>
      <c r="C90" s="4" t="s">
        <v>285</v>
      </c>
      <c r="D90" s="59">
        <v>991595</v>
      </c>
    </row>
    <row r="91" spans="1:4" ht="16.2">
      <c r="A91" s="58" t="s">
        <v>375</v>
      </c>
      <c r="B91" s="4" t="s">
        <v>12</v>
      </c>
      <c r="C91" s="4" t="s">
        <v>304</v>
      </c>
      <c r="D91" s="59">
        <v>1340232</v>
      </c>
    </row>
    <row r="92" spans="1:4" ht="16.2">
      <c r="A92" s="58" t="s">
        <v>376</v>
      </c>
      <c r="B92" s="4" t="s">
        <v>12</v>
      </c>
      <c r="C92" s="4" t="s">
        <v>289</v>
      </c>
      <c r="D92" s="59">
        <v>1673225</v>
      </c>
    </row>
    <row r="93" spans="1:4" ht="16.2">
      <c r="A93" s="58" t="s">
        <v>377</v>
      </c>
      <c r="B93" s="4" t="s">
        <v>22</v>
      </c>
      <c r="C93" s="4" t="s">
        <v>304</v>
      </c>
      <c r="D93" s="59">
        <v>800171</v>
      </c>
    </row>
    <row r="94" spans="1:4" ht="16.2">
      <c r="A94" s="58" t="s">
        <v>378</v>
      </c>
      <c r="B94" s="4" t="s">
        <v>12</v>
      </c>
      <c r="C94" s="4" t="s">
        <v>278</v>
      </c>
      <c r="D94" s="59">
        <v>1722728</v>
      </c>
    </row>
    <row r="95" spans="1:4" ht="16.2">
      <c r="A95" s="4" t="s">
        <v>445</v>
      </c>
      <c r="B95" s="4" t="s">
        <v>22</v>
      </c>
      <c r="C95" s="4" t="s">
        <v>278</v>
      </c>
      <c r="D95" s="59">
        <v>940084</v>
      </c>
    </row>
    <row r="96" spans="1:4" ht="16.2">
      <c r="A96" s="58" t="s">
        <v>380</v>
      </c>
      <c r="B96" s="4" t="s">
        <v>12</v>
      </c>
      <c r="C96" s="4" t="s">
        <v>304</v>
      </c>
      <c r="D96" s="59">
        <v>466256</v>
      </c>
    </row>
    <row r="97" spans="1:4" ht="16.2">
      <c r="A97" s="58" t="s">
        <v>381</v>
      </c>
      <c r="B97" s="4" t="s">
        <v>22</v>
      </c>
      <c r="C97" s="4" t="s">
        <v>289</v>
      </c>
      <c r="D97" s="59">
        <v>902406</v>
      </c>
    </row>
    <row r="98" spans="1:4" ht="16.2">
      <c r="A98" s="4" t="s">
        <v>28</v>
      </c>
      <c r="B98" s="4" t="s">
        <v>22</v>
      </c>
      <c r="C98" s="4" t="s">
        <v>278</v>
      </c>
      <c r="D98" s="59">
        <v>1282209</v>
      </c>
    </row>
    <row r="99" spans="1:4" ht="16.2">
      <c r="A99" s="58" t="s">
        <v>382</v>
      </c>
      <c r="B99" s="4" t="s">
        <v>12</v>
      </c>
      <c r="C99" s="4" t="s">
        <v>304</v>
      </c>
      <c r="D99" s="59">
        <v>1699289</v>
      </c>
    </row>
    <row r="100" spans="1:4" ht="16.2">
      <c r="A100" s="58" t="s">
        <v>383</v>
      </c>
      <c r="B100" s="4" t="s">
        <v>12</v>
      </c>
      <c r="C100" s="4" t="s">
        <v>278</v>
      </c>
      <c r="D100" s="59">
        <v>1122010</v>
      </c>
    </row>
    <row r="101" spans="1:4" ht="16.2">
      <c r="A101" s="58" t="s">
        <v>384</v>
      </c>
      <c r="B101" s="4" t="s">
        <v>12</v>
      </c>
      <c r="C101" s="4" t="s">
        <v>278</v>
      </c>
      <c r="D101" s="59">
        <v>1926614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01"/>
  <sheetViews>
    <sheetView workbookViewId="0">
      <selection activeCell="G8" sqref="G8"/>
    </sheetView>
  </sheetViews>
  <sheetFormatPr defaultColWidth="9" defaultRowHeight="15.6"/>
  <cols>
    <col min="1" max="3" width="9" style="57"/>
    <col min="4" max="4" width="10.44140625" style="57" bestFit="1" customWidth="1"/>
    <col min="5" max="5" width="9" style="57"/>
    <col min="6" max="6" width="18.33203125" style="57" bestFit="1" customWidth="1"/>
    <col min="7" max="16384" width="9" style="57"/>
  </cols>
  <sheetData>
    <row r="1" spans="1:6" ht="16.2">
      <c r="A1" s="55" t="s">
        <v>1</v>
      </c>
      <c r="B1" s="55" t="s">
        <v>2</v>
      </c>
      <c r="C1" s="55" t="s">
        <v>385</v>
      </c>
      <c r="D1" s="56" t="s">
        <v>276</v>
      </c>
    </row>
    <row r="2" spans="1:6" ht="16.2">
      <c r="A2" s="58" t="s">
        <v>446</v>
      </c>
      <c r="B2" s="4" t="s">
        <v>22</v>
      </c>
      <c r="C2" s="4" t="s">
        <v>278</v>
      </c>
      <c r="D2" s="59">
        <v>2159370</v>
      </c>
      <c r="F2" s="60" t="s">
        <v>447</v>
      </c>
    </row>
    <row r="3" spans="1:6" ht="16.2">
      <c r="A3" s="58" t="s">
        <v>281</v>
      </c>
      <c r="B3" s="4" t="s">
        <v>22</v>
      </c>
      <c r="C3" s="4" t="s">
        <v>278</v>
      </c>
      <c r="D3" s="59">
        <v>678995</v>
      </c>
      <c r="F3" s="60" t="s">
        <v>448</v>
      </c>
    </row>
    <row r="4" spans="1:6" ht="16.2">
      <c r="A4" s="58" t="s">
        <v>284</v>
      </c>
      <c r="B4" s="4" t="s">
        <v>12</v>
      </c>
      <c r="C4" s="4" t="s">
        <v>285</v>
      </c>
      <c r="D4" s="59">
        <v>1555925</v>
      </c>
      <c r="F4" s="60" t="s">
        <v>449</v>
      </c>
    </row>
    <row r="5" spans="1:6" ht="16.2">
      <c r="A5" s="58" t="s">
        <v>288</v>
      </c>
      <c r="B5" s="58" t="s">
        <v>22</v>
      </c>
      <c r="C5" s="4" t="s">
        <v>289</v>
      </c>
      <c r="D5" s="59">
        <v>1065135</v>
      </c>
      <c r="F5" s="60" t="s">
        <v>450</v>
      </c>
    </row>
    <row r="6" spans="1:6" ht="16.2">
      <c r="A6" s="58" t="s">
        <v>292</v>
      </c>
      <c r="B6" s="4" t="s">
        <v>12</v>
      </c>
      <c r="C6" s="4" t="s">
        <v>278</v>
      </c>
      <c r="D6" s="59">
        <v>1393475</v>
      </c>
    </row>
    <row r="7" spans="1:6" ht="16.2">
      <c r="A7" s="58" t="s">
        <v>293</v>
      </c>
      <c r="B7" s="4" t="s">
        <v>12</v>
      </c>
      <c r="C7" s="4" t="s">
        <v>289</v>
      </c>
      <c r="D7" s="59">
        <v>1216257</v>
      </c>
    </row>
    <row r="8" spans="1:6" ht="16.2">
      <c r="A8" s="58" t="s">
        <v>294</v>
      </c>
      <c r="B8" s="4" t="s">
        <v>12</v>
      </c>
      <c r="C8" s="4" t="s">
        <v>285</v>
      </c>
      <c r="D8" s="59">
        <v>1531583</v>
      </c>
      <c r="F8" s="60" t="s">
        <v>451</v>
      </c>
    </row>
    <row r="9" spans="1:6" ht="16.2">
      <c r="A9" s="4" t="s">
        <v>40</v>
      </c>
      <c r="B9" s="4" t="s">
        <v>22</v>
      </c>
      <c r="C9" s="4" t="s">
        <v>278</v>
      </c>
      <c r="D9" s="59">
        <v>1125285</v>
      </c>
      <c r="F9" s="60" t="s">
        <v>433</v>
      </c>
    </row>
    <row r="10" spans="1:6" ht="16.2">
      <c r="A10" s="58" t="s">
        <v>298</v>
      </c>
      <c r="B10" s="4" t="s">
        <v>12</v>
      </c>
      <c r="C10" s="4" t="s">
        <v>289</v>
      </c>
      <c r="D10" s="59">
        <v>546210</v>
      </c>
      <c r="F10" s="60" t="s">
        <v>452</v>
      </c>
    </row>
    <row r="11" spans="1:6" ht="16.2">
      <c r="A11" s="58" t="s">
        <v>300</v>
      </c>
      <c r="B11" s="4" t="s">
        <v>12</v>
      </c>
      <c r="C11" s="4" t="s">
        <v>285</v>
      </c>
      <c r="D11" s="59">
        <v>1546017</v>
      </c>
      <c r="F11" s="60" t="s">
        <v>450</v>
      </c>
    </row>
    <row r="12" spans="1:6" ht="16.2">
      <c r="A12" s="58" t="s">
        <v>302</v>
      </c>
      <c r="B12" s="4" t="s">
        <v>12</v>
      </c>
      <c r="C12" s="4" t="s">
        <v>278</v>
      </c>
      <c r="D12" s="59">
        <v>1650754</v>
      </c>
    </row>
    <row r="13" spans="1:6" ht="16.2">
      <c r="A13" s="58" t="s">
        <v>303</v>
      </c>
      <c r="B13" s="4" t="s">
        <v>22</v>
      </c>
      <c r="C13" s="4" t="s">
        <v>304</v>
      </c>
      <c r="D13" s="59">
        <v>1575625</v>
      </c>
    </row>
    <row r="14" spans="1:6" ht="16.2">
      <c r="A14" s="58" t="s">
        <v>305</v>
      </c>
      <c r="B14" s="4" t="s">
        <v>12</v>
      </c>
      <c r="C14" s="4" t="s">
        <v>285</v>
      </c>
      <c r="D14" s="59">
        <v>1335765</v>
      </c>
    </row>
    <row r="15" spans="1:6" ht="16.2">
      <c r="A15" s="58" t="s">
        <v>306</v>
      </c>
      <c r="B15" s="4" t="s">
        <v>22</v>
      </c>
      <c r="C15" s="4" t="s">
        <v>285</v>
      </c>
      <c r="D15" s="59">
        <v>836199</v>
      </c>
    </row>
    <row r="16" spans="1:6" ht="16.2">
      <c r="A16" s="58" t="s">
        <v>307</v>
      </c>
      <c r="B16" s="4" t="s">
        <v>12</v>
      </c>
      <c r="C16" s="4" t="s">
        <v>278</v>
      </c>
      <c r="D16" s="59">
        <v>336762</v>
      </c>
    </row>
    <row r="17" spans="1:4" ht="16.2">
      <c r="A17" s="58" t="s">
        <v>308</v>
      </c>
      <c r="B17" s="4" t="s">
        <v>12</v>
      </c>
      <c r="C17" s="4" t="s">
        <v>285</v>
      </c>
      <c r="D17" s="59">
        <v>746192</v>
      </c>
    </row>
    <row r="18" spans="1:4" ht="16.2">
      <c r="A18" s="4" t="s">
        <v>453</v>
      </c>
      <c r="B18" s="4" t="s">
        <v>12</v>
      </c>
      <c r="C18" s="4" t="s">
        <v>278</v>
      </c>
      <c r="D18" s="59">
        <v>2078662</v>
      </c>
    </row>
    <row r="19" spans="1:4" ht="16.2">
      <c r="A19" s="58" t="s">
        <v>310</v>
      </c>
      <c r="B19" s="4" t="s">
        <v>12</v>
      </c>
      <c r="C19" s="4" t="s">
        <v>278</v>
      </c>
      <c r="D19" s="59">
        <v>1623377</v>
      </c>
    </row>
    <row r="20" spans="1:4" ht="16.2">
      <c r="A20" s="58" t="s">
        <v>454</v>
      </c>
      <c r="B20" s="4" t="s">
        <v>22</v>
      </c>
      <c r="C20" s="4" t="s">
        <v>304</v>
      </c>
      <c r="D20" s="59">
        <v>1446154</v>
      </c>
    </row>
    <row r="21" spans="1:4" ht="16.2">
      <c r="A21" s="58" t="s">
        <v>312</v>
      </c>
      <c r="B21" s="4" t="s">
        <v>22</v>
      </c>
      <c r="C21" s="4" t="s">
        <v>285</v>
      </c>
      <c r="D21" s="59">
        <v>464630</v>
      </c>
    </row>
    <row r="22" spans="1:4" ht="16.2">
      <c r="A22" s="58" t="s">
        <v>313</v>
      </c>
      <c r="B22" s="4" t="s">
        <v>22</v>
      </c>
      <c r="C22" s="4" t="s">
        <v>289</v>
      </c>
      <c r="D22" s="59">
        <v>1625692</v>
      </c>
    </row>
    <row r="23" spans="1:4" ht="16.2">
      <c r="A23" s="58" t="s">
        <v>314</v>
      </c>
      <c r="B23" s="4" t="s">
        <v>12</v>
      </c>
      <c r="C23" s="4" t="s">
        <v>285</v>
      </c>
      <c r="D23" s="59">
        <v>1480980</v>
      </c>
    </row>
    <row r="24" spans="1:4" ht="16.2">
      <c r="A24" s="58" t="s">
        <v>315</v>
      </c>
      <c r="B24" s="4" t="s">
        <v>12</v>
      </c>
      <c r="C24" s="4" t="s">
        <v>285</v>
      </c>
      <c r="D24" s="59">
        <v>1161808</v>
      </c>
    </row>
    <row r="25" spans="1:4" ht="16.2">
      <c r="A25" s="58" t="s">
        <v>316</v>
      </c>
      <c r="B25" s="4" t="s">
        <v>12</v>
      </c>
      <c r="C25" s="4" t="s">
        <v>278</v>
      </c>
      <c r="D25" s="59">
        <v>1933191</v>
      </c>
    </row>
    <row r="26" spans="1:4" ht="16.2">
      <c r="A26" s="58" t="s">
        <v>317</v>
      </c>
      <c r="B26" s="4" t="s">
        <v>12</v>
      </c>
      <c r="C26" s="4" t="s">
        <v>304</v>
      </c>
      <c r="D26" s="59">
        <v>1735889</v>
      </c>
    </row>
    <row r="27" spans="1:4" ht="16.2">
      <c r="A27" s="58" t="s">
        <v>318</v>
      </c>
      <c r="B27" s="4" t="s">
        <v>22</v>
      </c>
      <c r="C27" s="4" t="s">
        <v>285</v>
      </c>
      <c r="D27" s="59">
        <v>1539939</v>
      </c>
    </row>
    <row r="28" spans="1:4" ht="16.2">
      <c r="A28" s="4" t="s">
        <v>390</v>
      </c>
      <c r="B28" s="4" t="s">
        <v>26</v>
      </c>
      <c r="C28" s="4" t="s">
        <v>285</v>
      </c>
      <c r="D28" s="59">
        <v>983963</v>
      </c>
    </row>
    <row r="29" spans="1:4" ht="16.2">
      <c r="A29" s="58" t="s">
        <v>319</v>
      </c>
      <c r="B29" s="4" t="s">
        <v>22</v>
      </c>
      <c r="C29" s="4" t="s">
        <v>278</v>
      </c>
      <c r="D29" s="59">
        <v>821577</v>
      </c>
    </row>
    <row r="30" spans="1:4" ht="16.2">
      <c r="A30" s="58" t="s">
        <v>320</v>
      </c>
      <c r="B30" s="4" t="s">
        <v>22</v>
      </c>
      <c r="C30" s="4" t="s">
        <v>278</v>
      </c>
      <c r="D30" s="59">
        <v>704141</v>
      </c>
    </row>
    <row r="31" spans="1:4" ht="16.2">
      <c r="A31" s="58" t="s">
        <v>321</v>
      </c>
      <c r="B31" s="4" t="s">
        <v>12</v>
      </c>
      <c r="C31" s="4" t="s">
        <v>285</v>
      </c>
      <c r="D31" s="59">
        <v>742435</v>
      </c>
    </row>
    <row r="32" spans="1:4" ht="16.2">
      <c r="A32" s="58" t="s">
        <v>322</v>
      </c>
      <c r="B32" s="4" t="s">
        <v>12</v>
      </c>
      <c r="C32" s="4" t="s">
        <v>278</v>
      </c>
      <c r="D32" s="59">
        <v>2440290</v>
      </c>
    </row>
    <row r="33" spans="1:4" ht="16.2">
      <c r="A33" s="58" t="s">
        <v>323</v>
      </c>
      <c r="B33" s="4" t="s">
        <v>22</v>
      </c>
      <c r="C33" s="4" t="s">
        <v>278</v>
      </c>
      <c r="D33" s="59">
        <v>1231878</v>
      </c>
    </row>
    <row r="34" spans="1:4" ht="16.2">
      <c r="A34" s="58" t="s">
        <v>324</v>
      </c>
      <c r="B34" s="4" t="s">
        <v>22</v>
      </c>
      <c r="C34" s="4" t="s">
        <v>285</v>
      </c>
      <c r="D34" s="59">
        <v>1581558</v>
      </c>
    </row>
    <row r="35" spans="1:4" ht="16.2">
      <c r="A35" s="4" t="s">
        <v>42</v>
      </c>
      <c r="B35" s="4" t="s">
        <v>12</v>
      </c>
      <c r="C35" s="4" t="s">
        <v>289</v>
      </c>
      <c r="D35" s="59">
        <v>1588921</v>
      </c>
    </row>
    <row r="36" spans="1:4" ht="16.2">
      <c r="A36" s="58" t="s">
        <v>325</v>
      </c>
      <c r="B36" s="4" t="s">
        <v>22</v>
      </c>
      <c r="C36" s="4" t="s">
        <v>278</v>
      </c>
      <c r="D36" s="59">
        <v>1607666</v>
      </c>
    </row>
    <row r="37" spans="1:4" ht="16.2">
      <c r="A37" s="58" t="s">
        <v>455</v>
      </c>
      <c r="B37" s="4" t="s">
        <v>12</v>
      </c>
      <c r="C37" s="4" t="s">
        <v>304</v>
      </c>
      <c r="D37" s="59">
        <v>1150768</v>
      </c>
    </row>
    <row r="38" spans="1:4" ht="16.2">
      <c r="A38" s="58" t="s">
        <v>327</v>
      </c>
      <c r="B38" s="4" t="s">
        <v>12</v>
      </c>
      <c r="C38" s="4" t="s">
        <v>289</v>
      </c>
      <c r="D38" s="59">
        <v>929297</v>
      </c>
    </row>
    <row r="39" spans="1:4" ht="16.2">
      <c r="A39" s="58" t="s">
        <v>456</v>
      </c>
      <c r="B39" s="4" t="s">
        <v>22</v>
      </c>
      <c r="C39" s="4" t="s">
        <v>278</v>
      </c>
      <c r="D39" s="59">
        <v>904304</v>
      </c>
    </row>
    <row r="40" spans="1:4" ht="16.2">
      <c r="A40" s="4" t="s">
        <v>457</v>
      </c>
      <c r="B40" s="4" t="s">
        <v>12</v>
      </c>
      <c r="C40" s="4" t="s">
        <v>304</v>
      </c>
      <c r="D40" s="59">
        <v>813404</v>
      </c>
    </row>
    <row r="41" spans="1:4" ht="16.2">
      <c r="A41" s="4" t="s">
        <v>394</v>
      </c>
      <c r="B41" s="4" t="s">
        <v>187</v>
      </c>
      <c r="C41" s="4" t="s">
        <v>285</v>
      </c>
      <c r="D41" s="59">
        <v>1711065</v>
      </c>
    </row>
    <row r="42" spans="1:4" ht="16.2">
      <c r="A42" s="4" t="s">
        <v>92</v>
      </c>
      <c r="B42" s="4" t="s">
        <v>12</v>
      </c>
      <c r="C42" s="4" t="s">
        <v>285</v>
      </c>
      <c r="D42" s="59">
        <v>2035587</v>
      </c>
    </row>
    <row r="43" spans="1:4" ht="16.2">
      <c r="A43" s="58" t="s">
        <v>329</v>
      </c>
      <c r="B43" s="4" t="s">
        <v>22</v>
      </c>
      <c r="C43" s="4" t="s">
        <v>304</v>
      </c>
      <c r="D43" s="59">
        <v>1585904</v>
      </c>
    </row>
    <row r="44" spans="1:4" ht="16.2">
      <c r="A44" s="58" t="s">
        <v>330</v>
      </c>
      <c r="B44" s="4" t="s">
        <v>12</v>
      </c>
      <c r="C44" s="4" t="s">
        <v>285</v>
      </c>
      <c r="D44" s="59">
        <v>639067</v>
      </c>
    </row>
    <row r="45" spans="1:4" ht="16.2">
      <c r="A45" s="58" t="s">
        <v>331</v>
      </c>
      <c r="B45" s="4" t="s">
        <v>22</v>
      </c>
      <c r="C45" s="4" t="s">
        <v>278</v>
      </c>
      <c r="D45" s="59">
        <v>812719</v>
      </c>
    </row>
    <row r="46" spans="1:4" ht="16.2">
      <c r="A46" s="58" t="s">
        <v>332</v>
      </c>
      <c r="B46" s="4" t="s">
        <v>12</v>
      </c>
      <c r="C46" s="4" t="s">
        <v>285</v>
      </c>
      <c r="D46" s="59">
        <v>538691</v>
      </c>
    </row>
    <row r="47" spans="1:4" ht="16.2">
      <c r="A47" s="58" t="s">
        <v>395</v>
      </c>
      <c r="B47" s="4" t="s">
        <v>22</v>
      </c>
      <c r="C47" s="4" t="s">
        <v>285</v>
      </c>
      <c r="D47" s="59">
        <v>1768020</v>
      </c>
    </row>
    <row r="48" spans="1:4" ht="16.2">
      <c r="A48" s="4" t="s">
        <v>396</v>
      </c>
      <c r="B48" s="4" t="s">
        <v>458</v>
      </c>
      <c r="C48" s="4" t="s">
        <v>285</v>
      </c>
      <c r="D48" s="59">
        <v>1622941</v>
      </c>
    </row>
    <row r="49" spans="1:4" ht="16.2">
      <c r="A49" s="58" t="s">
        <v>335</v>
      </c>
      <c r="B49" s="4" t="s">
        <v>22</v>
      </c>
      <c r="C49" s="4" t="s">
        <v>304</v>
      </c>
      <c r="D49" s="59">
        <v>1709064</v>
      </c>
    </row>
    <row r="50" spans="1:4" ht="16.2">
      <c r="A50" s="58" t="s">
        <v>336</v>
      </c>
      <c r="B50" s="4" t="s">
        <v>12</v>
      </c>
      <c r="C50" s="4" t="s">
        <v>289</v>
      </c>
      <c r="D50" s="59">
        <v>1189806</v>
      </c>
    </row>
    <row r="51" spans="1:4" ht="16.2">
      <c r="A51" s="58" t="s">
        <v>337</v>
      </c>
      <c r="B51" s="4" t="s">
        <v>12</v>
      </c>
      <c r="C51" s="4" t="s">
        <v>289</v>
      </c>
      <c r="D51" s="59">
        <v>1271771</v>
      </c>
    </row>
    <row r="52" spans="1:4" ht="16.2">
      <c r="A52" s="58" t="s">
        <v>338</v>
      </c>
      <c r="B52" s="4" t="s">
        <v>12</v>
      </c>
      <c r="C52" s="4" t="s">
        <v>285</v>
      </c>
      <c r="D52" s="59">
        <v>311003</v>
      </c>
    </row>
    <row r="53" spans="1:4" ht="16.2">
      <c r="A53" s="4" t="s">
        <v>20</v>
      </c>
      <c r="B53" s="4" t="s">
        <v>12</v>
      </c>
      <c r="C53" s="4" t="s">
        <v>278</v>
      </c>
      <c r="D53" s="59">
        <v>1871482</v>
      </c>
    </row>
    <row r="54" spans="1:4" ht="16.2">
      <c r="A54" s="58" t="s">
        <v>339</v>
      </c>
      <c r="B54" s="4" t="s">
        <v>22</v>
      </c>
      <c r="C54" s="4" t="s">
        <v>278</v>
      </c>
      <c r="D54" s="59">
        <v>902667</v>
      </c>
    </row>
    <row r="55" spans="1:4" ht="16.2">
      <c r="A55" s="58" t="s">
        <v>340</v>
      </c>
      <c r="B55" s="4" t="s">
        <v>22</v>
      </c>
      <c r="C55" s="4" t="s">
        <v>289</v>
      </c>
      <c r="D55" s="59">
        <v>1790580</v>
      </c>
    </row>
    <row r="56" spans="1:4" ht="16.2">
      <c r="A56" s="58" t="s">
        <v>341</v>
      </c>
      <c r="B56" s="4" t="s">
        <v>12</v>
      </c>
      <c r="C56" s="4" t="s">
        <v>278</v>
      </c>
      <c r="D56" s="59">
        <v>1002969</v>
      </c>
    </row>
    <row r="57" spans="1:4" ht="16.2">
      <c r="A57" s="58" t="s">
        <v>459</v>
      </c>
      <c r="B57" s="4" t="s">
        <v>22</v>
      </c>
      <c r="C57" s="4" t="s">
        <v>289</v>
      </c>
      <c r="D57" s="59">
        <v>1469149</v>
      </c>
    </row>
    <row r="58" spans="1:4" ht="16.2">
      <c r="A58" s="58" t="s">
        <v>343</v>
      </c>
      <c r="B58" s="4" t="s">
        <v>12</v>
      </c>
      <c r="C58" s="4" t="s">
        <v>278</v>
      </c>
      <c r="D58" s="59">
        <v>522313</v>
      </c>
    </row>
    <row r="59" spans="1:4" ht="16.2">
      <c r="A59" s="58" t="s">
        <v>344</v>
      </c>
      <c r="B59" s="4" t="s">
        <v>12</v>
      </c>
      <c r="C59" s="4" t="s">
        <v>285</v>
      </c>
      <c r="D59" s="59">
        <v>955957</v>
      </c>
    </row>
    <row r="60" spans="1:4" ht="16.2">
      <c r="A60" s="58" t="s">
        <v>345</v>
      </c>
      <c r="B60" s="4" t="s">
        <v>12</v>
      </c>
      <c r="C60" s="4" t="s">
        <v>278</v>
      </c>
      <c r="D60" s="59">
        <v>860145</v>
      </c>
    </row>
    <row r="61" spans="1:4" ht="16.2">
      <c r="A61" s="4" t="s">
        <v>460</v>
      </c>
      <c r="B61" s="4" t="s">
        <v>22</v>
      </c>
      <c r="C61" s="4" t="s">
        <v>304</v>
      </c>
      <c r="D61" s="59">
        <v>389612</v>
      </c>
    </row>
    <row r="62" spans="1:4" ht="16.2">
      <c r="A62" s="58" t="s">
        <v>346</v>
      </c>
      <c r="B62" s="4" t="s">
        <v>12</v>
      </c>
      <c r="C62" s="4" t="s">
        <v>289</v>
      </c>
      <c r="D62" s="59">
        <v>1884055</v>
      </c>
    </row>
    <row r="63" spans="1:4" ht="16.2">
      <c r="A63" s="58" t="s">
        <v>347</v>
      </c>
      <c r="B63" s="4" t="s">
        <v>12</v>
      </c>
      <c r="C63" s="4" t="s">
        <v>285</v>
      </c>
      <c r="D63" s="59">
        <v>849478</v>
      </c>
    </row>
    <row r="64" spans="1:4" ht="16.2">
      <c r="A64" s="58" t="s">
        <v>348</v>
      </c>
      <c r="B64" s="4" t="s">
        <v>22</v>
      </c>
      <c r="C64" s="4" t="s">
        <v>289</v>
      </c>
      <c r="D64" s="59">
        <v>1395648</v>
      </c>
    </row>
    <row r="65" spans="1:4" ht="16.2">
      <c r="A65" s="58" t="s">
        <v>349</v>
      </c>
      <c r="B65" s="4" t="s">
        <v>22</v>
      </c>
      <c r="C65" s="4" t="s">
        <v>285</v>
      </c>
      <c r="D65" s="59">
        <v>2316141</v>
      </c>
    </row>
    <row r="66" spans="1:4" ht="16.2">
      <c r="A66" s="58" t="s">
        <v>350</v>
      </c>
      <c r="B66" s="4" t="s">
        <v>22</v>
      </c>
      <c r="C66" s="4" t="s">
        <v>285</v>
      </c>
      <c r="D66" s="59">
        <v>876189</v>
      </c>
    </row>
    <row r="67" spans="1:4" ht="16.2">
      <c r="A67" s="58" t="s">
        <v>351</v>
      </c>
      <c r="B67" s="4" t="s">
        <v>12</v>
      </c>
      <c r="C67" s="4" t="s">
        <v>278</v>
      </c>
      <c r="D67" s="59">
        <v>2285358</v>
      </c>
    </row>
    <row r="68" spans="1:4" ht="16.2">
      <c r="A68" s="58" t="s">
        <v>352</v>
      </c>
      <c r="B68" s="4" t="s">
        <v>12</v>
      </c>
      <c r="C68" s="4" t="s">
        <v>304</v>
      </c>
      <c r="D68" s="59">
        <v>1118995</v>
      </c>
    </row>
    <row r="69" spans="1:4" ht="16.2">
      <c r="A69" s="58" t="s">
        <v>353</v>
      </c>
      <c r="B69" s="4" t="s">
        <v>12</v>
      </c>
      <c r="C69" s="4" t="s">
        <v>278</v>
      </c>
      <c r="D69" s="59">
        <v>868223</v>
      </c>
    </row>
    <row r="70" spans="1:4" ht="16.2">
      <c r="A70" s="58" t="s">
        <v>354</v>
      </c>
      <c r="B70" s="4" t="s">
        <v>22</v>
      </c>
      <c r="C70" s="4" t="s">
        <v>289</v>
      </c>
      <c r="D70" s="59">
        <v>1020882</v>
      </c>
    </row>
    <row r="71" spans="1:4" ht="16.2">
      <c r="A71" s="58" t="s">
        <v>355</v>
      </c>
      <c r="B71" s="4" t="s">
        <v>12</v>
      </c>
      <c r="C71" s="4" t="s">
        <v>285</v>
      </c>
      <c r="D71" s="59">
        <v>2300336</v>
      </c>
    </row>
    <row r="72" spans="1:4" ht="16.2">
      <c r="A72" s="58" t="s">
        <v>356</v>
      </c>
      <c r="B72" s="4" t="s">
        <v>12</v>
      </c>
      <c r="C72" s="4" t="s">
        <v>289</v>
      </c>
      <c r="D72" s="59">
        <v>702668</v>
      </c>
    </row>
    <row r="73" spans="1:4" ht="16.2">
      <c r="A73" s="58" t="s">
        <v>357</v>
      </c>
      <c r="B73" s="4" t="s">
        <v>12</v>
      </c>
      <c r="C73" s="4" t="s">
        <v>285</v>
      </c>
      <c r="D73" s="59">
        <v>766813</v>
      </c>
    </row>
    <row r="74" spans="1:4" ht="16.2">
      <c r="A74" s="58" t="s">
        <v>358</v>
      </c>
      <c r="B74" s="4" t="s">
        <v>12</v>
      </c>
      <c r="C74" s="4" t="s">
        <v>278</v>
      </c>
      <c r="D74" s="59">
        <v>1038096</v>
      </c>
    </row>
    <row r="75" spans="1:4" ht="16.2">
      <c r="A75" s="58" t="s">
        <v>359</v>
      </c>
      <c r="B75" s="4" t="s">
        <v>12</v>
      </c>
      <c r="C75" s="4" t="s">
        <v>289</v>
      </c>
      <c r="D75" s="59">
        <v>2122351</v>
      </c>
    </row>
    <row r="76" spans="1:4" ht="16.2">
      <c r="A76" s="58" t="s">
        <v>360</v>
      </c>
      <c r="B76" s="4" t="s">
        <v>12</v>
      </c>
      <c r="C76" s="4" t="s">
        <v>289</v>
      </c>
      <c r="D76" s="59">
        <v>2043802</v>
      </c>
    </row>
    <row r="77" spans="1:4" ht="16.2">
      <c r="A77" s="58" t="s">
        <v>361</v>
      </c>
      <c r="B77" s="4" t="s">
        <v>22</v>
      </c>
      <c r="C77" s="4" t="s">
        <v>285</v>
      </c>
      <c r="D77" s="59">
        <v>801593</v>
      </c>
    </row>
    <row r="78" spans="1:4" ht="16.2">
      <c r="A78" s="58" t="s">
        <v>362</v>
      </c>
      <c r="B78" s="4" t="s">
        <v>12</v>
      </c>
      <c r="C78" s="4" t="s">
        <v>289</v>
      </c>
      <c r="D78" s="59">
        <v>988564</v>
      </c>
    </row>
    <row r="79" spans="1:4" ht="16.2">
      <c r="A79" s="58" t="s">
        <v>363</v>
      </c>
      <c r="B79" s="4" t="s">
        <v>22</v>
      </c>
      <c r="C79" s="4" t="s">
        <v>289</v>
      </c>
      <c r="D79" s="59">
        <v>1197731</v>
      </c>
    </row>
    <row r="80" spans="1:4" ht="16.2">
      <c r="A80" s="58" t="s">
        <v>364</v>
      </c>
      <c r="B80" s="4" t="s">
        <v>12</v>
      </c>
      <c r="C80" s="4" t="s">
        <v>289</v>
      </c>
      <c r="D80" s="59">
        <v>797530</v>
      </c>
    </row>
    <row r="81" spans="1:4" ht="16.2">
      <c r="A81" s="58" t="s">
        <v>365</v>
      </c>
      <c r="B81" s="4" t="s">
        <v>12</v>
      </c>
      <c r="C81" s="4" t="s">
        <v>278</v>
      </c>
      <c r="D81" s="59">
        <v>1614237</v>
      </c>
    </row>
    <row r="82" spans="1:4" ht="16.2">
      <c r="A82" s="58" t="s">
        <v>366</v>
      </c>
      <c r="B82" s="4" t="s">
        <v>12</v>
      </c>
      <c r="C82" s="4" t="s">
        <v>278</v>
      </c>
      <c r="D82" s="59">
        <v>1252896</v>
      </c>
    </row>
    <row r="83" spans="1:4" ht="16.2">
      <c r="A83" s="58" t="s">
        <v>367</v>
      </c>
      <c r="B83" s="4" t="s">
        <v>12</v>
      </c>
      <c r="C83" s="4" t="s">
        <v>278</v>
      </c>
      <c r="D83" s="59">
        <v>1266205</v>
      </c>
    </row>
    <row r="84" spans="1:4" ht="16.2">
      <c r="A84" s="58" t="s">
        <v>368</v>
      </c>
      <c r="B84" s="4" t="s">
        <v>22</v>
      </c>
      <c r="C84" s="4" t="s">
        <v>304</v>
      </c>
      <c r="D84" s="59">
        <v>818455</v>
      </c>
    </row>
    <row r="85" spans="1:4" ht="16.2">
      <c r="A85" s="58" t="s">
        <v>369</v>
      </c>
      <c r="B85" s="58" t="s">
        <v>22</v>
      </c>
      <c r="C85" s="4" t="s">
        <v>278</v>
      </c>
      <c r="D85" s="59">
        <v>1935691</v>
      </c>
    </row>
    <row r="86" spans="1:4" ht="16.2">
      <c r="A86" s="58" t="s">
        <v>370</v>
      </c>
      <c r="B86" s="4" t="s">
        <v>12</v>
      </c>
      <c r="C86" s="4" t="s">
        <v>304</v>
      </c>
      <c r="D86" s="59">
        <v>1890186</v>
      </c>
    </row>
    <row r="87" spans="1:4" ht="16.2">
      <c r="A87" s="58" t="s">
        <v>371</v>
      </c>
      <c r="B87" s="4" t="s">
        <v>12</v>
      </c>
      <c r="C87" s="4" t="s">
        <v>304</v>
      </c>
      <c r="D87" s="59">
        <v>976709</v>
      </c>
    </row>
    <row r="88" spans="1:4" ht="16.2">
      <c r="A88" s="58" t="s">
        <v>372</v>
      </c>
      <c r="B88" s="4" t="s">
        <v>12</v>
      </c>
      <c r="C88" s="4" t="s">
        <v>304</v>
      </c>
      <c r="D88" s="59">
        <v>1391806</v>
      </c>
    </row>
    <row r="89" spans="1:4" ht="16.2">
      <c r="A89" s="58" t="s">
        <v>373</v>
      </c>
      <c r="B89" s="4" t="s">
        <v>12</v>
      </c>
      <c r="C89" s="4" t="s">
        <v>304</v>
      </c>
      <c r="D89" s="59">
        <v>1459757</v>
      </c>
    </row>
    <row r="90" spans="1:4" ht="16.2">
      <c r="A90" s="58" t="s">
        <v>374</v>
      </c>
      <c r="B90" s="4" t="s">
        <v>12</v>
      </c>
      <c r="C90" s="4" t="s">
        <v>285</v>
      </c>
      <c r="D90" s="59">
        <v>991595</v>
      </c>
    </row>
    <row r="91" spans="1:4" ht="16.2">
      <c r="A91" s="58" t="s">
        <v>375</v>
      </c>
      <c r="B91" s="4" t="s">
        <v>12</v>
      </c>
      <c r="C91" s="4" t="s">
        <v>304</v>
      </c>
      <c r="D91" s="59">
        <v>1340232</v>
      </c>
    </row>
    <row r="92" spans="1:4" ht="16.2">
      <c r="A92" s="58" t="s">
        <v>376</v>
      </c>
      <c r="B92" s="4" t="s">
        <v>12</v>
      </c>
      <c r="C92" s="4" t="s">
        <v>289</v>
      </c>
      <c r="D92" s="59">
        <v>1673225</v>
      </c>
    </row>
    <row r="93" spans="1:4" ht="16.2">
      <c r="A93" s="58" t="s">
        <v>377</v>
      </c>
      <c r="B93" s="4" t="s">
        <v>22</v>
      </c>
      <c r="C93" s="4" t="s">
        <v>304</v>
      </c>
      <c r="D93" s="59">
        <v>800171</v>
      </c>
    </row>
    <row r="94" spans="1:4" ht="16.2">
      <c r="A94" s="58" t="s">
        <v>378</v>
      </c>
      <c r="B94" s="4" t="s">
        <v>12</v>
      </c>
      <c r="C94" s="4" t="s">
        <v>278</v>
      </c>
      <c r="D94" s="59">
        <v>1722728</v>
      </c>
    </row>
    <row r="95" spans="1:4" ht="16.2">
      <c r="A95" s="4" t="s">
        <v>461</v>
      </c>
      <c r="B95" s="4" t="s">
        <v>22</v>
      </c>
      <c r="C95" s="4" t="s">
        <v>278</v>
      </c>
      <c r="D95" s="59">
        <v>940084</v>
      </c>
    </row>
    <row r="96" spans="1:4" ht="16.2">
      <c r="A96" s="58" t="s">
        <v>380</v>
      </c>
      <c r="B96" s="4" t="s">
        <v>12</v>
      </c>
      <c r="C96" s="4" t="s">
        <v>304</v>
      </c>
      <c r="D96" s="59">
        <v>466256</v>
      </c>
    </row>
    <row r="97" spans="1:4" ht="16.2">
      <c r="A97" s="58" t="s">
        <v>381</v>
      </c>
      <c r="B97" s="4" t="s">
        <v>22</v>
      </c>
      <c r="C97" s="4" t="s">
        <v>289</v>
      </c>
      <c r="D97" s="59">
        <v>902406</v>
      </c>
    </row>
    <row r="98" spans="1:4" ht="16.2">
      <c r="A98" s="4" t="s">
        <v>28</v>
      </c>
      <c r="B98" s="4" t="s">
        <v>22</v>
      </c>
      <c r="C98" s="4" t="s">
        <v>278</v>
      </c>
      <c r="D98" s="59">
        <v>1282209</v>
      </c>
    </row>
    <row r="99" spans="1:4" ht="16.2">
      <c r="A99" s="58" t="s">
        <v>382</v>
      </c>
      <c r="B99" s="4" t="s">
        <v>12</v>
      </c>
      <c r="C99" s="4" t="s">
        <v>304</v>
      </c>
      <c r="D99" s="59">
        <v>1699289</v>
      </c>
    </row>
    <row r="100" spans="1:4" ht="16.2">
      <c r="A100" s="58" t="s">
        <v>383</v>
      </c>
      <c r="B100" s="4" t="s">
        <v>12</v>
      </c>
      <c r="C100" s="4" t="s">
        <v>278</v>
      </c>
      <c r="D100" s="59">
        <v>1122010</v>
      </c>
    </row>
    <row r="101" spans="1:4" ht="16.2">
      <c r="A101" s="58" t="s">
        <v>384</v>
      </c>
      <c r="B101" s="4" t="s">
        <v>12</v>
      </c>
      <c r="C101" s="4" t="s">
        <v>278</v>
      </c>
      <c r="D101" s="59">
        <v>1926614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B1" workbookViewId="0">
      <selection activeCell="H8" sqref="H8:H11"/>
    </sheetView>
  </sheetViews>
  <sheetFormatPr defaultColWidth="9" defaultRowHeight="15.6"/>
  <cols>
    <col min="1" max="1" width="9" style="57"/>
    <col min="2" max="3" width="6" style="57" bestFit="1" customWidth="1"/>
    <col min="4" max="4" width="10.44140625" style="57" bestFit="1" customWidth="1"/>
    <col min="5" max="5" width="4.88671875" style="57" customWidth="1"/>
    <col min="6" max="8" width="9" style="57"/>
    <col min="9" max="9" width="11.6640625" style="57" bestFit="1" customWidth="1"/>
    <col min="10" max="16384" width="9" style="57"/>
  </cols>
  <sheetData>
    <row r="1" spans="1:9" ht="16.2">
      <c r="A1" s="55" t="s">
        <v>1</v>
      </c>
      <c r="B1" s="55" t="s">
        <v>2</v>
      </c>
      <c r="C1" s="55" t="s">
        <v>275</v>
      </c>
      <c r="D1" s="56" t="s">
        <v>276</v>
      </c>
    </row>
    <row r="2" spans="1:9" ht="16.2">
      <c r="A2" s="58" t="s">
        <v>462</v>
      </c>
      <c r="B2" s="4" t="s">
        <v>22</v>
      </c>
      <c r="C2" s="4" t="s">
        <v>278</v>
      </c>
      <c r="D2" s="59">
        <v>2159370</v>
      </c>
      <c r="G2" s="55" t="s">
        <v>2</v>
      </c>
      <c r="H2" s="55" t="s">
        <v>463</v>
      </c>
      <c r="I2" s="56" t="s">
        <v>464</v>
      </c>
    </row>
    <row r="3" spans="1:9" ht="16.2">
      <c r="A3" s="58" t="s">
        <v>281</v>
      </c>
      <c r="B3" s="4" t="s">
        <v>22</v>
      </c>
      <c r="C3" s="4" t="s">
        <v>278</v>
      </c>
      <c r="D3" s="59">
        <v>678995</v>
      </c>
      <c r="G3" s="4" t="s">
        <v>22</v>
      </c>
      <c r="H3" s="4" t="s">
        <v>278</v>
      </c>
      <c r="I3" s="59">
        <f>SUMIFS($D$1:$D$101,$B$1:$B$101,G3,$C$1:$C$101,H3)</f>
        <v>15106586</v>
      </c>
    </row>
    <row r="4" spans="1:9" ht="16.2">
      <c r="A4" s="58" t="s">
        <v>284</v>
      </c>
      <c r="B4" s="4" t="s">
        <v>12</v>
      </c>
      <c r="C4" s="4" t="s">
        <v>285</v>
      </c>
      <c r="D4" s="59">
        <v>1555925</v>
      </c>
      <c r="G4" s="4" t="s">
        <v>22</v>
      </c>
      <c r="H4" s="4" t="s">
        <v>289</v>
      </c>
      <c r="I4" s="59">
        <f t="shared" ref="I4:I10" si="0">SUMIFS($D$1:$D$101,$B$1:$B$101,G4,$C$1:$C$101,H4)</f>
        <v>10467223</v>
      </c>
    </row>
    <row r="5" spans="1:9" ht="16.2">
      <c r="A5" s="58" t="s">
        <v>288</v>
      </c>
      <c r="B5" s="58" t="s">
        <v>22</v>
      </c>
      <c r="C5" s="4" t="s">
        <v>289</v>
      </c>
      <c r="D5" s="59">
        <v>1065135</v>
      </c>
      <c r="G5" s="4" t="s">
        <v>22</v>
      </c>
      <c r="H5" s="4" t="s">
        <v>285</v>
      </c>
      <c r="I5" s="59">
        <f t="shared" si="0"/>
        <v>12791173</v>
      </c>
    </row>
    <row r="6" spans="1:9" ht="16.2">
      <c r="A6" s="58" t="s">
        <v>292</v>
      </c>
      <c r="B6" s="4" t="s">
        <v>12</v>
      </c>
      <c r="C6" s="4" t="s">
        <v>278</v>
      </c>
      <c r="D6" s="59">
        <v>1393475</v>
      </c>
      <c r="G6" s="4" t="s">
        <v>22</v>
      </c>
      <c r="H6" s="4" t="s">
        <v>304</v>
      </c>
      <c r="I6" s="59">
        <f t="shared" si="0"/>
        <v>8324985</v>
      </c>
    </row>
    <row r="7" spans="1:9" ht="16.2">
      <c r="A7" s="58" t="s">
        <v>293</v>
      </c>
      <c r="B7" s="4" t="s">
        <v>12</v>
      </c>
      <c r="C7" s="4" t="s">
        <v>289</v>
      </c>
      <c r="D7" s="59">
        <v>1216257</v>
      </c>
      <c r="G7" s="4" t="s">
        <v>12</v>
      </c>
      <c r="H7" s="4" t="s">
        <v>278</v>
      </c>
      <c r="I7" s="59">
        <f t="shared" si="0"/>
        <v>28809787</v>
      </c>
    </row>
    <row r="8" spans="1:9" ht="16.2">
      <c r="A8" s="58" t="s">
        <v>294</v>
      </c>
      <c r="B8" s="4" t="s">
        <v>12</v>
      </c>
      <c r="C8" s="4" t="s">
        <v>285</v>
      </c>
      <c r="D8" s="59">
        <v>1531583</v>
      </c>
      <c r="G8" s="4" t="s">
        <v>12</v>
      </c>
      <c r="H8" s="4" t="s">
        <v>289</v>
      </c>
      <c r="I8" s="59">
        <f t="shared" si="0"/>
        <v>16954457</v>
      </c>
    </row>
    <row r="9" spans="1:9" ht="16.2">
      <c r="A9" s="4" t="s">
        <v>40</v>
      </c>
      <c r="B9" s="4" t="s">
        <v>22</v>
      </c>
      <c r="C9" s="4" t="s">
        <v>278</v>
      </c>
      <c r="D9" s="59">
        <v>1125285</v>
      </c>
      <c r="G9" s="4" t="s">
        <v>12</v>
      </c>
      <c r="H9" s="4" t="s">
        <v>285</v>
      </c>
      <c r="I9" s="59">
        <f t="shared" si="0"/>
        <v>21200297</v>
      </c>
    </row>
    <row r="10" spans="1:9" ht="16.2">
      <c r="A10" s="58" t="s">
        <v>298</v>
      </c>
      <c r="B10" s="4" t="s">
        <v>12</v>
      </c>
      <c r="C10" s="4" t="s">
        <v>289</v>
      </c>
      <c r="D10" s="59">
        <v>546210</v>
      </c>
      <c r="G10" s="4" t="s">
        <v>12</v>
      </c>
      <c r="H10" s="4" t="s">
        <v>304</v>
      </c>
      <c r="I10" s="59">
        <f t="shared" si="0"/>
        <v>14043291</v>
      </c>
    </row>
    <row r="11" spans="1:9" ht="16.2">
      <c r="A11" s="58" t="s">
        <v>300</v>
      </c>
      <c r="B11" s="4" t="s">
        <v>12</v>
      </c>
      <c r="C11" s="4" t="s">
        <v>285</v>
      </c>
      <c r="D11" s="59">
        <v>1546017</v>
      </c>
    </row>
    <row r="12" spans="1:9" ht="16.2">
      <c r="A12" s="58" t="s">
        <v>302</v>
      </c>
      <c r="B12" s="4" t="s">
        <v>12</v>
      </c>
      <c r="C12" s="4" t="s">
        <v>278</v>
      </c>
      <c r="D12" s="59">
        <v>1650754</v>
      </c>
    </row>
    <row r="13" spans="1:9" ht="16.2">
      <c r="A13" s="58" t="s">
        <v>303</v>
      </c>
      <c r="B13" s="4" t="s">
        <v>22</v>
      </c>
      <c r="C13" s="4" t="s">
        <v>304</v>
      </c>
      <c r="D13" s="59">
        <v>1575625</v>
      </c>
    </row>
    <row r="14" spans="1:9" ht="16.2">
      <c r="A14" s="58" t="s">
        <v>305</v>
      </c>
      <c r="B14" s="4" t="s">
        <v>12</v>
      </c>
      <c r="C14" s="4" t="s">
        <v>285</v>
      </c>
      <c r="D14" s="59">
        <v>1335765</v>
      </c>
    </row>
    <row r="15" spans="1:9" ht="16.2">
      <c r="A15" s="58" t="s">
        <v>306</v>
      </c>
      <c r="B15" s="4" t="s">
        <v>22</v>
      </c>
      <c r="C15" s="4" t="s">
        <v>285</v>
      </c>
      <c r="D15" s="59">
        <v>836199</v>
      </c>
    </row>
    <row r="16" spans="1:9" ht="16.2">
      <c r="A16" s="58" t="s">
        <v>307</v>
      </c>
      <c r="B16" s="4" t="s">
        <v>12</v>
      </c>
      <c r="C16" s="4" t="s">
        <v>278</v>
      </c>
      <c r="D16" s="59">
        <v>336762</v>
      </c>
    </row>
    <row r="17" spans="1:4" ht="16.2">
      <c r="A17" s="58" t="s">
        <v>308</v>
      </c>
      <c r="B17" s="4" t="s">
        <v>12</v>
      </c>
      <c r="C17" s="4" t="s">
        <v>285</v>
      </c>
      <c r="D17" s="59">
        <v>746192</v>
      </c>
    </row>
    <row r="18" spans="1:4" ht="16.2">
      <c r="A18" s="4" t="s">
        <v>309</v>
      </c>
      <c r="B18" s="4" t="s">
        <v>12</v>
      </c>
      <c r="C18" s="4" t="s">
        <v>278</v>
      </c>
      <c r="D18" s="59">
        <v>2078662</v>
      </c>
    </row>
    <row r="19" spans="1:4" ht="16.2">
      <c r="A19" s="58" t="s">
        <v>310</v>
      </c>
      <c r="B19" s="4" t="s">
        <v>12</v>
      </c>
      <c r="C19" s="4" t="s">
        <v>278</v>
      </c>
      <c r="D19" s="59">
        <v>1623377</v>
      </c>
    </row>
    <row r="20" spans="1:4" ht="16.2">
      <c r="A20" s="58" t="s">
        <v>311</v>
      </c>
      <c r="B20" s="4" t="s">
        <v>22</v>
      </c>
      <c r="C20" s="4" t="s">
        <v>304</v>
      </c>
      <c r="D20" s="59">
        <v>1446154</v>
      </c>
    </row>
    <row r="21" spans="1:4" ht="16.2">
      <c r="A21" s="58" t="s">
        <v>312</v>
      </c>
      <c r="B21" s="4" t="s">
        <v>22</v>
      </c>
      <c r="C21" s="4" t="s">
        <v>285</v>
      </c>
      <c r="D21" s="59">
        <v>464630</v>
      </c>
    </row>
    <row r="22" spans="1:4" ht="16.2">
      <c r="A22" s="58" t="s">
        <v>313</v>
      </c>
      <c r="B22" s="4" t="s">
        <v>22</v>
      </c>
      <c r="C22" s="4" t="s">
        <v>289</v>
      </c>
      <c r="D22" s="59">
        <v>1625692</v>
      </c>
    </row>
    <row r="23" spans="1:4" ht="16.2">
      <c r="A23" s="58" t="s">
        <v>314</v>
      </c>
      <c r="B23" s="4" t="s">
        <v>12</v>
      </c>
      <c r="C23" s="4" t="s">
        <v>285</v>
      </c>
      <c r="D23" s="59">
        <v>1480980</v>
      </c>
    </row>
    <row r="24" spans="1:4" ht="16.2">
      <c r="A24" s="58" t="s">
        <v>315</v>
      </c>
      <c r="B24" s="4" t="s">
        <v>12</v>
      </c>
      <c r="C24" s="4" t="s">
        <v>285</v>
      </c>
      <c r="D24" s="59">
        <v>1161808</v>
      </c>
    </row>
    <row r="25" spans="1:4" ht="16.2">
      <c r="A25" s="58" t="s">
        <v>316</v>
      </c>
      <c r="B25" s="4" t="s">
        <v>12</v>
      </c>
      <c r="C25" s="4" t="s">
        <v>278</v>
      </c>
      <c r="D25" s="59">
        <v>1933191</v>
      </c>
    </row>
    <row r="26" spans="1:4" ht="16.2">
      <c r="A26" s="58" t="s">
        <v>317</v>
      </c>
      <c r="B26" s="4" t="s">
        <v>12</v>
      </c>
      <c r="C26" s="4" t="s">
        <v>304</v>
      </c>
      <c r="D26" s="59">
        <v>1735889</v>
      </c>
    </row>
    <row r="27" spans="1:4" ht="16.2">
      <c r="A27" s="58" t="s">
        <v>318</v>
      </c>
      <c r="B27" s="4" t="s">
        <v>22</v>
      </c>
      <c r="C27" s="4" t="s">
        <v>285</v>
      </c>
      <c r="D27" s="59">
        <v>1539939</v>
      </c>
    </row>
    <row r="28" spans="1:4" ht="16.2">
      <c r="A28" s="4" t="s">
        <v>465</v>
      </c>
      <c r="B28" s="4" t="s">
        <v>26</v>
      </c>
      <c r="C28" s="4" t="s">
        <v>285</v>
      </c>
      <c r="D28" s="59">
        <v>983963</v>
      </c>
    </row>
    <row r="29" spans="1:4" ht="16.2">
      <c r="A29" s="58" t="s">
        <v>319</v>
      </c>
      <c r="B29" s="4" t="s">
        <v>22</v>
      </c>
      <c r="C29" s="4" t="s">
        <v>278</v>
      </c>
      <c r="D29" s="59">
        <v>821577</v>
      </c>
    </row>
    <row r="30" spans="1:4" ht="16.2">
      <c r="A30" s="58" t="s">
        <v>320</v>
      </c>
      <c r="B30" s="4" t="s">
        <v>22</v>
      </c>
      <c r="C30" s="4" t="s">
        <v>278</v>
      </c>
      <c r="D30" s="59">
        <v>704141</v>
      </c>
    </row>
    <row r="31" spans="1:4" ht="16.2">
      <c r="A31" s="58" t="s">
        <v>321</v>
      </c>
      <c r="B31" s="4" t="s">
        <v>12</v>
      </c>
      <c r="C31" s="4" t="s">
        <v>285</v>
      </c>
      <c r="D31" s="59">
        <v>742435</v>
      </c>
    </row>
    <row r="32" spans="1:4" ht="16.2">
      <c r="A32" s="58" t="s">
        <v>322</v>
      </c>
      <c r="B32" s="4" t="s">
        <v>12</v>
      </c>
      <c r="C32" s="4" t="s">
        <v>278</v>
      </c>
      <c r="D32" s="59">
        <v>2440290</v>
      </c>
    </row>
    <row r="33" spans="1:4" ht="16.2">
      <c r="A33" s="58" t="s">
        <v>323</v>
      </c>
      <c r="B33" s="4" t="s">
        <v>22</v>
      </c>
      <c r="C33" s="4" t="s">
        <v>278</v>
      </c>
      <c r="D33" s="59">
        <v>1231878</v>
      </c>
    </row>
    <row r="34" spans="1:4" ht="16.2">
      <c r="A34" s="58" t="s">
        <v>324</v>
      </c>
      <c r="B34" s="4" t="s">
        <v>22</v>
      </c>
      <c r="C34" s="4" t="s">
        <v>285</v>
      </c>
      <c r="D34" s="59">
        <v>1581558</v>
      </c>
    </row>
    <row r="35" spans="1:4" ht="16.2">
      <c r="A35" s="4" t="s">
        <v>42</v>
      </c>
      <c r="B35" s="4" t="s">
        <v>12</v>
      </c>
      <c r="C35" s="4" t="s">
        <v>289</v>
      </c>
      <c r="D35" s="59">
        <v>1588921</v>
      </c>
    </row>
    <row r="36" spans="1:4" ht="16.2">
      <c r="A36" s="58" t="s">
        <v>325</v>
      </c>
      <c r="B36" s="4" t="s">
        <v>22</v>
      </c>
      <c r="C36" s="4" t="s">
        <v>278</v>
      </c>
      <c r="D36" s="59">
        <v>1607666</v>
      </c>
    </row>
    <row r="37" spans="1:4" ht="16.2">
      <c r="A37" s="58" t="s">
        <v>466</v>
      </c>
      <c r="B37" s="4" t="s">
        <v>12</v>
      </c>
      <c r="C37" s="4" t="s">
        <v>304</v>
      </c>
      <c r="D37" s="59">
        <v>1150768</v>
      </c>
    </row>
    <row r="38" spans="1:4" ht="16.2">
      <c r="A38" s="58" t="s">
        <v>327</v>
      </c>
      <c r="B38" s="4" t="s">
        <v>12</v>
      </c>
      <c r="C38" s="4" t="s">
        <v>289</v>
      </c>
      <c r="D38" s="59">
        <v>929297</v>
      </c>
    </row>
    <row r="39" spans="1:4" ht="16.2">
      <c r="A39" s="58" t="s">
        <v>467</v>
      </c>
      <c r="B39" s="4" t="s">
        <v>22</v>
      </c>
      <c r="C39" s="4" t="s">
        <v>278</v>
      </c>
      <c r="D39" s="59">
        <v>904304</v>
      </c>
    </row>
    <row r="40" spans="1:4" ht="16.2">
      <c r="A40" s="4" t="s">
        <v>468</v>
      </c>
      <c r="B40" s="4" t="s">
        <v>12</v>
      </c>
      <c r="C40" s="4" t="s">
        <v>304</v>
      </c>
      <c r="D40" s="59">
        <v>813404</v>
      </c>
    </row>
    <row r="41" spans="1:4" ht="16.2">
      <c r="A41" s="4" t="s">
        <v>126</v>
      </c>
      <c r="B41" s="4" t="s">
        <v>469</v>
      </c>
      <c r="C41" s="4" t="s">
        <v>285</v>
      </c>
      <c r="D41" s="59">
        <v>1711065</v>
      </c>
    </row>
    <row r="42" spans="1:4" ht="16.2">
      <c r="A42" s="4" t="s">
        <v>92</v>
      </c>
      <c r="B42" s="4" t="s">
        <v>12</v>
      </c>
      <c r="C42" s="4" t="s">
        <v>285</v>
      </c>
      <c r="D42" s="59">
        <v>2035587</v>
      </c>
    </row>
    <row r="43" spans="1:4" ht="16.2">
      <c r="A43" s="58" t="s">
        <v>329</v>
      </c>
      <c r="B43" s="4" t="s">
        <v>22</v>
      </c>
      <c r="C43" s="4" t="s">
        <v>304</v>
      </c>
      <c r="D43" s="59">
        <v>1585904</v>
      </c>
    </row>
    <row r="44" spans="1:4" ht="16.2">
      <c r="A44" s="58" t="s">
        <v>330</v>
      </c>
      <c r="B44" s="4" t="s">
        <v>12</v>
      </c>
      <c r="C44" s="4" t="s">
        <v>285</v>
      </c>
      <c r="D44" s="59">
        <v>639067</v>
      </c>
    </row>
    <row r="45" spans="1:4" ht="16.2">
      <c r="A45" s="58" t="s">
        <v>331</v>
      </c>
      <c r="B45" s="4" t="s">
        <v>22</v>
      </c>
      <c r="C45" s="4" t="s">
        <v>278</v>
      </c>
      <c r="D45" s="59">
        <v>812719</v>
      </c>
    </row>
    <row r="46" spans="1:4" ht="16.2">
      <c r="A46" s="58" t="s">
        <v>332</v>
      </c>
      <c r="B46" s="4" t="s">
        <v>12</v>
      </c>
      <c r="C46" s="4" t="s">
        <v>285</v>
      </c>
      <c r="D46" s="59">
        <v>538691</v>
      </c>
    </row>
    <row r="47" spans="1:4" ht="16.2">
      <c r="A47" s="58" t="s">
        <v>395</v>
      </c>
      <c r="B47" s="4" t="s">
        <v>22</v>
      </c>
      <c r="C47" s="4" t="s">
        <v>285</v>
      </c>
      <c r="D47" s="59">
        <v>1768020</v>
      </c>
    </row>
    <row r="48" spans="1:4" ht="16.2">
      <c r="A48" s="4" t="s">
        <v>334</v>
      </c>
      <c r="B48" s="4" t="s">
        <v>470</v>
      </c>
      <c r="C48" s="4" t="s">
        <v>285</v>
      </c>
      <c r="D48" s="59">
        <v>1622941</v>
      </c>
    </row>
    <row r="49" spans="1:4" ht="16.2">
      <c r="A49" s="58" t="s">
        <v>335</v>
      </c>
      <c r="B49" s="4" t="s">
        <v>22</v>
      </c>
      <c r="C49" s="4" t="s">
        <v>304</v>
      </c>
      <c r="D49" s="59">
        <v>1709064</v>
      </c>
    </row>
    <row r="50" spans="1:4" ht="16.2">
      <c r="A50" s="58" t="s">
        <v>336</v>
      </c>
      <c r="B50" s="4" t="s">
        <v>12</v>
      </c>
      <c r="C50" s="4" t="s">
        <v>289</v>
      </c>
      <c r="D50" s="59">
        <v>1189806</v>
      </c>
    </row>
    <row r="51" spans="1:4" ht="16.2">
      <c r="A51" s="58" t="s">
        <v>337</v>
      </c>
      <c r="B51" s="4" t="s">
        <v>12</v>
      </c>
      <c r="C51" s="4" t="s">
        <v>289</v>
      </c>
      <c r="D51" s="59">
        <v>1271771</v>
      </c>
    </row>
    <row r="52" spans="1:4" ht="16.2">
      <c r="A52" s="58" t="s">
        <v>338</v>
      </c>
      <c r="B52" s="4" t="s">
        <v>12</v>
      </c>
      <c r="C52" s="4" t="s">
        <v>285</v>
      </c>
      <c r="D52" s="59">
        <v>311003</v>
      </c>
    </row>
    <row r="53" spans="1:4" ht="16.2">
      <c r="A53" s="4" t="s">
        <v>20</v>
      </c>
      <c r="B53" s="4" t="s">
        <v>12</v>
      </c>
      <c r="C53" s="4" t="s">
        <v>278</v>
      </c>
      <c r="D53" s="59">
        <v>1871482</v>
      </c>
    </row>
    <row r="54" spans="1:4" ht="16.2">
      <c r="A54" s="58" t="s">
        <v>339</v>
      </c>
      <c r="B54" s="4" t="s">
        <v>22</v>
      </c>
      <c r="C54" s="4" t="s">
        <v>278</v>
      </c>
      <c r="D54" s="59">
        <v>902667</v>
      </c>
    </row>
    <row r="55" spans="1:4" ht="16.2">
      <c r="A55" s="58" t="s">
        <v>340</v>
      </c>
      <c r="B55" s="4" t="s">
        <v>22</v>
      </c>
      <c r="C55" s="4" t="s">
        <v>289</v>
      </c>
      <c r="D55" s="59">
        <v>1790580</v>
      </c>
    </row>
    <row r="56" spans="1:4" ht="16.2">
      <c r="A56" s="58" t="s">
        <v>341</v>
      </c>
      <c r="B56" s="4" t="s">
        <v>12</v>
      </c>
      <c r="C56" s="4" t="s">
        <v>278</v>
      </c>
      <c r="D56" s="59">
        <v>1002969</v>
      </c>
    </row>
    <row r="57" spans="1:4" ht="16.2">
      <c r="A57" s="58" t="s">
        <v>471</v>
      </c>
      <c r="B57" s="4" t="s">
        <v>22</v>
      </c>
      <c r="C57" s="4" t="s">
        <v>289</v>
      </c>
      <c r="D57" s="59">
        <v>1469149</v>
      </c>
    </row>
    <row r="58" spans="1:4" ht="16.2">
      <c r="A58" s="58" t="s">
        <v>343</v>
      </c>
      <c r="B58" s="4" t="s">
        <v>12</v>
      </c>
      <c r="C58" s="4" t="s">
        <v>278</v>
      </c>
      <c r="D58" s="59">
        <v>522313</v>
      </c>
    </row>
    <row r="59" spans="1:4" ht="16.2">
      <c r="A59" s="58" t="s">
        <v>344</v>
      </c>
      <c r="B59" s="4" t="s">
        <v>12</v>
      </c>
      <c r="C59" s="4" t="s">
        <v>285</v>
      </c>
      <c r="D59" s="59">
        <v>955957</v>
      </c>
    </row>
    <row r="60" spans="1:4" ht="16.2">
      <c r="A60" s="58" t="s">
        <v>345</v>
      </c>
      <c r="B60" s="4" t="s">
        <v>12</v>
      </c>
      <c r="C60" s="4" t="s">
        <v>278</v>
      </c>
      <c r="D60" s="59">
        <v>860145</v>
      </c>
    </row>
    <row r="61" spans="1:4" ht="16.2">
      <c r="A61" s="4" t="s">
        <v>472</v>
      </c>
      <c r="B61" s="4" t="s">
        <v>22</v>
      </c>
      <c r="C61" s="4" t="s">
        <v>304</v>
      </c>
      <c r="D61" s="59">
        <v>389612</v>
      </c>
    </row>
    <row r="62" spans="1:4" ht="16.2">
      <c r="A62" s="58" t="s">
        <v>346</v>
      </c>
      <c r="B62" s="4" t="s">
        <v>12</v>
      </c>
      <c r="C62" s="4" t="s">
        <v>289</v>
      </c>
      <c r="D62" s="59">
        <v>1884055</v>
      </c>
    </row>
    <row r="63" spans="1:4" ht="16.2">
      <c r="A63" s="58" t="s">
        <v>347</v>
      </c>
      <c r="B63" s="4" t="s">
        <v>12</v>
      </c>
      <c r="C63" s="4" t="s">
        <v>285</v>
      </c>
      <c r="D63" s="59">
        <v>849478</v>
      </c>
    </row>
    <row r="64" spans="1:4" ht="16.2">
      <c r="A64" s="58" t="s">
        <v>348</v>
      </c>
      <c r="B64" s="4" t="s">
        <v>22</v>
      </c>
      <c r="C64" s="4" t="s">
        <v>289</v>
      </c>
      <c r="D64" s="59">
        <v>1395648</v>
      </c>
    </row>
    <row r="65" spans="1:4" ht="16.2">
      <c r="A65" s="58" t="s">
        <v>349</v>
      </c>
      <c r="B65" s="4" t="s">
        <v>22</v>
      </c>
      <c r="C65" s="4" t="s">
        <v>285</v>
      </c>
      <c r="D65" s="59">
        <v>2316141</v>
      </c>
    </row>
    <row r="66" spans="1:4" ht="16.2">
      <c r="A66" s="58" t="s">
        <v>350</v>
      </c>
      <c r="B66" s="4" t="s">
        <v>22</v>
      </c>
      <c r="C66" s="4" t="s">
        <v>285</v>
      </c>
      <c r="D66" s="59">
        <v>876189</v>
      </c>
    </row>
    <row r="67" spans="1:4" ht="16.2">
      <c r="A67" s="58" t="s">
        <v>351</v>
      </c>
      <c r="B67" s="4" t="s">
        <v>12</v>
      </c>
      <c r="C67" s="4" t="s">
        <v>278</v>
      </c>
      <c r="D67" s="59">
        <v>2285358</v>
      </c>
    </row>
    <row r="68" spans="1:4" ht="16.2">
      <c r="A68" s="58" t="s">
        <v>352</v>
      </c>
      <c r="B68" s="4" t="s">
        <v>12</v>
      </c>
      <c r="C68" s="4" t="s">
        <v>304</v>
      </c>
      <c r="D68" s="59">
        <v>1118995</v>
      </c>
    </row>
    <row r="69" spans="1:4" ht="16.2">
      <c r="A69" s="58" t="s">
        <v>353</v>
      </c>
      <c r="B69" s="4" t="s">
        <v>12</v>
      </c>
      <c r="C69" s="4" t="s">
        <v>278</v>
      </c>
      <c r="D69" s="59">
        <v>868223</v>
      </c>
    </row>
    <row r="70" spans="1:4" ht="16.2">
      <c r="A70" s="58" t="s">
        <v>354</v>
      </c>
      <c r="B70" s="4" t="s">
        <v>22</v>
      </c>
      <c r="C70" s="4" t="s">
        <v>289</v>
      </c>
      <c r="D70" s="59">
        <v>1020882</v>
      </c>
    </row>
    <row r="71" spans="1:4" ht="16.2">
      <c r="A71" s="58" t="s">
        <v>355</v>
      </c>
      <c r="B71" s="4" t="s">
        <v>12</v>
      </c>
      <c r="C71" s="4" t="s">
        <v>285</v>
      </c>
      <c r="D71" s="59">
        <v>2300336</v>
      </c>
    </row>
    <row r="72" spans="1:4" ht="16.2">
      <c r="A72" s="58" t="s">
        <v>356</v>
      </c>
      <c r="B72" s="4" t="s">
        <v>12</v>
      </c>
      <c r="C72" s="4" t="s">
        <v>289</v>
      </c>
      <c r="D72" s="59">
        <v>702668</v>
      </c>
    </row>
    <row r="73" spans="1:4" ht="16.2">
      <c r="A73" s="58" t="s">
        <v>357</v>
      </c>
      <c r="B73" s="4" t="s">
        <v>12</v>
      </c>
      <c r="C73" s="4" t="s">
        <v>285</v>
      </c>
      <c r="D73" s="59">
        <v>766813</v>
      </c>
    </row>
    <row r="74" spans="1:4" ht="16.2">
      <c r="A74" s="58" t="s">
        <v>358</v>
      </c>
      <c r="B74" s="4" t="s">
        <v>12</v>
      </c>
      <c r="C74" s="4" t="s">
        <v>278</v>
      </c>
      <c r="D74" s="59">
        <v>1038096</v>
      </c>
    </row>
    <row r="75" spans="1:4" ht="16.2">
      <c r="A75" s="58" t="s">
        <v>359</v>
      </c>
      <c r="B75" s="4" t="s">
        <v>12</v>
      </c>
      <c r="C75" s="4" t="s">
        <v>289</v>
      </c>
      <c r="D75" s="59">
        <v>2122351</v>
      </c>
    </row>
    <row r="76" spans="1:4" ht="16.2">
      <c r="A76" s="58" t="s">
        <v>360</v>
      </c>
      <c r="B76" s="4" t="s">
        <v>12</v>
      </c>
      <c r="C76" s="4" t="s">
        <v>289</v>
      </c>
      <c r="D76" s="59">
        <v>2043802</v>
      </c>
    </row>
    <row r="77" spans="1:4" ht="16.2">
      <c r="A77" s="58" t="s">
        <v>361</v>
      </c>
      <c r="B77" s="4" t="s">
        <v>22</v>
      </c>
      <c r="C77" s="4" t="s">
        <v>285</v>
      </c>
      <c r="D77" s="59">
        <v>801593</v>
      </c>
    </row>
    <row r="78" spans="1:4" ht="16.2">
      <c r="A78" s="58" t="s">
        <v>362</v>
      </c>
      <c r="B78" s="4" t="s">
        <v>12</v>
      </c>
      <c r="C78" s="4" t="s">
        <v>289</v>
      </c>
      <c r="D78" s="59">
        <v>988564</v>
      </c>
    </row>
    <row r="79" spans="1:4" ht="16.2">
      <c r="A79" s="58" t="s">
        <v>363</v>
      </c>
      <c r="B79" s="4" t="s">
        <v>22</v>
      </c>
      <c r="C79" s="4" t="s">
        <v>289</v>
      </c>
      <c r="D79" s="59">
        <v>1197731</v>
      </c>
    </row>
    <row r="80" spans="1:4" ht="16.2">
      <c r="A80" s="58" t="s">
        <v>364</v>
      </c>
      <c r="B80" s="4" t="s">
        <v>12</v>
      </c>
      <c r="C80" s="4" t="s">
        <v>289</v>
      </c>
      <c r="D80" s="59">
        <v>797530</v>
      </c>
    </row>
    <row r="81" spans="1:4" ht="16.2">
      <c r="A81" s="58" t="s">
        <v>365</v>
      </c>
      <c r="B81" s="4" t="s">
        <v>12</v>
      </c>
      <c r="C81" s="4" t="s">
        <v>278</v>
      </c>
      <c r="D81" s="59">
        <v>1614237</v>
      </c>
    </row>
    <row r="82" spans="1:4" ht="16.2">
      <c r="A82" s="58" t="s">
        <v>366</v>
      </c>
      <c r="B82" s="4" t="s">
        <v>12</v>
      </c>
      <c r="C82" s="4" t="s">
        <v>278</v>
      </c>
      <c r="D82" s="59">
        <v>1252896</v>
      </c>
    </row>
    <row r="83" spans="1:4" ht="16.2">
      <c r="A83" s="58" t="s">
        <v>367</v>
      </c>
      <c r="B83" s="4" t="s">
        <v>12</v>
      </c>
      <c r="C83" s="4" t="s">
        <v>278</v>
      </c>
      <c r="D83" s="59">
        <v>1266205</v>
      </c>
    </row>
    <row r="84" spans="1:4" ht="16.2">
      <c r="A84" s="58" t="s">
        <v>368</v>
      </c>
      <c r="B84" s="4" t="s">
        <v>22</v>
      </c>
      <c r="C84" s="4" t="s">
        <v>304</v>
      </c>
      <c r="D84" s="59">
        <v>818455</v>
      </c>
    </row>
    <row r="85" spans="1:4" ht="16.2">
      <c r="A85" s="58" t="s">
        <v>369</v>
      </c>
      <c r="B85" s="58" t="s">
        <v>22</v>
      </c>
      <c r="C85" s="4" t="s">
        <v>278</v>
      </c>
      <c r="D85" s="59">
        <v>1935691</v>
      </c>
    </row>
    <row r="86" spans="1:4" ht="16.2">
      <c r="A86" s="58" t="s">
        <v>370</v>
      </c>
      <c r="B86" s="4" t="s">
        <v>12</v>
      </c>
      <c r="C86" s="4" t="s">
        <v>304</v>
      </c>
      <c r="D86" s="59">
        <v>1890186</v>
      </c>
    </row>
    <row r="87" spans="1:4" ht="16.2">
      <c r="A87" s="58" t="s">
        <v>371</v>
      </c>
      <c r="B87" s="4" t="s">
        <v>12</v>
      </c>
      <c r="C87" s="4" t="s">
        <v>304</v>
      </c>
      <c r="D87" s="59">
        <v>976709</v>
      </c>
    </row>
    <row r="88" spans="1:4" ht="16.2">
      <c r="A88" s="58" t="s">
        <v>372</v>
      </c>
      <c r="B88" s="4" t="s">
        <v>12</v>
      </c>
      <c r="C88" s="4" t="s">
        <v>304</v>
      </c>
      <c r="D88" s="59">
        <v>1391806</v>
      </c>
    </row>
    <row r="89" spans="1:4" ht="16.2">
      <c r="A89" s="58" t="s">
        <v>373</v>
      </c>
      <c r="B89" s="4" t="s">
        <v>12</v>
      </c>
      <c r="C89" s="4" t="s">
        <v>304</v>
      </c>
      <c r="D89" s="59">
        <v>1459757</v>
      </c>
    </row>
    <row r="90" spans="1:4" ht="16.2">
      <c r="A90" s="58" t="s">
        <v>374</v>
      </c>
      <c r="B90" s="4" t="s">
        <v>12</v>
      </c>
      <c r="C90" s="4" t="s">
        <v>285</v>
      </c>
      <c r="D90" s="59">
        <v>991595</v>
      </c>
    </row>
    <row r="91" spans="1:4" ht="16.2">
      <c r="A91" s="58" t="s">
        <v>375</v>
      </c>
      <c r="B91" s="4" t="s">
        <v>12</v>
      </c>
      <c r="C91" s="4" t="s">
        <v>304</v>
      </c>
      <c r="D91" s="59">
        <v>1340232</v>
      </c>
    </row>
    <row r="92" spans="1:4" ht="16.2">
      <c r="A92" s="58" t="s">
        <v>376</v>
      </c>
      <c r="B92" s="4" t="s">
        <v>12</v>
      </c>
      <c r="C92" s="4" t="s">
        <v>289</v>
      </c>
      <c r="D92" s="59">
        <v>1673225</v>
      </c>
    </row>
    <row r="93" spans="1:4" ht="16.2">
      <c r="A93" s="58" t="s">
        <v>377</v>
      </c>
      <c r="B93" s="4" t="s">
        <v>22</v>
      </c>
      <c r="C93" s="4" t="s">
        <v>304</v>
      </c>
      <c r="D93" s="59">
        <v>800171</v>
      </c>
    </row>
    <row r="94" spans="1:4" ht="16.2">
      <c r="A94" s="58" t="s">
        <v>378</v>
      </c>
      <c r="B94" s="4" t="s">
        <v>12</v>
      </c>
      <c r="C94" s="4" t="s">
        <v>278</v>
      </c>
      <c r="D94" s="59">
        <v>1722728</v>
      </c>
    </row>
    <row r="95" spans="1:4" ht="16.2">
      <c r="A95" s="4" t="s">
        <v>419</v>
      </c>
      <c r="B95" s="4" t="s">
        <v>22</v>
      </c>
      <c r="C95" s="4" t="s">
        <v>278</v>
      </c>
      <c r="D95" s="59">
        <v>940084</v>
      </c>
    </row>
    <row r="96" spans="1:4" ht="16.2">
      <c r="A96" s="58" t="s">
        <v>380</v>
      </c>
      <c r="B96" s="4" t="s">
        <v>12</v>
      </c>
      <c r="C96" s="4" t="s">
        <v>304</v>
      </c>
      <c r="D96" s="59">
        <v>466256</v>
      </c>
    </row>
    <row r="97" spans="1:4" ht="16.2">
      <c r="A97" s="58" t="s">
        <v>381</v>
      </c>
      <c r="B97" s="4" t="s">
        <v>22</v>
      </c>
      <c r="C97" s="4" t="s">
        <v>289</v>
      </c>
      <c r="D97" s="59">
        <v>902406</v>
      </c>
    </row>
    <row r="98" spans="1:4" ht="16.2">
      <c r="A98" s="4" t="s">
        <v>28</v>
      </c>
      <c r="B98" s="4" t="s">
        <v>22</v>
      </c>
      <c r="C98" s="4" t="s">
        <v>278</v>
      </c>
      <c r="D98" s="59">
        <v>1282209</v>
      </c>
    </row>
    <row r="99" spans="1:4" ht="16.2">
      <c r="A99" s="58" t="s">
        <v>382</v>
      </c>
      <c r="B99" s="4" t="s">
        <v>12</v>
      </c>
      <c r="C99" s="4" t="s">
        <v>304</v>
      </c>
      <c r="D99" s="59">
        <v>1699289</v>
      </c>
    </row>
    <row r="100" spans="1:4" ht="16.2">
      <c r="A100" s="58" t="s">
        <v>383</v>
      </c>
      <c r="B100" s="4" t="s">
        <v>12</v>
      </c>
      <c r="C100" s="4" t="s">
        <v>278</v>
      </c>
      <c r="D100" s="59">
        <v>1122010</v>
      </c>
    </row>
    <row r="101" spans="1:4" ht="16.2">
      <c r="A101" s="58" t="s">
        <v>384</v>
      </c>
      <c r="B101" s="4" t="s">
        <v>12</v>
      </c>
      <c r="C101" s="4" t="s">
        <v>278</v>
      </c>
      <c r="D101" s="59">
        <v>1926614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"/>
  <sheetViews>
    <sheetView workbookViewId="0">
      <selection activeCell="A2" sqref="A2"/>
    </sheetView>
  </sheetViews>
  <sheetFormatPr defaultRowHeight="16.2"/>
  <cols>
    <col min="1" max="1" width="6" bestFit="1" customWidth="1"/>
    <col min="2" max="2" width="8.109375" bestFit="1" customWidth="1"/>
    <col min="3" max="5" width="6" bestFit="1" customWidth="1"/>
    <col min="6" max="6" width="8.44140625" customWidth="1"/>
    <col min="7" max="9" width="6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hidden="1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31111</v>
      </c>
      <c r="G2" s="6" t="s">
        <v>15</v>
      </c>
      <c r="H2" s="6">
        <v>4</v>
      </c>
      <c r="I2" s="6">
        <f t="shared" ref="I2:I13" ca="1" si="0">YEAR(TODAY())-YEAR(F2)</f>
        <v>31</v>
      </c>
      <c r="J2" s="7">
        <f t="shared" ref="J2:J13" ca="1" si="1">IF(E2="主任",40000,30000)+H2*5000+I2*50</f>
        <v>61550</v>
      </c>
    </row>
    <row r="3" spans="1:10" hidden="1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30654</v>
      </c>
      <c r="G3" s="6" t="s">
        <v>15</v>
      </c>
      <c r="H3" s="6">
        <v>3</v>
      </c>
      <c r="I3" s="6">
        <f t="shared" ca="1" si="0"/>
        <v>33</v>
      </c>
      <c r="J3" s="7">
        <f t="shared" ca="1" si="1"/>
        <v>46650</v>
      </c>
    </row>
    <row r="4" spans="1:10" hidden="1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26146</v>
      </c>
      <c r="G4" s="6" t="s">
        <v>15</v>
      </c>
      <c r="H4" s="6">
        <v>4</v>
      </c>
      <c r="I4" s="6">
        <f t="shared" ca="1" si="0"/>
        <v>45</v>
      </c>
      <c r="J4" s="7">
        <f t="shared" ca="1" si="1"/>
        <v>52250</v>
      </c>
    </row>
    <row r="5" spans="1:10" hidden="1">
      <c r="A5" s="3" t="s">
        <v>21</v>
      </c>
      <c r="B5" s="46" t="s">
        <v>184</v>
      </c>
      <c r="C5" s="4" t="s">
        <v>12</v>
      </c>
      <c r="D5" s="5" t="s">
        <v>23</v>
      </c>
      <c r="E5" s="5" t="s">
        <v>14</v>
      </c>
      <c r="F5" s="50">
        <v>26823</v>
      </c>
      <c r="G5" s="6" t="s">
        <v>15</v>
      </c>
      <c r="H5" s="6">
        <v>4</v>
      </c>
      <c r="I5" s="6">
        <f t="shared" ca="1" si="0"/>
        <v>43</v>
      </c>
      <c r="J5" s="7">
        <f t="shared" ca="1" si="1"/>
        <v>62150</v>
      </c>
    </row>
    <row r="6" spans="1:10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>
        <v>5</v>
      </c>
      <c r="I6" s="6">
        <f t="shared" ca="1" si="0"/>
        <v>31</v>
      </c>
      <c r="J6" s="7">
        <f t="shared" ca="1" si="1"/>
        <v>56550</v>
      </c>
    </row>
    <row r="7" spans="1:10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>
        <v>4</v>
      </c>
      <c r="I7" s="6">
        <f t="shared" ca="1" si="0"/>
        <v>24</v>
      </c>
      <c r="J7" s="7">
        <f t="shared" ca="1" si="1"/>
        <v>51200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 hidden="1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32024</v>
      </c>
      <c r="G9" s="6" t="s">
        <v>29</v>
      </c>
      <c r="H9" s="6">
        <v>4</v>
      </c>
      <c r="I9" s="6">
        <f t="shared" ca="1" si="0"/>
        <v>29</v>
      </c>
      <c r="J9" s="7">
        <f t="shared" ca="1" si="1"/>
        <v>51450</v>
      </c>
    </row>
    <row r="10" spans="1:10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>
        <v>4</v>
      </c>
      <c r="I10" s="6">
        <f t="shared" ca="1" si="0"/>
        <v>32</v>
      </c>
      <c r="J10" s="7">
        <f t="shared" ca="1" si="1"/>
        <v>51600</v>
      </c>
    </row>
    <row r="11" spans="1:10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 hidden="1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29461</v>
      </c>
      <c r="G12" s="6" t="s">
        <v>15</v>
      </c>
      <c r="H12" s="6">
        <v>3</v>
      </c>
      <c r="I12" s="6">
        <f t="shared" ca="1" si="0"/>
        <v>36</v>
      </c>
      <c r="J12" s="7">
        <f t="shared" ca="1" si="1"/>
        <v>56800</v>
      </c>
    </row>
    <row r="13" spans="1:10" hidden="1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28732</v>
      </c>
      <c r="G13" s="6" t="s">
        <v>29</v>
      </c>
      <c r="H13" s="6">
        <v>2</v>
      </c>
      <c r="I13" s="6">
        <f t="shared" ca="1" si="0"/>
        <v>38</v>
      </c>
      <c r="J13" s="7">
        <f t="shared" ca="1" si="1"/>
        <v>41900</v>
      </c>
    </row>
  </sheetData>
  <autoFilter ref="A1:J13">
    <filterColumn colId="2">
      <filters>
        <filter val="男"/>
      </filters>
    </filterColumn>
  </autoFilter>
  <sortState ref="A2:J13">
    <sortCondition ref="A2"/>
  </sortState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01"/>
  <sheetViews>
    <sheetView workbookViewId="0">
      <selection activeCell="H8" sqref="H8:H11"/>
    </sheetView>
  </sheetViews>
  <sheetFormatPr defaultColWidth="9" defaultRowHeight="15.6"/>
  <cols>
    <col min="1" max="3" width="9" style="57"/>
    <col min="4" max="4" width="10.44140625" style="57" bestFit="1" customWidth="1"/>
    <col min="5" max="16384" width="9" style="57"/>
  </cols>
  <sheetData>
    <row r="1" spans="1:4" ht="16.2">
      <c r="A1" s="55" t="s">
        <v>1</v>
      </c>
      <c r="B1" s="55" t="s">
        <v>2</v>
      </c>
      <c r="C1" s="55" t="s">
        <v>385</v>
      </c>
      <c r="D1" s="56" t="s">
        <v>276</v>
      </c>
    </row>
    <row r="2" spans="1:4" ht="16.2">
      <c r="A2" s="58" t="s">
        <v>277</v>
      </c>
      <c r="B2" s="4" t="s">
        <v>22</v>
      </c>
      <c r="C2" s="4" t="s">
        <v>278</v>
      </c>
      <c r="D2" s="59">
        <v>2159370</v>
      </c>
    </row>
    <row r="3" spans="1:4" ht="16.2">
      <c r="A3" s="58" t="s">
        <v>281</v>
      </c>
      <c r="B3" s="4" t="s">
        <v>22</v>
      </c>
      <c r="C3" s="4" t="s">
        <v>278</v>
      </c>
      <c r="D3" s="59">
        <v>678995</v>
      </c>
    </row>
    <row r="4" spans="1:4" ht="16.2">
      <c r="A4" s="58" t="s">
        <v>284</v>
      </c>
      <c r="B4" s="4" t="s">
        <v>12</v>
      </c>
      <c r="C4" s="4" t="s">
        <v>285</v>
      </c>
      <c r="D4" s="59">
        <v>1555925</v>
      </c>
    </row>
    <row r="5" spans="1:4" ht="16.2">
      <c r="A5" s="58" t="s">
        <v>288</v>
      </c>
      <c r="B5" s="58" t="s">
        <v>22</v>
      </c>
      <c r="C5" s="4" t="s">
        <v>289</v>
      </c>
      <c r="D5" s="59">
        <v>1065135</v>
      </c>
    </row>
    <row r="6" spans="1:4" ht="16.2">
      <c r="A6" s="58" t="s">
        <v>292</v>
      </c>
      <c r="B6" s="4" t="s">
        <v>12</v>
      </c>
      <c r="C6" s="4" t="s">
        <v>278</v>
      </c>
      <c r="D6" s="59">
        <v>1393475</v>
      </c>
    </row>
    <row r="7" spans="1:4" ht="16.2">
      <c r="A7" s="58" t="s">
        <v>293</v>
      </c>
      <c r="B7" s="4" t="s">
        <v>12</v>
      </c>
      <c r="C7" s="4" t="s">
        <v>289</v>
      </c>
      <c r="D7" s="59">
        <v>1216257</v>
      </c>
    </row>
    <row r="8" spans="1:4" ht="16.2">
      <c r="A8" s="58" t="s">
        <v>294</v>
      </c>
      <c r="B8" s="4" t="s">
        <v>12</v>
      </c>
      <c r="C8" s="4" t="s">
        <v>285</v>
      </c>
      <c r="D8" s="59">
        <v>1531583</v>
      </c>
    </row>
    <row r="9" spans="1:4" ht="16.2">
      <c r="A9" s="4" t="s">
        <v>40</v>
      </c>
      <c r="B9" s="4" t="s">
        <v>22</v>
      </c>
      <c r="C9" s="4" t="s">
        <v>278</v>
      </c>
      <c r="D9" s="59">
        <v>1125285</v>
      </c>
    </row>
    <row r="10" spans="1:4" ht="16.2">
      <c r="A10" s="58" t="s">
        <v>298</v>
      </c>
      <c r="B10" s="4" t="s">
        <v>12</v>
      </c>
      <c r="C10" s="4" t="s">
        <v>289</v>
      </c>
      <c r="D10" s="59">
        <v>546210</v>
      </c>
    </row>
    <row r="11" spans="1:4" ht="16.2">
      <c r="A11" s="58" t="s">
        <v>300</v>
      </c>
      <c r="B11" s="4" t="s">
        <v>12</v>
      </c>
      <c r="C11" s="4" t="s">
        <v>285</v>
      </c>
      <c r="D11" s="59">
        <v>1546017</v>
      </c>
    </row>
    <row r="12" spans="1:4" ht="16.2">
      <c r="A12" s="58" t="s">
        <v>302</v>
      </c>
      <c r="B12" s="4" t="s">
        <v>12</v>
      </c>
      <c r="C12" s="4" t="s">
        <v>278</v>
      </c>
      <c r="D12" s="59">
        <v>1650754</v>
      </c>
    </row>
    <row r="13" spans="1:4" ht="16.2">
      <c r="A13" s="58" t="s">
        <v>303</v>
      </c>
      <c r="B13" s="4" t="s">
        <v>22</v>
      </c>
      <c r="C13" s="4" t="s">
        <v>304</v>
      </c>
      <c r="D13" s="59">
        <v>1575625</v>
      </c>
    </row>
    <row r="14" spans="1:4" ht="16.2">
      <c r="A14" s="58" t="s">
        <v>305</v>
      </c>
      <c r="B14" s="4" t="s">
        <v>12</v>
      </c>
      <c r="C14" s="4" t="s">
        <v>285</v>
      </c>
      <c r="D14" s="59">
        <v>1335765</v>
      </c>
    </row>
    <row r="15" spans="1:4" ht="16.2">
      <c r="A15" s="58" t="s">
        <v>306</v>
      </c>
      <c r="B15" s="4" t="s">
        <v>22</v>
      </c>
      <c r="C15" s="4" t="s">
        <v>285</v>
      </c>
      <c r="D15" s="59">
        <v>836199</v>
      </c>
    </row>
    <row r="16" spans="1:4" ht="16.2">
      <c r="A16" s="58" t="s">
        <v>307</v>
      </c>
      <c r="B16" s="4" t="s">
        <v>12</v>
      </c>
      <c r="C16" s="4" t="s">
        <v>278</v>
      </c>
      <c r="D16" s="59">
        <v>336762</v>
      </c>
    </row>
    <row r="17" spans="1:4" ht="16.2">
      <c r="A17" s="58" t="s">
        <v>308</v>
      </c>
      <c r="B17" s="4" t="s">
        <v>12</v>
      </c>
      <c r="C17" s="4" t="s">
        <v>285</v>
      </c>
      <c r="D17" s="59">
        <v>746192</v>
      </c>
    </row>
    <row r="18" spans="1:4" ht="16.2">
      <c r="A18" s="4" t="s">
        <v>404</v>
      </c>
      <c r="B18" s="4" t="s">
        <v>12</v>
      </c>
      <c r="C18" s="4" t="s">
        <v>278</v>
      </c>
      <c r="D18" s="59">
        <v>2078662</v>
      </c>
    </row>
    <row r="19" spans="1:4" ht="16.2">
      <c r="A19" s="58" t="s">
        <v>310</v>
      </c>
      <c r="B19" s="4" t="s">
        <v>12</v>
      </c>
      <c r="C19" s="4" t="s">
        <v>278</v>
      </c>
      <c r="D19" s="59">
        <v>1623377</v>
      </c>
    </row>
    <row r="20" spans="1:4" ht="16.2">
      <c r="A20" s="58" t="s">
        <v>311</v>
      </c>
      <c r="B20" s="4" t="s">
        <v>22</v>
      </c>
      <c r="C20" s="4" t="s">
        <v>304</v>
      </c>
      <c r="D20" s="59">
        <v>1446154</v>
      </c>
    </row>
    <row r="21" spans="1:4" ht="16.2">
      <c r="A21" s="58" t="s">
        <v>312</v>
      </c>
      <c r="B21" s="4" t="s">
        <v>22</v>
      </c>
      <c r="C21" s="4" t="s">
        <v>285</v>
      </c>
      <c r="D21" s="59">
        <v>464630</v>
      </c>
    </row>
    <row r="22" spans="1:4" ht="16.2">
      <c r="A22" s="58" t="s">
        <v>313</v>
      </c>
      <c r="B22" s="4" t="s">
        <v>22</v>
      </c>
      <c r="C22" s="4" t="s">
        <v>289</v>
      </c>
      <c r="D22" s="59">
        <v>1625692</v>
      </c>
    </row>
    <row r="23" spans="1:4" ht="16.2">
      <c r="A23" s="58" t="s">
        <v>314</v>
      </c>
      <c r="B23" s="4" t="s">
        <v>12</v>
      </c>
      <c r="C23" s="4" t="s">
        <v>285</v>
      </c>
      <c r="D23" s="59">
        <v>1480980</v>
      </c>
    </row>
    <row r="24" spans="1:4" ht="16.2">
      <c r="A24" s="58" t="s">
        <v>315</v>
      </c>
      <c r="B24" s="4" t="s">
        <v>12</v>
      </c>
      <c r="C24" s="4" t="s">
        <v>285</v>
      </c>
      <c r="D24" s="59">
        <v>1161808</v>
      </c>
    </row>
    <row r="25" spans="1:4" ht="16.2">
      <c r="A25" s="58" t="s">
        <v>316</v>
      </c>
      <c r="B25" s="4" t="s">
        <v>12</v>
      </c>
      <c r="C25" s="4" t="s">
        <v>278</v>
      </c>
      <c r="D25" s="59">
        <v>1933191</v>
      </c>
    </row>
    <row r="26" spans="1:4" ht="16.2">
      <c r="A26" s="58" t="s">
        <v>317</v>
      </c>
      <c r="B26" s="4" t="s">
        <v>12</v>
      </c>
      <c r="C26" s="4" t="s">
        <v>304</v>
      </c>
      <c r="D26" s="59">
        <v>1735889</v>
      </c>
    </row>
    <row r="27" spans="1:4" ht="16.2">
      <c r="A27" s="58" t="s">
        <v>318</v>
      </c>
      <c r="B27" s="4" t="s">
        <v>22</v>
      </c>
      <c r="C27" s="4" t="s">
        <v>285</v>
      </c>
      <c r="D27" s="59">
        <v>1539939</v>
      </c>
    </row>
    <row r="28" spans="1:4" ht="16.2">
      <c r="A28" s="4" t="s">
        <v>390</v>
      </c>
      <c r="B28" s="4" t="s">
        <v>397</v>
      </c>
      <c r="C28" s="4" t="s">
        <v>285</v>
      </c>
      <c r="D28" s="59">
        <v>983963</v>
      </c>
    </row>
    <row r="29" spans="1:4" ht="16.2">
      <c r="A29" s="58" t="s">
        <v>319</v>
      </c>
      <c r="B29" s="4" t="s">
        <v>22</v>
      </c>
      <c r="C29" s="4" t="s">
        <v>278</v>
      </c>
      <c r="D29" s="59">
        <v>821577</v>
      </c>
    </row>
    <row r="30" spans="1:4" ht="16.2">
      <c r="A30" s="58" t="s">
        <v>320</v>
      </c>
      <c r="B30" s="4" t="s">
        <v>22</v>
      </c>
      <c r="C30" s="4" t="s">
        <v>278</v>
      </c>
      <c r="D30" s="59">
        <v>704141</v>
      </c>
    </row>
    <row r="31" spans="1:4" ht="16.2">
      <c r="A31" s="58" t="s">
        <v>321</v>
      </c>
      <c r="B31" s="4" t="s">
        <v>12</v>
      </c>
      <c r="C31" s="4" t="s">
        <v>285</v>
      </c>
      <c r="D31" s="59">
        <v>742435</v>
      </c>
    </row>
    <row r="32" spans="1:4" ht="16.2">
      <c r="A32" s="58" t="s">
        <v>322</v>
      </c>
      <c r="B32" s="4" t="s">
        <v>12</v>
      </c>
      <c r="C32" s="4" t="s">
        <v>278</v>
      </c>
      <c r="D32" s="59">
        <v>2440290</v>
      </c>
    </row>
    <row r="33" spans="1:4" ht="16.2">
      <c r="A33" s="58" t="s">
        <v>323</v>
      </c>
      <c r="B33" s="4" t="s">
        <v>22</v>
      </c>
      <c r="C33" s="4" t="s">
        <v>278</v>
      </c>
      <c r="D33" s="59">
        <v>1231878</v>
      </c>
    </row>
    <row r="34" spans="1:4" ht="16.2">
      <c r="A34" s="58" t="s">
        <v>324</v>
      </c>
      <c r="B34" s="4" t="s">
        <v>22</v>
      </c>
      <c r="C34" s="4" t="s">
        <v>285</v>
      </c>
      <c r="D34" s="59">
        <v>1581558</v>
      </c>
    </row>
    <row r="35" spans="1:4" ht="16.2">
      <c r="A35" s="4" t="s">
        <v>42</v>
      </c>
      <c r="B35" s="4" t="s">
        <v>12</v>
      </c>
      <c r="C35" s="4" t="s">
        <v>289</v>
      </c>
      <c r="D35" s="59">
        <v>1588921</v>
      </c>
    </row>
    <row r="36" spans="1:4" ht="16.2">
      <c r="A36" s="58" t="s">
        <v>325</v>
      </c>
      <c r="B36" s="4" t="s">
        <v>22</v>
      </c>
      <c r="C36" s="4" t="s">
        <v>278</v>
      </c>
      <c r="D36" s="59">
        <v>1607666</v>
      </c>
    </row>
    <row r="37" spans="1:4" ht="16.2">
      <c r="A37" s="58" t="s">
        <v>473</v>
      </c>
      <c r="B37" s="4" t="s">
        <v>12</v>
      </c>
      <c r="C37" s="4" t="s">
        <v>304</v>
      </c>
      <c r="D37" s="59">
        <v>1150768</v>
      </c>
    </row>
    <row r="38" spans="1:4" ht="16.2">
      <c r="A38" s="58" t="s">
        <v>327</v>
      </c>
      <c r="B38" s="4" t="s">
        <v>12</v>
      </c>
      <c r="C38" s="4" t="s">
        <v>289</v>
      </c>
      <c r="D38" s="59">
        <v>929297</v>
      </c>
    </row>
    <row r="39" spans="1:4" ht="16.2">
      <c r="A39" s="58" t="s">
        <v>415</v>
      </c>
      <c r="B39" s="4" t="s">
        <v>22</v>
      </c>
      <c r="C39" s="4" t="s">
        <v>278</v>
      </c>
      <c r="D39" s="59">
        <v>904304</v>
      </c>
    </row>
    <row r="40" spans="1:4" ht="16.2">
      <c r="A40" s="4" t="s">
        <v>457</v>
      </c>
      <c r="B40" s="4" t="s">
        <v>12</v>
      </c>
      <c r="C40" s="4" t="s">
        <v>304</v>
      </c>
      <c r="D40" s="59">
        <v>813404</v>
      </c>
    </row>
    <row r="41" spans="1:4" ht="16.2">
      <c r="A41" s="4" t="s">
        <v>394</v>
      </c>
      <c r="B41" s="4" t="s">
        <v>416</v>
      </c>
      <c r="C41" s="4" t="s">
        <v>285</v>
      </c>
      <c r="D41" s="59">
        <v>1711065</v>
      </c>
    </row>
    <row r="42" spans="1:4" ht="16.2">
      <c r="A42" s="4" t="s">
        <v>474</v>
      </c>
      <c r="B42" s="4" t="s">
        <v>12</v>
      </c>
      <c r="C42" s="4" t="s">
        <v>285</v>
      </c>
      <c r="D42" s="59">
        <v>2035587</v>
      </c>
    </row>
    <row r="43" spans="1:4" ht="16.2">
      <c r="A43" s="58" t="s">
        <v>329</v>
      </c>
      <c r="B43" s="4" t="s">
        <v>22</v>
      </c>
      <c r="C43" s="4" t="s">
        <v>304</v>
      </c>
      <c r="D43" s="59">
        <v>1585904</v>
      </c>
    </row>
    <row r="44" spans="1:4" ht="16.2">
      <c r="A44" s="58" t="s">
        <v>330</v>
      </c>
      <c r="B44" s="4" t="s">
        <v>12</v>
      </c>
      <c r="C44" s="4" t="s">
        <v>285</v>
      </c>
      <c r="D44" s="59">
        <v>639067</v>
      </c>
    </row>
    <row r="45" spans="1:4" ht="16.2">
      <c r="A45" s="58" t="s">
        <v>331</v>
      </c>
      <c r="B45" s="4" t="s">
        <v>22</v>
      </c>
      <c r="C45" s="4" t="s">
        <v>278</v>
      </c>
      <c r="D45" s="59">
        <v>812719</v>
      </c>
    </row>
    <row r="46" spans="1:4" ht="16.2">
      <c r="A46" s="58" t="s">
        <v>332</v>
      </c>
      <c r="B46" s="4" t="s">
        <v>12</v>
      </c>
      <c r="C46" s="4" t="s">
        <v>285</v>
      </c>
      <c r="D46" s="59">
        <v>538691</v>
      </c>
    </row>
    <row r="47" spans="1:4" ht="16.2">
      <c r="A47" s="58" t="s">
        <v>333</v>
      </c>
      <c r="B47" s="4" t="s">
        <v>22</v>
      </c>
      <c r="C47" s="4" t="s">
        <v>285</v>
      </c>
      <c r="D47" s="59">
        <v>1768020</v>
      </c>
    </row>
    <row r="48" spans="1:4" ht="16.2">
      <c r="A48" s="4" t="s">
        <v>396</v>
      </c>
      <c r="B48" s="4" t="s">
        <v>397</v>
      </c>
      <c r="C48" s="4" t="s">
        <v>285</v>
      </c>
      <c r="D48" s="59">
        <v>1622941</v>
      </c>
    </row>
    <row r="49" spans="1:4" ht="16.2">
      <c r="A49" s="58" t="s">
        <v>335</v>
      </c>
      <c r="B49" s="4" t="s">
        <v>22</v>
      </c>
      <c r="C49" s="4" t="s">
        <v>304</v>
      </c>
      <c r="D49" s="59">
        <v>1709064</v>
      </c>
    </row>
    <row r="50" spans="1:4" ht="16.2">
      <c r="A50" s="58" t="s">
        <v>336</v>
      </c>
      <c r="B50" s="4" t="s">
        <v>12</v>
      </c>
      <c r="C50" s="4" t="s">
        <v>289</v>
      </c>
      <c r="D50" s="59">
        <v>1189806</v>
      </c>
    </row>
    <row r="51" spans="1:4" ht="16.2">
      <c r="A51" s="58" t="s">
        <v>337</v>
      </c>
      <c r="B51" s="4" t="s">
        <v>12</v>
      </c>
      <c r="C51" s="4" t="s">
        <v>289</v>
      </c>
      <c r="D51" s="59">
        <v>1271771</v>
      </c>
    </row>
    <row r="52" spans="1:4" ht="16.2">
      <c r="A52" s="58" t="s">
        <v>338</v>
      </c>
      <c r="B52" s="4" t="s">
        <v>12</v>
      </c>
      <c r="C52" s="4" t="s">
        <v>285</v>
      </c>
      <c r="D52" s="59">
        <v>311003</v>
      </c>
    </row>
    <row r="53" spans="1:4" ht="16.2">
      <c r="A53" s="4" t="s">
        <v>20</v>
      </c>
      <c r="B53" s="4" t="s">
        <v>12</v>
      </c>
      <c r="C53" s="4" t="s">
        <v>278</v>
      </c>
      <c r="D53" s="59">
        <v>1871482</v>
      </c>
    </row>
    <row r="54" spans="1:4" ht="16.2">
      <c r="A54" s="58" t="s">
        <v>339</v>
      </c>
      <c r="B54" s="4" t="s">
        <v>22</v>
      </c>
      <c r="C54" s="4" t="s">
        <v>278</v>
      </c>
      <c r="D54" s="59">
        <v>902667</v>
      </c>
    </row>
    <row r="55" spans="1:4" ht="16.2">
      <c r="A55" s="58" t="s">
        <v>340</v>
      </c>
      <c r="B55" s="4" t="s">
        <v>22</v>
      </c>
      <c r="C55" s="4" t="s">
        <v>289</v>
      </c>
      <c r="D55" s="59">
        <v>1790580</v>
      </c>
    </row>
    <row r="56" spans="1:4" ht="16.2">
      <c r="A56" s="58" t="s">
        <v>341</v>
      </c>
      <c r="B56" s="4" t="s">
        <v>12</v>
      </c>
      <c r="C56" s="4" t="s">
        <v>278</v>
      </c>
      <c r="D56" s="59">
        <v>1002969</v>
      </c>
    </row>
    <row r="57" spans="1:4" ht="16.2">
      <c r="A57" s="58" t="s">
        <v>459</v>
      </c>
      <c r="B57" s="4" t="s">
        <v>22</v>
      </c>
      <c r="C57" s="4" t="s">
        <v>289</v>
      </c>
      <c r="D57" s="59">
        <v>1469149</v>
      </c>
    </row>
    <row r="58" spans="1:4" ht="16.2">
      <c r="A58" s="58" t="s">
        <v>343</v>
      </c>
      <c r="B58" s="4" t="s">
        <v>12</v>
      </c>
      <c r="C58" s="4" t="s">
        <v>278</v>
      </c>
      <c r="D58" s="59">
        <v>522313</v>
      </c>
    </row>
    <row r="59" spans="1:4" ht="16.2">
      <c r="A59" s="58" t="s">
        <v>344</v>
      </c>
      <c r="B59" s="4" t="s">
        <v>12</v>
      </c>
      <c r="C59" s="4" t="s">
        <v>285</v>
      </c>
      <c r="D59" s="59">
        <v>955957</v>
      </c>
    </row>
    <row r="60" spans="1:4" ht="16.2">
      <c r="A60" s="58" t="s">
        <v>345</v>
      </c>
      <c r="B60" s="4" t="s">
        <v>12</v>
      </c>
      <c r="C60" s="4" t="s">
        <v>278</v>
      </c>
      <c r="D60" s="59">
        <v>860145</v>
      </c>
    </row>
    <row r="61" spans="1:4" ht="16.2">
      <c r="A61" s="4" t="s">
        <v>399</v>
      </c>
      <c r="B61" s="4" t="s">
        <v>22</v>
      </c>
      <c r="C61" s="4" t="s">
        <v>304</v>
      </c>
      <c r="D61" s="59">
        <v>389612</v>
      </c>
    </row>
    <row r="62" spans="1:4" ht="16.2">
      <c r="A62" s="58" t="s">
        <v>346</v>
      </c>
      <c r="B62" s="4" t="s">
        <v>12</v>
      </c>
      <c r="C62" s="4" t="s">
        <v>289</v>
      </c>
      <c r="D62" s="59">
        <v>1884055</v>
      </c>
    </row>
    <row r="63" spans="1:4" ht="16.2">
      <c r="A63" s="58" t="s">
        <v>347</v>
      </c>
      <c r="B63" s="4" t="s">
        <v>12</v>
      </c>
      <c r="C63" s="4" t="s">
        <v>285</v>
      </c>
      <c r="D63" s="59">
        <v>849478</v>
      </c>
    </row>
    <row r="64" spans="1:4" ht="16.2">
      <c r="A64" s="58" t="s">
        <v>348</v>
      </c>
      <c r="B64" s="4" t="s">
        <v>22</v>
      </c>
      <c r="C64" s="4" t="s">
        <v>289</v>
      </c>
      <c r="D64" s="59">
        <v>1395648</v>
      </c>
    </row>
    <row r="65" spans="1:4" ht="16.2">
      <c r="A65" s="58" t="s">
        <v>349</v>
      </c>
      <c r="B65" s="4" t="s">
        <v>22</v>
      </c>
      <c r="C65" s="4" t="s">
        <v>285</v>
      </c>
      <c r="D65" s="59">
        <v>2316141</v>
      </c>
    </row>
    <row r="66" spans="1:4" ht="16.2">
      <c r="A66" s="58" t="s">
        <v>350</v>
      </c>
      <c r="B66" s="4" t="s">
        <v>22</v>
      </c>
      <c r="C66" s="4" t="s">
        <v>285</v>
      </c>
      <c r="D66" s="59">
        <v>876189</v>
      </c>
    </row>
    <row r="67" spans="1:4" ht="16.2">
      <c r="A67" s="58" t="s">
        <v>351</v>
      </c>
      <c r="B67" s="4" t="s">
        <v>12</v>
      </c>
      <c r="C67" s="4" t="s">
        <v>278</v>
      </c>
      <c r="D67" s="59">
        <v>2285358</v>
      </c>
    </row>
    <row r="68" spans="1:4" ht="16.2">
      <c r="A68" s="58" t="s">
        <v>352</v>
      </c>
      <c r="B68" s="4" t="s">
        <v>12</v>
      </c>
      <c r="C68" s="4" t="s">
        <v>304</v>
      </c>
      <c r="D68" s="59">
        <v>1118995</v>
      </c>
    </row>
    <row r="69" spans="1:4" ht="16.2">
      <c r="A69" s="58" t="s">
        <v>353</v>
      </c>
      <c r="B69" s="4" t="s">
        <v>12</v>
      </c>
      <c r="C69" s="4" t="s">
        <v>278</v>
      </c>
      <c r="D69" s="59">
        <v>868223</v>
      </c>
    </row>
    <row r="70" spans="1:4" ht="16.2">
      <c r="A70" s="58" t="s">
        <v>354</v>
      </c>
      <c r="B70" s="4" t="s">
        <v>22</v>
      </c>
      <c r="C70" s="4" t="s">
        <v>289</v>
      </c>
      <c r="D70" s="59">
        <v>1020882</v>
      </c>
    </row>
    <row r="71" spans="1:4" ht="16.2">
      <c r="A71" s="58" t="s">
        <v>355</v>
      </c>
      <c r="B71" s="4" t="s">
        <v>12</v>
      </c>
      <c r="C71" s="4" t="s">
        <v>285</v>
      </c>
      <c r="D71" s="59">
        <v>2300336</v>
      </c>
    </row>
    <row r="72" spans="1:4" ht="16.2">
      <c r="A72" s="58" t="s">
        <v>356</v>
      </c>
      <c r="B72" s="4" t="s">
        <v>12</v>
      </c>
      <c r="C72" s="4" t="s">
        <v>289</v>
      </c>
      <c r="D72" s="59">
        <v>702668</v>
      </c>
    </row>
    <row r="73" spans="1:4" ht="16.2">
      <c r="A73" s="58" t="s">
        <v>357</v>
      </c>
      <c r="B73" s="4" t="s">
        <v>12</v>
      </c>
      <c r="C73" s="4" t="s">
        <v>285</v>
      </c>
      <c r="D73" s="59">
        <v>766813</v>
      </c>
    </row>
    <row r="74" spans="1:4" ht="16.2">
      <c r="A74" s="58" t="s">
        <v>358</v>
      </c>
      <c r="B74" s="4" t="s">
        <v>12</v>
      </c>
      <c r="C74" s="4" t="s">
        <v>278</v>
      </c>
      <c r="D74" s="59">
        <v>1038096</v>
      </c>
    </row>
    <row r="75" spans="1:4" ht="16.2">
      <c r="A75" s="58" t="s">
        <v>359</v>
      </c>
      <c r="B75" s="4" t="s">
        <v>12</v>
      </c>
      <c r="C75" s="4" t="s">
        <v>289</v>
      </c>
      <c r="D75" s="59">
        <v>2122351</v>
      </c>
    </row>
    <row r="76" spans="1:4" ht="16.2">
      <c r="A76" s="58" t="s">
        <v>360</v>
      </c>
      <c r="B76" s="4" t="s">
        <v>12</v>
      </c>
      <c r="C76" s="4" t="s">
        <v>289</v>
      </c>
      <c r="D76" s="59">
        <v>2043802</v>
      </c>
    </row>
    <row r="77" spans="1:4" ht="16.2">
      <c r="A77" s="58" t="s">
        <v>361</v>
      </c>
      <c r="B77" s="4" t="s">
        <v>22</v>
      </c>
      <c r="C77" s="4" t="s">
        <v>285</v>
      </c>
      <c r="D77" s="59">
        <v>801593</v>
      </c>
    </row>
    <row r="78" spans="1:4" ht="16.2">
      <c r="A78" s="58" t="s">
        <v>362</v>
      </c>
      <c r="B78" s="4" t="s">
        <v>12</v>
      </c>
      <c r="C78" s="4" t="s">
        <v>289</v>
      </c>
      <c r="D78" s="59">
        <v>988564</v>
      </c>
    </row>
    <row r="79" spans="1:4" ht="16.2">
      <c r="A79" s="58" t="s">
        <v>363</v>
      </c>
      <c r="B79" s="4" t="s">
        <v>22</v>
      </c>
      <c r="C79" s="4" t="s">
        <v>289</v>
      </c>
      <c r="D79" s="59">
        <v>1197731</v>
      </c>
    </row>
    <row r="80" spans="1:4" ht="16.2">
      <c r="A80" s="58" t="s">
        <v>364</v>
      </c>
      <c r="B80" s="4" t="s">
        <v>12</v>
      </c>
      <c r="C80" s="4" t="s">
        <v>289</v>
      </c>
      <c r="D80" s="59">
        <v>797530</v>
      </c>
    </row>
    <row r="81" spans="1:4" ht="16.2">
      <c r="A81" s="58" t="s">
        <v>365</v>
      </c>
      <c r="B81" s="4" t="s">
        <v>12</v>
      </c>
      <c r="C81" s="4" t="s">
        <v>278</v>
      </c>
      <c r="D81" s="59">
        <v>1614237</v>
      </c>
    </row>
    <row r="82" spans="1:4" ht="16.2">
      <c r="A82" s="58" t="s">
        <v>366</v>
      </c>
      <c r="B82" s="4" t="s">
        <v>12</v>
      </c>
      <c r="C82" s="4" t="s">
        <v>278</v>
      </c>
      <c r="D82" s="59">
        <v>1252896</v>
      </c>
    </row>
    <row r="83" spans="1:4" ht="16.2">
      <c r="A83" s="58" t="s">
        <v>367</v>
      </c>
      <c r="B83" s="4" t="s">
        <v>12</v>
      </c>
      <c r="C83" s="4" t="s">
        <v>278</v>
      </c>
      <c r="D83" s="59">
        <v>1266205</v>
      </c>
    </row>
    <row r="84" spans="1:4" ht="16.2">
      <c r="A84" s="58" t="s">
        <v>368</v>
      </c>
      <c r="B84" s="4" t="s">
        <v>22</v>
      </c>
      <c r="C84" s="4" t="s">
        <v>304</v>
      </c>
      <c r="D84" s="59">
        <v>818455</v>
      </c>
    </row>
    <row r="85" spans="1:4" ht="16.2">
      <c r="A85" s="58" t="s">
        <v>369</v>
      </c>
      <c r="B85" s="58" t="s">
        <v>22</v>
      </c>
      <c r="C85" s="4" t="s">
        <v>278</v>
      </c>
      <c r="D85" s="59">
        <v>1935691</v>
      </c>
    </row>
    <row r="86" spans="1:4" ht="16.2">
      <c r="A86" s="58" t="s">
        <v>370</v>
      </c>
      <c r="B86" s="4" t="s">
        <v>12</v>
      </c>
      <c r="C86" s="4" t="s">
        <v>304</v>
      </c>
      <c r="D86" s="59">
        <v>1890186</v>
      </c>
    </row>
    <row r="87" spans="1:4" ht="16.2">
      <c r="A87" s="58" t="s">
        <v>371</v>
      </c>
      <c r="B87" s="4" t="s">
        <v>12</v>
      </c>
      <c r="C87" s="4" t="s">
        <v>304</v>
      </c>
      <c r="D87" s="59">
        <v>976709</v>
      </c>
    </row>
    <row r="88" spans="1:4" ht="16.2">
      <c r="A88" s="58" t="s">
        <v>372</v>
      </c>
      <c r="B88" s="4" t="s">
        <v>12</v>
      </c>
      <c r="C88" s="4" t="s">
        <v>304</v>
      </c>
      <c r="D88" s="59">
        <v>1391806</v>
      </c>
    </row>
    <row r="89" spans="1:4" ht="16.2">
      <c r="A89" s="58" t="s">
        <v>373</v>
      </c>
      <c r="B89" s="4" t="s">
        <v>12</v>
      </c>
      <c r="C89" s="4" t="s">
        <v>304</v>
      </c>
      <c r="D89" s="59">
        <v>1459757</v>
      </c>
    </row>
    <row r="90" spans="1:4" ht="16.2">
      <c r="A90" s="58" t="s">
        <v>374</v>
      </c>
      <c r="B90" s="4" t="s">
        <v>12</v>
      </c>
      <c r="C90" s="4" t="s">
        <v>285</v>
      </c>
      <c r="D90" s="59">
        <v>991595</v>
      </c>
    </row>
    <row r="91" spans="1:4" ht="16.2">
      <c r="A91" s="58" t="s">
        <v>375</v>
      </c>
      <c r="B91" s="4" t="s">
        <v>12</v>
      </c>
      <c r="C91" s="4" t="s">
        <v>304</v>
      </c>
      <c r="D91" s="59">
        <v>1340232</v>
      </c>
    </row>
    <row r="92" spans="1:4" ht="16.2">
      <c r="A92" s="58" t="s">
        <v>376</v>
      </c>
      <c r="B92" s="4" t="s">
        <v>12</v>
      </c>
      <c r="C92" s="4" t="s">
        <v>289</v>
      </c>
      <c r="D92" s="59">
        <v>1673225</v>
      </c>
    </row>
    <row r="93" spans="1:4" ht="16.2">
      <c r="A93" s="58" t="s">
        <v>377</v>
      </c>
      <c r="B93" s="4" t="s">
        <v>22</v>
      </c>
      <c r="C93" s="4" t="s">
        <v>304</v>
      </c>
      <c r="D93" s="59">
        <v>800171</v>
      </c>
    </row>
    <row r="94" spans="1:4" ht="16.2">
      <c r="A94" s="58" t="s">
        <v>378</v>
      </c>
      <c r="B94" s="4" t="s">
        <v>12</v>
      </c>
      <c r="C94" s="4" t="s">
        <v>278</v>
      </c>
      <c r="D94" s="59">
        <v>1722728</v>
      </c>
    </row>
    <row r="95" spans="1:4" ht="16.2">
      <c r="A95" s="4" t="s">
        <v>419</v>
      </c>
      <c r="B95" s="4" t="s">
        <v>22</v>
      </c>
      <c r="C95" s="4" t="s">
        <v>278</v>
      </c>
      <c r="D95" s="59">
        <v>940084</v>
      </c>
    </row>
    <row r="96" spans="1:4" ht="16.2">
      <c r="A96" s="58" t="s">
        <v>380</v>
      </c>
      <c r="B96" s="4" t="s">
        <v>12</v>
      </c>
      <c r="C96" s="4" t="s">
        <v>304</v>
      </c>
      <c r="D96" s="59">
        <v>466256</v>
      </c>
    </row>
    <row r="97" spans="1:4" ht="16.2">
      <c r="A97" s="58" t="s">
        <v>381</v>
      </c>
      <c r="B97" s="4" t="s">
        <v>22</v>
      </c>
      <c r="C97" s="4" t="s">
        <v>289</v>
      </c>
      <c r="D97" s="59">
        <v>902406</v>
      </c>
    </row>
    <row r="98" spans="1:4" ht="16.2">
      <c r="A98" s="4" t="s">
        <v>28</v>
      </c>
      <c r="B98" s="4" t="s">
        <v>22</v>
      </c>
      <c r="C98" s="4" t="s">
        <v>278</v>
      </c>
      <c r="D98" s="59">
        <v>1282209</v>
      </c>
    </row>
    <row r="99" spans="1:4" ht="16.2">
      <c r="A99" s="58" t="s">
        <v>382</v>
      </c>
      <c r="B99" s="4" t="s">
        <v>12</v>
      </c>
      <c r="C99" s="4" t="s">
        <v>304</v>
      </c>
      <c r="D99" s="59">
        <v>1699289</v>
      </c>
    </row>
    <row r="100" spans="1:4" ht="16.2">
      <c r="A100" s="58" t="s">
        <v>383</v>
      </c>
      <c r="B100" s="4" t="s">
        <v>12</v>
      </c>
      <c r="C100" s="4" t="s">
        <v>278</v>
      </c>
      <c r="D100" s="59">
        <v>1122010</v>
      </c>
    </row>
    <row r="101" spans="1:4" ht="16.2">
      <c r="A101" s="58" t="s">
        <v>384</v>
      </c>
      <c r="B101" s="4" t="s">
        <v>12</v>
      </c>
      <c r="C101" s="4" t="s">
        <v>278</v>
      </c>
      <c r="D101" s="59">
        <v>1926614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2" sqref="H2"/>
    </sheetView>
  </sheetViews>
  <sheetFormatPr defaultColWidth="9" defaultRowHeight="16.2"/>
  <cols>
    <col min="1" max="1" width="6" style="35" bestFit="1" customWidth="1"/>
    <col min="2" max="2" width="7.44140625" style="35" bestFit="1" customWidth="1"/>
    <col min="3" max="3" width="6.44140625" style="35" bestFit="1" customWidth="1"/>
    <col min="4" max="4" width="4.21875" style="35" customWidth="1"/>
    <col min="5" max="5" width="5.44140625" style="35" bestFit="1" customWidth="1"/>
    <col min="6" max="6" width="7.44140625" style="35" bestFit="1" customWidth="1"/>
    <col min="7" max="7" width="5.44140625" style="35" bestFit="1" customWidth="1"/>
    <col min="8" max="8" width="6.44140625" style="35" bestFit="1" customWidth="1"/>
    <col min="9" max="9" width="11.88671875" style="35" bestFit="1" customWidth="1"/>
    <col min="10" max="16384" width="9" style="35"/>
  </cols>
  <sheetData>
    <row r="1" spans="1:9">
      <c r="A1" s="33" t="s">
        <v>106</v>
      </c>
      <c r="B1" s="33" t="s">
        <v>99</v>
      </c>
      <c r="C1" s="34" t="s">
        <v>155</v>
      </c>
      <c r="F1" s="36" t="s">
        <v>107</v>
      </c>
      <c r="G1" s="36" t="s">
        <v>108</v>
      </c>
      <c r="H1" s="36" t="s">
        <v>109</v>
      </c>
    </row>
    <row r="2" spans="1:9">
      <c r="A2" s="35" t="s">
        <v>156</v>
      </c>
      <c r="B2" s="35" t="s">
        <v>157</v>
      </c>
      <c r="C2" s="35">
        <v>12500</v>
      </c>
      <c r="E2" s="35" t="s">
        <v>156</v>
      </c>
      <c r="F2" s="35">
        <f>SUMIF($A$2:$A$9,E2,$C$2:$C$9)</f>
        <v>104600</v>
      </c>
      <c r="G2" s="35">
        <f>COUNTIF($A$2:$A$9,E2)</f>
        <v>4</v>
      </c>
      <c r="H2" s="35">
        <f>AVERAGEIF(A2:A9,E2,C2:C9)</f>
        <v>26150</v>
      </c>
      <c r="I2" s="35" t="s">
        <v>231</v>
      </c>
    </row>
    <row r="3" spans="1:9">
      <c r="A3" s="35" t="s">
        <v>159</v>
      </c>
      <c r="B3" s="35" t="s">
        <v>81</v>
      </c>
      <c r="C3" s="35">
        <v>36200</v>
      </c>
      <c r="E3" s="35" t="s">
        <v>171</v>
      </c>
      <c r="F3" s="35">
        <f>SUMIF($A$2:$A$9,E3,$C$2:$C$9)</f>
        <v>142850</v>
      </c>
      <c r="G3" s="35">
        <f>COUNTIF($A$2:$A$9,E3)</f>
        <v>4</v>
      </c>
      <c r="H3" s="49">
        <f>AVERAGEIF(A2:A9,E3,C2:C9)</f>
        <v>35712.5</v>
      </c>
      <c r="I3" s="35" t="s">
        <v>232</v>
      </c>
    </row>
    <row r="4" spans="1:9">
      <c r="A4" s="35" t="s">
        <v>160</v>
      </c>
      <c r="B4" s="35" t="s">
        <v>82</v>
      </c>
      <c r="C4" s="35">
        <v>18700</v>
      </c>
    </row>
    <row r="5" spans="1:9">
      <c r="A5" s="35" t="s">
        <v>162</v>
      </c>
      <c r="B5" s="35" t="s">
        <v>83</v>
      </c>
      <c r="C5" s="35">
        <v>40800</v>
      </c>
    </row>
    <row r="6" spans="1:9">
      <c r="A6" s="35" t="s">
        <v>163</v>
      </c>
      <c r="B6" s="35" t="s">
        <v>84</v>
      </c>
      <c r="C6" s="35">
        <v>51650</v>
      </c>
    </row>
    <row r="7" spans="1:9">
      <c r="A7" s="35" t="s">
        <v>165</v>
      </c>
      <c r="B7" s="35" t="s">
        <v>85</v>
      </c>
      <c r="C7" s="35">
        <v>32500</v>
      </c>
    </row>
    <row r="8" spans="1:9">
      <c r="A8" s="35" t="s">
        <v>166</v>
      </c>
      <c r="B8" s="35" t="s">
        <v>167</v>
      </c>
      <c r="C8" s="35">
        <v>22500</v>
      </c>
    </row>
    <row r="9" spans="1:9">
      <c r="A9" s="35" t="s">
        <v>169</v>
      </c>
      <c r="B9" s="35" t="s">
        <v>170</v>
      </c>
      <c r="C9" s="35">
        <v>32600</v>
      </c>
    </row>
  </sheetData>
  <phoneticPr fontId="3" type="noConversion"/>
  <pageMargins left="0.75" right="0.75" top="1" bottom="1" header="0.5" footer="0.5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H9"/>
  <sheetViews>
    <sheetView workbookViewId="0">
      <selection activeCell="H2" sqref="H2"/>
    </sheetView>
  </sheetViews>
  <sheetFormatPr defaultColWidth="9" defaultRowHeight="16.2"/>
  <cols>
    <col min="1" max="1" width="6.21875" style="35" bestFit="1" customWidth="1"/>
    <col min="2" max="2" width="8.21875" style="35" bestFit="1" customWidth="1"/>
    <col min="3" max="3" width="6.44140625" style="35" bestFit="1" customWidth="1"/>
    <col min="4" max="4" width="4.21875" style="35" customWidth="1"/>
    <col min="5" max="5" width="5.44140625" style="35" bestFit="1" customWidth="1"/>
    <col min="6" max="6" width="7.44140625" style="35" bestFit="1" customWidth="1"/>
    <col min="7" max="7" width="5.44140625" style="35" bestFit="1" customWidth="1"/>
    <col min="8" max="8" width="6.44140625" style="35" bestFit="1" customWidth="1"/>
    <col min="9" max="16384" width="9" style="35"/>
  </cols>
  <sheetData>
    <row r="1" spans="1:8">
      <c r="A1" s="33" t="s">
        <v>106</v>
      </c>
      <c r="B1" s="33" t="s">
        <v>99</v>
      </c>
      <c r="C1" s="34" t="s">
        <v>155</v>
      </c>
      <c r="F1" s="36" t="s">
        <v>107</v>
      </c>
      <c r="G1" s="36" t="s">
        <v>108</v>
      </c>
      <c r="H1" s="36" t="s">
        <v>109</v>
      </c>
    </row>
    <row r="2" spans="1:8">
      <c r="A2" s="35" t="s">
        <v>156</v>
      </c>
      <c r="B2" s="35" t="s">
        <v>157</v>
      </c>
      <c r="C2" s="35">
        <v>12500</v>
      </c>
      <c r="E2" s="35" t="s">
        <v>156</v>
      </c>
    </row>
    <row r="3" spans="1:8">
      <c r="A3" s="35" t="s">
        <v>159</v>
      </c>
      <c r="B3" s="35" t="s">
        <v>81</v>
      </c>
      <c r="C3" s="35">
        <v>36200</v>
      </c>
      <c r="E3" s="35" t="s">
        <v>171</v>
      </c>
    </row>
    <row r="4" spans="1:8">
      <c r="A4" s="35" t="s">
        <v>160</v>
      </c>
      <c r="B4" s="35" t="s">
        <v>82</v>
      </c>
      <c r="C4" s="35">
        <v>18700</v>
      </c>
    </row>
    <row r="5" spans="1:8">
      <c r="A5" s="35" t="s">
        <v>162</v>
      </c>
      <c r="B5" s="35" t="s">
        <v>83</v>
      </c>
      <c r="C5" s="35">
        <v>40800</v>
      </c>
    </row>
    <row r="6" spans="1:8">
      <c r="A6" s="35" t="s">
        <v>163</v>
      </c>
      <c r="B6" s="35" t="s">
        <v>84</v>
      </c>
      <c r="C6" s="35">
        <v>51650</v>
      </c>
    </row>
    <row r="7" spans="1:8">
      <c r="A7" s="35" t="s">
        <v>165</v>
      </c>
      <c r="B7" s="35" t="s">
        <v>85</v>
      </c>
      <c r="C7" s="35">
        <v>32500</v>
      </c>
    </row>
    <row r="8" spans="1:8">
      <c r="A8" s="35" t="s">
        <v>166</v>
      </c>
      <c r="B8" s="35" t="s">
        <v>167</v>
      </c>
      <c r="C8" s="35">
        <v>22500</v>
      </c>
    </row>
    <row r="9" spans="1:8">
      <c r="A9" s="35" t="s">
        <v>169</v>
      </c>
      <c r="B9" s="35" t="s">
        <v>170</v>
      </c>
      <c r="C9" s="35">
        <v>32600</v>
      </c>
    </row>
  </sheetData>
  <phoneticPr fontId="3" type="noConversion"/>
  <pageMargins left="0.75" right="0.75" top="1" bottom="1" header="0.5" footer="0.5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F1" workbookViewId="0">
      <selection activeCell="G2" sqref="G2"/>
    </sheetView>
  </sheetViews>
  <sheetFormatPr defaultColWidth="9" defaultRowHeight="15.6"/>
  <cols>
    <col min="1" max="1" width="9" style="57"/>
    <col min="2" max="3" width="6" style="57" bestFit="1" customWidth="1"/>
    <col min="4" max="4" width="10.44140625" style="57" bestFit="1" customWidth="1"/>
    <col min="5" max="5" width="4.88671875" style="57" customWidth="1"/>
    <col min="6" max="6" width="18.33203125" style="57" bestFit="1" customWidth="1"/>
    <col min="7" max="7" width="11.88671875" style="57" bestFit="1" customWidth="1"/>
    <col min="8" max="16384" width="9" style="57"/>
  </cols>
  <sheetData>
    <row r="1" spans="1:8" ht="16.2">
      <c r="A1" s="55" t="s">
        <v>1</v>
      </c>
      <c r="B1" s="55" t="s">
        <v>2</v>
      </c>
      <c r="C1" s="55" t="s">
        <v>275</v>
      </c>
      <c r="D1" s="56" t="s">
        <v>276</v>
      </c>
    </row>
    <row r="2" spans="1:8" ht="16.2">
      <c r="A2" s="58" t="s">
        <v>277</v>
      </c>
      <c r="B2" s="4" t="s">
        <v>22</v>
      </c>
      <c r="C2" s="4" t="s">
        <v>278</v>
      </c>
      <c r="D2" s="59">
        <v>2159370</v>
      </c>
      <c r="F2" s="60" t="s">
        <v>279</v>
      </c>
      <c r="G2" s="59">
        <f>AVERAGEIFS($D$1:$D$101,$B$1:$B$101,"男",$C$1:$C$101,"北區")</f>
        <v>1162045.076923077</v>
      </c>
      <c r="H2" s="60" t="s">
        <v>280</v>
      </c>
    </row>
    <row r="3" spans="1:8" ht="16.2">
      <c r="A3" s="58" t="s">
        <v>281</v>
      </c>
      <c r="B3" s="4" t="s">
        <v>22</v>
      </c>
      <c r="C3" s="4" t="s">
        <v>278</v>
      </c>
      <c r="D3" s="59">
        <v>678995</v>
      </c>
      <c r="F3" s="60" t="s">
        <v>282</v>
      </c>
      <c r="G3" s="59">
        <f>AVERAGEIFS($D$1:$D$101,$B$1:$B$101,"男",$C$1:$C$101,"中區")</f>
        <v>1308402.875</v>
      </c>
      <c r="H3" s="60" t="s">
        <v>283</v>
      </c>
    </row>
    <row r="4" spans="1:8" ht="16.2">
      <c r="A4" s="58" t="s">
        <v>284</v>
      </c>
      <c r="B4" s="4" t="s">
        <v>12</v>
      </c>
      <c r="C4" s="4" t="s">
        <v>285</v>
      </c>
      <c r="D4" s="59">
        <v>1555925</v>
      </c>
      <c r="F4" s="60" t="s">
        <v>286</v>
      </c>
      <c r="G4" s="59">
        <f>AVERAGEIFS($D$1:$D$101,$B$1:$B$101,"男",$C$1:$C$101,"南區")</f>
        <v>1279117.3</v>
      </c>
      <c r="H4" s="60" t="s">
        <v>287</v>
      </c>
    </row>
    <row r="5" spans="1:8" ht="16.2">
      <c r="A5" s="58" t="s">
        <v>288</v>
      </c>
      <c r="B5" s="58" t="s">
        <v>22</v>
      </c>
      <c r="C5" s="4" t="s">
        <v>289</v>
      </c>
      <c r="D5" s="59">
        <v>1065135</v>
      </c>
      <c r="F5" s="60" t="s">
        <v>290</v>
      </c>
      <c r="G5" s="59">
        <f>AVERAGEIFS($D$1:$D$101,$B$1:$B$101,"男",$C$1:$C$101,"東區")</f>
        <v>1189283.5714285714</v>
      </c>
      <c r="H5" s="60" t="s">
        <v>291</v>
      </c>
    </row>
    <row r="6" spans="1:8" ht="16.2">
      <c r="A6" s="58" t="s">
        <v>292</v>
      </c>
      <c r="B6" s="4" t="s">
        <v>12</v>
      </c>
      <c r="C6" s="4" t="s">
        <v>278</v>
      </c>
      <c r="D6" s="59">
        <v>1393475</v>
      </c>
    </row>
    <row r="7" spans="1:8" ht="16.2">
      <c r="A7" s="58" t="s">
        <v>293</v>
      </c>
      <c r="B7" s="4" t="s">
        <v>12</v>
      </c>
      <c r="C7" s="4" t="s">
        <v>289</v>
      </c>
      <c r="D7" s="59">
        <v>1216257</v>
      </c>
    </row>
    <row r="8" spans="1:8" ht="16.2">
      <c r="A8" s="58" t="s">
        <v>294</v>
      </c>
      <c r="B8" s="4" t="s">
        <v>12</v>
      </c>
      <c r="C8" s="4" t="s">
        <v>285</v>
      </c>
      <c r="D8" s="59">
        <v>1531583</v>
      </c>
      <c r="F8" s="60" t="s">
        <v>295</v>
      </c>
      <c r="G8" s="59">
        <f>AVERAGEIFS($D$1:$D$101,$B$1:$B$101,"女",$C$1:$C$101,"北區")</f>
        <v>1440489.35</v>
      </c>
      <c r="H8" s="60" t="s">
        <v>296</v>
      </c>
    </row>
    <row r="9" spans="1:8" ht="16.2">
      <c r="A9" s="4" t="s">
        <v>40</v>
      </c>
      <c r="B9" s="4" t="s">
        <v>22</v>
      </c>
      <c r="C9" s="4" t="s">
        <v>278</v>
      </c>
      <c r="D9" s="59">
        <v>1125285</v>
      </c>
      <c r="F9" s="60" t="s">
        <v>282</v>
      </c>
      <c r="G9" s="59">
        <f>AVERAGEIFS($D$1:$D$101,$B$1:$B$101,"女",$C$1:$C$101,"中區")</f>
        <v>1304189</v>
      </c>
      <c r="H9" s="60" t="s">
        <v>297</v>
      </c>
    </row>
    <row r="10" spans="1:8" ht="16.2">
      <c r="A10" s="58" t="s">
        <v>298</v>
      </c>
      <c r="B10" s="4" t="s">
        <v>12</v>
      </c>
      <c r="C10" s="4" t="s">
        <v>289</v>
      </c>
      <c r="D10" s="59">
        <v>546210</v>
      </c>
      <c r="F10" s="60" t="s">
        <v>286</v>
      </c>
      <c r="G10" s="59">
        <f>AVERAGEIFS($D$1:$D$101,$B$1:$B$101,"女",$C$1:$C$101,"南區")</f>
        <v>1177794.2777777778</v>
      </c>
      <c r="H10" s="60" t="s">
        <v>299</v>
      </c>
    </row>
    <row r="11" spans="1:8" ht="16.2">
      <c r="A11" s="58" t="s">
        <v>300</v>
      </c>
      <c r="B11" s="4" t="s">
        <v>12</v>
      </c>
      <c r="C11" s="4" t="s">
        <v>285</v>
      </c>
      <c r="D11" s="59">
        <v>1546017</v>
      </c>
      <c r="F11" s="60" t="s">
        <v>290</v>
      </c>
      <c r="G11" s="59">
        <f>AVERAGEIFS($D$1:$D$101,$B$1:$B$101,"女",$C$1:$C$101,"東區")</f>
        <v>1276662.8181818181</v>
      </c>
      <c r="H11" s="60" t="s">
        <v>301</v>
      </c>
    </row>
    <row r="12" spans="1:8" ht="16.2">
      <c r="A12" s="58" t="s">
        <v>302</v>
      </c>
      <c r="B12" s="4" t="s">
        <v>12</v>
      </c>
      <c r="C12" s="4" t="s">
        <v>278</v>
      </c>
      <c r="D12" s="59">
        <v>1650754</v>
      </c>
    </row>
    <row r="13" spans="1:8" ht="16.2">
      <c r="A13" s="58" t="s">
        <v>303</v>
      </c>
      <c r="B13" s="4" t="s">
        <v>22</v>
      </c>
      <c r="C13" s="4" t="s">
        <v>304</v>
      </c>
      <c r="D13" s="59">
        <v>1575625</v>
      </c>
    </row>
    <row r="14" spans="1:8" ht="16.2">
      <c r="A14" s="58" t="s">
        <v>305</v>
      </c>
      <c r="B14" s="4" t="s">
        <v>12</v>
      </c>
      <c r="C14" s="4" t="s">
        <v>285</v>
      </c>
      <c r="D14" s="59">
        <v>1335765</v>
      </c>
    </row>
    <row r="15" spans="1:8" ht="16.2">
      <c r="A15" s="58" t="s">
        <v>306</v>
      </c>
      <c r="B15" s="4" t="s">
        <v>22</v>
      </c>
      <c r="C15" s="4" t="s">
        <v>285</v>
      </c>
      <c r="D15" s="59">
        <v>836199</v>
      </c>
    </row>
    <row r="16" spans="1:8" ht="16.2">
      <c r="A16" s="58" t="s">
        <v>307</v>
      </c>
      <c r="B16" s="4" t="s">
        <v>12</v>
      </c>
      <c r="C16" s="4" t="s">
        <v>278</v>
      </c>
      <c r="D16" s="59">
        <v>336762</v>
      </c>
    </row>
    <row r="17" spans="1:4" ht="16.2">
      <c r="A17" s="58" t="s">
        <v>308</v>
      </c>
      <c r="B17" s="4" t="s">
        <v>12</v>
      </c>
      <c r="C17" s="4" t="s">
        <v>285</v>
      </c>
      <c r="D17" s="59">
        <v>746192</v>
      </c>
    </row>
    <row r="18" spans="1:4" ht="16.2">
      <c r="A18" s="4" t="s">
        <v>309</v>
      </c>
      <c r="B18" s="4" t="s">
        <v>12</v>
      </c>
      <c r="C18" s="4" t="s">
        <v>278</v>
      </c>
      <c r="D18" s="59">
        <v>2078662</v>
      </c>
    </row>
    <row r="19" spans="1:4" ht="16.2">
      <c r="A19" s="58" t="s">
        <v>310</v>
      </c>
      <c r="B19" s="4" t="s">
        <v>12</v>
      </c>
      <c r="C19" s="4" t="s">
        <v>278</v>
      </c>
      <c r="D19" s="59">
        <v>1623377</v>
      </c>
    </row>
    <row r="20" spans="1:4" ht="16.2">
      <c r="A20" s="58" t="s">
        <v>311</v>
      </c>
      <c r="B20" s="4" t="s">
        <v>22</v>
      </c>
      <c r="C20" s="4" t="s">
        <v>304</v>
      </c>
      <c r="D20" s="59">
        <v>1446154</v>
      </c>
    </row>
    <row r="21" spans="1:4" ht="16.2">
      <c r="A21" s="58" t="s">
        <v>312</v>
      </c>
      <c r="B21" s="4" t="s">
        <v>22</v>
      </c>
      <c r="C21" s="4" t="s">
        <v>285</v>
      </c>
      <c r="D21" s="59">
        <v>464630</v>
      </c>
    </row>
    <row r="22" spans="1:4" ht="16.2">
      <c r="A22" s="58" t="s">
        <v>313</v>
      </c>
      <c r="B22" s="4" t="s">
        <v>22</v>
      </c>
      <c r="C22" s="4" t="s">
        <v>289</v>
      </c>
      <c r="D22" s="59">
        <v>1625692</v>
      </c>
    </row>
    <row r="23" spans="1:4" ht="16.2">
      <c r="A23" s="58" t="s">
        <v>314</v>
      </c>
      <c r="B23" s="4" t="s">
        <v>12</v>
      </c>
      <c r="C23" s="4" t="s">
        <v>285</v>
      </c>
      <c r="D23" s="59">
        <v>1480980</v>
      </c>
    </row>
    <row r="24" spans="1:4" ht="16.2">
      <c r="A24" s="58" t="s">
        <v>315</v>
      </c>
      <c r="B24" s="4" t="s">
        <v>12</v>
      </c>
      <c r="C24" s="4" t="s">
        <v>285</v>
      </c>
      <c r="D24" s="59">
        <v>1161808</v>
      </c>
    </row>
    <row r="25" spans="1:4" ht="16.2">
      <c r="A25" s="58" t="s">
        <v>316</v>
      </c>
      <c r="B25" s="4" t="s">
        <v>12</v>
      </c>
      <c r="C25" s="4" t="s">
        <v>278</v>
      </c>
      <c r="D25" s="59">
        <v>1933191</v>
      </c>
    </row>
    <row r="26" spans="1:4" ht="16.2">
      <c r="A26" s="58" t="s">
        <v>317</v>
      </c>
      <c r="B26" s="4" t="s">
        <v>12</v>
      </c>
      <c r="C26" s="4" t="s">
        <v>304</v>
      </c>
      <c r="D26" s="59">
        <v>1735889</v>
      </c>
    </row>
    <row r="27" spans="1:4" ht="16.2">
      <c r="A27" s="58" t="s">
        <v>318</v>
      </c>
      <c r="B27" s="4" t="s">
        <v>22</v>
      </c>
      <c r="C27" s="4" t="s">
        <v>285</v>
      </c>
      <c r="D27" s="59">
        <v>1539939</v>
      </c>
    </row>
    <row r="28" spans="1:4" ht="16.2">
      <c r="A28" s="4" t="s">
        <v>96</v>
      </c>
      <c r="B28" s="4" t="s">
        <v>26</v>
      </c>
      <c r="C28" s="4" t="s">
        <v>285</v>
      </c>
      <c r="D28" s="59">
        <v>983963</v>
      </c>
    </row>
    <row r="29" spans="1:4" ht="16.2">
      <c r="A29" s="58" t="s">
        <v>319</v>
      </c>
      <c r="B29" s="4" t="s">
        <v>22</v>
      </c>
      <c r="C29" s="4" t="s">
        <v>278</v>
      </c>
      <c r="D29" s="59">
        <v>821577</v>
      </c>
    </row>
    <row r="30" spans="1:4" ht="16.2">
      <c r="A30" s="58" t="s">
        <v>320</v>
      </c>
      <c r="B30" s="4" t="s">
        <v>22</v>
      </c>
      <c r="C30" s="4" t="s">
        <v>278</v>
      </c>
      <c r="D30" s="59">
        <v>704141</v>
      </c>
    </row>
    <row r="31" spans="1:4" ht="16.2">
      <c r="A31" s="58" t="s">
        <v>321</v>
      </c>
      <c r="B31" s="4" t="s">
        <v>12</v>
      </c>
      <c r="C31" s="4" t="s">
        <v>285</v>
      </c>
      <c r="D31" s="59">
        <v>742435</v>
      </c>
    </row>
    <row r="32" spans="1:4" ht="16.2">
      <c r="A32" s="58" t="s">
        <v>322</v>
      </c>
      <c r="B32" s="4" t="s">
        <v>12</v>
      </c>
      <c r="C32" s="4" t="s">
        <v>278</v>
      </c>
      <c r="D32" s="59">
        <v>2440290</v>
      </c>
    </row>
    <row r="33" spans="1:4" ht="16.2">
      <c r="A33" s="58" t="s">
        <v>323</v>
      </c>
      <c r="B33" s="4" t="s">
        <v>22</v>
      </c>
      <c r="C33" s="4" t="s">
        <v>278</v>
      </c>
      <c r="D33" s="59">
        <v>1231878</v>
      </c>
    </row>
    <row r="34" spans="1:4" ht="16.2">
      <c r="A34" s="58" t="s">
        <v>324</v>
      </c>
      <c r="B34" s="4" t="s">
        <v>22</v>
      </c>
      <c r="C34" s="4" t="s">
        <v>285</v>
      </c>
      <c r="D34" s="59">
        <v>1581558</v>
      </c>
    </row>
    <row r="35" spans="1:4" ht="16.2">
      <c r="A35" s="4" t="s">
        <v>42</v>
      </c>
      <c r="B35" s="4" t="s">
        <v>12</v>
      </c>
      <c r="C35" s="4" t="s">
        <v>289</v>
      </c>
      <c r="D35" s="59">
        <v>1588921</v>
      </c>
    </row>
    <row r="36" spans="1:4" ht="16.2">
      <c r="A36" s="58" t="s">
        <v>325</v>
      </c>
      <c r="B36" s="4" t="s">
        <v>22</v>
      </c>
      <c r="C36" s="4" t="s">
        <v>278</v>
      </c>
      <c r="D36" s="59">
        <v>1607666</v>
      </c>
    </row>
    <row r="37" spans="1:4" ht="16.2">
      <c r="A37" s="58" t="s">
        <v>326</v>
      </c>
      <c r="B37" s="4" t="s">
        <v>12</v>
      </c>
      <c r="C37" s="4" t="s">
        <v>304</v>
      </c>
      <c r="D37" s="59">
        <v>1150768</v>
      </c>
    </row>
    <row r="38" spans="1:4" ht="16.2">
      <c r="A38" s="58" t="s">
        <v>327</v>
      </c>
      <c r="B38" s="4" t="s">
        <v>12</v>
      </c>
      <c r="C38" s="4" t="s">
        <v>289</v>
      </c>
      <c r="D38" s="59">
        <v>929297</v>
      </c>
    </row>
    <row r="39" spans="1:4" ht="16.2">
      <c r="A39" s="58" t="s">
        <v>328</v>
      </c>
      <c r="B39" s="4" t="s">
        <v>22</v>
      </c>
      <c r="C39" s="4" t="s">
        <v>278</v>
      </c>
      <c r="D39" s="59">
        <v>904304</v>
      </c>
    </row>
    <row r="40" spans="1:4" ht="16.2">
      <c r="A40" s="4" t="s">
        <v>17</v>
      </c>
      <c r="B40" s="4" t="s">
        <v>12</v>
      </c>
      <c r="C40" s="4" t="s">
        <v>304</v>
      </c>
      <c r="D40" s="59">
        <v>813404</v>
      </c>
    </row>
    <row r="41" spans="1:4" ht="16.2">
      <c r="A41" s="4" t="s">
        <v>126</v>
      </c>
      <c r="B41" s="4" t="s">
        <v>187</v>
      </c>
      <c r="C41" s="4" t="s">
        <v>285</v>
      </c>
      <c r="D41" s="59">
        <v>1711065</v>
      </c>
    </row>
    <row r="42" spans="1:4" ht="16.2">
      <c r="A42" s="4" t="s">
        <v>92</v>
      </c>
      <c r="B42" s="4" t="s">
        <v>12</v>
      </c>
      <c r="C42" s="4" t="s">
        <v>285</v>
      </c>
      <c r="D42" s="59">
        <v>2035587</v>
      </c>
    </row>
    <row r="43" spans="1:4" ht="16.2">
      <c r="A43" s="58" t="s">
        <v>329</v>
      </c>
      <c r="B43" s="4" t="s">
        <v>22</v>
      </c>
      <c r="C43" s="4" t="s">
        <v>304</v>
      </c>
      <c r="D43" s="59">
        <v>1585904</v>
      </c>
    </row>
    <row r="44" spans="1:4" ht="16.2">
      <c r="A44" s="58" t="s">
        <v>330</v>
      </c>
      <c r="B44" s="4" t="s">
        <v>12</v>
      </c>
      <c r="C44" s="4" t="s">
        <v>285</v>
      </c>
      <c r="D44" s="59">
        <v>639067</v>
      </c>
    </row>
    <row r="45" spans="1:4" ht="16.2">
      <c r="A45" s="58" t="s">
        <v>331</v>
      </c>
      <c r="B45" s="4" t="s">
        <v>22</v>
      </c>
      <c r="C45" s="4" t="s">
        <v>278</v>
      </c>
      <c r="D45" s="59">
        <v>812719</v>
      </c>
    </row>
    <row r="46" spans="1:4" ht="16.2">
      <c r="A46" s="58" t="s">
        <v>332</v>
      </c>
      <c r="B46" s="4" t="s">
        <v>12</v>
      </c>
      <c r="C46" s="4" t="s">
        <v>285</v>
      </c>
      <c r="D46" s="59">
        <v>538691</v>
      </c>
    </row>
    <row r="47" spans="1:4" ht="16.2">
      <c r="A47" s="58" t="s">
        <v>333</v>
      </c>
      <c r="B47" s="4" t="s">
        <v>22</v>
      </c>
      <c r="C47" s="4" t="s">
        <v>285</v>
      </c>
      <c r="D47" s="59">
        <v>1768020</v>
      </c>
    </row>
    <row r="48" spans="1:4" ht="16.2">
      <c r="A48" s="4" t="s">
        <v>334</v>
      </c>
      <c r="B48" s="4" t="s">
        <v>26</v>
      </c>
      <c r="C48" s="4" t="s">
        <v>285</v>
      </c>
      <c r="D48" s="59">
        <v>1622941</v>
      </c>
    </row>
    <row r="49" spans="1:4" ht="16.2">
      <c r="A49" s="58" t="s">
        <v>335</v>
      </c>
      <c r="B49" s="4" t="s">
        <v>22</v>
      </c>
      <c r="C49" s="4" t="s">
        <v>304</v>
      </c>
      <c r="D49" s="59">
        <v>1709064</v>
      </c>
    </row>
    <row r="50" spans="1:4" ht="16.2">
      <c r="A50" s="58" t="s">
        <v>336</v>
      </c>
      <c r="B50" s="4" t="s">
        <v>12</v>
      </c>
      <c r="C50" s="4" t="s">
        <v>289</v>
      </c>
      <c r="D50" s="59">
        <v>1189806</v>
      </c>
    </row>
    <row r="51" spans="1:4" ht="16.2">
      <c r="A51" s="58" t="s">
        <v>337</v>
      </c>
      <c r="B51" s="4" t="s">
        <v>12</v>
      </c>
      <c r="C51" s="4" t="s">
        <v>289</v>
      </c>
      <c r="D51" s="59">
        <v>1271771</v>
      </c>
    </row>
    <row r="52" spans="1:4" ht="16.2">
      <c r="A52" s="58" t="s">
        <v>338</v>
      </c>
      <c r="B52" s="4" t="s">
        <v>12</v>
      </c>
      <c r="C52" s="4" t="s">
        <v>285</v>
      </c>
      <c r="D52" s="59">
        <v>311003</v>
      </c>
    </row>
    <row r="53" spans="1:4" ht="16.2">
      <c r="A53" s="4" t="s">
        <v>20</v>
      </c>
      <c r="B53" s="4" t="s">
        <v>12</v>
      </c>
      <c r="C53" s="4" t="s">
        <v>278</v>
      </c>
      <c r="D53" s="59">
        <v>1871482</v>
      </c>
    </row>
    <row r="54" spans="1:4" ht="16.2">
      <c r="A54" s="58" t="s">
        <v>339</v>
      </c>
      <c r="B54" s="4" t="s">
        <v>22</v>
      </c>
      <c r="C54" s="4" t="s">
        <v>278</v>
      </c>
      <c r="D54" s="59">
        <v>902667</v>
      </c>
    </row>
    <row r="55" spans="1:4" ht="16.2">
      <c r="A55" s="58" t="s">
        <v>340</v>
      </c>
      <c r="B55" s="4" t="s">
        <v>22</v>
      </c>
      <c r="C55" s="4" t="s">
        <v>289</v>
      </c>
      <c r="D55" s="59">
        <v>1790580</v>
      </c>
    </row>
    <row r="56" spans="1:4" ht="16.2">
      <c r="A56" s="58" t="s">
        <v>341</v>
      </c>
      <c r="B56" s="4" t="s">
        <v>12</v>
      </c>
      <c r="C56" s="4" t="s">
        <v>278</v>
      </c>
      <c r="D56" s="59">
        <v>1002969</v>
      </c>
    </row>
    <row r="57" spans="1:4" ht="16.2">
      <c r="A57" s="58" t="s">
        <v>342</v>
      </c>
      <c r="B57" s="4" t="s">
        <v>22</v>
      </c>
      <c r="C57" s="4" t="s">
        <v>289</v>
      </c>
      <c r="D57" s="59">
        <v>1469149</v>
      </c>
    </row>
    <row r="58" spans="1:4" ht="16.2">
      <c r="A58" s="58" t="s">
        <v>343</v>
      </c>
      <c r="B58" s="4" t="s">
        <v>12</v>
      </c>
      <c r="C58" s="4" t="s">
        <v>278</v>
      </c>
      <c r="D58" s="59">
        <v>522313</v>
      </c>
    </row>
    <row r="59" spans="1:4" ht="16.2">
      <c r="A59" s="58" t="s">
        <v>344</v>
      </c>
      <c r="B59" s="4" t="s">
        <v>12</v>
      </c>
      <c r="C59" s="4" t="s">
        <v>285</v>
      </c>
      <c r="D59" s="59">
        <v>955957</v>
      </c>
    </row>
    <row r="60" spans="1:4" ht="16.2">
      <c r="A60" s="58" t="s">
        <v>345</v>
      </c>
      <c r="B60" s="4" t="s">
        <v>12</v>
      </c>
      <c r="C60" s="4" t="s">
        <v>278</v>
      </c>
      <c r="D60" s="59">
        <v>860145</v>
      </c>
    </row>
    <row r="61" spans="1:4" ht="16.2">
      <c r="A61" s="4" t="s">
        <v>31</v>
      </c>
      <c r="B61" s="4" t="s">
        <v>22</v>
      </c>
      <c r="C61" s="4" t="s">
        <v>304</v>
      </c>
      <c r="D61" s="59">
        <v>389612</v>
      </c>
    </row>
    <row r="62" spans="1:4" ht="16.2">
      <c r="A62" s="58" t="s">
        <v>346</v>
      </c>
      <c r="B62" s="4" t="s">
        <v>12</v>
      </c>
      <c r="C62" s="4" t="s">
        <v>289</v>
      </c>
      <c r="D62" s="59">
        <v>1884055</v>
      </c>
    </row>
    <row r="63" spans="1:4" ht="16.2">
      <c r="A63" s="58" t="s">
        <v>347</v>
      </c>
      <c r="B63" s="4" t="s">
        <v>12</v>
      </c>
      <c r="C63" s="4" t="s">
        <v>285</v>
      </c>
      <c r="D63" s="59">
        <v>849478</v>
      </c>
    </row>
    <row r="64" spans="1:4" ht="16.2">
      <c r="A64" s="58" t="s">
        <v>348</v>
      </c>
      <c r="B64" s="4" t="s">
        <v>22</v>
      </c>
      <c r="C64" s="4" t="s">
        <v>289</v>
      </c>
      <c r="D64" s="59">
        <v>1395648</v>
      </c>
    </row>
    <row r="65" spans="1:4" ht="16.2">
      <c r="A65" s="58" t="s">
        <v>349</v>
      </c>
      <c r="B65" s="4" t="s">
        <v>22</v>
      </c>
      <c r="C65" s="4" t="s">
        <v>285</v>
      </c>
      <c r="D65" s="59">
        <v>2316141</v>
      </c>
    </row>
    <row r="66" spans="1:4" ht="16.2">
      <c r="A66" s="58" t="s">
        <v>350</v>
      </c>
      <c r="B66" s="4" t="s">
        <v>22</v>
      </c>
      <c r="C66" s="4" t="s">
        <v>285</v>
      </c>
      <c r="D66" s="59">
        <v>876189</v>
      </c>
    </row>
    <row r="67" spans="1:4" ht="16.2">
      <c r="A67" s="58" t="s">
        <v>351</v>
      </c>
      <c r="B67" s="4" t="s">
        <v>12</v>
      </c>
      <c r="C67" s="4" t="s">
        <v>278</v>
      </c>
      <c r="D67" s="59">
        <v>2285358</v>
      </c>
    </row>
    <row r="68" spans="1:4" ht="16.2">
      <c r="A68" s="58" t="s">
        <v>352</v>
      </c>
      <c r="B68" s="4" t="s">
        <v>12</v>
      </c>
      <c r="C68" s="4" t="s">
        <v>304</v>
      </c>
      <c r="D68" s="59">
        <v>1118995</v>
      </c>
    </row>
    <row r="69" spans="1:4" ht="16.2">
      <c r="A69" s="58" t="s">
        <v>353</v>
      </c>
      <c r="B69" s="4" t="s">
        <v>12</v>
      </c>
      <c r="C69" s="4" t="s">
        <v>278</v>
      </c>
      <c r="D69" s="59">
        <v>868223</v>
      </c>
    </row>
    <row r="70" spans="1:4" ht="16.2">
      <c r="A70" s="58" t="s">
        <v>354</v>
      </c>
      <c r="B70" s="4" t="s">
        <v>22</v>
      </c>
      <c r="C70" s="4" t="s">
        <v>289</v>
      </c>
      <c r="D70" s="59">
        <v>1020882</v>
      </c>
    </row>
    <row r="71" spans="1:4" ht="16.2">
      <c r="A71" s="58" t="s">
        <v>355</v>
      </c>
      <c r="B71" s="4" t="s">
        <v>12</v>
      </c>
      <c r="C71" s="4" t="s">
        <v>285</v>
      </c>
      <c r="D71" s="59">
        <v>2300336</v>
      </c>
    </row>
    <row r="72" spans="1:4" ht="16.2">
      <c r="A72" s="58" t="s">
        <v>356</v>
      </c>
      <c r="B72" s="4" t="s">
        <v>12</v>
      </c>
      <c r="C72" s="4" t="s">
        <v>289</v>
      </c>
      <c r="D72" s="59">
        <v>702668</v>
      </c>
    </row>
    <row r="73" spans="1:4" ht="16.2">
      <c r="A73" s="58" t="s">
        <v>357</v>
      </c>
      <c r="B73" s="4" t="s">
        <v>12</v>
      </c>
      <c r="C73" s="4" t="s">
        <v>285</v>
      </c>
      <c r="D73" s="59">
        <v>766813</v>
      </c>
    </row>
    <row r="74" spans="1:4" ht="16.2">
      <c r="A74" s="58" t="s">
        <v>358</v>
      </c>
      <c r="B74" s="4" t="s">
        <v>12</v>
      </c>
      <c r="C74" s="4" t="s">
        <v>278</v>
      </c>
      <c r="D74" s="59">
        <v>1038096</v>
      </c>
    </row>
    <row r="75" spans="1:4" ht="16.2">
      <c r="A75" s="58" t="s">
        <v>359</v>
      </c>
      <c r="B75" s="4" t="s">
        <v>12</v>
      </c>
      <c r="C75" s="4" t="s">
        <v>289</v>
      </c>
      <c r="D75" s="59">
        <v>2122351</v>
      </c>
    </row>
    <row r="76" spans="1:4" ht="16.2">
      <c r="A76" s="58" t="s">
        <v>360</v>
      </c>
      <c r="B76" s="4" t="s">
        <v>12</v>
      </c>
      <c r="C76" s="4" t="s">
        <v>289</v>
      </c>
      <c r="D76" s="59">
        <v>2043802</v>
      </c>
    </row>
    <row r="77" spans="1:4" ht="16.2">
      <c r="A77" s="58" t="s">
        <v>361</v>
      </c>
      <c r="B77" s="4" t="s">
        <v>22</v>
      </c>
      <c r="C77" s="4" t="s">
        <v>285</v>
      </c>
      <c r="D77" s="59">
        <v>801593</v>
      </c>
    </row>
    <row r="78" spans="1:4" ht="16.2">
      <c r="A78" s="58" t="s">
        <v>362</v>
      </c>
      <c r="B78" s="4" t="s">
        <v>12</v>
      </c>
      <c r="C78" s="4" t="s">
        <v>289</v>
      </c>
      <c r="D78" s="59">
        <v>988564</v>
      </c>
    </row>
    <row r="79" spans="1:4" ht="16.2">
      <c r="A79" s="58" t="s">
        <v>363</v>
      </c>
      <c r="B79" s="4" t="s">
        <v>22</v>
      </c>
      <c r="C79" s="4" t="s">
        <v>289</v>
      </c>
      <c r="D79" s="59">
        <v>1197731</v>
      </c>
    </row>
    <row r="80" spans="1:4" ht="16.2">
      <c r="A80" s="58" t="s">
        <v>364</v>
      </c>
      <c r="B80" s="4" t="s">
        <v>12</v>
      </c>
      <c r="C80" s="4" t="s">
        <v>289</v>
      </c>
      <c r="D80" s="59">
        <v>797530</v>
      </c>
    </row>
    <row r="81" spans="1:4" ht="16.2">
      <c r="A81" s="58" t="s">
        <v>365</v>
      </c>
      <c r="B81" s="4" t="s">
        <v>12</v>
      </c>
      <c r="C81" s="4" t="s">
        <v>278</v>
      </c>
      <c r="D81" s="59">
        <v>1614237</v>
      </c>
    </row>
    <row r="82" spans="1:4" ht="16.2">
      <c r="A82" s="58" t="s">
        <v>366</v>
      </c>
      <c r="B82" s="4" t="s">
        <v>12</v>
      </c>
      <c r="C82" s="4" t="s">
        <v>278</v>
      </c>
      <c r="D82" s="59">
        <v>1252896</v>
      </c>
    </row>
    <row r="83" spans="1:4" ht="16.2">
      <c r="A83" s="58" t="s">
        <v>367</v>
      </c>
      <c r="B83" s="4" t="s">
        <v>12</v>
      </c>
      <c r="C83" s="4" t="s">
        <v>278</v>
      </c>
      <c r="D83" s="59">
        <v>1266205</v>
      </c>
    </row>
    <row r="84" spans="1:4" ht="16.2">
      <c r="A84" s="58" t="s">
        <v>368</v>
      </c>
      <c r="B84" s="4" t="s">
        <v>22</v>
      </c>
      <c r="C84" s="4" t="s">
        <v>304</v>
      </c>
      <c r="D84" s="59">
        <v>818455</v>
      </c>
    </row>
    <row r="85" spans="1:4" ht="16.2">
      <c r="A85" s="58" t="s">
        <v>369</v>
      </c>
      <c r="B85" s="58" t="s">
        <v>22</v>
      </c>
      <c r="C85" s="4" t="s">
        <v>278</v>
      </c>
      <c r="D85" s="59">
        <v>1935691</v>
      </c>
    </row>
    <row r="86" spans="1:4" ht="16.2">
      <c r="A86" s="58" t="s">
        <v>370</v>
      </c>
      <c r="B86" s="4" t="s">
        <v>12</v>
      </c>
      <c r="C86" s="4" t="s">
        <v>304</v>
      </c>
      <c r="D86" s="59">
        <v>1890186</v>
      </c>
    </row>
    <row r="87" spans="1:4" ht="16.2">
      <c r="A87" s="58" t="s">
        <v>371</v>
      </c>
      <c r="B87" s="4" t="s">
        <v>12</v>
      </c>
      <c r="C87" s="4" t="s">
        <v>304</v>
      </c>
      <c r="D87" s="59">
        <v>976709</v>
      </c>
    </row>
    <row r="88" spans="1:4" ht="16.2">
      <c r="A88" s="58" t="s">
        <v>372</v>
      </c>
      <c r="B88" s="4" t="s">
        <v>12</v>
      </c>
      <c r="C88" s="4" t="s">
        <v>304</v>
      </c>
      <c r="D88" s="59">
        <v>1391806</v>
      </c>
    </row>
    <row r="89" spans="1:4" ht="16.2">
      <c r="A89" s="58" t="s">
        <v>373</v>
      </c>
      <c r="B89" s="4" t="s">
        <v>12</v>
      </c>
      <c r="C89" s="4" t="s">
        <v>304</v>
      </c>
      <c r="D89" s="59">
        <v>1459757</v>
      </c>
    </row>
    <row r="90" spans="1:4" ht="16.2">
      <c r="A90" s="58" t="s">
        <v>374</v>
      </c>
      <c r="B90" s="4" t="s">
        <v>12</v>
      </c>
      <c r="C90" s="4" t="s">
        <v>285</v>
      </c>
      <c r="D90" s="59">
        <v>991595</v>
      </c>
    </row>
    <row r="91" spans="1:4" ht="16.2">
      <c r="A91" s="58" t="s">
        <v>375</v>
      </c>
      <c r="B91" s="4" t="s">
        <v>12</v>
      </c>
      <c r="C91" s="4" t="s">
        <v>304</v>
      </c>
      <c r="D91" s="59">
        <v>1340232</v>
      </c>
    </row>
    <row r="92" spans="1:4" ht="16.2">
      <c r="A92" s="58" t="s">
        <v>376</v>
      </c>
      <c r="B92" s="4" t="s">
        <v>12</v>
      </c>
      <c r="C92" s="4" t="s">
        <v>289</v>
      </c>
      <c r="D92" s="59">
        <v>1673225</v>
      </c>
    </row>
    <row r="93" spans="1:4" ht="16.2">
      <c r="A93" s="58" t="s">
        <v>377</v>
      </c>
      <c r="B93" s="4" t="s">
        <v>22</v>
      </c>
      <c r="C93" s="4" t="s">
        <v>304</v>
      </c>
      <c r="D93" s="59">
        <v>800171</v>
      </c>
    </row>
    <row r="94" spans="1:4" ht="16.2">
      <c r="A94" s="58" t="s">
        <v>378</v>
      </c>
      <c r="B94" s="4" t="s">
        <v>12</v>
      </c>
      <c r="C94" s="4" t="s">
        <v>278</v>
      </c>
      <c r="D94" s="59">
        <v>1722728</v>
      </c>
    </row>
    <row r="95" spans="1:4" ht="16.2">
      <c r="A95" s="4" t="s">
        <v>379</v>
      </c>
      <c r="B95" s="4" t="s">
        <v>22</v>
      </c>
      <c r="C95" s="4" t="s">
        <v>278</v>
      </c>
      <c r="D95" s="59">
        <v>940084</v>
      </c>
    </row>
    <row r="96" spans="1:4" ht="16.2">
      <c r="A96" s="58" t="s">
        <v>380</v>
      </c>
      <c r="B96" s="4" t="s">
        <v>12</v>
      </c>
      <c r="C96" s="4" t="s">
        <v>304</v>
      </c>
      <c r="D96" s="59">
        <v>466256</v>
      </c>
    </row>
    <row r="97" spans="1:4" ht="16.2">
      <c r="A97" s="58" t="s">
        <v>381</v>
      </c>
      <c r="B97" s="4" t="s">
        <v>22</v>
      </c>
      <c r="C97" s="4" t="s">
        <v>289</v>
      </c>
      <c r="D97" s="59">
        <v>902406</v>
      </c>
    </row>
    <row r="98" spans="1:4" ht="16.2">
      <c r="A98" s="4" t="s">
        <v>28</v>
      </c>
      <c r="B98" s="4" t="s">
        <v>22</v>
      </c>
      <c r="C98" s="4" t="s">
        <v>278</v>
      </c>
      <c r="D98" s="59">
        <v>1282209</v>
      </c>
    </row>
    <row r="99" spans="1:4" ht="16.2">
      <c r="A99" s="58" t="s">
        <v>382</v>
      </c>
      <c r="B99" s="4" t="s">
        <v>12</v>
      </c>
      <c r="C99" s="4" t="s">
        <v>304</v>
      </c>
      <c r="D99" s="59">
        <v>1699289</v>
      </c>
    </row>
    <row r="100" spans="1:4" ht="16.2">
      <c r="A100" s="58" t="s">
        <v>383</v>
      </c>
      <c r="B100" s="4" t="s">
        <v>12</v>
      </c>
      <c r="C100" s="4" t="s">
        <v>278</v>
      </c>
      <c r="D100" s="59">
        <v>1122010</v>
      </c>
    </row>
    <row r="101" spans="1:4" ht="16.2">
      <c r="A101" s="58" t="s">
        <v>384</v>
      </c>
      <c r="B101" s="4" t="s">
        <v>12</v>
      </c>
      <c r="C101" s="4" t="s">
        <v>278</v>
      </c>
      <c r="D101" s="59">
        <v>1926614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01"/>
  <sheetViews>
    <sheetView workbookViewId="0">
      <selection activeCell="G2" sqref="G2"/>
    </sheetView>
  </sheetViews>
  <sheetFormatPr defaultColWidth="9" defaultRowHeight="15.6"/>
  <cols>
    <col min="1" max="3" width="9" style="57"/>
    <col min="4" max="4" width="10.44140625" style="57" bestFit="1" customWidth="1"/>
    <col min="5" max="5" width="9" style="57"/>
    <col min="6" max="6" width="18.33203125" style="57" bestFit="1" customWidth="1"/>
    <col min="7" max="16384" width="9" style="57"/>
  </cols>
  <sheetData>
    <row r="1" spans="1:6" ht="16.2">
      <c r="A1" s="55" t="s">
        <v>1</v>
      </c>
      <c r="B1" s="55" t="s">
        <v>2</v>
      </c>
      <c r="C1" s="55" t="s">
        <v>385</v>
      </c>
      <c r="D1" s="56" t="s">
        <v>386</v>
      </c>
    </row>
    <row r="2" spans="1:6" ht="16.2">
      <c r="A2" s="58" t="s">
        <v>387</v>
      </c>
      <c r="B2" s="4" t="s">
        <v>22</v>
      </c>
      <c r="C2" s="4" t="s">
        <v>278</v>
      </c>
      <c r="D2" s="59">
        <v>2159370</v>
      </c>
      <c r="F2" s="60" t="s">
        <v>279</v>
      </c>
    </row>
    <row r="3" spans="1:6" ht="16.2">
      <c r="A3" s="58" t="s">
        <v>281</v>
      </c>
      <c r="B3" s="4" t="s">
        <v>22</v>
      </c>
      <c r="C3" s="4" t="s">
        <v>278</v>
      </c>
      <c r="D3" s="59">
        <v>678995</v>
      </c>
      <c r="F3" s="60" t="s">
        <v>282</v>
      </c>
    </row>
    <row r="4" spans="1:6" ht="16.2">
      <c r="A4" s="58" t="s">
        <v>284</v>
      </c>
      <c r="B4" s="4" t="s">
        <v>12</v>
      </c>
      <c r="C4" s="4" t="s">
        <v>285</v>
      </c>
      <c r="D4" s="59">
        <v>1555925</v>
      </c>
      <c r="F4" s="60" t="s">
        <v>286</v>
      </c>
    </row>
    <row r="5" spans="1:6" ht="16.2">
      <c r="A5" s="58" t="s">
        <v>288</v>
      </c>
      <c r="B5" s="58" t="s">
        <v>22</v>
      </c>
      <c r="C5" s="4" t="s">
        <v>289</v>
      </c>
      <c r="D5" s="59">
        <v>1065135</v>
      </c>
      <c r="F5" s="60" t="s">
        <v>290</v>
      </c>
    </row>
    <row r="6" spans="1:6" ht="16.2">
      <c r="A6" s="58" t="s">
        <v>292</v>
      </c>
      <c r="B6" s="4" t="s">
        <v>12</v>
      </c>
      <c r="C6" s="4" t="s">
        <v>278</v>
      </c>
      <c r="D6" s="59">
        <v>1393475</v>
      </c>
    </row>
    <row r="7" spans="1:6" ht="16.2">
      <c r="A7" s="58" t="s">
        <v>293</v>
      </c>
      <c r="B7" s="4" t="s">
        <v>12</v>
      </c>
      <c r="C7" s="4" t="s">
        <v>289</v>
      </c>
      <c r="D7" s="59">
        <v>1216257</v>
      </c>
    </row>
    <row r="8" spans="1:6" ht="16.2">
      <c r="A8" s="58" t="s">
        <v>294</v>
      </c>
      <c r="B8" s="4" t="s">
        <v>12</v>
      </c>
      <c r="C8" s="4" t="s">
        <v>285</v>
      </c>
      <c r="D8" s="59">
        <v>1531583</v>
      </c>
      <c r="F8" s="60" t="s">
        <v>295</v>
      </c>
    </row>
    <row r="9" spans="1:6" ht="16.2">
      <c r="A9" s="4" t="s">
        <v>40</v>
      </c>
      <c r="B9" s="4" t="s">
        <v>22</v>
      </c>
      <c r="C9" s="4" t="s">
        <v>278</v>
      </c>
      <c r="D9" s="59">
        <v>1125285</v>
      </c>
      <c r="F9" s="60" t="s">
        <v>282</v>
      </c>
    </row>
    <row r="10" spans="1:6" ht="16.2">
      <c r="A10" s="58" t="s">
        <v>298</v>
      </c>
      <c r="B10" s="4" t="s">
        <v>12</v>
      </c>
      <c r="C10" s="4" t="s">
        <v>289</v>
      </c>
      <c r="D10" s="59">
        <v>546210</v>
      </c>
      <c r="F10" s="60" t="s">
        <v>286</v>
      </c>
    </row>
    <row r="11" spans="1:6" ht="16.2">
      <c r="A11" s="58" t="s">
        <v>300</v>
      </c>
      <c r="B11" s="4" t="s">
        <v>12</v>
      </c>
      <c r="C11" s="4" t="s">
        <v>285</v>
      </c>
      <c r="D11" s="59">
        <v>1546017</v>
      </c>
      <c r="F11" s="60" t="s">
        <v>290</v>
      </c>
    </row>
    <row r="12" spans="1:6" ht="16.2">
      <c r="A12" s="58" t="s">
        <v>302</v>
      </c>
      <c r="B12" s="4" t="s">
        <v>12</v>
      </c>
      <c r="C12" s="4" t="s">
        <v>278</v>
      </c>
      <c r="D12" s="59">
        <v>1650754</v>
      </c>
    </row>
    <row r="13" spans="1:6" ht="16.2">
      <c r="A13" s="58" t="s">
        <v>303</v>
      </c>
      <c r="B13" s="4" t="s">
        <v>22</v>
      </c>
      <c r="C13" s="4" t="s">
        <v>304</v>
      </c>
      <c r="D13" s="59">
        <v>1575625</v>
      </c>
    </row>
    <row r="14" spans="1:6" ht="16.2">
      <c r="A14" s="58" t="s">
        <v>305</v>
      </c>
      <c r="B14" s="4" t="s">
        <v>12</v>
      </c>
      <c r="C14" s="4" t="s">
        <v>285</v>
      </c>
      <c r="D14" s="59">
        <v>1335765</v>
      </c>
    </row>
    <row r="15" spans="1:6" ht="16.2">
      <c r="A15" s="58" t="s">
        <v>306</v>
      </c>
      <c r="B15" s="4" t="s">
        <v>22</v>
      </c>
      <c r="C15" s="4" t="s">
        <v>285</v>
      </c>
      <c r="D15" s="59">
        <v>836199</v>
      </c>
    </row>
    <row r="16" spans="1:6" ht="16.2">
      <c r="A16" s="58" t="s">
        <v>307</v>
      </c>
      <c r="B16" s="4" t="s">
        <v>12</v>
      </c>
      <c r="C16" s="4" t="s">
        <v>278</v>
      </c>
      <c r="D16" s="59">
        <v>336762</v>
      </c>
    </row>
    <row r="17" spans="1:4" ht="16.2">
      <c r="A17" s="58" t="s">
        <v>308</v>
      </c>
      <c r="B17" s="4" t="s">
        <v>12</v>
      </c>
      <c r="C17" s="4" t="s">
        <v>285</v>
      </c>
      <c r="D17" s="59">
        <v>746192</v>
      </c>
    </row>
    <row r="18" spans="1:4" ht="16.2">
      <c r="A18" s="4" t="s">
        <v>388</v>
      </c>
      <c r="B18" s="4" t="s">
        <v>12</v>
      </c>
      <c r="C18" s="4" t="s">
        <v>278</v>
      </c>
      <c r="D18" s="59">
        <v>2078662</v>
      </c>
    </row>
    <row r="19" spans="1:4" ht="16.2">
      <c r="A19" s="58" t="s">
        <v>310</v>
      </c>
      <c r="B19" s="4" t="s">
        <v>12</v>
      </c>
      <c r="C19" s="4" t="s">
        <v>278</v>
      </c>
      <c r="D19" s="59">
        <v>1623377</v>
      </c>
    </row>
    <row r="20" spans="1:4" ht="16.2">
      <c r="A20" s="58" t="s">
        <v>389</v>
      </c>
      <c r="B20" s="4" t="s">
        <v>22</v>
      </c>
      <c r="C20" s="4" t="s">
        <v>304</v>
      </c>
      <c r="D20" s="59">
        <v>1446154</v>
      </c>
    </row>
    <row r="21" spans="1:4" ht="16.2">
      <c r="A21" s="58" t="s">
        <v>312</v>
      </c>
      <c r="B21" s="4" t="s">
        <v>22</v>
      </c>
      <c r="C21" s="4" t="s">
        <v>285</v>
      </c>
      <c r="D21" s="59">
        <v>464630</v>
      </c>
    </row>
    <row r="22" spans="1:4" ht="16.2">
      <c r="A22" s="58" t="s">
        <v>313</v>
      </c>
      <c r="B22" s="4" t="s">
        <v>22</v>
      </c>
      <c r="C22" s="4" t="s">
        <v>289</v>
      </c>
      <c r="D22" s="59">
        <v>1625692</v>
      </c>
    </row>
    <row r="23" spans="1:4" ht="16.2">
      <c r="A23" s="58" t="s">
        <v>314</v>
      </c>
      <c r="B23" s="4" t="s">
        <v>12</v>
      </c>
      <c r="C23" s="4" t="s">
        <v>285</v>
      </c>
      <c r="D23" s="59">
        <v>1480980</v>
      </c>
    </row>
    <row r="24" spans="1:4" ht="16.2">
      <c r="A24" s="58" t="s">
        <v>315</v>
      </c>
      <c r="B24" s="4" t="s">
        <v>12</v>
      </c>
      <c r="C24" s="4" t="s">
        <v>285</v>
      </c>
      <c r="D24" s="59">
        <v>1161808</v>
      </c>
    </row>
    <row r="25" spans="1:4" ht="16.2">
      <c r="A25" s="58" t="s">
        <v>316</v>
      </c>
      <c r="B25" s="4" t="s">
        <v>12</v>
      </c>
      <c r="C25" s="4" t="s">
        <v>278</v>
      </c>
      <c r="D25" s="59">
        <v>1933191</v>
      </c>
    </row>
    <row r="26" spans="1:4" ht="16.2">
      <c r="A26" s="58" t="s">
        <v>317</v>
      </c>
      <c r="B26" s="4" t="s">
        <v>12</v>
      </c>
      <c r="C26" s="4" t="s">
        <v>304</v>
      </c>
      <c r="D26" s="59">
        <v>1735889</v>
      </c>
    </row>
    <row r="27" spans="1:4" ht="16.2">
      <c r="A27" s="58" t="s">
        <v>318</v>
      </c>
      <c r="B27" s="4" t="s">
        <v>22</v>
      </c>
      <c r="C27" s="4" t="s">
        <v>285</v>
      </c>
      <c r="D27" s="59">
        <v>1539939</v>
      </c>
    </row>
    <row r="28" spans="1:4" ht="16.2">
      <c r="A28" s="4" t="s">
        <v>390</v>
      </c>
      <c r="B28" s="4" t="s">
        <v>391</v>
      </c>
      <c r="C28" s="4" t="s">
        <v>285</v>
      </c>
      <c r="D28" s="59">
        <v>983963</v>
      </c>
    </row>
    <row r="29" spans="1:4" ht="16.2">
      <c r="A29" s="58" t="s">
        <v>319</v>
      </c>
      <c r="B29" s="4" t="s">
        <v>22</v>
      </c>
      <c r="C29" s="4" t="s">
        <v>278</v>
      </c>
      <c r="D29" s="59">
        <v>821577</v>
      </c>
    </row>
    <row r="30" spans="1:4" ht="16.2">
      <c r="A30" s="58" t="s">
        <v>320</v>
      </c>
      <c r="B30" s="4" t="s">
        <v>22</v>
      </c>
      <c r="C30" s="4" t="s">
        <v>278</v>
      </c>
      <c r="D30" s="59">
        <v>704141</v>
      </c>
    </row>
    <row r="31" spans="1:4" ht="16.2">
      <c r="A31" s="58" t="s">
        <v>321</v>
      </c>
      <c r="B31" s="4" t="s">
        <v>12</v>
      </c>
      <c r="C31" s="4" t="s">
        <v>285</v>
      </c>
      <c r="D31" s="59">
        <v>742435</v>
      </c>
    </row>
    <row r="32" spans="1:4" ht="16.2">
      <c r="A32" s="58" t="s">
        <v>322</v>
      </c>
      <c r="B32" s="4" t="s">
        <v>12</v>
      </c>
      <c r="C32" s="4" t="s">
        <v>278</v>
      </c>
      <c r="D32" s="59">
        <v>2440290</v>
      </c>
    </row>
    <row r="33" spans="1:4" ht="16.2">
      <c r="A33" s="58" t="s">
        <v>323</v>
      </c>
      <c r="B33" s="4" t="s">
        <v>22</v>
      </c>
      <c r="C33" s="4" t="s">
        <v>278</v>
      </c>
      <c r="D33" s="59">
        <v>1231878</v>
      </c>
    </row>
    <row r="34" spans="1:4" ht="16.2">
      <c r="A34" s="58" t="s">
        <v>324</v>
      </c>
      <c r="B34" s="4" t="s">
        <v>22</v>
      </c>
      <c r="C34" s="4" t="s">
        <v>285</v>
      </c>
      <c r="D34" s="59">
        <v>1581558</v>
      </c>
    </row>
    <row r="35" spans="1:4" ht="16.2">
      <c r="A35" s="4" t="s">
        <v>42</v>
      </c>
      <c r="B35" s="4" t="s">
        <v>12</v>
      </c>
      <c r="C35" s="4" t="s">
        <v>289</v>
      </c>
      <c r="D35" s="59">
        <v>1588921</v>
      </c>
    </row>
    <row r="36" spans="1:4" ht="16.2">
      <c r="A36" s="58" t="s">
        <v>325</v>
      </c>
      <c r="B36" s="4" t="s">
        <v>22</v>
      </c>
      <c r="C36" s="4" t="s">
        <v>278</v>
      </c>
      <c r="D36" s="59">
        <v>1607666</v>
      </c>
    </row>
    <row r="37" spans="1:4" ht="16.2">
      <c r="A37" s="58" t="s">
        <v>392</v>
      </c>
      <c r="B37" s="4" t="s">
        <v>12</v>
      </c>
      <c r="C37" s="4" t="s">
        <v>304</v>
      </c>
      <c r="D37" s="59">
        <v>1150768</v>
      </c>
    </row>
    <row r="38" spans="1:4" ht="16.2">
      <c r="A38" s="58" t="s">
        <v>327</v>
      </c>
      <c r="B38" s="4" t="s">
        <v>12</v>
      </c>
      <c r="C38" s="4" t="s">
        <v>289</v>
      </c>
      <c r="D38" s="59">
        <v>929297</v>
      </c>
    </row>
    <row r="39" spans="1:4" ht="16.2">
      <c r="A39" s="58" t="s">
        <v>328</v>
      </c>
      <c r="B39" s="4" t="s">
        <v>22</v>
      </c>
      <c r="C39" s="4" t="s">
        <v>278</v>
      </c>
      <c r="D39" s="59">
        <v>904304</v>
      </c>
    </row>
    <row r="40" spans="1:4" ht="16.2">
      <c r="A40" s="4" t="s">
        <v>393</v>
      </c>
      <c r="B40" s="4" t="s">
        <v>12</v>
      </c>
      <c r="C40" s="4" t="s">
        <v>304</v>
      </c>
      <c r="D40" s="59">
        <v>813404</v>
      </c>
    </row>
    <row r="41" spans="1:4" ht="16.2">
      <c r="A41" s="4" t="s">
        <v>394</v>
      </c>
      <c r="B41" s="4" t="s">
        <v>187</v>
      </c>
      <c r="C41" s="4" t="s">
        <v>285</v>
      </c>
      <c r="D41" s="59">
        <v>1711065</v>
      </c>
    </row>
    <row r="42" spans="1:4" ht="16.2">
      <c r="A42" s="4" t="s">
        <v>92</v>
      </c>
      <c r="B42" s="4" t="s">
        <v>12</v>
      </c>
      <c r="C42" s="4" t="s">
        <v>285</v>
      </c>
      <c r="D42" s="59">
        <v>2035587</v>
      </c>
    </row>
    <row r="43" spans="1:4" ht="16.2">
      <c r="A43" s="58" t="s">
        <v>329</v>
      </c>
      <c r="B43" s="4" t="s">
        <v>22</v>
      </c>
      <c r="C43" s="4" t="s">
        <v>304</v>
      </c>
      <c r="D43" s="59">
        <v>1585904</v>
      </c>
    </row>
    <row r="44" spans="1:4" ht="16.2">
      <c r="A44" s="58" t="s">
        <v>330</v>
      </c>
      <c r="B44" s="4" t="s">
        <v>12</v>
      </c>
      <c r="C44" s="4" t="s">
        <v>285</v>
      </c>
      <c r="D44" s="59">
        <v>639067</v>
      </c>
    </row>
    <row r="45" spans="1:4" ht="16.2">
      <c r="A45" s="58" t="s">
        <v>331</v>
      </c>
      <c r="B45" s="4" t="s">
        <v>22</v>
      </c>
      <c r="C45" s="4" t="s">
        <v>278</v>
      </c>
      <c r="D45" s="59">
        <v>812719</v>
      </c>
    </row>
    <row r="46" spans="1:4" ht="16.2">
      <c r="A46" s="58" t="s">
        <v>332</v>
      </c>
      <c r="B46" s="4" t="s">
        <v>12</v>
      </c>
      <c r="C46" s="4" t="s">
        <v>285</v>
      </c>
      <c r="D46" s="59">
        <v>538691</v>
      </c>
    </row>
    <row r="47" spans="1:4" ht="16.2">
      <c r="A47" s="58" t="s">
        <v>395</v>
      </c>
      <c r="B47" s="4" t="s">
        <v>22</v>
      </c>
      <c r="C47" s="4" t="s">
        <v>285</v>
      </c>
      <c r="D47" s="59">
        <v>1768020</v>
      </c>
    </row>
    <row r="48" spans="1:4" ht="16.2">
      <c r="A48" s="4" t="s">
        <v>396</v>
      </c>
      <c r="B48" s="4" t="s">
        <v>397</v>
      </c>
      <c r="C48" s="4" t="s">
        <v>285</v>
      </c>
      <c r="D48" s="59">
        <v>1622941</v>
      </c>
    </row>
    <row r="49" spans="1:4" ht="16.2">
      <c r="A49" s="58" t="s">
        <v>335</v>
      </c>
      <c r="B49" s="4" t="s">
        <v>22</v>
      </c>
      <c r="C49" s="4" t="s">
        <v>304</v>
      </c>
      <c r="D49" s="59">
        <v>1709064</v>
      </c>
    </row>
    <row r="50" spans="1:4" ht="16.2">
      <c r="A50" s="58" t="s">
        <v>336</v>
      </c>
      <c r="B50" s="4" t="s">
        <v>12</v>
      </c>
      <c r="C50" s="4" t="s">
        <v>289</v>
      </c>
      <c r="D50" s="59">
        <v>1189806</v>
      </c>
    </row>
    <row r="51" spans="1:4" ht="16.2">
      <c r="A51" s="58" t="s">
        <v>337</v>
      </c>
      <c r="B51" s="4" t="s">
        <v>12</v>
      </c>
      <c r="C51" s="4" t="s">
        <v>289</v>
      </c>
      <c r="D51" s="59">
        <v>1271771</v>
      </c>
    </row>
    <row r="52" spans="1:4" ht="16.2">
      <c r="A52" s="58" t="s">
        <v>338</v>
      </c>
      <c r="B52" s="4" t="s">
        <v>12</v>
      </c>
      <c r="C52" s="4" t="s">
        <v>285</v>
      </c>
      <c r="D52" s="59">
        <v>311003</v>
      </c>
    </row>
    <row r="53" spans="1:4" ht="16.2">
      <c r="A53" s="4" t="s">
        <v>20</v>
      </c>
      <c r="B53" s="4" t="s">
        <v>12</v>
      </c>
      <c r="C53" s="4" t="s">
        <v>278</v>
      </c>
      <c r="D53" s="59">
        <v>1871482</v>
      </c>
    </row>
    <row r="54" spans="1:4" ht="16.2">
      <c r="A54" s="58" t="s">
        <v>339</v>
      </c>
      <c r="B54" s="4" t="s">
        <v>22</v>
      </c>
      <c r="C54" s="4" t="s">
        <v>278</v>
      </c>
      <c r="D54" s="59">
        <v>902667</v>
      </c>
    </row>
    <row r="55" spans="1:4" ht="16.2">
      <c r="A55" s="58" t="s">
        <v>340</v>
      </c>
      <c r="B55" s="4" t="s">
        <v>22</v>
      </c>
      <c r="C55" s="4" t="s">
        <v>289</v>
      </c>
      <c r="D55" s="59">
        <v>1790580</v>
      </c>
    </row>
    <row r="56" spans="1:4" ht="16.2">
      <c r="A56" s="58" t="s">
        <v>341</v>
      </c>
      <c r="B56" s="4" t="s">
        <v>12</v>
      </c>
      <c r="C56" s="4" t="s">
        <v>278</v>
      </c>
      <c r="D56" s="59">
        <v>1002969</v>
      </c>
    </row>
    <row r="57" spans="1:4" ht="16.2">
      <c r="A57" s="58" t="s">
        <v>398</v>
      </c>
      <c r="B57" s="4" t="s">
        <v>22</v>
      </c>
      <c r="C57" s="4" t="s">
        <v>289</v>
      </c>
      <c r="D57" s="59">
        <v>1469149</v>
      </c>
    </row>
    <row r="58" spans="1:4" ht="16.2">
      <c r="A58" s="58" t="s">
        <v>343</v>
      </c>
      <c r="B58" s="4" t="s">
        <v>12</v>
      </c>
      <c r="C58" s="4" t="s">
        <v>278</v>
      </c>
      <c r="D58" s="59">
        <v>522313</v>
      </c>
    </row>
    <row r="59" spans="1:4" ht="16.2">
      <c r="A59" s="58" t="s">
        <v>344</v>
      </c>
      <c r="B59" s="4" t="s">
        <v>12</v>
      </c>
      <c r="C59" s="4" t="s">
        <v>285</v>
      </c>
      <c r="D59" s="59">
        <v>955957</v>
      </c>
    </row>
    <row r="60" spans="1:4" ht="16.2">
      <c r="A60" s="58" t="s">
        <v>345</v>
      </c>
      <c r="B60" s="4" t="s">
        <v>12</v>
      </c>
      <c r="C60" s="4" t="s">
        <v>278</v>
      </c>
      <c r="D60" s="59">
        <v>860145</v>
      </c>
    </row>
    <row r="61" spans="1:4" ht="16.2">
      <c r="A61" s="4" t="s">
        <v>399</v>
      </c>
      <c r="B61" s="4" t="s">
        <v>22</v>
      </c>
      <c r="C61" s="4" t="s">
        <v>304</v>
      </c>
      <c r="D61" s="59">
        <v>389612</v>
      </c>
    </row>
    <row r="62" spans="1:4" ht="16.2">
      <c r="A62" s="58" t="s">
        <v>346</v>
      </c>
      <c r="B62" s="4" t="s">
        <v>12</v>
      </c>
      <c r="C62" s="4" t="s">
        <v>289</v>
      </c>
      <c r="D62" s="59">
        <v>1884055</v>
      </c>
    </row>
    <row r="63" spans="1:4" ht="16.2">
      <c r="A63" s="58" t="s">
        <v>347</v>
      </c>
      <c r="B63" s="4" t="s">
        <v>12</v>
      </c>
      <c r="C63" s="4" t="s">
        <v>285</v>
      </c>
      <c r="D63" s="59">
        <v>849478</v>
      </c>
    </row>
    <row r="64" spans="1:4" ht="16.2">
      <c r="A64" s="58" t="s">
        <v>348</v>
      </c>
      <c r="B64" s="4" t="s">
        <v>22</v>
      </c>
      <c r="C64" s="4" t="s">
        <v>289</v>
      </c>
      <c r="D64" s="59">
        <v>1395648</v>
      </c>
    </row>
    <row r="65" spans="1:4" ht="16.2">
      <c r="A65" s="58" t="s">
        <v>349</v>
      </c>
      <c r="B65" s="4" t="s">
        <v>22</v>
      </c>
      <c r="C65" s="4" t="s">
        <v>285</v>
      </c>
      <c r="D65" s="59">
        <v>2316141</v>
      </c>
    </row>
    <row r="66" spans="1:4" ht="16.2">
      <c r="A66" s="58" t="s">
        <v>350</v>
      </c>
      <c r="B66" s="4" t="s">
        <v>22</v>
      </c>
      <c r="C66" s="4" t="s">
        <v>285</v>
      </c>
      <c r="D66" s="59">
        <v>876189</v>
      </c>
    </row>
    <row r="67" spans="1:4" ht="16.2">
      <c r="A67" s="58" t="s">
        <v>351</v>
      </c>
      <c r="B67" s="4" t="s">
        <v>12</v>
      </c>
      <c r="C67" s="4" t="s">
        <v>278</v>
      </c>
      <c r="D67" s="59">
        <v>2285358</v>
      </c>
    </row>
    <row r="68" spans="1:4" ht="16.2">
      <c r="A68" s="58" t="s">
        <v>352</v>
      </c>
      <c r="B68" s="4" t="s">
        <v>12</v>
      </c>
      <c r="C68" s="4" t="s">
        <v>304</v>
      </c>
      <c r="D68" s="59">
        <v>1118995</v>
      </c>
    </row>
    <row r="69" spans="1:4" ht="16.2">
      <c r="A69" s="58" t="s">
        <v>353</v>
      </c>
      <c r="B69" s="4" t="s">
        <v>12</v>
      </c>
      <c r="C69" s="4" t="s">
        <v>278</v>
      </c>
      <c r="D69" s="59">
        <v>868223</v>
      </c>
    </row>
    <row r="70" spans="1:4" ht="16.2">
      <c r="A70" s="58" t="s">
        <v>354</v>
      </c>
      <c r="B70" s="4" t="s">
        <v>22</v>
      </c>
      <c r="C70" s="4" t="s">
        <v>289</v>
      </c>
      <c r="D70" s="59">
        <v>1020882</v>
      </c>
    </row>
    <row r="71" spans="1:4" ht="16.2">
      <c r="A71" s="58" t="s">
        <v>355</v>
      </c>
      <c r="B71" s="4" t="s">
        <v>12</v>
      </c>
      <c r="C71" s="4" t="s">
        <v>285</v>
      </c>
      <c r="D71" s="59">
        <v>2300336</v>
      </c>
    </row>
    <row r="72" spans="1:4" ht="16.2">
      <c r="A72" s="58" t="s">
        <v>356</v>
      </c>
      <c r="B72" s="4" t="s">
        <v>12</v>
      </c>
      <c r="C72" s="4" t="s">
        <v>289</v>
      </c>
      <c r="D72" s="59">
        <v>702668</v>
      </c>
    </row>
    <row r="73" spans="1:4" ht="16.2">
      <c r="A73" s="58" t="s">
        <v>357</v>
      </c>
      <c r="B73" s="4" t="s">
        <v>12</v>
      </c>
      <c r="C73" s="4" t="s">
        <v>285</v>
      </c>
      <c r="D73" s="59">
        <v>766813</v>
      </c>
    </row>
    <row r="74" spans="1:4" ht="16.2">
      <c r="A74" s="58" t="s">
        <v>358</v>
      </c>
      <c r="B74" s="4" t="s">
        <v>12</v>
      </c>
      <c r="C74" s="4" t="s">
        <v>278</v>
      </c>
      <c r="D74" s="59">
        <v>1038096</v>
      </c>
    </row>
    <row r="75" spans="1:4" ht="16.2">
      <c r="A75" s="58" t="s">
        <v>359</v>
      </c>
      <c r="B75" s="4" t="s">
        <v>12</v>
      </c>
      <c r="C75" s="4" t="s">
        <v>289</v>
      </c>
      <c r="D75" s="59">
        <v>2122351</v>
      </c>
    </row>
    <row r="76" spans="1:4" ht="16.2">
      <c r="A76" s="58" t="s">
        <v>360</v>
      </c>
      <c r="B76" s="4" t="s">
        <v>12</v>
      </c>
      <c r="C76" s="4" t="s">
        <v>289</v>
      </c>
      <c r="D76" s="59">
        <v>2043802</v>
      </c>
    </row>
    <row r="77" spans="1:4" ht="16.2">
      <c r="A77" s="58" t="s">
        <v>361</v>
      </c>
      <c r="B77" s="4" t="s">
        <v>22</v>
      </c>
      <c r="C77" s="4" t="s">
        <v>285</v>
      </c>
      <c r="D77" s="59">
        <v>801593</v>
      </c>
    </row>
    <row r="78" spans="1:4" ht="16.2">
      <c r="A78" s="58" t="s">
        <v>362</v>
      </c>
      <c r="B78" s="4" t="s">
        <v>12</v>
      </c>
      <c r="C78" s="4" t="s">
        <v>289</v>
      </c>
      <c r="D78" s="59">
        <v>988564</v>
      </c>
    </row>
    <row r="79" spans="1:4" ht="16.2">
      <c r="A79" s="58" t="s">
        <v>363</v>
      </c>
      <c r="B79" s="4" t="s">
        <v>22</v>
      </c>
      <c r="C79" s="4" t="s">
        <v>289</v>
      </c>
      <c r="D79" s="59">
        <v>1197731</v>
      </c>
    </row>
    <row r="80" spans="1:4" ht="16.2">
      <c r="A80" s="58" t="s">
        <v>364</v>
      </c>
      <c r="B80" s="4" t="s">
        <v>12</v>
      </c>
      <c r="C80" s="4" t="s">
        <v>289</v>
      </c>
      <c r="D80" s="59">
        <v>797530</v>
      </c>
    </row>
    <row r="81" spans="1:4" ht="16.2">
      <c r="A81" s="58" t="s">
        <v>365</v>
      </c>
      <c r="B81" s="4" t="s">
        <v>12</v>
      </c>
      <c r="C81" s="4" t="s">
        <v>278</v>
      </c>
      <c r="D81" s="59">
        <v>1614237</v>
      </c>
    </row>
    <row r="82" spans="1:4" ht="16.2">
      <c r="A82" s="58" t="s">
        <v>366</v>
      </c>
      <c r="B82" s="4" t="s">
        <v>12</v>
      </c>
      <c r="C82" s="4" t="s">
        <v>278</v>
      </c>
      <c r="D82" s="59">
        <v>1252896</v>
      </c>
    </row>
    <row r="83" spans="1:4" ht="16.2">
      <c r="A83" s="58" t="s">
        <v>367</v>
      </c>
      <c r="B83" s="4" t="s">
        <v>12</v>
      </c>
      <c r="C83" s="4" t="s">
        <v>278</v>
      </c>
      <c r="D83" s="59">
        <v>1266205</v>
      </c>
    </row>
    <row r="84" spans="1:4" ht="16.2">
      <c r="A84" s="58" t="s">
        <v>368</v>
      </c>
      <c r="B84" s="4" t="s">
        <v>22</v>
      </c>
      <c r="C84" s="4" t="s">
        <v>304</v>
      </c>
      <c r="D84" s="59">
        <v>818455</v>
      </c>
    </row>
    <row r="85" spans="1:4" ht="16.2">
      <c r="A85" s="58" t="s">
        <v>369</v>
      </c>
      <c r="B85" s="58" t="s">
        <v>22</v>
      </c>
      <c r="C85" s="4" t="s">
        <v>278</v>
      </c>
      <c r="D85" s="59">
        <v>1935691</v>
      </c>
    </row>
    <row r="86" spans="1:4" ht="16.2">
      <c r="A86" s="58" t="s">
        <v>370</v>
      </c>
      <c r="B86" s="4" t="s">
        <v>12</v>
      </c>
      <c r="C86" s="4" t="s">
        <v>304</v>
      </c>
      <c r="D86" s="59">
        <v>1890186</v>
      </c>
    </row>
    <row r="87" spans="1:4" ht="16.2">
      <c r="A87" s="58" t="s">
        <v>371</v>
      </c>
      <c r="B87" s="4" t="s">
        <v>12</v>
      </c>
      <c r="C87" s="4" t="s">
        <v>304</v>
      </c>
      <c r="D87" s="59">
        <v>976709</v>
      </c>
    </row>
    <row r="88" spans="1:4" ht="16.2">
      <c r="A88" s="58" t="s">
        <v>372</v>
      </c>
      <c r="B88" s="4" t="s">
        <v>12</v>
      </c>
      <c r="C88" s="4" t="s">
        <v>304</v>
      </c>
      <c r="D88" s="59">
        <v>1391806</v>
      </c>
    </row>
    <row r="89" spans="1:4" ht="16.2">
      <c r="A89" s="58" t="s">
        <v>373</v>
      </c>
      <c r="B89" s="4" t="s">
        <v>12</v>
      </c>
      <c r="C89" s="4" t="s">
        <v>304</v>
      </c>
      <c r="D89" s="59">
        <v>1459757</v>
      </c>
    </row>
    <row r="90" spans="1:4" ht="16.2">
      <c r="A90" s="58" t="s">
        <v>374</v>
      </c>
      <c r="B90" s="4" t="s">
        <v>12</v>
      </c>
      <c r="C90" s="4" t="s">
        <v>285</v>
      </c>
      <c r="D90" s="59">
        <v>991595</v>
      </c>
    </row>
    <row r="91" spans="1:4" ht="16.2">
      <c r="A91" s="58" t="s">
        <v>375</v>
      </c>
      <c r="B91" s="4" t="s">
        <v>12</v>
      </c>
      <c r="C91" s="4" t="s">
        <v>304</v>
      </c>
      <c r="D91" s="59">
        <v>1340232</v>
      </c>
    </row>
    <row r="92" spans="1:4" ht="16.2">
      <c r="A92" s="58" t="s">
        <v>376</v>
      </c>
      <c r="B92" s="4" t="s">
        <v>12</v>
      </c>
      <c r="C92" s="4" t="s">
        <v>289</v>
      </c>
      <c r="D92" s="59">
        <v>1673225</v>
      </c>
    </row>
    <row r="93" spans="1:4" ht="16.2">
      <c r="A93" s="58" t="s">
        <v>377</v>
      </c>
      <c r="B93" s="4" t="s">
        <v>22</v>
      </c>
      <c r="C93" s="4" t="s">
        <v>304</v>
      </c>
      <c r="D93" s="59">
        <v>800171</v>
      </c>
    </row>
    <row r="94" spans="1:4" ht="16.2">
      <c r="A94" s="58" t="s">
        <v>378</v>
      </c>
      <c r="B94" s="4" t="s">
        <v>12</v>
      </c>
      <c r="C94" s="4" t="s">
        <v>278</v>
      </c>
      <c r="D94" s="59">
        <v>1722728</v>
      </c>
    </row>
    <row r="95" spans="1:4" ht="16.2">
      <c r="A95" s="4" t="s">
        <v>400</v>
      </c>
      <c r="B95" s="4" t="s">
        <v>22</v>
      </c>
      <c r="C95" s="4" t="s">
        <v>278</v>
      </c>
      <c r="D95" s="59">
        <v>940084</v>
      </c>
    </row>
    <row r="96" spans="1:4" ht="16.2">
      <c r="A96" s="58" t="s">
        <v>380</v>
      </c>
      <c r="B96" s="4" t="s">
        <v>12</v>
      </c>
      <c r="C96" s="4" t="s">
        <v>304</v>
      </c>
      <c r="D96" s="59">
        <v>466256</v>
      </c>
    </row>
    <row r="97" spans="1:4" ht="16.2">
      <c r="A97" s="58" t="s">
        <v>381</v>
      </c>
      <c r="B97" s="4" t="s">
        <v>22</v>
      </c>
      <c r="C97" s="4" t="s">
        <v>289</v>
      </c>
      <c r="D97" s="59">
        <v>902406</v>
      </c>
    </row>
    <row r="98" spans="1:4" ht="16.2">
      <c r="A98" s="4" t="s">
        <v>28</v>
      </c>
      <c r="B98" s="4" t="s">
        <v>22</v>
      </c>
      <c r="C98" s="4" t="s">
        <v>278</v>
      </c>
      <c r="D98" s="59">
        <v>1282209</v>
      </c>
    </row>
    <row r="99" spans="1:4" ht="16.2">
      <c r="A99" s="58" t="s">
        <v>382</v>
      </c>
      <c r="B99" s="4" t="s">
        <v>12</v>
      </c>
      <c r="C99" s="4" t="s">
        <v>304</v>
      </c>
      <c r="D99" s="59">
        <v>1699289</v>
      </c>
    </row>
    <row r="100" spans="1:4" ht="16.2">
      <c r="A100" s="58" t="s">
        <v>383</v>
      </c>
      <c r="B100" s="4" t="s">
        <v>12</v>
      </c>
      <c r="C100" s="4" t="s">
        <v>278</v>
      </c>
      <c r="D100" s="59">
        <v>1122010</v>
      </c>
    </row>
    <row r="101" spans="1:4" ht="16.2">
      <c r="A101" s="58" t="s">
        <v>384</v>
      </c>
      <c r="B101" s="4" t="s">
        <v>12</v>
      </c>
      <c r="C101" s="4" t="s">
        <v>278</v>
      </c>
      <c r="D101" s="59">
        <v>1926614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3" sqref="I3"/>
    </sheetView>
  </sheetViews>
  <sheetFormatPr defaultColWidth="9" defaultRowHeight="15.6"/>
  <cols>
    <col min="1" max="1" width="9" style="57"/>
    <col min="2" max="3" width="6" style="57" bestFit="1" customWidth="1"/>
    <col min="4" max="4" width="10.44140625" style="57" bestFit="1" customWidth="1"/>
    <col min="5" max="5" width="4.88671875" style="57" customWidth="1"/>
    <col min="6" max="8" width="9" style="57"/>
    <col min="9" max="9" width="11.6640625" style="57" bestFit="1" customWidth="1"/>
    <col min="10" max="16384" width="9" style="57"/>
  </cols>
  <sheetData>
    <row r="1" spans="1:9" ht="16.2">
      <c r="A1" s="55" t="s">
        <v>1</v>
      </c>
      <c r="B1" s="55" t="s">
        <v>2</v>
      </c>
      <c r="C1" s="55" t="s">
        <v>275</v>
      </c>
      <c r="D1" s="56" t="s">
        <v>401</v>
      </c>
    </row>
    <row r="2" spans="1:9" ht="16.2">
      <c r="A2" s="58" t="s">
        <v>277</v>
      </c>
      <c r="B2" s="4" t="s">
        <v>22</v>
      </c>
      <c r="C2" s="4" t="s">
        <v>278</v>
      </c>
      <c r="D2" s="59">
        <v>2159370</v>
      </c>
      <c r="G2" s="55" t="s">
        <v>2</v>
      </c>
      <c r="H2" s="55" t="s">
        <v>402</v>
      </c>
      <c r="I2" s="56" t="s">
        <v>403</v>
      </c>
    </row>
    <row r="3" spans="1:9" ht="16.2">
      <c r="A3" s="58" t="s">
        <v>281</v>
      </c>
      <c r="B3" s="4" t="s">
        <v>22</v>
      </c>
      <c r="C3" s="4" t="s">
        <v>278</v>
      </c>
      <c r="D3" s="59">
        <v>678995</v>
      </c>
      <c r="G3" s="4" t="s">
        <v>22</v>
      </c>
      <c r="H3" s="4" t="s">
        <v>278</v>
      </c>
      <c r="I3" s="59">
        <f t="shared" ref="I3:I10" si="0">AVERAGEIFS($D$1:$D$101,$B$1:$B$101,G3,$C$1:$C$101,H3)</f>
        <v>1162045.076923077</v>
      </c>
    </row>
    <row r="4" spans="1:9" ht="16.2">
      <c r="A4" s="58" t="s">
        <v>284</v>
      </c>
      <c r="B4" s="4" t="s">
        <v>12</v>
      </c>
      <c r="C4" s="4" t="s">
        <v>285</v>
      </c>
      <c r="D4" s="59">
        <v>1555925</v>
      </c>
      <c r="G4" s="4" t="s">
        <v>22</v>
      </c>
      <c r="H4" s="4" t="s">
        <v>289</v>
      </c>
      <c r="I4" s="59">
        <f t="shared" si="0"/>
        <v>1308402.875</v>
      </c>
    </row>
    <row r="5" spans="1:9" ht="16.2">
      <c r="A5" s="58" t="s">
        <v>288</v>
      </c>
      <c r="B5" s="58" t="s">
        <v>22</v>
      </c>
      <c r="C5" s="4" t="s">
        <v>289</v>
      </c>
      <c r="D5" s="59">
        <v>1065135</v>
      </c>
      <c r="G5" s="4" t="s">
        <v>22</v>
      </c>
      <c r="H5" s="4" t="s">
        <v>285</v>
      </c>
      <c r="I5" s="59">
        <f t="shared" si="0"/>
        <v>1279117.3</v>
      </c>
    </row>
    <row r="6" spans="1:9" ht="16.2">
      <c r="A6" s="58" t="s">
        <v>292</v>
      </c>
      <c r="B6" s="4" t="s">
        <v>12</v>
      </c>
      <c r="C6" s="4" t="s">
        <v>278</v>
      </c>
      <c r="D6" s="59">
        <v>1393475</v>
      </c>
      <c r="G6" s="4" t="s">
        <v>22</v>
      </c>
      <c r="H6" s="4" t="s">
        <v>304</v>
      </c>
      <c r="I6" s="59">
        <f t="shared" si="0"/>
        <v>1189283.5714285714</v>
      </c>
    </row>
    <row r="7" spans="1:9" ht="16.2">
      <c r="A7" s="58" t="s">
        <v>293</v>
      </c>
      <c r="B7" s="4" t="s">
        <v>12</v>
      </c>
      <c r="C7" s="4" t="s">
        <v>289</v>
      </c>
      <c r="D7" s="59">
        <v>1216257</v>
      </c>
      <c r="G7" s="4" t="s">
        <v>12</v>
      </c>
      <c r="H7" s="4" t="s">
        <v>278</v>
      </c>
      <c r="I7" s="59">
        <f t="shared" si="0"/>
        <v>1440489.35</v>
      </c>
    </row>
    <row r="8" spans="1:9" ht="16.2">
      <c r="A8" s="58" t="s">
        <v>294</v>
      </c>
      <c r="B8" s="4" t="s">
        <v>12</v>
      </c>
      <c r="C8" s="4" t="s">
        <v>285</v>
      </c>
      <c r="D8" s="59">
        <v>1531583</v>
      </c>
      <c r="G8" s="4" t="s">
        <v>12</v>
      </c>
      <c r="H8" s="4" t="s">
        <v>289</v>
      </c>
      <c r="I8" s="59">
        <f t="shared" si="0"/>
        <v>1304189</v>
      </c>
    </row>
    <row r="9" spans="1:9" ht="16.2">
      <c r="A9" s="4" t="s">
        <v>40</v>
      </c>
      <c r="B9" s="4" t="s">
        <v>22</v>
      </c>
      <c r="C9" s="4" t="s">
        <v>278</v>
      </c>
      <c r="D9" s="59">
        <v>1125285</v>
      </c>
      <c r="G9" s="4" t="s">
        <v>12</v>
      </c>
      <c r="H9" s="4" t="s">
        <v>285</v>
      </c>
      <c r="I9" s="59">
        <f t="shared" si="0"/>
        <v>1177794.2777777778</v>
      </c>
    </row>
    <row r="10" spans="1:9" ht="16.2">
      <c r="A10" s="58" t="s">
        <v>298</v>
      </c>
      <c r="B10" s="4" t="s">
        <v>12</v>
      </c>
      <c r="C10" s="4" t="s">
        <v>289</v>
      </c>
      <c r="D10" s="59">
        <v>546210</v>
      </c>
      <c r="G10" s="4" t="s">
        <v>12</v>
      </c>
      <c r="H10" s="4" t="s">
        <v>304</v>
      </c>
      <c r="I10" s="59">
        <f t="shared" si="0"/>
        <v>1276662.8181818181</v>
      </c>
    </row>
    <row r="11" spans="1:9" ht="16.2">
      <c r="A11" s="58" t="s">
        <v>300</v>
      </c>
      <c r="B11" s="4" t="s">
        <v>12</v>
      </c>
      <c r="C11" s="4" t="s">
        <v>285</v>
      </c>
      <c r="D11" s="59">
        <v>1546017</v>
      </c>
    </row>
    <row r="12" spans="1:9" ht="16.2">
      <c r="A12" s="58" t="s">
        <v>302</v>
      </c>
      <c r="B12" s="4" t="s">
        <v>12</v>
      </c>
      <c r="C12" s="4" t="s">
        <v>278</v>
      </c>
      <c r="D12" s="59">
        <v>1650754</v>
      </c>
    </row>
    <row r="13" spans="1:9" ht="16.2">
      <c r="A13" s="58" t="s">
        <v>303</v>
      </c>
      <c r="B13" s="4" t="s">
        <v>22</v>
      </c>
      <c r="C13" s="4" t="s">
        <v>304</v>
      </c>
      <c r="D13" s="59">
        <v>1575625</v>
      </c>
    </row>
    <row r="14" spans="1:9" ht="16.2">
      <c r="A14" s="58" t="s">
        <v>305</v>
      </c>
      <c r="B14" s="4" t="s">
        <v>12</v>
      </c>
      <c r="C14" s="4" t="s">
        <v>285</v>
      </c>
      <c r="D14" s="59">
        <v>1335765</v>
      </c>
    </row>
    <row r="15" spans="1:9" ht="16.2">
      <c r="A15" s="58" t="s">
        <v>306</v>
      </c>
      <c r="B15" s="4" t="s">
        <v>22</v>
      </c>
      <c r="C15" s="4" t="s">
        <v>285</v>
      </c>
      <c r="D15" s="59">
        <v>836199</v>
      </c>
    </row>
    <row r="16" spans="1:9" ht="16.2">
      <c r="A16" s="58" t="s">
        <v>307</v>
      </c>
      <c r="B16" s="4" t="s">
        <v>12</v>
      </c>
      <c r="C16" s="4" t="s">
        <v>278</v>
      </c>
      <c r="D16" s="59">
        <v>336762</v>
      </c>
    </row>
    <row r="17" spans="1:4" ht="16.2">
      <c r="A17" s="58" t="s">
        <v>308</v>
      </c>
      <c r="B17" s="4" t="s">
        <v>12</v>
      </c>
      <c r="C17" s="4" t="s">
        <v>285</v>
      </c>
      <c r="D17" s="59">
        <v>746192</v>
      </c>
    </row>
    <row r="18" spans="1:4" ht="16.2">
      <c r="A18" s="4" t="s">
        <v>404</v>
      </c>
      <c r="B18" s="4" t="s">
        <v>12</v>
      </c>
      <c r="C18" s="4" t="s">
        <v>278</v>
      </c>
      <c r="D18" s="59">
        <v>2078662</v>
      </c>
    </row>
    <row r="19" spans="1:4" ht="16.2">
      <c r="A19" s="58" t="s">
        <v>310</v>
      </c>
      <c r="B19" s="4" t="s">
        <v>12</v>
      </c>
      <c r="C19" s="4" t="s">
        <v>278</v>
      </c>
      <c r="D19" s="59">
        <v>1623377</v>
      </c>
    </row>
    <row r="20" spans="1:4" ht="16.2">
      <c r="A20" s="58" t="s">
        <v>311</v>
      </c>
      <c r="B20" s="4" t="s">
        <v>22</v>
      </c>
      <c r="C20" s="4" t="s">
        <v>304</v>
      </c>
      <c r="D20" s="59">
        <v>1446154</v>
      </c>
    </row>
    <row r="21" spans="1:4" ht="16.2">
      <c r="A21" s="58" t="s">
        <v>312</v>
      </c>
      <c r="B21" s="4" t="s">
        <v>22</v>
      </c>
      <c r="C21" s="4" t="s">
        <v>285</v>
      </c>
      <c r="D21" s="59">
        <v>464630</v>
      </c>
    </row>
    <row r="22" spans="1:4" ht="16.2">
      <c r="A22" s="58" t="s">
        <v>313</v>
      </c>
      <c r="B22" s="4" t="s">
        <v>22</v>
      </c>
      <c r="C22" s="4" t="s">
        <v>289</v>
      </c>
      <c r="D22" s="59">
        <v>1625692</v>
      </c>
    </row>
    <row r="23" spans="1:4" ht="16.2">
      <c r="A23" s="58" t="s">
        <v>314</v>
      </c>
      <c r="B23" s="4" t="s">
        <v>12</v>
      </c>
      <c r="C23" s="4" t="s">
        <v>285</v>
      </c>
      <c r="D23" s="59">
        <v>1480980</v>
      </c>
    </row>
    <row r="24" spans="1:4" ht="16.2">
      <c r="A24" s="58" t="s">
        <v>315</v>
      </c>
      <c r="B24" s="4" t="s">
        <v>12</v>
      </c>
      <c r="C24" s="4" t="s">
        <v>285</v>
      </c>
      <c r="D24" s="59">
        <v>1161808</v>
      </c>
    </row>
    <row r="25" spans="1:4" ht="16.2">
      <c r="A25" s="58" t="s">
        <v>316</v>
      </c>
      <c r="B25" s="4" t="s">
        <v>12</v>
      </c>
      <c r="C25" s="4" t="s">
        <v>278</v>
      </c>
      <c r="D25" s="59">
        <v>1933191</v>
      </c>
    </row>
    <row r="26" spans="1:4" ht="16.2">
      <c r="A26" s="58" t="s">
        <v>317</v>
      </c>
      <c r="B26" s="4" t="s">
        <v>12</v>
      </c>
      <c r="C26" s="4" t="s">
        <v>304</v>
      </c>
      <c r="D26" s="59">
        <v>1735889</v>
      </c>
    </row>
    <row r="27" spans="1:4" ht="16.2">
      <c r="A27" s="58" t="s">
        <v>318</v>
      </c>
      <c r="B27" s="4" t="s">
        <v>22</v>
      </c>
      <c r="C27" s="4" t="s">
        <v>285</v>
      </c>
      <c r="D27" s="59">
        <v>1539939</v>
      </c>
    </row>
    <row r="28" spans="1:4" ht="16.2">
      <c r="A28" s="4" t="s">
        <v>405</v>
      </c>
      <c r="B28" s="4" t="s">
        <v>406</v>
      </c>
      <c r="C28" s="4" t="s">
        <v>285</v>
      </c>
      <c r="D28" s="59">
        <v>983963</v>
      </c>
    </row>
    <row r="29" spans="1:4" ht="16.2">
      <c r="A29" s="58" t="s">
        <v>319</v>
      </c>
      <c r="B29" s="4" t="s">
        <v>22</v>
      </c>
      <c r="C29" s="4" t="s">
        <v>278</v>
      </c>
      <c r="D29" s="59">
        <v>821577</v>
      </c>
    </row>
    <row r="30" spans="1:4" ht="16.2">
      <c r="A30" s="58" t="s">
        <v>320</v>
      </c>
      <c r="B30" s="4" t="s">
        <v>22</v>
      </c>
      <c r="C30" s="4" t="s">
        <v>278</v>
      </c>
      <c r="D30" s="59">
        <v>704141</v>
      </c>
    </row>
    <row r="31" spans="1:4" ht="16.2">
      <c r="A31" s="58" t="s">
        <v>321</v>
      </c>
      <c r="B31" s="4" t="s">
        <v>12</v>
      </c>
      <c r="C31" s="4" t="s">
        <v>285</v>
      </c>
      <c r="D31" s="59">
        <v>742435</v>
      </c>
    </row>
    <row r="32" spans="1:4" ht="16.2">
      <c r="A32" s="58" t="s">
        <v>322</v>
      </c>
      <c r="B32" s="4" t="s">
        <v>12</v>
      </c>
      <c r="C32" s="4" t="s">
        <v>278</v>
      </c>
      <c r="D32" s="59">
        <v>2440290</v>
      </c>
    </row>
    <row r="33" spans="1:4" ht="16.2">
      <c r="A33" s="58" t="s">
        <v>323</v>
      </c>
      <c r="B33" s="4" t="s">
        <v>22</v>
      </c>
      <c r="C33" s="4" t="s">
        <v>278</v>
      </c>
      <c r="D33" s="59">
        <v>1231878</v>
      </c>
    </row>
    <row r="34" spans="1:4" ht="16.2">
      <c r="A34" s="58" t="s">
        <v>324</v>
      </c>
      <c r="B34" s="4" t="s">
        <v>22</v>
      </c>
      <c r="C34" s="4" t="s">
        <v>285</v>
      </c>
      <c r="D34" s="59">
        <v>1581558</v>
      </c>
    </row>
    <row r="35" spans="1:4" ht="16.2">
      <c r="A35" s="4" t="s">
        <v>42</v>
      </c>
      <c r="B35" s="4" t="s">
        <v>12</v>
      </c>
      <c r="C35" s="4" t="s">
        <v>289</v>
      </c>
      <c r="D35" s="59">
        <v>1588921</v>
      </c>
    </row>
    <row r="36" spans="1:4" ht="16.2">
      <c r="A36" s="58" t="s">
        <v>325</v>
      </c>
      <c r="B36" s="4" t="s">
        <v>22</v>
      </c>
      <c r="C36" s="4" t="s">
        <v>278</v>
      </c>
      <c r="D36" s="59">
        <v>1607666</v>
      </c>
    </row>
    <row r="37" spans="1:4" ht="16.2">
      <c r="A37" s="58" t="s">
        <v>326</v>
      </c>
      <c r="B37" s="4" t="s">
        <v>12</v>
      </c>
      <c r="C37" s="4" t="s">
        <v>304</v>
      </c>
      <c r="D37" s="59">
        <v>1150768</v>
      </c>
    </row>
    <row r="38" spans="1:4" ht="16.2">
      <c r="A38" s="58" t="s">
        <v>327</v>
      </c>
      <c r="B38" s="4" t="s">
        <v>12</v>
      </c>
      <c r="C38" s="4" t="s">
        <v>289</v>
      </c>
      <c r="D38" s="59">
        <v>929297</v>
      </c>
    </row>
    <row r="39" spans="1:4" ht="16.2">
      <c r="A39" s="58" t="s">
        <v>328</v>
      </c>
      <c r="B39" s="4" t="s">
        <v>22</v>
      </c>
      <c r="C39" s="4" t="s">
        <v>278</v>
      </c>
      <c r="D39" s="59">
        <v>904304</v>
      </c>
    </row>
    <row r="40" spans="1:4" ht="16.2">
      <c r="A40" s="4" t="s">
        <v>17</v>
      </c>
      <c r="B40" s="4" t="s">
        <v>12</v>
      </c>
      <c r="C40" s="4" t="s">
        <v>304</v>
      </c>
      <c r="D40" s="59">
        <v>813404</v>
      </c>
    </row>
    <row r="41" spans="1:4" ht="16.2">
      <c r="A41" s="4" t="s">
        <v>407</v>
      </c>
      <c r="B41" s="4" t="s">
        <v>408</v>
      </c>
      <c r="C41" s="4" t="s">
        <v>285</v>
      </c>
      <c r="D41" s="59">
        <v>1711065</v>
      </c>
    </row>
    <row r="42" spans="1:4" ht="16.2">
      <c r="A42" s="4" t="s">
        <v>409</v>
      </c>
      <c r="B42" s="4" t="s">
        <v>12</v>
      </c>
      <c r="C42" s="4" t="s">
        <v>285</v>
      </c>
      <c r="D42" s="59">
        <v>2035587</v>
      </c>
    </row>
    <row r="43" spans="1:4" ht="16.2">
      <c r="A43" s="58" t="s">
        <v>329</v>
      </c>
      <c r="B43" s="4" t="s">
        <v>22</v>
      </c>
      <c r="C43" s="4" t="s">
        <v>304</v>
      </c>
      <c r="D43" s="59">
        <v>1585904</v>
      </c>
    </row>
    <row r="44" spans="1:4" ht="16.2">
      <c r="A44" s="58" t="s">
        <v>330</v>
      </c>
      <c r="B44" s="4" t="s">
        <v>12</v>
      </c>
      <c r="C44" s="4" t="s">
        <v>285</v>
      </c>
      <c r="D44" s="59">
        <v>639067</v>
      </c>
    </row>
    <row r="45" spans="1:4" ht="16.2">
      <c r="A45" s="58" t="s">
        <v>331</v>
      </c>
      <c r="B45" s="4" t="s">
        <v>22</v>
      </c>
      <c r="C45" s="4" t="s">
        <v>278</v>
      </c>
      <c r="D45" s="59">
        <v>812719</v>
      </c>
    </row>
    <row r="46" spans="1:4" ht="16.2">
      <c r="A46" s="58" t="s">
        <v>332</v>
      </c>
      <c r="B46" s="4" t="s">
        <v>12</v>
      </c>
      <c r="C46" s="4" t="s">
        <v>285</v>
      </c>
      <c r="D46" s="59">
        <v>538691</v>
      </c>
    </row>
    <row r="47" spans="1:4" ht="16.2">
      <c r="A47" s="58" t="s">
        <v>410</v>
      </c>
      <c r="B47" s="4" t="s">
        <v>22</v>
      </c>
      <c r="C47" s="4" t="s">
        <v>285</v>
      </c>
      <c r="D47" s="59">
        <v>1768020</v>
      </c>
    </row>
    <row r="48" spans="1:4" ht="16.2">
      <c r="A48" s="4" t="s">
        <v>334</v>
      </c>
      <c r="B48" s="4" t="s">
        <v>406</v>
      </c>
      <c r="C48" s="4" t="s">
        <v>285</v>
      </c>
      <c r="D48" s="59">
        <v>1622941</v>
      </c>
    </row>
    <row r="49" spans="1:4" ht="16.2">
      <c r="A49" s="58" t="s">
        <v>335</v>
      </c>
      <c r="B49" s="4" t="s">
        <v>22</v>
      </c>
      <c r="C49" s="4" t="s">
        <v>304</v>
      </c>
      <c r="D49" s="59">
        <v>1709064</v>
      </c>
    </row>
    <row r="50" spans="1:4" ht="16.2">
      <c r="A50" s="58" t="s">
        <v>336</v>
      </c>
      <c r="B50" s="4" t="s">
        <v>12</v>
      </c>
      <c r="C50" s="4" t="s">
        <v>289</v>
      </c>
      <c r="D50" s="59">
        <v>1189806</v>
      </c>
    </row>
    <row r="51" spans="1:4" ht="16.2">
      <c r="A51" s="58" t="s">
        <v>337</v>
      </c>
      <c r="B51" s="4" t="s">
        <v>12</v>
      </c>
      <c r="C51" s="4" t="s">
        <v>289</v>
      </c>
      <c r="D51" s="59">
        <v>1271771</v>
      </c>
    </row>
    <row r="52" spans="1:4" ht="16.2">
      <c r="A52" s="58" t="s">
        <v>338</v>
      </c>
      <c r="B52" s="4" t="s">
        <v>12</v>
      </c>
      <c r="C52" s="4" t="s">
        <v>285</v>
      </c>
      <c r="D52" s="59">
        <v>311003</v>
      </c>
    </row>
    <row r="53" spans="1:4" ht="16.2">
      <c r="A53" s="4" t="s">
        <v>20</v>
      </c>
      <c r="B53" s="4" t="s">
        <v>12</v>
      </c>
      <c r="C53" s="4" t="s">
        <v>278</v>
      </c>
      <c r="D53" s="59">
        <v>1871482</v>
      </c>
    </row>
    <row r="54" spans="1:4" ht="16.2">
      <c r="A54" s="58" t="s">
        <v>339</v>
      </c>
      <c r="B54" s="4" t="s">
        <v>22</v>
      </c>
      <c r="C54" s="4" t="s">
        <v>278</v>
      </c>
      <c r="D54" s="59">
        <v>902667</v>
      </c>
    </row>
    <row r="55" spans="1:4" ht="16.2">
      <c r="A55" s="58" t="s">
        <v>340</v>
      </c>
      <c r="B55" s="4" t="s">
        <v>22</v>
      </c>
      <c r="C55" s="4" t="s">
        <v>289</v>
      </c>
      <c r="D55" s="59">
        <v>1790580</v>
      </c>
    </row>
    <row r="56" spans="1:4" ht="16.2">
      <c r="A56" s="58" t="s">
        <v>341</v>
      </c>
      <c r="B56" s="4" t="s">
        <v>12</v>
      </c>
      <c r="C56" s="4" t="s">
        <v>278</v>
      </c>
      <c r="D56" s="59">
        <v>1002969</v>
      </c>
    </row>
    <row r="57" spans="1:4" ht="16.2">
      <c r="A57" s="58" t="s">
        <v>342</v>
      </c>
      <c r="B57" s="4" t="s">
        <v>22</v>
      </c>
      <c r="C57" s="4" t="s">
        <v>289</v>
      </c>
      <c r="D57" s="59">
        <v>1469149</v>
      </c>
    </row>
    <row r="58" spans="1:4" ht="16.2">
      <c r="A58" s="58" t="s">
        <v>343</v>
      </c>
      <c r="B58" s="4" t="s">
        <v>12</v>
      </c>
      <c r="C58" s="4" t="s">
        <v>278</v>
      </c>
      <c r="D58" s="59">
        <v>522313</v>
      </c>
    </row>
    <row r="59" spans="1:4" ht="16.2">
      <c r="A59" s="58" t="s">
        <v>344</v>
      </c>
      <c r="B59" s="4" t="s">
        <v>12</v>
      </c>
      <c r="C59" s="4" t="s">
        <v>285</v>
      </c>
      <c r="D59" s="59">
        <v>955957</v>
      </c>
    </row>
    <row r="60" spans="1:4" ht="16.2">
      <c r="A60" s="58" t="s">
        <v>345</v>
      </c>
      <c r="B60" s="4" t="s">
        <v>12</v>
      </c>
      <c r="C60" s="4" t="s">
        <v>278</v>
      </c>
      <c r="D60" s="59">
        <v>860145</v>
      </c>
    </row>
    <row r="61" spans="1:4" ht="16.2">
      <c r="A61" s="4" t="s">
        <v>31</v>
      </c>
      <c r="B61" s="4" t="s">
        <v>22</v>
      </c>
      <c r="C61" s="4" t="s">
        <v>304</v>
      </c>
      <c r="D61" s="59">
        <v>389612</v>
      </c>
    </row>
    <row r="62" spans="1:4" ht="16.2">
      <c r="A62" s="58" t="s">
        <v>346</v>
      </c>
      <c r="B62" s="4" t="s">
        <v>12</v>
      </c>
      <c r="C62" s="4" t="s">
        <v>289</v>
      </c>
      <c r="D62" s="59">
        <v>1884055</v>
      </c>
    </row>
    <row r="63" spans="1:4" ht="16.2">
      <c r="A63" s="58" t="s">
        <v>347</v>
      </c>
      <c r="B63" s="4" t="s">
        <v>12</v>
      </c>
      <c r="C63" s="4" t="s">
        <v>285</v>
      </c>
      <c r="D63" s="59">
        <v>849478</v>
      </c>
    </row>
    <row r="64" spans="1:4" ht="16.2">
      <c r="A64" s="58" t="s">
        <v>348</v>
      </c>
      <c r="B64" s="4" t="s">
        <v>22</v>
      </c>
      <c r="C64" s="4" t="s">
        <v>289</v>
      </c>
      <c r="D64" s="59">
        <v>1395648</v>
      </c>
    </row>
    <row r="65" spans="1:4" ht="16.2">
      <c r="A65" s="58" t="s">
        <v>349</v>
      </c>
      <c r="B65" s="4" t="s">
        <v>22</v>
      </c>
      <c r="C65" s="4" t="s">
        <v>285</v>
      </c>
      <c r="D65" s="59">
        <v>2316141</v>
      </c>
    </row>
    <row r="66" spans="1:4" ht="16.2">
      <c r="A66" s="58" t="s">
        <v>350</v>
      </c>
      <c r="B66" s="4" t="s">
        <v>22</v>
      </c>
      <c r="C66" s="4" t="s">
        <v>285</v>
      </c>
      <c r="D66" s="59">
        <v>876189</v>
      </c>
    </row>
    <row r="67" spans="1:4" ht="16.2">
      <c r="A67" s="58" t="s">
        <v>351</v>
      </c>
      <c r="B67" s="4" t="s">
        <v>12</v>
      </c>
      <c r="C67" s="4" t="s">
        <v>278</v>
      </c>
      <c r="D67" s="59">
        <v>2285358</v>
      </c>
    </row>
    <row r="68" spans="1:4" ht="16.2">
      <c r="A68" s="58" t="s">
        <v>352</v>
      </c>
      <c r="B68" s="4" t="s">
        <v>12</v>
      </c>
      <c r="C68" s="4" t="s">
        <v>304</v>
      </c>
      <c r="D68" s="59">
        <v>1118995</v>
      </c>
    </row>
    <row r="69" spans="1:4" ht="16.2">
      <c r="A69" s="58" t="s">
        <v>353</v>
      </c>
      <c r="B69" s="4" t="s">
        <v>12</v>
      </c>
      <c r="C69" s="4" t="s">
        <v>278</v>
      </c>
      <c r="D69" s="59">
        <v>868223</v>
      </c>
    </row>
    <row r="70" spans="1:4" ht="16.2">
      <c r="A70" s="58" t="s">
        <v>354</v>
      </c>
      <c r="B70" s="4" t="s">
        <v>22</v>
      </c>
      <c r="C70" s="4" t="s">
        <v>289</v>
      </c>
      <c r="D70" s="59">
        <v>1020882</v>
      </c>
    </row>
    <row r="71" spans="1:4" ht="16.2">
      <c r="A71" s="58" t="s">
        <v>355</v>
      </c>
      <c r="B71" s="4" t="s">
        <v>12</v>
      </c>
      <c r="C71" s="4" t="s">
        <v>285</v>
      </c>
      <c r="D71" s="59">
        <v>2300336</v>
      </c>
    </row>
    <row r="72" spans="1:4" ht="16.2">
      <c r="A72" s="58" t="s">
        <v>356</v>
      </c>
      <c r="B72" s="4" t="s">
        <v>12</v>
      </c>
      <c r="C72" s="4" t="s">
        <v>289</v>
      </c>
      <c r="D72" s="59">
        <v>702668</v>
      </c>
    </row>
    <row r="73" spans="1:4" ht="16.2">
      <c r="A73" s="58" t="s">
        <v>357</v>
      </c>
      <c r="B73" s="4" t="s">
        <v>12</v>
      </c>
      <c r="C73" s="4" t="s">
        <v>285</v>
      </c>
      <c r="D73" s="59">
        <v>766813</v>
      </c>
    </row>
    <row r="74" spans="1:4" ht="16.2">
      <c r="A74" s="58" t="s">
        <v>358</v>
      </c>
      <c r="B74" s="4" t="s">
        <v>12</v>
      </c>
      <c r="C74" s="4" t="s">
        <v>278</v>
      </c>
      <c r="D74" s="59">
        <v>1038096</v>
      </c>
    </row>
    <row r="75" spans="1:4" ht="16.2">
      <c r="A75" s="58" t="s">
        <v>359</v>
      </c>
      <c r="B75" s="4" t="s">
        <v>12</v>
      </c>
      <c r="C75" s="4" t="s">
        <v>289</v>
      </c>
      <c r="D75" s="59">
        <v>2122351</v>
      </c>
    </row>
    <row r="76" spans="1:4" ht="16.2">
      <c r="A76" s="58" t="s">
        <v>360</v>
      </c>
      <c r="B76" s="4" t="s">
        <v>12</v>
      </c>
      <c r="C76" s="4" t="s">
        <v>289</v>
      </c>
      <c r="D76" s="59">
        <v>2043802</v>
      </c>
    </row>
    <row r="77" spans="1:4" ht="16.2">
      <c r="A77" s="58" t="s">
        <v>361</v>
      </c>
      <c r="B77" s="4" t="s">
        <v>22</v>
      </c>
      <c r="C77" s="4" t="s">
        <v>285</v>
      </c>
      <c r="D77" s="59">
        <v>801593</v>
      </c>
    </row>
    <row r="78" spans="1:4" ht="16.2">
      <c r="A78" s="58" t="s">
        <v>362</v>
      </c>
      <c r="B78" s="4" t="s">
        <v>12</v>
      </c>
      <c r="C78" s="4" t="s">
        <v>289</v>
      </c>
      <c r="D78" s="59">
        <v>988564</v>
      </c>
    </row>
    <row r="79" spans="1:4" ht="16.2">
      <c r="A79" s="58" t="s">
        <v>363</v>
      </c>
      <c r="B79" s="4" t="s">
        <v>22</v>
      </c>
      <c r="C79" s="4" t="s">
        <v>289</v>
      </c>
      <c r="D79" s="59">
        <v>1197731</v>
      </c>
    </row>
    <row r="80" spans="1:4" ht="16.2">
      <c r="A80" s="58" t="s">
        <v>364</v>
      </c>
      <c r="B80" s="4" t="s">
        <v>12</v>
      </c>
      <c r="C80" s="4" t="s">
        <v>289</v>
      </c>
      <c r="D80" s="59">
        <v>797530</v>
      </c>
    </row>
    <row r="81" spans="1:4" ht="16.2">
      <c r="A81" s="58" t="s">
        <v>365</v>
      </c>
      <c r="B81" s="4" t="s">
        <v>12</v>
      </c>
      <c r="C81" s="4" t="s">
        <v>278</v>
      </c>
      <c r="D81" s="59">
        <v>1614237</v>
      </c>
    </row>
    <row r="82" spans="1:4" ht="16.2">
      <c r="A82" s="58" t="s">
        <v>366</v>
      </c>
      <c r="B82" s="4" t="s">
        <v>12</v>
      </c>
      <c r="C82" s="4" t="s">
        <v>278</v>
      </c>
      <c r="D82" s="59">
        <v>1252896</v>
      </c>
    </row>
    <row r="83" spans="1:4" ht="16.2">
      <c r="A83" s="58" t="s">
        <v>367</v>
      </c>
      <c r="B83" s="4" t="s">
        <v>12</v>
      </c>
      <c r="C83" s="4" t="s">
        <v>278</v>
      </c>
      <c r="D83" s="59">
        <v>1266205</v>
      </c>
    </row>
    <row r="84" spans="1:4" ht="16.2">
      <c r="A84" s="58" t="s">
        <v>368</v>
      </c>
      <c r="B84" s="4" t="s">
        <v>22</v>
      </c>
      <c r="C84" s="4" t="s">
        <v>304</v>
      </c>
      <c r="D84" s="59">
        <v>818455</v>
      </c>
    </row>
    <row r="85" spans="1:4" ht="16.2">
      <c r="A85" s="58" t="s">
        <v>369</v>
      </c>
      <c r="B85" s="58" t="s">
        <v>22</v>
      </c>
      <c r="C85" s="4" t="s">
        <v>278</v>
      </c>
      <c r="D85" s="59">
        <v>1935691</v>
      </c>
    </row>
    <row r="86" spans="1:4" ht="16.2">
      <c r="A86" s="58" t="s">
        <v>370</v>
      </c>
      <c r="B86" s="4" t="s">
        <v>12</v>
      </c>
      <c r="C86" s="4" t="s">
        <v>304</v>
      </c>
      <c r="D86" s="59">
        <v>1890186</v>
      </c>
    </row>
    <row r="87" spans="1:4" ht="16.2">
      <c r="A87" s="58" t="s">
        <v>371</v>
      </c>
      <c r="B87" s="4" t="s">
        <v>12</v>
      </c>
      <c r="C87" s="4" t="s">
        <v>304</v>
      </c>
      <c r="D87" s="59">
        <v>976709</v>
      </c>
    </row>
    <row r="88" spans="1:4" ht="16.2">
      <c r="A88" s="58" t="s">
        <v>372</v>
      </c>
      <c r="B88" s="4" t="s">
        <v>12</v>
      </c>
      <c r="C88" s="4" t="s">
        <v>304</v>
      </c>
      <c r="D88" s="59">
        <v>1391806</v>
      </c>
    </row>
    <row r="89" spans="1:4" ht="16.2">
      <c r="A89" s="58" t="s">
        <v>373</v>
      </c>
      <c r="B89" s="4" t="s">
        <v>12</v>
      </c>
      <c r="C89" s="4" t="s">
        <v>304</v>
      </c>
      <c r="D89" s="59">
        <v>1459757</v>
      </c>
    </row>
    <row r="90" spans="1:4" ht="16.2">
      <c r="A90" s="58" t="s">
        <v>374</v>
      </c>
      <c r="B90" s="4" t="s">
        <v>12</v>
      </c>
      <c r="C90" s="4" t="s">
        <v>285</v>
      </c>
      <c r="D90" s="59">
        <v>991595</v>
      </c>
    </row>
    <row r="91" spans="1:4" ht="16.2">
      <c r="A91" s="58" t="s">
        <v>375</v>
      </c>
      <c r="B91" s="4" t="s">
        <v>12</v>
      </c>
      <c r="C91" s="4" t="s">
        <v>304</v>
      </c>
      <c r="D91" s="59">
        <v>1340232</v>
      </c>
    </row>
    <row r="92" spans="1:4" ht="16.2">
      <c r="A92" s="58" t="s">
        <v>376</v>
      </c>
      <c r="B92" s="4" t="s">
        <v>12</v>
      </c>
      <c r="C92" s="4" t="s">
        <v>289</v>
      </c>
      <c r="D92" s="59">
        <v>1673225</v>
      </c>
    </row>
    <row r="93" spans="1:4" ht="16.2">
      <c r="A93" s="58" t="s">
        <v>377</v>
      </c>
      <c r="B93" s="4" t="s">
        <v>22</v>
      </c>
      <c r="C93" s="4" t="s">
        <v>304</v>
      </c>
      <c r="D93" s="59">
        <v>800171</v>
      </c>
    </row>
    <row r="94" spans="1:4" ht="16.2">
      <c r="A94" s="58" t="s">
        <v>378</v>
      </c>
      <c r="B94" s="4" t="s">
        <v>12</v>
      </c>
      <c r="C94" s="4" t="s">
        <v>278</v>
      </c>
      <c r="D94" s="59">
        <v>1722728</v>
      </c>
    </row>
    <row r="95" spans="1:4" ht="16.2">
      <c r="A95" s="4" t="s">
        <v>411</v>
      </c>
      <c r="B95" s="4" t="s">
        <v>22</v>
      </c>
      <c r="C95" s="4" t="s">
        <v>278</v>
      </c>
      <c r="D95" s="59">
        <v>940084</v>
      </c>
    </row>
    <row r="96" spans="1:4" ht="16.2">
      <c r="A96" s="58" t="s">
        <v>380</v>
      </c>
      <c r="B96" s="4" t="s">
        <v>12</v>
      </c>
      <c r="C96" s="4" t="s">
        <v>304</v>
      </c>
      <c r="D96" s="59">
        <v>466256</v>
      </c>
    </row>
    <row r="97" spans="1:4" ht="16.2">
      <c r="A97" s="58" t="s">
        <v>381</v>
      </c>
      <c r="B97" s="4" t="s">
        <v>22</v>
      </c>
      <c r="C97" s="4" t="s">
        <v>289</v>
      </c>
      <c r="D97" s="59">
        <v>902406</v>
      </c>
    </row>
    <row r="98" spans="1:4" ht="16.2">
      <c r="A98" s="4" t="s">
        <v>28</v>
      </c>
      <c r="B98" s="4" t="s">
        <v>22</v>
      </c>
      <c r="C98" s="4" t="s">
        <v>278</v>
      </c>
      <c r="D98" s="59">
        <v>1282209</v>
      </c>
    </row>
    <row r="99" spans="1:4" ht="16.2">
      <c r="A99" s="58" t="s">
        <v>382</v>
      </c>
      <c r="B99" s="4" t="s">
        <v>12</v>
      </c>
      <c r="C99" s="4" t="s">
        <v>304</v>
      </c>
      <c r="D99" s="59">
        <v>1699289</v>
      </c>
    </row>
    <row r="100" spans="1:4" ht="16.2">
      <c r="A100" s="58" t="s">
        <v>383</v>
      </c>
      <c r="B100" s="4" t="s">
        <v>12</v>
      </c>
      <c r="C100" s="4" t="s">
        <v>278</v>
      </c>
      <c r="D100" s="59">
        <v>1122010</v>
      </c>
    </row>
    <row r="101" spans="1:4" ht="16.2">
      <c r="A101" s="58" t="s">
        <v>384</v>
      </c>
      <c r="B101" s="4" t="s">
        <v>12</v>
      </c>
      <c r="C101" s="4" t="s">
        <v>278</v>
      </c>
      <c r="D101" s="59">
        <v>1926614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01"/>
  <sheetViews>
    <sheetView workbookViewId="0">
      <selection activeCell="G2" sqref="G2"/>
    </sheetView>
  </sheetViews>
  <sheetFormatPr defaultColWidth="9" defaultRowHeight="15.6"/>
  <cols>
    <col min="1" max="3" width="9" style="57"/>
    <col min="4" max="4" width="10.44140625" style="57" bestFit="1" customWidth="1"/>
    <col min="5" max="8" width="9" style="57"/>
    <col min="9" max="9" width="10.44140625" style="57" bestFit="1" customWidth="1"/>
    <col min="10" max="16384" width="9" style="57"/>
  </cols>
  <sheetData>
    <row r="1" spans="1:9" ht="16.2">
      <c r="A1" s="55" t="s">
        <v>1</v>
      </c>
      <c r="B1" s="55" t="s">
        <v>2</v>
      </c>
      <c r="C1" s="55" t="s">
        <v>275</v>
      </c>
      <c r="D1" s="56" t="s">
        <v>276</v>
      </c>
    </row>
    <row r="2" spans="1:9" ht="16.2">
      <c r="A2" s="58" t="s">
        <v>387</v>
      </c>
      <c r="B2" s="4" t="s">
        <v>22</v>
      </c>
      <c r="C2" s="4" t="s">
        <v>278</v>
      </c>
      <c r="D2" s="59">
        <v>2159370</v>
      </c>
      <c r="G2" s="55" t="s">
        <v>2</v>
      </c>
      <c r="H2" s="55" t="s">
        <v>385</v>
      </c>
      <c r="I2" s="56" t="s">
        <v>412</v>
      </c>
    </row>
    <row r="3" spans="1:9" ht="16.2">
      <c r="A3" s="58" t="s">
        <v>281</v>
      </c>
      <c r="B3" s="4" t="s">
        <v>22</v>
      </c>
      <c r="C3" s="4" t="s">
        <v>278</v>
      </c>
      <c r="D3" s="59">
        <v>678995</v>
      </c>
      <c r="G3" s="4" t="s">
        <v>22</v>
      </c>
      <c r="H3" s="4" t="s">
        <v>278</v>
      </c>
      <c r="I3" s="59"/>
    </row>
    <row r="4" spans="1:9" ht="16.2">
      <c r="A4" s="58" t="s">
        <v>284</v>
      </c>
      <c r="B4" s="4" t="s">
        <v>12</v>
      </c>
      <c r="C4" s="4" t="s">
        <v>285</v>
      </c>
      <c r="D4" s="59">
        <v>1555925</v>
      </c>
      <c r="G4" s="4" t="s">
        <v>22</v>
      </c>
      <c r="H4" s="4" t="s">
        <v>289</v>
      </c>
      <c r="I4" s="59"/>
    </row>
    <row r="5" spans="1:9" ht="16.2">
      <c r="A5" s="58" t="s">
        <v>288</v>
      </c>
      <c r="B5" s="58" t="s">
        <v>22</v>
      </c>
      <c r="C5" s="4" t="s">
        <v>289</v>
      </c>
      <c r="D5" s="59">
        <v>1065135</v>
      </c>
      <c r="G5" s="4" t="s">
        <v>22</v>
      </c>
      <c r="H5" s="4" t="s">
        <v>285</v>
      </c>
      <c r="I5" s="59"/>
    </row>
    <row r="6" spans="1:9" ht="16.2">
      <c r="A6" s="58" t="s">
        <v>292</v>
      </c>
      <c r="B6" s="4" t="s">
        <v>12</v>
      </c>
      <c r="C6" s="4" t="s">
        <v>278</v>
      </c>
      <c r="D6" s="59">
        <v>1393475</v>
      </c>
      <c r="G6" s="4" t="s">
        <v>22</v>
      </c>
      <c r="H6" s="4" t="s">
        <v>304</v>
      </c>
      <c r="I6" s="59"/>
    </row>
    <row r="7" spans="1:9" ht="16.2">
      <c r="A7" s="58" t="s">
        <v>293</v>
      </c>
      <c r="B7" s="4" t="s">
        <v>12</v>
      </c>
      <c r="C7" s="4" t="s">
        <v>289</v>
      </c>
      <c r="D7" s="59">
        <v>1216257</v>
      </c>
      <c r="G7" s="4" t="s">
        <v>12</v>
      </c>
      <c r="H7" s="4" t="s">
        <v>278</v>
      </c>
      <c r="I7" s="59"/>
    </row>
    <row r="8" spans="1:9" ht="16.2">
      <c r="A8" s="58" t="s">
        <v>294</v>
      </c>
      <c r="B8" s="4" t="s">
        <v>12</v>
      </c>
      <c r="C8" s="4" t="s">
        <v>285</v>
      </c>
      <c r="D8" s="59">
        <v>1531583</v>
      </c>
      <c r="G8" s="4" t="s">
        <v>12</v>
      </c>
      <c r="H8" s="4" t="s">
        <v>289</v>
      </c>
      <c r="I8" s="59"/>
    </row>
    <row r="9" spans="1:9" ht="16.2">
      <c r="A9" s="4" t="s">
        <v>40</v>
      </c>
      <c r="B9" s="4" t="s">
        <v>22</v>
      </c>
      <c r="C9" s="4" t="s">
        <v>278</v>
      </c>
      <c r="D9" s="59">
        <v>1125285</v>
      </c>
      <c r="G9" s="4" t="s">
        <v>12</v>
      </c>
      <c r="H9" s="4" t="s">
        <v>285</v>
      </c>
      <c r="I9" s="59"/>
    </row>
    <row r="10" spans="1:9" ht="16.2">
      <c r="A10" s="58" t="s">
        <v>298</v>
      </c>
      <c r="B10" s="4" t="s">
        <v>12</v>
      </c>
      <c r="C10" s="4" t="s">
        <v>289</v>
      </c>
      <c r="D10" s="59">
        <v>546210</v>
      </c>
      <c r="G10" s="4" t="s">
        <v>12</v>
      </c>
      <c r="H10" s="4" t="s">
        <v>304</v>
      </c>
      <c r="I10" s="59"/>
    </row>
    <row r="11" spans="1:9" ht="16.2">
      <c r="A11" s="58" t="s">
        <v>300</v>
      </c>
      <c r="B11" s="4" t="s">
        <v>12</v>
      </c>
      <c r="C11" s="4" t="s">
        <v>285</v>
      </c>
      <c r="D11" s="59">
        <v>1546017</v>
      </c>
    </row>
    <row r="12" spans="1:9" ht="16.2">
      <c r="A12" s="58" t="s">
        <v>302</v>
      </c>
      <c r="B12" s="4" t="s">
        <v>12</v>
      </c>
      <c r="C12" s="4" t="s">
        <v>278</v>
      </c>
      <c r="D12" s="59">
        <v>1650754</v>
      </c>
    </row>
    <row r="13" spans="1:9" ht="16.2">
      <c r="A13" s="58" t="s">
        <v>303</v>
      </c>
      <c r="B13" s="4" t="s">
        <v>22</v>
      </c>
      <c r="C13" s="4" t="s">
        <v>304</v>
      </c>
      <c r="D13" s="59">
        <v>1575625</v>
      </c>
    </row>
    <row r="14" spans="1:9" ht="16.2">
      <c r="A14" s="58" t="s">
        <v>305</v>
      </c>
      <c r="B14" s="4" t="s">
        <v>12</v>
      </c>
      <c r="C14" s="4" t="s">
        <v>285</v>
      </c>
      <c r="D14" s="59">
        <v>1335765</v>
      </c>
    </row>
    <row r="15" spans="1:9" ht="16.2">
      <c r="A15" s="58" t="s">
        <v>306</v>
      </c>
      <c r="B15" s="4" t="s">
        <v>22</v>
      </c>
      <c r="C15" s="4" t="s">
        <v>285</v>
      </c>
      <c r="D15" s="59">
        <v>836199</v>
      </c>
    </row>
    <row r="16" spans="1:9" ht="16.2">
      <c r="A16" s="58" t="s">
        <v>307</v>
      </c>
      <c r="B16" s="4" t="s">
        <v>12</v>
      </c>
      <c r="C16" s="4" t="s">
        <v>278</v>
      </c>
      <c r="D16" s="59">
        <v>336762</v>
      </c>
    </row>
    <row r="17" spans="1:4" ht="16.2">
      <c r="A17" s="58" t="s">
        <v>308</v>
      </c>
      <c r="B17" s="4" t="s">
        <v>12</v>
      </c>
      <c r="C17" s="4" t="s">
        <v>285</v>
      </c>
      <c r="D17" s="59">
        <v>746192</v>
      </c>
    </row>
    <row r="18" spans="1:4" ht="16.2">
      <c r="A18" s="4" t="s">
        <v>404</v>
      </c>
      <c r="B18" s="4" t="s">
        <v>12</v>
      </c>
      <c r="C18" s="4" t="s">
        <v>278</v>
      </c>
      <c r="D18" s="59">
        <v>2078662</v>
      </c>
    </row>
    <row r="19" spans="1:4" ht="16.2">
      <c r="A19" s="58" t="s">
        <v>310</v>
      </c>
      <c r="B19" s="4" t="s">
        <v>12</v>
      </c>
      <c r="C19" s="4" t="s">
        <v>278</v>
      </c>
      <c r="D19" s="59">
        <v>1623377</v>
      </c>
    </row>
    <row r="20" spans="1:4" ht="16.2">
      <c r="A20" s="58" t="s">
        <v>311</v>
      </c>
      <c r="B20" s="4" t="s">
        <v>22</v>
      </c>
      <c r="C20" s="4" t="s">
        <v>304</v>
      </c>
      <c r="D20" s="59">
        <v>1446154</v>
      </c>
    </row>
    <row r="21" spans="1:4" ht="16.2">
      <c r="A21" s="58" t="s">
        <v>312</v>
      </c>
      <c r="B21" s="4" t="s">
        <v>22</v>
      </c>
      <c r="C21" s="4" t="s">
        <v>285</v>
      </c>
      <c r="D21" s="59">
        <v>464630</v>
      </c>
    </row>
    <row r="22" spans="1:4" ht="16.2">
      <c r="A22" s="58" t="s">
        <v>313</v>
      </c>
      <c r="B22" s="4" t="s">
        <v>22</v>
      </c>
      <c r="C22" s="4" t="s">
        <v>289</v>
      </c>
      <c r="D22" s="59">
        <v>1625692</v>
      </c>
    </row>
    <row r="23" spans="1:4" ht="16.2">
      <c r="A23" s="58" t="s">
        <v>314</v>
      </c>
      <c r="B23" s="4" t="s">
        <v>12</v>
      </c>
      <c r="C23" s="4" t="s">
        <v>285</v>
      </c>
      <c r="D23" s="59">
        <v>1480980</v>
      </c>
    </row>
    <row r="24" spans="1:4" ht="16.2">
      <c r="A24" s="58" t="s">
        <v>315</v>
      </c>
      <c r="B24" s="4" t="s">
        <v>12</v>
      </c>
      <c r="C24" s="4" t="s">
        <v>285</v>
      </c>
      <c r="D24" s="59">
        <v>1161808</v>
      </c>
    </row>
    <row r="25" spans="1:4" ht="16.2">
      <c r="A25" s="58" t="s">
        <v>316</v>
      </c>
      <c r="B25" s="4" t="s">
        <v>12</v>
      </c>
      <c r="C25" s="4" t="s">
        <v>278</v>
      </c>
      <c r="D25" s="59">
        <v>1933191</v>
      </c>
    </row>
    <row r="26" spans="1:4" ht="16.2">
      <c r="A26" s="58" t="s">
        <v>317</v>
      </c>
      <c r="B26" s="4" t="s">
        <v>12</v>
      </c>
      <c r="C26" s="4" t="s">
        <v>304</v>
      </c>
      <c r="D26" s="59">
        <v>1735889</v>
      </c>
    </row>
    <row r="27" spans="1:4" ht="16.2">
      <c r="A27" s="58" t="s">
        <v>318</v>
      </c>
      <c r="B27" s="4" t="s">
        <v>22</v>
      </c>
      <c r="C27" s="4" t="s">
        <v>285</v>
      </c>
      <c r="D27" s="59">
        <v>1539939</v>
      </c>
    </row>
    <row r="28" spans="1:4" ht="16.2">
      <c r="A28" s="4" t="s">
        <v>413</v>
      </c>
      <c r="B28" s="4" t="s">
        <v>26</v>
      </c>
      <c r="C28" s="4" t="s">
        <v>285</v>
      </c>
      <c r="D28" s="59">
        <v>983963</v>
      </c>
    </row>
    <row r="29" spans="1:4" ht="16.2">
      <c r="A29" s="58" t="s">
        <v>319</v>
      </c>
      <c r="B29" s="4" t="s">
        <v>22</v>
      </c>
      <c r="C29" s="4" t="s">
        <v>278</v>
      </c>
      <c r="D29" s="59">
        <v>821577</v>
      </c>
    </row>
    <row r="30" spans="1:4" ht="16.2">
      <c r="A30" s="58" t="s">
        <v>320</v>
      </c>
      <c r="B30" s="4" t="s">
        <v>22</v>
      </c>
      <c r="C30" s="4" t="s">
        <v>278</v>
      </c>
      <c r="D30" s="59">
        <v>704141</v>
      </c>
    </row>
    <row r="31" spans="1:4" ht="16.2">
      <c r="A31" s="58" t="s">
        <v>321</v>
      </c>
      <c r="B31" s="4" t="s">
        <v>12</v>
      </c>
      <c r="C31" s="4" t="s">
        <v>285</v>
      </c>
      <c r="D31" s="59">
        <v>742435</v>
      </c>
    </row>
    <row r="32" spans="1:4" ht="16.2">
      <c r="A32" s="58" t="s">
        <v>322</v>
      </c>
      <c r="B32" s="4" t="s">
        <v>12</v>
      </c>
      <c r="C32" s="4" t="s">
        <v>278</v>
      </c>
      <c r="D32" s="59">
        <v>2440290</v>
      </c>
    </row>
    <row r="33" spans="1:4" ht="16.2">
      <c r="A33" s="58" t="s">
        <v>323</v>
      </c>
      <c r="B33" s="4" t="s">
        <v>22</v>
      </c>
      <c r="C33" s="4" t="s">
        <v>278</v>
      </c>
      <c r="D33" s="59">
        <v>1231878</v>
      </c>
    </row>
    <row r="34" spans="1:4" ht="16.2">
      <c r="A34" s="58" t="s">
        <v>324</v>
      </c>
      <c r="B34" s="4" t="s">
        <v>22</v>
      </c>
      <c r="C34" s="4" t="s">
        <v>285</v>
      </c>
      <c r="D34" s="59">
        <v>1581558</v>
      </c>
    </row>
    <row r="35" spans="1:4" ht="16.2">
      <c r="A35" s="4" t="s">
        <v>42</v>
      </c>
      <c r="B35" s="4" t="s">
        <v>12</v>
      </c>
      <c r="C35" s="4" t="s">
        <v>289</v>
      </c>
      <c r="D35" s="59">
        <v>1588921</v>
      </c>
    </row>
    <row r="36" spans="1:4" ht="16.2">
      <c r="A36" s="58" t="s">
        <v>325</v>
      </c>
      <c r="B36" s="4" t="s">
        <v>22</v>
      </c>
      <c r="C36" s="4" t="s">
        <v>278</v>
      </c>
      <c r="D36" s="59">
        <v>1607666</v>
      </c>
    </row>
    <row r="37" spans="1:4" ht="16.2">
      <c r="A37" s="58" t="s">
        <v>414</v>
      </c>
      <c r="B37" s="4" t="s">
        <v>12</v>
      </c>
      <c r="C37" s="4" t="s">
        <v>304</v>
      </c>
      <c r="D37" s="59">
        <v>1150768</v>
      </c>
    </row>
    <row r="38" spans="1:4" ht="16.2">
      <c r="A38" s="58" t="s">
        <v>327</v>
      </c>
      <c r="B38" s="4" t="s">
        <v>12</v>
      </c>
      <c r="C38" s="4" t="s">
        <v>289</v>
      </c>
      <c r="D38" s="59">
        <v>929297</v>
      </c>
    </row>
    <row r="39" spans="1:4" ht="16.2">
      <c r="A39" s="58" t="s">
        <v>415</v>
      </c>
      <c r="B39" s="4" t="s">
        <v>22</v>
      </c>
      <c r="C39" s="4" t="s">
        <v>278</v>
      </c>
      <c r="D39" s="59">
        <v>904304</v>
      </c>
    </row>
    <row r="40" spans="1:4" ht="16.2">
      <c r="A40" s="4" t="s">
        <v>17</v>
      </c>
      <c r="B40" s="4" t="s">
        <v>12</v>
      </c>
      <c r="C40" s="4" t="s">
        <v>304</v>
      </c>
      <c r="D40" s="59">
        <v>813404</v>
      </c>
    </row>
    <row r="41" spans="1:4" ht="16.2">
      <c r="A41" s="4" t="s">
        <v>394</v>
      </c>
      <c r="B41" s="4" t="s">
        <v>416</v>
      </c>
      <c r="C41" s="4" t="s">
        <v>285</v>
      </c>
      <c r="D41" s="59">
        <v>1711065</v>
      </c>
    </row>
    <row r="42" spans="1:4" ht="16.2">
      <c r="A42" s="4" t="s">
        <v>409</v>
      </c>
      <c r="B42" s="4" t="s">
        <v>12</v>
      </c>
      <c r="C42" s="4" t="s">
        <v>285</v>
      </c>
      <c r="D42" s="59">
        <v>2035587</v>
      </c>
    </row>
    <row r="43" spans="1:4" ht="16.2">
      <c r="A43" s="58" t="s">
        <v>329</v>
      </c>
      <c r="B43" s="4" t="s">
        <v>22</v>
      </c>
      <c r="C43" s="4" t="s">
        <v>304</v>
      </c>
      <c r="D43" s="59">
        <v>1585904</v>
      </c>
    </row>
    <row r="44" spans="1:4" ht="16.2">
      <c r="A44" s="58" t="s">
        <v>330</v>
      </c>
      <c r="B44" s="4" t="s">
        <v>12</v>
      </c>
      <c r="C44" s="4" t="s">
        <v>285</v>
      </c>
      <c r="D44" s="59">
        <v>639067</v>
      </c>
    </row>
    <row r="45" spans="1:4" ht="16.2">
      <c r="A45" s="58" t="s">
        <v>331</v>
      </c>
      <c r="B45" s="4" t="s">
        <v>22</v>
      </c>
      <c r="C45" s="4" t="s">
        <v>278</v>
      </c>
      <c r="D45" s="59">
        <v>812719</v>
      </c>
    </row>
    <row r="46" spans="1:4" ht="16.2">
      <c r="A46" s="58" t="s">
        <v>332</v>
      </c>
      <c r="B46" s="4" t="s">
        <v>12</v>
      </c>
      <c r="C46" s="4" t="s">
        <v>285</v>
      </c>
      <c r="D46" s="59">
        <v>538691</v>
      </c>
    </row>
    <row r="47" spans="1:4" ht="16.2">
      <c r="A47" s="58" t="s">
        <v>333</v>
      </c>
      <c r="B47" s="4" t="s">
        <v>22</v>
      </c>
      <c r="C47" s="4" t="s">
        <v>285</v>
      </c>
      <c r="D47" s="59">
        <v>1768020</v>
      </c>
    </row>
    <row r="48" spans="1:4" ht="16.2">
      <c r="A48" s="4" t="s">
        <v>334</v>
      </c>
      <c r="B48" s="4" t="s">
        <v>397</v>
      </c>
      <c r="C48" s="4" t="s">
        <v>285</v>
      </c>
      <c r="D48" s="59">
        <v>1622941</v>
      </c>
    </row>
    <row r="49" spans="1:4" ht="16.2">
      <c r="A49" s="58" t="s">
        <v>335</v>
      </c>
      <c r="B49" s="4" t="s">
        <v>22</v>
      </c>
      <c r="C49" s="4" t="s">
        <v>304</v>
      </c>
      <c r="D49" s="59">
        <v>1709064</v>
      </c>
    </row>
    <row r="50" spans="1:4" ht="16.2">
      <c r="A50" s="58" t="s">
        <v>336</v>
      </c>
      <c r="B50" s="4" t="s">
        <v>12</v>
      </c>
      <c r="C50" s="4" t="s">
        <v>289</v>
      </c>
      <c r="D50" s="59">
        <v>1189806</v>
      </c>
    </row>
    <row r="51" spans="1:4" ht="16.2">
      <c r="A51" s="58" t="s">
        <v>337</v>
      </c>
      <c r="B51" s="4" t="s">
        <v>12</v>
      </c>
      <c r="C51" s="4" t="s">
        <v>289</v>
      </c>
      <c r="D51" s="59">
        <v>1271771</v>
      </c>
    </row>
    <row r="52" spans="1:4" ht="16.2">
      <c r="A52" s="58" t="s">
        <v>338</v>
      </c>
      <c r="B52" s="4" t="s">
        <v>12</v>
      </c>
      <c r="C52" s="4" t="s">
        <v>285</v>
      </c>
      <c r="D52" s="59">
        <v>311003</v>
      </c>
    </row>
    <row r="53" spans="1:4" ht="16.2">
      <c r="A53" s="4" t="s">
        <v>20</v>
      </c>
      <c r="B53" s="4" t="s">
        <v>12</v>
      </c>
      <c r="C53" s="4" t="s">
        <v>278</v>
      </c>
      <c r="D53" s="59">
        <v>1871482</v>
      </c>
    </row>
    <row r="54" spans="1:4" ht="16.2">
      <c r="A54" s="58" t="s">
        <v>339</v>
      </c>
      <c r="B54" s="4" t="s">
        <v>22</v>
      </c>
      <c r="C54" s="4" t="s">
        <v>278</v>
      </c>
      <c r="D54" s="59">
        <v>902667</v>
      </c>
    </row>
    <row r="55" spans="1:4" ht="16.2">
      <c r="A55" s="58" t="s">
        <v>340</v>
      </c>
      <c r="B55" s="4" t="s">
        <v>22</v>
      </c>
      <c r="C55" s="4" t="s">
        <v>289</v>
      </c>
      <c r="D55" s="59">
        <v>1790580</v>
      </c>
    </row>
    <row r="56" spans="1:4" ht="16.2">
      <c r="A56" s="58" t="s">
        <v>341</v>
      </c>
      <c r="B56" s="4" t="s">
        <v>12</v>
      </c>
      <c r="C56" s="4" t="s">
        <v>278</v>
      </c>
      <c r="D56" s="59">
        <v>1002969</v>
      </c>
    </row>
    <row r="57" spans="1:4" ht="16.2">
      <c r="A57" s="58" t="s">
        <v>417</v>
      </c>
      <c r="B57" s="4" t="s">
        <v>22</v>
      </c>
      <c r="C57" s="4" t="s">
        <v>289</v>
      </c>
      <c r="D57" s="59">
        <v>1469149</v>
      </c>
    </row>
    <row r="58" spans="1:4" ht="16.2">
      <c r="A58" s="58" t="s">
        <v>343</v>
      </c>
      <c r="B58" s="4" t="s">
        <v>12</v>
      </c>
      <c r="C58" s="4" t="s">
        <v>278</v>
      </c>
      <c r="D58" s="59">
        <v>522313</v>
      </c>
    </row>
    <row r="59" spans="1:4" ht="16.2">
      <c r="A59" s="58" t="s">
        <v>344</v>
      </c>
      <c r="B59" s="4" t="s">
        <v>12</v>
      </c>
      <c r="C59" s="4" t="s">
        <v>285</v>
      </c>
      <c r="D59" s="59">
        <v>955957</v>
      </c>
    </row>
    <row r="60" spans="1:4" ht="16.2">
      <c r="A60" s="58" t="s">
        <v>345</v>
      </c>
      <c r="B60" s="4" t="s">
        <v>12</v>
      </c>
      <c r="C60" s="4" t="s">
        <v>278</v>
      </c>
      <c r="D60" s="59">
        <v>860145</v>
      </c>
    </row>
    <row r="61" spans="1:4" ht="16.2">
      <c r="A61" s="4" t="s">
        <v>418</v>
      </c>
      <c r="B61" s="4" t="s">
        <v>22</v>
      </c>
      <c r="C61" s="4" t="s">
        <v>304</v>
      </c>
      <c r="D61" s="59">
        <v>389612</v>
      </c>
    </row>
    <row r="62" spans="1:4" ht="16.2">
      <c r="A62" s="58" t="s">
        <v>346</v>
      </c>
      <c r="B62" s="4" t="s">
        <v>12</v>
      </c>
      <c r="C62" s="4" t="s">
        <v>289</v>
      </c>
      <c r="D62" s="59">
        <v>1884055</v>
      </c>
    </row>
    <row r="63" spans="1:4" ht="16.2">
      <c r="A63" s="58" t="s">
        <v>347</v>
      </c>
      <c r="B63" s="4" t="s">
        <v>12</v>
      </c>
      <c r="C63" s="4" t="s">
        <v>285</v>
      </c>
      <c r="D63" s="59">
        <v>849478</v>
      </c>
    </row>
    <row r="64" spans="1:4" ht="16.2">
      <c r="A64" s="58" t="s">
        <v>348</v>
      </c>
      <c r="B64" s="4" t="s">
        <v>22</v>
      </c>
      <c r="C64" s="4" t="s">
        <v>289</v>
      </c>
      <c r="D64" s="59">
        <v>1395648</v>
      </c>
    </row>
    <row r="65" spans="1:4" ht="16.2">
      <c r="A65" s="58" t="s">
        <v>349</v>
      </c>
      <c r="B65" s="4" t="s">
        <v>22</v>
      </c>
      <c r="C65" s="4" t="s">
        <v>285</v>
      </c>
      <c r="D65" s="59">
        <v>2316141</v>
      </c>
    </row>
    <row r="66" spans="1:4" ht="16.2">
      <c r="A66" s="58" t="s">
        <v>350</v>
      </c>
      <c r="B66" s="4" t="s">
        <v>22</v>
      </c>
      <c r="C66" s="4" t="s">
        <v>285</v>
      </c>
      <c r="D66" s="59">
        <v>876189</v>
      </c>
    </row>
    <row r="67" spans="1:4" ht="16.2">
      <c r="A67" s="58" t="s">
        <v>351</v>
      </c>
      <c r="B67" s="4" t="s">
        <v>12</v>
      </c>
      <c r="C67" s="4" t="s">
        <v>278</v>
      </c>
      <c r="D67" s="59">
        <v>2285358</v>
      </c>
    </row>
    <row r="68" spans="1:4" ht="16.2">
      <c r="A68" s="58" t="s">
        <v>352</v>
      </c>
      <c r="B68" s="4" t="s">
        <v>12</v>
      </c>
      <c r="C68" s="4" t="s">
        <v>304</v>
      </c>
      <c r="D68" s="59">
        <v>1118995</v>
      </c>
    </row>
    <row r="69" spans="1:4" ht="16.2">
      <c r="A69" s="58" t="s">
        <v>353</v>
      </c>
      <c r="B69" s="4" t="s">
        <v>12</v>
      </c>
      <c r="C69" s="4" t="s">
        <v>278</v>
      </c>
      <c r="D69" s="59">
        <v>868223</v>
      </c>
    </row>
    <row r="70" spans="1:4" ht="16.2">
      <c r="A70" s="58" t="s">
        <v>354</v>
      </c>
      <c r="B70" s="4" t="s">
        <v>22</v>
      </c>
      <c r="C70" s="4" t="s">
        <v>289</v>
      </c>
      <c r="D70" s="59">
        <v>1020882</v>
      </c>
    </row>
    <row r="71" spans="1:4" ht="16.2">
      <c r="A71" s="58" t="s">
        <v>355</v>
      </c>
      <c r="B71" s="4" t="s">
        <v>12</v>
      </c>
      <c r="C71" s="4" t="s">
        <v>285</v>
      </c>
      <c r="D71" s="59">
        <v>2300336</v>
      </c>
    </row>
    <row r="72" spans="1:4" ht="16.2">
      <c r="A72" s="58" t="s">
        <v>356</v>
      </c>
      <c r="B72" s="4" t="s">
        <v>12</v>
      </c>
      <c r="C72" s="4" t="s">
        <v>289</v>
      </c>
      <c r="D72" s="59">
        <v>702668</v>
      </c>
    </row>
    <row r="73" spans="1:4" ht="16.2">
      <c r="A73" s="58" t="s">
        <v>357</v>
      </c>
      <c r="B73" s="4" t="s">
        <v>12</v>
      </c>
      <c r="C73" s="4" t="s">
        <v>285</v>
      </c>
      <c r="D73" s="59">
        <v>766813</v>
      </c>
    </row>
    <row r="74" spans="1:4" ht="16.2">
      <c r="A74" s="58" t="s">
        <v>358</v>
      </c>
      <c r="B74" s="4" t="s">
        <v>12</v>
      </c>
      <c r="C74" s="4" t="s">
        <v>278</v>
      </c>
      <c r="D74" s="59">
        <v>1038096</v>
      </c>
    </row>
    <row r="75" spans="1:4" ht="16.2">
      <c r="A75" s="58" t="s">
        <v>359</v>
      </c>
      <c r="B75" s="4" t="s">
        <v>12</v>
      </c>
      <c r="C75" s="4" t="s">
        <v>289</v>
      </c>
      <c r="D75" s="59">
        <v>2122351</v>
      </c>
    </row>
    <row r="76" spans="1:4" ht="16.2">
      <c r="A76" s="58" t="s">
        <v>360</v>
      </c>
      <c r="B76" s="4" t="s">
        <v>12</v>
      </c>
      <c r="C76" s="4" t="s">
        <v>289</v>
      </c>
      <c r="D76" s="59">
        <v>2043802</v>
      </c>
    </row>
    <row r="77" spans="1:4" ht="16.2">
      <c r="A77" s="58" t="s">
        <v>361</v>
      </c>
      <c r="B77" s="4" t="s">
        <v>22</v>
      </c>
      <c r="C77" s="4" t="s">
        <v>285</v>
      </c>
      <c r="D77" s="59">
        <v>801593</v>
      </c>
    </row>
    <row r="78" spans="1:4" ht="16.2">
      <c r="A78" s="58" t="s">
        <v>362</v>
      </c>
      <c r="B78" s="4" t="s">
        <v>12</v>
      </c>
      <c r="C78" s="4" t="s">
        <v>289</v>
      </c>
      <c r="D78" s="59">
        <v>988564</v>
      </c>
    </row>
    <row r="79" spans="1:4" ht="16.2">
      <c r="A79" s="58" t="s">
        <v>363</v>
      </c>
      <c r="B79" s="4" t="s">
        <v>22</v>
      </c>
      <c r="C79" s="4" t="s">
        <v>289</v>
      </c>
      <c r="D79" s="59">
        <v>1197731</v>
      </c>
    </row>
    <row r="80" spans="1:4" ht="16.2">
      <c r="A80" s="58" t="s">
        <v>364</v>
      </c>
      <c r="B80" s="4" t="s">
        <v>12</v>
      </c>
      <c r="C80" s="4" t="s">
        <v>289</v>
      </c>
      <c r="D80" s="59">
        <v>797530</v>
      </c>
    </row>
    <row r="81" spans="1:4" ht="16.2">
      <c r="A81" s="58" t="s">
        <v>365</v>
      </c>
      <c r="B81" s="4" t="s">
        <v>12</v>
      </c>
      <c r="C81" s="4" t="s">
        <v>278</v>
      </c>
      <c r="D81" s="59">
        <v>1614237</v>
      </c>
    </row>
    <row r="82" spans="1:4" ht="16.2">
      <c r="A82" s="58" t="s">
        <v>366</v>
      </c>
      <c r="B82" s="4" t="s">
        <v>12</v>
      </c>
      <c r="C82" s="4" t="s">
        <v>278</v>
      </c>
      <c r="D82" s="59">
        <v>1252896</v>
      </c>
    </row>
    <row r="83" spans="1:4" ht="16.2">
      <c r="A83" s="58" t="s">
        <v>367</v>
      </c>
      <c r="B83" s="4" t="s">
        <v>12</v>
      </c>
      <c r="C83" s="4" t="s">
        <v>278</v>
      </c>
      <c r="D83" s="59">
        <v>1266205</v>
      </c>
    </row>
    <row r="84" spans="1:4" ht="16.2">
      <c r="A84" s="58" t="s">
        <v>368</v>
      </c>
      <c r="B84" s="4" t="s">
        <v>22</v>
      </c>
      <c r="C84" s="4" t="s">
        <v>304</v>
      </c>
      <c r="D84" s="59">
        <v>818455</v>
      </c>
    </row>
    <row r="85" spans="1:4" ht="16.2">
      <c r="A85" s="58" t="s">
        <v>369</v>
      </c>
      <c r="B85" s="58" t="s">
        <v>22</v>
      </c>
      <c r="C85" s="4" t="s">
        <v>278</v>
      </c>
      <c r="D85" s="59">
        <v>1935691</v>
      </c>
    </row>
    <row r="86" spans="1:4" ht="16.2">
      <c r="A86" s="58" t="s">
        <v>370</v>
      </c>
      <c r="B86" s="4" t="s">
        <v>12</v>
      </c>
      <c r="C86" s="4" t="s">
        <v>304</v>
      </c>
      <c r="D86" s="59">
        <v>1890186</v>
      </c>
    </row>
    <row r="87" spans="1:4" ht="16.2">
      <c r="A87" s="58" t="s">
        <v>371</v>
      </c>
      <c r="B87" s="4" t="s">
        <v>12</v>
      </c>
      <c r="C87" s="4" t="s">
        <v>304</v>
      </c>
      <c r="D87" s="59">
        <v>976709</v>
      </c>
    </row>
    <row r="88" spans="1:4" ht="16.2">
      <c r="A88" s="58" t="s">
        <v>372</v>
      </c>
      <c r="B88" s="4" t="s">
        <v>12</v>
      </c>
      <c r="C88" s="4" t="s">
        <v>304</v>
      </c>
      <c r="D88" s="59">
        <v>1391806</v>
      </c>
    </row>
    <row r="89" spans="1:4" ht="16.2">
      <c r="A89" s="58" t="s">
        <v>373</v>
      </c>
      <c r="B89" s="4" t="s">
        <v>12</v>
      </c>
      <c r="C89" s="4" t="s">
        <v>304</v>
      </c>
      <c r="D89" s="59">
        <v>1459757</v>
      </c>
    </row>
    <row r="90" spans="1:4" ht="16.2">
      <c r="A90" s="58" t="s">
        <v>374</v>
      </c>
      <c r="B90" s="4" t="s">
        <v>12</v>
      </c>
      <c r="C90" s="4" t="s">
        <v>285</v>
      </c>
      <c r="D90" s="59">
        <v>991595</v>
      </c>
    </row>
    <row r="91" spans="1:4" ht="16.2">
      <c r="A91" s="58" t="s">
        <v>375</v>
      </c>
      <c r="B91" s="4" t="s">
        <v>12</v>
      </c>
      <c r="C91" s="4" t="s">
        <v>304</v>
      </c>
      <c r="D91" s="59">
        <v>1340232</v>
      </c>
    </row>
    <row r="92" spans="1:4" ht="16.2">
      <c r="A92" s="58" t="s">
        <v>376</v>
      </c>
      <c r="B92" s="4" t="s">
        <v>12</v>
      </c>
      <c r="C92" s="4" t="s">
        <v>289</v>
      </c>
      <c r="D92" s="59">
        <v>1673225</v>
      </c>
    </row>
    <row r="93" spans="1:4" ht="16.2">
      <c r="A93" s="58" t="s">
        <v>377</v>
      </c>
      <c r="B93" s="4" t="s">
        <v>22</v>
      </c>
      <c r="C93" s="4" t="s">
        <v>304</v>
      </c>
      <c r="D93" s="59">
        <v>800171</v>
      </c>
    </row>
    <row r="94" spans="1:4" ht="16.2">
      <c r="A94" s="58" t="s">
        <v>378</v>
      </c>
      <c r="B94" s="4" t="s">
        <v>12</v>
      </c>
      <c r="C94" s="4" t="s">
        <v>278</v>
      </c>
      <c r="D94" s="59">
        <v>1722728</v>
      </c>
    </row>
    <row r="95" spans="1:4" ht="16.2">
      <c r="A95" s="4" t="s">
        <v>419</v>
      </c>
      <c r="B95" s="4" t="s">
        <v>22</v>
      </c>
      <c r="C95" s="4" t="s">
        <v>278</v>
      </c>
      <c r="D95" s="59">
        <v>940084</v>
      </c>
    </row>
    <row r="96" spans="1:4" ht="16.2">
      <c r="A96" s="58" t="s">
        <v>380</v>
      </c>
      <c r="B96" s="4" t="s">
        <v>12</v>
      </c>
      <c r="C96" s="4" t="s">
        <v>304</v>
      </c>
      <c r="D96" s="59">
        <v>466256</v>
      </c>
    </row>
    <row r="97" spans="1:4" ht="16.2">
      <c r="A97" s="58" t="s">
        <v>381</v>
      </c>
      <c r="B97" s="4" t="s">
        <v>22</v>
      </c>
      <c r="C97" s="4" t="s">
        <v>289</v>
      </c>
      <c r="D97" s="59">
        <v>902406</v>
      </c>
    </row>
    <row r="98" spans="1:4" ht="16.2">
      <c r="A98" s="4" t="s">
        <v>28</v>
      </c>
      <c r="B98" s="4" t="s">
        <v>22</v>
      </c>
      <c r="C98" s="4" t="s">
        <v>278</v>
      </c>
      <c r="D98" s="59">
        <v>1282209</v>
      </c>
    </row>
    <row r="99" spans="1:4" ht="16.2">
      <c r="A99" s="58" t="s">
        <v>382</v>
      </c>
      <c r="B99" s="4" t="s">
        <v>12</v>
      </c>
      <c r="C99" s="4" t="s">
        <v>304</v>
      </c>
      <c r="D99" s="59">
        <v>1699289</v>
      </c>
    </row>
    <row r="100" spans="1:4" ht="16.2">
      <c r="A100" s="58" t="s">
        <v>383</v>
      </c>
      <c r="B100" s="4" t="s">
        <v>12</v>
      </c>
      <c r="C100" s="4" t="s">
        <v>278</v>
      </c>
      <c r="D100" s="59">
        <v>1122010</v>
      </c>
    </row>
    <row r="101" spans="1:4" ht="16.2">
      <c r="A101" s="58" t="s">
        <v>384</v>
      </c>
      <c r="B101" s="4" t="s">
        <v>12</v>
      </c>
      <c r="C101" s="4" t="s">
        <v>278</v>
      </c>
      <c r="D101" s="59">
        <v>1926614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ySplit="1" topLeftCell="A2" activePane="bottomLeft" state="frozen"/>
      <selection pane="bottomLeft" activeCell="D17" sqref="D17"/>
    </sheetView>
  </sheetViews>
  <sheetFormatPr defaultColWidth="9" defaultRowHeight="16.2"/>
  <cols>
    <col min="1" max="1" width="6" style="23" bestFit="1" customWidth="1"/>
    <col min="2" max="2" width="8.109375" style="23" bestFit="1" customWidth="1"/>
    <col min="3" max="3" width="9.44140625" style="23" bestFit="1" customWidth="1"/>
    <col min="4" max="4" width="8.109375" style="23" customWidth="1"/>
    <col min="5" max="5" width="6" style="23" bestFit="1" customWidth="1"/>
    <col min="6" max="6" width="8.44140625" style="23" customWidth="1"/>
    <col min="7" max="9" width="6" style="23" bestFit="1" customWidth="1"/>
    <col min="10" max="10" width="8.88671875" style="23" customWidth="1"/>
    <col min="11" max="16384" width="9" style="23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>
        <v>4</v>
      </c>
      <c r="I2" s="6">
        <f t="shared" ref="I2:I13" ca="1" si="0">YEAR(TODAY())-YEAR(F2)</f>
        <v>27</v>
      </c>
      <c r="J2" s="7">
        <f t="shared" ref="J2:J13" ca="1" si="1">IF(E2="主任",40000,30000)+H2*5000+I2*50</f>
        <v>61350</v>
      </c>
    </row>
    <row r="3" spans="1:10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>
        <v>3</v>
      </c>
      <c r="I3" s="6">
        <f t="shared" ca="1" si="0"/>
        <v>29</v>
      </c>
      <c r="J3" s="7">
        <f t="shared" ca="1" si="1"/>
        <v>46450</v>
      </c>
    </row>
    <row r="4" spans="1:10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>
        <v>4</v>
      </c>
      <c r="I4" s="6">
        <f t="shared" ca="1" si="0"/>
        <v>41</v>
      </c>
      <c r="J4" s="7">
        <f t="shared" ca="1" si="1"/>
        <v>52050</v>
      </c>
    </row>
    <row r="5" spans="1:10">
      <c r="A5" s="3" t="s">
        <v>21</v>
      </c>
      <c r="B5" s="46" t="s">
        <v>183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>
        <v>4</v>
      </c>
      <c r="I5" s="6">
        <f t="shared" ca="1" si="0"/>
        <v>39</v>
      </c>
      <c r="J5" s="7">
        <f t="shared" ca="1" si="1"/>
        <v>61950</v>
      </c>
    </row>
    <row r="6" spans="1:10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>
        <v>5</v>
      </c>
      <c r="I6" s="6">
        <f t="shared" ca="1" si="0"/>
        <v>31</v>
      </c>
      <c r="J6" s="7">
        <f t="shared" ca="1" si="1"/>
        <v>56550</v>
      </c>
    </row>
    <row r="7" spans="1:10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>
        <v>4</v>
      </c>
      <c r="I7" s="6">
        <f t="shared" ca="1" si="0"/>
        <v>24</v>
      </c>
      <c r="J7" s="7">
        <f t="shared" ca="1" si="1"/>
        <v>51200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>
        <v>4</v>
      </c>
      <c r="I9" s="6">
        <f t="shared" ca="1" si="0"/>
        <v>25</v>
      </c>
      <c r="J9" s="7">
        <f t="shared" ca="1" si="1"/>
        <v>51250</v>
      </c>
    </row>
    <row r="10" spans="1:10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>
        <v>4</v>
      </c>
      <c r="I10" s="6">
        <f t="shared" ca="1" si="0"/>
        <v>32</v>
      </c>
      <c r="J10" s="7">
        <f t="shared" ca="1" si="1"/>
        <v>51600</v>
      </c>
    </row>
    <row r="11" spans="1:10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>
        <v>3</v>
      </c>
      <c r="I12" s="6">
        <f t="shared" ca="1" si="0"/>
        <v>32</v>
      </c>
      <c r="J12" s="7">
        <f t="shared" ca="1" si="1"/>
        <v>56600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  <row r="15" spans="1:10">
      <c r="A15" s="1" t="s">
        <v>3</v>
      </c>
      <c r="B15" s="1"/>
      <c r="C15" s="23" t="s">
        <v>110</v>
      </c>
      <c r="D15" s="38">
        <f>DCOUNTA($A$1:$J$13,1,$A$15:$A$16)</f>
        <v>2</v>
      </c>
      <c r="E15" s="37" t="s">
        <v>212</v>
      </c>
    </row>
    <row r="16" spans="1:10">
      <c r="A16" s="5" t="s">
        <v>43</v>
      </c>
      <c r="C16" s="23" t="s">
        <v>174</v>
      </c>
      <c r="D16" s="38">
        <f ca="1">DMAX($A$1:$J$13,"薪資",$A$15:$A$16)</f>
        <v>56600</v>
      </c>
      <c r="E16" s="37" t="s">
        <v>213</v>
      </c>
    </row>
    <row r="17" spans="1:5">
      <c r="C17" s="23" t="s">
        <v>175</v>
      </c>
      <c r="D17" s="38">
        <f ca="1">DMIN($A$1:$J$13,10,$A$15:$A$16)</f>
        <v>41700</v>
      </c>
      <c r="E17" s="37" t="s">
        <v>214</v>
      </c>
    </row>
    <row r="18" spans="1:5">
      <c r="C18" s="23" t="s">
        <v>176</v>
      </c>
      <c r="D18" s="38">
        <f ca="1">DAVERAGE($A$1:$J$13,J1,$A$15:$A$16)</f>
        <v>49150</v>
      </c>
      <c r="E18" s="40" t="s">
        <v>215</v>
      </c>
    </row>
    <row r="19" spans="1:5">
      <c r="A19" s="1"/>
      <c r="B19" s="1"/>
      <c r="C19" s="23" t="s">
        <v>177</v>
      </c>
      <c r="D19" s="38">
        <f ca="1">DMAX($A$1:$J$13,"年齡",$A$15:$A$16)</f>
        <v>34</v>
      </c>
      <c r="E19" s="37" t="s">
        <v>216</v>
      </c>
    </row>
    <row r="20" spans="1:5">
      <c r="C20" s="23" t="s">
        <v>178</v>
      </c>
      <c r="D20" s="38">
        <f ca="1">DMIN($A$1:$J$13,9,$A$15:$A$16)</f>
        <v>32</v>
      </c>
      <c r="E20" s="37" t="s">
        <v>217</v>
      </c>
    </row>
    <row r="21" spans="1:5">
      <c r="C21" s="23" t="s">
        <v>179</v>
      </c>
      <c r="D21" s="39">
        <f ca="1">DAVERAGE($A$1:$J$13,I1,$A$15:$A$16)</f>
        <v>33</v>
      </c>
      <c r="E21" s="40" t="s">
        <v>218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J2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6.2"/>
  <cols>
    <col min="1" max="1" width="6" style="23" bestFit="1" customWidth="1"/>
    <col min="2" max="2" width="8.109375" style="23" bestFit="1" customWidth="1"/>
    <col min="3" max="3" width="9.44140625" style="23" bestFit="1" customWidth="1"/>
    <col min="4" max="5" width="6" style="23" bestFit="1" customWidth="1"/>
    <col min="6" max="6" width="8.44140625" style="23" customWidth="1"/>
    <col min="7" max="9" width="6" style="23" bestFit="1" customWidth="1"/>
    <col min="10" max="10" width="8" style="23" bestFit="1" customWidth="1"/>
    <col min="11" max="16384" width="9" style="23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50">
        <v>32572</v>
      </c>
      <c r="G2" s="6" t="s">
        <v>15</v>
      </c>
      <c r="H2" s="6">
        <v>4</v>
      </c>
      <c r="I2" s="6">
        <f t="shared" ref="I2:I13" ca="1" si="0">YEAR(TODAY())-YEAR(F2)</f>
        <v>27</v>
      </c>
      <c r="J2" s="7">
        <f t="shared" ref="J2:J13" ca="1" si="1">IF(E2="主任",40000,30000)+H2*5000+I2*50</f>
        <v>61350</v>
      </c>
    </row>
    <row r="3" spans="1:10">
      <c r="A3" s="3" t="s">
        <v>16</v>
      </c>
      <c r="B3" s="4" t="s">
        <v>17</v>
      </c>
      <c r="C3" s="4" t="s">
        <v>12</v>
      </c>
      <c r="D3" s="5" t="s">
        <v>13</v>
      </c>
      <c r="E3" s="5" t="s">
        <v>18</v>
      </c>
      <c r="F3" s="50">
        <v>32115</v>
      </c>
      <c r="G3" s="6" t="s">
        <v>15</v>
      </c>
      <c r="H3" s="6">
        <v>3</v>
      </c>
      <c r="I3" s="6">
        <f t="shared" ca="1" si="0"/>
        <v>29</v>
      </c>
      <c r="J3" s="7">
        <f t="shared" ca="1" si="1"/>
        <v>46450</v>
      </c>
    </row>
    <row r="4" spans="1:10">
      <c r="A4" s="3" t="s">
        <v>19</v>
      </c>
      <c r="B4" s="4" t="s">
        <v>20</v>
      </c>
      <c r="C4" s="4" t="s">
        <v>12</v>
      </c>
      <c r="D4" s="5" t="s">
        <v>13</v>
      </c>
      <c r="E4" s="5" t="s">
        <v>18</v>
      </c>
      <c r="F4" s="50">
        <v>27607</v>
      </c>
      <c r="G4" s="6" t="s">
        <v>15</v>
      </c>
      <c r="H4" s="6">
        <v>4</v>
      </c>
      <c r="I4" s="6">
        <f t="shared" ca="1" si="0"/>
        <v>41</v>
      </c>
      <c r="J4" s="7">
        <f t="shared" ca="1" si="1"/>
        <v>52050</v>
      </c>
    </row>
    <row r="5" spans="1:10">
      <c r="A5" s="3" t="s">
        <v>21</v>
      </c>
      <c r="B5" s="46" t="s">
        <v>183</v>
      </c>
      <c r="C5" s="4" t="s">
        <v>12</v>
      </c>
      <c r="D5" s="5" t="s">
        <v>23</v>
      </c>
      <c r="E5" s="5" t="s">
        <v>14</v>
      </c>
      <c r="F5" s="50">
        <v>28284</v>
      </c>
      <c r="G5" s="6" t="s">
        <v>15</v>
      </c>
      <c r="H5" s="6">
        <v>4</v>
      </c>
      <c r="I5" s="6">
        <f t="shared" ca="1" si="0"/>
        <v>39</v>
      </c>
      <c r="J5" s="7">
        <f t="shared" ca="1" si="1"/>
        <v>61950</v>
      </c>
    </row>
    <row r="6" spans="1:10">
      <c r="A6" s="3" t="s">
        <v>24</v>
      </c>
      <c r="B6" s="4" t="s">
        <v>25</v>
      </c>
      <c r="C6" s="4" t="s">
        <v>26</v>
      </c>
      <c r="D6" s="5" t="s">
        <v>23</v>
      </c>
      <c r="E6" s="5" t="s">
        <v>18</v>
      </c>
      <c r="F6" s="50">
        <v>31388</v>
      </c>
      <c r="G6" s="6" t="s">
        <v>15</v>
      </c>
      <c r="H6" s="6">
        <v>5</v>
      </c>
      <c r="I6" s="6">
        <f t="shared" ca="1" si="0"/>
        <v>31</v>
      </c>
      <c r="J6" s="7">
        <f t="shared" ca="1" si="1"/>
        <v>56550</v>
      </c>
    </row>
    <row r="7" spans="1:10">
      <c r="A7" s="3" t="s">
        <v>27</v>
      </c>
      <c r="B7" s="4" t="s">
        <v>28</v>
      </c>
      <c r="C7" s="4" t="s">
        <v>22</v>
      </c>
      <c r="D7" s="5" t="s">
        <v>23</v>
      </c>
      <c r="E7" s="5" t="s">
        <v>18</v>
      </c>
      <c r="F7" s="50">
        <v>33740</v>
      </c>
      <c r="G7" s="6" t="s">
        <v>29</v>
      </c>
      <c r="H7" s="6">
        <v>4</v>
      </c>
      <c r="I7" s="6">
        <f t="shared" ca="1" si="0"/>
        <v>24</v>
      </c>
      <c r="J7" s="7">
        <f t="shared" ca="1" si="1"/>
        <v>51200</v>
      </c>
    </row>
    <row r="8" spans="1:10">
      <c r="A8" s="3" t="s">
        <v>30</v>
      </c>
      <c r="B8" s="4" t="s">
        <v>31</v>
      </c>
      <c r="C8" s="4" t="s">
        <v>22</v>
      </c>
      <c r="D8" s="5" t="s">
        <v>23</v>
      </c>
      <c r="E8" s="5" t="s">
        <v>18</v>
      </c>
      <c r="F8" s="50">
        <v>31902</v>
      </c>
      <c r="G8" s="6" t="s">
        <v>29</v>
      </c>
      <c r="H8" s="6">
        <v>3</v>
      </c>
      <c r="I8" s="6">
        <f t="shared" ca="1" si="0"/>
        <v>29</v>
      </c>
      <c r="J8" s="7">
        <f t="shared" ca="1" si="1"/>
        <v>46450</v>
      </c>
    </row>
    <row r="9" spans="1:10">
      <c r="A9" s="3" t="s">
        <v>32</v>
      </c>
      <c r="B9" s="4" t="s">
        <v>33</v>
      </c>
      <c r="C9" s="4" t="s">
        <v>34</v>
      </c>
      <c r="D9" s="5" t="s">
        <v>35</v>
      </c>
      <c r="E9" s="5" t="s">
        <v>18</v>
      </c>
      <c r="F9" s="50">
        <v>33485</v>
      </c>
      <c r="G9" s="6" t="s">
        <v>29</v>
      </c>
      <c r="H9" s="6">
        <v>4</v>
      </c>
      <c r="I9" s="6">
        <f t="shared" ca="1" si="0"/>
        <v>25</v>
      </c>
      <c r="J9" s="7">
        <f t="shared" ca="1" si="1"/>
        <v>51250</v>
      </c>
    </row>
    <row r="10" spans="1:10">
      <c r="A10" s="3" t="s">
        <v>36</v>
      </c>
      <c r="B10" s="4" t="s">
        <v>37</v>
      </c>
      <c r="C10" s="4" t="s">
        <v>26</v>
      </c>
      <c r="D10" s="5" t="s">
        <v>35</v>
      </c>
      <c r="E10" s="5" t="s">
        <v>38</v>
      </c>
      <c r="F10" s="50">
        <v>30994</v>
      </c>
      <c r="G10" s="6" t="s">
        <v>15</v>
      </c>
      <c r="H10" s="6">
        <v>4</v>
      </c>
      <c r="I10" s="6">
        <f t="shared" ca="1" si="0"/>
        <v>32</v>
      </c>
      <c r="J10" s="7">
        <f t="shared" ca="1" si="1"/>
        <v>51600</v>
      </c>
    </row>
    <row r="11" spans="1:10">
      <c r="A11" s="3" t="s">
        <v>39</v>
      </c>
      <c r="B11" s="4" t="s">
        <v>40</v>
      </c>
      <c r="C11" s="4" t="s">
        <v>22</v>
      </c>
      <c r="D11" s="5" t="s">
        <v>23</v>
      </c>
      <c r="E11" s="5" t="s">
        <v>18</v>
      </c>
      <c r="F11" s="50">
        <v>33951</v>
      </c>
      <c r="G11" s="6" t="s">
        <v>29</v>
      </c>
      <c r="H11" s="6">
        <v>4</v>
      </c>
      <c r="I11" s="6">
        <f t="shared" ca="1" si="0"/>
        <v>24</v>
      </c>
      <c r="J11" s="7">
        <f t="shared" ca="1" si="1"/>
        <v>51200</v>
      </c>
    </row>
    <row r="12" spans="1:10">
      <c r="A12" s="3" t="s">
        <v>41</v>
      </c>
      <c r="B12" s="4" t="s">
        <v>42</v>
      </c>
      <c r="C12" s="4" t="s">
        <v>12</v>
      </c>
      <c r="D12" s="5" t="s">
        <v>43</v>
      </c>
      <c r="E12" s="5" t="s">
        <v>14</v>
      </c>
      <c r="F12" s="50">
        <v>30922</v>
      </c>
      <c r="G12" s="6" t="s">
        <v>15</v>
      </c>
      <c r="H12" s="6">
        <v>3</v>
      </c>
      <c r="I12" s="6">
        <f t="shared" ca="1" si="0"/>
        <v>32</v>
      </c>
      <c r="J12" s="7">
        <f t="shared" ca="1" si="1"/>
        <v>56600</v>
      </c>
    </row>
    <row r="13" spans="1:10">
      <c r="A13" s="3" t="s">
        <v>44</v>
      </c>
      <c r="B13" s="4" t="s">
        <v>45</v>
      </c>
      <c r="C13" s="4" t="s">
        <v>12</v>
      </c>
      <c r="D13" s="5" t="s">
        <v>43</v>
      </c>
      <c r="E13" s="5" t="s">
        <v>18</v>
      </c>
      <c r="F13" s="50">
        <v>30193</v>
      </c>
      <c r="G13" s="6" t="s">
        <v>29</v>
      </c>
      <c r="H13" s="6">
        <v>2</v>
      </c>
      <c r="I13" s="6">
        <f t="shared" ca="1" si="0"/>
        <v>34</v>
      </c>
      <c r="J13" s="7">
        <f t="shared" ca="1" si="1"/>
        <v>41700</v>
      </c>
    </row>
    <row r="15" spans="1:10">
      <c r="A15" s="1" t="s">
        <v>3</v>
      </c>
      <c r="B15" s="1"/>
      <c r="C15" s="23" t="s">
        <v>110</v>
      </c>
      <c r="D15" s="38"/>
    </row>
    <row r="16" spans="1:10">
      <c r="A16" s="37" t="s">
        <v>23</v>
      </c>
      <c r="C16" s="23" t="s">
        <v>174</v>
      </c>
      <c r="D16" s="38"/>
    </row>
    <row r="17" spans="1:4">
      <c r="C17" s="23" t="s">
        <v>175</v>
      </c>
      <c r="D17" s="38"/>
    </row>
    <row r="18" spans="1:4">
      <c r="C18" s="23" t="s">
        <v>176</v>
      </c>
    </row>
    <row r="19" spans="1:4">
      <c r="A19" s="1"/>
      <c r="B19" s="1"/>
      <c r="C19" s="23" t="s">
        <v>177</v>
      </c>
      <c r="D19" s="38"/>
    </row>
    <row r="20" spans="1:4">
      <c r="C20" s="23" t="s">
        <v>178</v>
      </c>
      <c r="D20" s="38"/>
    </row>
    <row r="21" spans="1:4">
      <c r="C21" s="23" t="s">
        <v>179</v>
      </c>
      <c r="D21" s="38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6.2"/>
  <sheetData>
    <row r="1" spans="1:3">
      <c r="A1" s="1" t="s">
        <v>111</v>
      </c>
      <c r="B1" s="1" t="s">
        <v>112</v>
      </c>
      <c r="C1" s="2" t="s">
        <v>113</v>
      </c>
    </row>
  </sheetData>
  <phoneticPr fontId="3" type="noConversion"/>
  <dataValidations count="1">
    <dataValidation type="whole" allowBlank="1" showInputMessage="1" showErrorMessage="1" errorTitle="資料錯誤" error="成績應介於0～100！" promptTitle="成績" prompt="請輸入成績。" sqref="C2">
      <formula1>0</formula1>
      <formula2>100</formula2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103</vt:i4>
      </vt:variant>
      <vt:variant>
        <vt:lpstr>已命名的範圍</vt:lpstr>
      </vt:variant>
      <vt:variant>
        <vt:i4>32</vt:i4>
      </vt:variant>
    </vt:vector>
  </HeadingPairs>
  <TitlesOfParts>
    <vt:vector size="135" baseType="lpstr">
      <vt:lpstr>排序</vt:lpstr>
      <vt:lpstr>排序-練習</vt:lpstr>
      <vt:lpstr>多重排序</vt:lpstr>
      <vt:lpstr>多重排序-練習</vt:lpstr>
      <vt:lpstr>導引排序</vt:lpstr>
      <vt:lpstr>導引排序-練習</vt:lpstr>
      <vt:lpstr>顏色排序</vt:lpstr>
      <vt:lpstr>顏色排序-練習</vt:lpstr>
      <vt:lpstr>篩選-單欄</vt:lpstr>
      <vt:lpstr>篩選-單欄練習</vt:lpstr>
      <vt:lpstr>篩選-多重條件</vt:lpstr>
      <vt:lpstr>篩選-多重條件-練習</vt:lpstr>
      <vt:lpstr>篩選-介於</vt:lpstr>
      <vt:lpstr>篩選-介於-練習</vt:lpstr>
      <vt:lpstr>篩選-找前幾名</vt:lpstr>
      <vt:lpstr>篩選-找前幾名-練習</vt:lpstr>
      <vt:lpstr>篩選-日期介於</vt:lpstr>
      <vt:lpstr>篩選-日期介於-練習</vt:lpstr>
      <vt:lpstr>篩選-萬用字元</vt:lpstr>
      <vt:lpstr>篩選-萬用字元-練習</vt:lpstr>
      <vt:lpstr>篩選-萬用字元1</vt:lpstr>
      <vt:lpstr>篩選-萬用字元1-練習</vt:lpstr>
      <vt:lpstr>篩選-字串</vt:lpstr>
      <vt:lpstr>篩選-字串-練習</vt:lpstr>
      <vt:lpstr>篩選-字串比較</vt:lpstr>
      <vt:lpstr>篩選-字串比較-練習</vt:lpstr>
      <vt:lpstr>篩選-字串比較1</vt:lpstr>
      <vt:lpstr>篩選-字串比較1-練習</vt:lpstr>
      <vt:lpstr>進階篩選-單欄</vt:lpstr>
      <vt:lpstr>進階篩選-單欄-練習</vt:lpstr>
      <vt:lpstr>進階篩選-比較式</vt:lpstr>
      <vt:lpstr>進階篩選-比較式-練習</vt:lpstr>
      <vt:lpstr>進階篩選-日期</vt:lpstr>
      <vt:lpstr>進階篩選-日期-練習</vt:lpstr>
      <vt:lpstr>進階篩選-且</vt:lpstr>
      <vt:lpstr>進階篩選-且-練習</vt:lpstr>
      <vt:lpstr>進階篩選-同列兩個相同欄名</vt:lpstr>
      <vt:lpstr>進階篩選-同列兩個相同欄名-練習</vt:lpstr>
      <vt:lpstr>進階篩選-或</vt:lpstr>
      <vt:lpstr>進階篩選-或-練習</vt:lpstr>
      <vt:lpstr>進階篩選-多列多欄</vt:lpstr>
      <vt:lpstr>進階篩選-多列多欄-練習</vt:lpstr>
      <vt:lpstr>進階篩選-以位址組成比較式</vt:lpstr>
      <vt:lpstr>進階篩選-以位址組成比較式-練習</vt:lpstr>
      <vt:lpstr>進階篩選-使用範圍名稱</vt:lpstr>
      <vt:lpstr>進階篩選-使用範圍名稱-練習</vt:lpstr>
      <vt:lpstr>進階篩選-AND</vt:lpstr>
      <vt:lpstr>進階篩選-AND-練習</vt:lpstr>
      <vt:lpstr>進階篩選-OR</vt:lpstr>
      <vt:lpstr>進階篩選-OR-練習</vt:lpstr>
      <vt:lpstr>進階篩選-YEAR</vt:lpstr>
      <vt:lpstr>進階篩選-YEAR-練習</vt:lpstr>
      <vt:lpstr>進階篩選-MONTH</vt:lpstr>
      <vt:lpstr>進階篩選-MONTH-練習</vt:lpstr>
      <vt:lpstr>進階篩選-依月份</vt:lpstr>
      <vt:lpstr>進階篩選-依月份-練習</vt:lpstr>
      <vt:lpstr>進階篩選-依月份區間</vt:lpstr>
      <vt:lpstr>進階篩選-依月份區間-練習</vt:lpstr>
      <vt:lpstr>進階篩選-滿10年</vt:lpstr>
      <vt:lpstr>進階篩選-滿10年-練習</vt:lpstr>
      <vt:lpstr>進階篩選-輸出全部欄位</vt:lpstr>
      <vt:lpstr>進階篩選-輸出全部欄位-練習</vt:lpstr>
      <vt:lpstr>進階篩選-輸出部份欄位</vt:lpstr>
      <vt:lpstr>進階篩選-輸出部份欄位-練習</vt:lpstr>
      <vt:lpstr>進階篩選-不重複</vt:lpstr>
      <vt:lpstr>進階篩選-不重複-練習</vt:lpstr>
      <vt:lpstr>移除重複記錄</vt:lpstr>
      <vt:lpstr>移除重複記錄-練習</vt:lpstr>
      <vt:lpstr>小計-單一統計數字</vt:lpstr>
      <vt:lpstr>小計-單一統計數字-練習</vt:lpstr>
      <vt:lpstr>小計-多組統計數字</vt:lpstr>
      <vt:lpstr>小計-多組統計數字-練習</vt:lpstr>
      <vt:lpstr>一般統計函數</vt:lpstr>
      <vt:lpstr>一般統計函數-練習</vt:lpstr>
      <vt:lpstr>COUNTIF函數</vt:lpstr>
      <vt:lpstr>COUNTIF函數-練習</vt:lpstr>
      <vt:lpstr>COUNTIF函數2</vt:lpstr>
      <vt:lpstr>COUNTIF函數2-練習</vt:lpstr>
      <vt:lpstr>COUNTIFS函數1</vt:lpstr>
      <vt:lpstr>COUNTIFS函數1-練習</vt:lpstr>
      <vt:lpstr>COUNTIFS函數2</vt:lpstr>
      <vt:lpstr>COUNTIFS函數2-練習</vt:lpstr>
      <vt:lpstr>分組加總1</vt:lpstr>
      <vt:lpstr>分組加總1練習</vt:lpstr>
      <vt:lpstr>分組加總2</vt:lpstr>
      <vt:lpstr>分組加總2練習</vt:lpstr>
      <vt:lpstr>性別與地區分組求業績總和1</vt:lpstr>
      <vt:lpstr>性別與地區分組求業績總和1-練習</vt:lpstr>
      <vt:lpstr>性別與地區分組求業績總和2</vt:lpstr>
      <vt:lpstr>性別與地區分組求業績總和2-練習</vt:lpstr>
      <vt:lpstr>分組均數</vt:lpstr>
      <vt:lpstr>分組均數練習</vt:lpstr>
      <vt:lpstr>性別與地區分組求業績均數1</vt:lpstr>
      <vt:lpstr>性別與地區分組求業績均數1-練習</vt:lpstr>
      <vt:lpstr>性別與地區分組求業績均數2</vt:lpstr>
      <vt:lpstr>性別與地區分組求業績均數2-練習</vt:lpstr>
      <vt:lpstr>資料庫函數</vt:lpstr>
      <vt:lpstr>資料庫函數-練習</vt:lpstr>
      <vt:lpstr>資料驗證</vt:lpstr>
      <vt:lpstr>資料驗證-練習</vt:lpstr>
      <vt:lpstr>資料驗證-日期</vt:lpstr>
      <vt:lpstr>資料驗證-清單</vt:lpstr>
      <vt:lpstr>資料驗證-清單-練習</vt:lpstr>
      <vt:lpstr>'進階篩選-AND'!Criteria</vt:lpstr>
      <vt:lpstr>'進階篩選-MONTH'!Criteria</vt:lpstr>
      <vt:lpstr>'進階篩選-OR'!Criteria</vt:lpstr>
      <vt:lpstr>'進階篩選-YEAR'!Criteria</vt:lpstr>
      <vt:lpstr>'進階篩選-日期'!Criteria</vt:lpstr>
      <vt:lpstr>'進階篩選-比較式'!Criteria</vt:lpstr>
      <vt:lpstr>'進階篩選-且'!Criteria</vt:lpstr>
      <vt:lpstr>'進階篩選-以位址組成比較式'!Criteria</vt:lpstr>
      <vt:lpstr>'進階篩選-同列兩個相同欄名'!Criteria</vt:lpstr>
      <vt:lpstr>'進階篩選-多列多欄'!Criteria</vt:lpstr>
      <vt:lpstr>'進階篩選-使用範圍名稱'!Criteria</vt:lpstr>
      <vt:lpstr>'進階篩選-依月份'!Criteria</vt:lpstr>
      <vt:lpstr>'進階篩選-依月份區間'!Criteria</vt:lpstr>
      <vt:lpstr>'進階篩選-或'!Criteria</vt:lpstr>
      <vt:lpstr>'進階篩選-單欄'!Criteria</vt:lpstr>
      <vt:lpstr>'進階篩選-滿10年'!Criteria</vt:lpstr>
      <vt:lpstr>'進階篩選-輸出全部欄位'!Criteria</vt:lpstr>
      <vt:lpstr>'進階篩選-輸出部份欄位'!Criteria</vt:lpstr>
      <vt:lpstr>'進階篩選-不重複'!Extract</vt:lpstr>
      <vt:lpstr>'進階篩選-輸出全部欄位'!Extract</vt:lpstr>
      <vt:lpstr>'進階篩選-輸出部份欄位'!Extract</vt:lpstr>
      <vt:lpstr>生日</vt:lpstr>
      <vt:lpstr>年齡</vt:lpstr>
      <vt:lpstr>姓名</vt:lpstr>
      <vt:lpstr>性別</vt:lpstr>
      <vt:lpstr>婚姻</vt:lpstr>
      <vt:lpstr>教育</vt:lpstr>
      <vt:lpstr>部門</vt:lpstr>
      <vt:lpstr>電話</vt:lpstr>
      <vt:lpstr>編號</vt:lpstr>
      <vt:lpstr>薪資</vt:lpstr>
      <vt:lpstr>職稱</vt:lpstr>
    </vt:vector>
  </TitlesOfParts>
  <Company>NTPU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Saying</dc:creator>
  <cp:lastModifiedBy>SY</cp:lastModifiedBy>
  <dcterms:created xsi:type="dcterms:W3CDTF">2007-02-27T18:02:29Z</dcterms:created>
  <dcterms:modified xsi:type="dcterms:W3CDTF">2016-02-26T20:16:11Z</dcterms:modified>
</cp:coreProperties>
</file>