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Cloud\excel技巧\ch15運算列表+ch17目標搜尋\"/>
    </mc:Choice>
  </mc:AlternateContent>
  <xr:revisionPtr revIDLastSave="0" documentId="13_ncr:1_{A4123381-8FF3-4AE3-8C34-72C862C7DE2B}" xr6:coauthVersionLast="47" xr6:coauthVersionMax="47" xr10:uidLastSave="{00000000-0000-0000-0000-000000000000}"/>
  <bookViews>
    <workbookView xWindow="-108" yWindow="-108" windowWidth="23256" windowHeight="12576" tabRatio="744" activeTab="9" xr2:uid="{00000000-000D-0000-FFFF-FFFF00000000}"/>
  </bookViews>
  <sheets>
    <sheet name="資料剖析" sheetId="21" r:id="rId1"/>
    <sheet name="通訊資料" sheetId="22" r:id="rId2"/>
    <sheet name="稽核" sheetId="18" r:id="rId3"/>
    <sheet name="目標搜尋" sheetId="6" r:id="rId4"/>
    <sheet name="貸款分析" sheetId="9" r:id="rId5"/>
    <sheet name="工時推估" sheetId="10" r:id="rId6"/>
    <sheet name="單變數What-If" sheetId="2" r:id="rId7"/>
    <sheet name="雙變數What-If 分析" sheetId="4" r:id="rId8"/>
    <sheet name="分析藍本摘要" sheetId="23" r:id="rId9"/>
    <sheet name="職棒分析模式" sheetId="8" r:id="rId10"/>
    <sheet name="分析藍本" sheetId="14" r:id="rId11"/>
    <sheet name="線性規劃模式" sheetId="1" r:id="rId12"/>
    <sheet name="大安區" sheetId="15" state="hidden" r:id="rId13"/>
    <sheet name="信義區" sheetId="16" state="hidden" r:id="rId14"/>
    <sheet name="文山區" sheetId="17" state="hidden" r:id="rId15"/>
  </sheets>
  <externalReferences>
    <externalReference r:id="rId16"/>
    <externalReference r:id="rId17"/>
    <externalReference r:id="rId18"/>
    <externalReference r:id="rId19"/>
  </externalReferences>
  <definedNames>
    <definedName name="_ATPDescstat_Dlg_Results" localSheetId="10" hidden="1">{2;#N/A;"R3C2:R17C3";#N/A;"R3C5";#N/A;1;#N/A;#N/A;TRUE;TRUE;FALSE;4;FALSE;4;FALSE;90;#N/A;#N/A;#N/A;#N/A}</definedName>
    <definedName name="_ATPDescstat_Dlg_Results" localSheetId="7" hidden="1">{2;#N/A;"R3C2:R17C3";#N/A;"R3C5";#N/A;1;#N/A;#N/A;TRUE;TRUE;FALSE;4;FALSE;4;FALSE;90;#N/A;#N/A;#N/A;#N/A}</definedName>
    <definedName name="_ATPDescstat_Dlg_Results" hidden="1">{2;#N/A;"R3C2:R17C3";#N/A;"R3C5";#N/A;1;#N/A;#N/A;TRUE;TRUE;FALSE;4;FALSE;4;FALSE;90;#N/A;#N/A;#N/A;#N/A}</definedName>
    <definedName name="_ATPDescstat_Dlg_Types" localSheetId="10" hidden="1">{"EXCELHLP.HLP!1786";5;10;5;10;5;11;112;112;13;13;13;7;13;7;13;8;5;1;2;24}</definedName>
    <definedName name="_ATPDescstat_Dlg_Types" localSheetId="7" hidden="1">{"EXCELHLP.HLP!1786";5;10;5;10;5;11;112;112;13;13;13;7;13;7;13;8;5;1;2;24}</definedName>
    <definedName name="_ATPDescstat_Dlg_Types" hidden="1">{"EXCELHLP.HLP!1786";5;10;5;10;5;11;112;112;13;13;13;7;13;7;13;8;5;1;2;24}</definedName>
    <definedName name="_ATPHist_Dlg_Results" localSheetId="10" hidden="1">{2;#N/A;"R4C3:R17C3";#N/A;"R4C4:R10C4";#N/A;"R20C1";TRUE;TRUE;TRUE;#N/A;#N/A;#N/A}</definedName>
    <definedName name="_ATPHist_Dlg_Results" localSheetId="7" hidden="1">{2;#N/A;"R4C3:R17C3";#N/A;"R4C4:R10C4";#N/A;"R20C1";TRUE;TRUE;TRUE;#N/A;#N/A;#N/A}</definedName>
    <definedName name="_ATPHist_Dlg_Results" hidden="1">{2;#N/A;"R4C3:R17C3";#N/A;"R4C4:R10C4";#N/A;"R20C1";TRUE;TRUE;TRUE;#N/A;#N/A;#N/A}</definedName>
    <definedName name="_ATPHist_Dlg_Types" localSheetId="10" hidden="1">{"EXCELHLP.HLP!1790";5;10;5;10;5;10;13;13;13;1;2;24}</definedName>
    <definedName name="_ATPHist_Dlg_Types" localSheetId="7" hidden="1">{"EXCELHLP.HLP!1790";5;10;5;10;5;10;13;13;13;1;2;24}</definedName>
    <definedName name="_ATPHist_Dlg_Types" hidden="1">{"EXCELHLP.HLP!1790";5;10;5;10;5;10;13;13;13;1;2;24}</definedName>
    <definedName name="_ATPHist_Range2" localSheetId="10" hidden="1">[1]資料庫原始資料!#REF!</definedName>
    <definedName name="_ATPHist_Range2" localSheetId="7" hidden="1">[2]資料庫原始資料!#REF!</definedName>
    <definedName name="_ATPHist_Range2" hidden="1">[1]資料庫原始資料!#REF!</definedName>
    <definedName name="_xlnm._FilterDatabase" localSheetId="1" hidden="1">通訊資料!$A$1:$E$17</definedName>
    <definedName name="anscount" hidden="1">1</definedName>
    <definedName name="DataArea">[3]資料庫函數!$A$1:$G$101</definedName>
    <definedName name="_xlnm.Extract" localSheetId="1">通訊資料!#REF!</definedName>
    <definedName name="solver_adj" localSheetId="3" hidden="1">目標搜尋!$C$10</definedName>
    <definedName name="solver_adj" localSheetId="11" hidden="1">線性規劃模式!$B$5:$C$5</definedName>
    <definedName name="solver_cvg" localSheetId="3" hidden="1">0.0001</definedName>
    <definedName name="solver_cvg" localSheetId="11" hidden="1">0.0001</definedName>
    <definedName name="solver_drv" localSheetId="3" hidden="1">1</definedName>
    <definedName name="solver_drv" localSheetId="11" hidden="1">1</definedName>
    <definedName name="solver_eng" localSheetId="3" hidden="1">1</definedName>
    <definedName name="solver_eng" localSheetId="11" hidden="1">2</definedName>
    <definedName name="solver_est" localSheetId="3" hidden="1">1</definedName>
    <definedName name="solver_est" localSheetId="11" hidden="1">1</definedName>
    <definedName name="solver_itr" localSheetId="3" hidden="1">100</definedName>
    <definedName name="solver_itr" localSheetId="11" hidden="1">100</definedName>
    <definedName name="solver_lhs1" localSheetId="11" hidden="1">線性規劃模式!$B$5:$C$5</definedName>
    <definedName name="solver_lhs2" localSheetId="11" hidden="1">線性規劃模式!$B$5:$C$5</definedName>
    <definedName name="solver_lhs3" localSheetId="11" hidden="1">線性規劃模式!$B$8:$B$9</definedName>
    <definedName name="solver_lin" localSheetId="3" hidden="1">2</definedName>
    <definedName name="solver_lin" localSheetId="11" hidden="1">1</definedName>
    <definedName name="solver_mip" localSheetId="3" hidden="1">2147483647</definedName>
    <definedName name="solver_mip" localSheetId="11" hidden="1">2147483647</definedName>
    <definedName name="solver_mni" localSheetId="3" hidden="1">30</definedName>
    <definedName name="solver_mni" localSheetId="11" hidden="1">30</definedName>
    <definedName name="solver_mrt" localSheetId="3" hidden="1">0.075</definedName>
    <definedName name="solver_mrt" localSheetId="11" hidden="1">0.075</definedName>
    <definedName name="solver_msl" localSheetId="3" hidden="1">2</definedName>
    <definedName name="solver_msl" localSheetId="11" hidden="1">2</definedName>
    <definedName name="solver_neg" localSheetId="3" hidden="1">2</definedName>
    <definedName name="solver_neg" localSheetId="11" hidden="1">2</definedName>
    <definedName name="solver_nod" localSheetId="3" hidden="1">2147483647</definedName>
    <definedName name="solver_nod" localSheetId="11" hidden="1">2147483647</definedName>
    <definedName name="solver_num" localSheetId="3" hidden="1">0</definedName>
    <definedName name="solver_num" localSheetId="11" hidden="1">3</definedName>
    <definedName name="solver_nwt" localSheetId="3" hidden="1">1</definedName>
    <definedName name="solver_nwt" localSheetId="11" hidden="1">1</definedName>
    <definedName name="solver_opt" localSheetId="3" hidden="1">目標搜尋!$C$11</definedName>
    <definedName name="solver_opt" localSheetId="11" hidden="1">線性規劃模式!$B$7</definedName>
    <definedName name="solver_pre" localSheetId="3" hidden="1">0.000001</definedName>
    <definedName name="solver_pre" localSheetId="11" hidden="1">0.000001</definedName>
    <definedName name="solver_rbv" localSheetId="3" hidden="1">1</definedName>
    <definedName name="solver_rbv" localSheetId="11" hidden="1">1</definedName>
    <definedName name="solver_rel1" localSheetId="11" hidden="1">4</definedName>
    <definedName name="solver_rel2" localSheetId="11" hidden="1">3</definedName>
    <definedName name="solver_rel3" localSheetId="11" hidden="1">1</definedName>
    <definedName name="solver_rhs1" localSheetId="11" hidden="1">整數</definedName>
    <definedName name="solver_rhs2" localSheetId="11" hidden="1">0</definedName>
    <definedName name="solver_rhs3" localSheetId="11" hidden="1">線性規劃模式!$D$2:$D$3</definedName>
    <definedName name="solver_rlx" localSheetId="3" hidden="1">1</definedName>
    <definedName name="solver_rlx" localSheetId="11" hidden="1">1</definedName>
    <definedName name="solver_rsd" localSheetId="3" hidden="1">0</definedName>
    <definedName name="solver_rsd" localSheetId="11" hidden="1">0</definedName>
    <definedName name="solver_scl" localSheetId="3" hidden="1">2</definedName>
    <definedName name="solver_scl" localSheetId="11" hidden="1">2</definedName>
    <definedName name="solver_sho" localSheetId="3" hidden="1">2</definedName>
    <definedName name="solver_sho" localSheetId="11" hidden="1">2</definedName>
    <definedName name="solver_ssz" localSheetId="3" hidden="1">100</definedName>
    <definedName name="solver_ssz" localSheetId="11" hidden="1">100</definedName>
    <definedName name="solver_tim" localSheetId="3" hidden="1">100</definedName>
    <definedName name="solver_tim" localSheetId="11" hidden="1">100</definedName>
    <definedName name="solver_tol" localSheetId="3" hidden="1">0.05</definedName>
    <definedName name="solver_tol" localSheetId="11" hidden="1">0.05</definedName>
    <definedName name="solver_typ" localSheetId="3" hidden="1">3</definedName>
    <definedName name="solver_typ" localSheetId="11" hidden="1">1</definedName>
    <definedName name="solver_val" localSheetId="3" hidden="1">90</definedName>
    <definedName name="solver_val" localSheetId="11" hidden="1">0</definedName>
    <definedName name="solver_ver" localSheetId="3" hidden="1">3</definedName>
    <definedName name="solver_ver" localSheetId="11" hidden="1">3</definedName>
    <definedName name="小計">[3]資料庫函數!$G$2:$G$101</definedName>
    <definedName name="家長">[4]通訊資料!$D$2:$D$13</definedName>
    <definedName name="座位限額" localSheetId="10">分析藍本!$B$5</definedName>
    <definedName name="票買出百分比" localSheetId="10">分析藍本!$B$8</definedName>
    <definedName name="票價" localSheetId="10">分析藍本!$B$10</definedName>
    <definedName name="景氣係數" localSheetId="10">分析藍本!$B$3</definedName>
    <definedName name="晴天機率因子" localSheetId="10">分析藍本!$B$2</definedName>
    <definedName name="買出票數" localSheetId="10">分析藍本!$B$7</definedName>
    <definedName name="廣告量" localSheetId="10">分析藍本!$B$4</definedName>
    <definedName name="總收入" localSheetId="10">分析藍本!$B$11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8" l="1"/>
  <c r="G5" i="2" l="1"/>
  <c r="C8" i="18" l="1"/>
  <c r="E8" i="18" s="1"/>
  <c r="E5" i="18"/>
  <c r="E7" i="18" s="1"/>
  <c r="F3" i="18"/>
  <c r="E3" i="18"/>
  <c r="B9" i="1" l="1"/>
  <c r="B8" i="1"/>
  <c r="B7" i="1"/>
  <c r="D8" i="1"/>
  <c r="D9" i="1"/>
  <c r="D7" i="1"/>
  <c r="C11" i="6" l="1"/>
  <c r="B10" i="17" l="1"/>
  <c r="B6" i="17"/>
  <c r="B12" i="17" s="1"/>
  <c r="B10" i="16"/>
  <c r="B12" i="16" s="1"/>
  <c r="B6" i="16"/>
  <c r="B12" i="15"/>
  <c r="B10" i="15"/>
  <c r="B7" i="14"/>
  <c r="B11" i="14" s="1"/>
  <c r="B8" i="14" l="1"/>
  <c r="H9" i="6" l="1"/>
  <c r="B12" i="10" l="1"/>
  <c r="B8" i="10"/>
  <c r="C5" i="9"/>
  <c r="B14" i="10" l="1"/>
  <c r="B15" i="10" s="1"/>
  <c r="B16" i="10" s="1"/>
  <c r="C8" i="2" l="1"/>
  <c r="J6" i="2" l="1"/>
  <c r="M4" i="2" s="1"/>
  <c r="C6" i="2"/>
  <c r="C7" i="2"/>
  <c r="C9" i="2"/>
  <c r="C10" i="2"/>
  <c r="C11" i="2"/>
  <c r="C12" i="2"/>
  <c r="D3" i="4"/>
  <c r="B5" i="4" s="1"/>
  <c r="C5" i="2"/>
  <c r="B6" i="8"/>
  <c r="B9" i="8" s="1"/>
  <c r="B7" i="8" l="1"/>
</calcChain>
</file>

<file path=xl/sharedStrings.xml><?xml version="1.0" encoding="utf-8"?>
<sst xmlns="http://schemas.openxmlformats.org/spreadsheetml/2006/main" count="381" uniqueCount="301">
  <si>
    <t>部門</t>
  </si>
  <si>
    <t>可用時間</t>
  </si>
  <si>
    <t>製造</t>
  </si>
  <si>
    <t>裝配</t>
  </si>
  <si>
    <t>利潤</t>
  </si>
  <si>
    <t>應生產量</t>
  </si>
  <si>
    <t>總利潤</t>
  </si>
  <si>
    <t>製造耗時</t>
  </si>
  <si>
    <t>裝配耗時</t>
  </si>
  <si>
    <t>廣告量</t>
  </si>
  <si>
    <t>季節因子</t>
  </si>
  <si>
    <t>銷售量</t>
  </si>
  <si>
    <t>演唱會收入預估模式</t>
  </si>
  <si>
    <t>晴天機率因子</t>
  </si>
  <si>
    <t>景氣係數</t>
  </si>
  <si>
    <t>座位限額</t>
  </si>
  <si>
    <t>買出票數</t>
  </si>
  <si>
    <t>票買出百分比</t>
  </si>
  <si>
    <t>票價</t>
  </si>
  <si>
    <t>總收入</t>
  </si>
  <si>
    <t>廣告量</t>
    <phoneticPr fontId="6" type="noConversion"/>
  </si>
  <si>
    <t>季節因子</t>
    <phoneticPr fontId="6" type="noConversion"/>
  </si>
  <si>
    <t>銷售量</t>
    <phoneticPr fontId="6" type="noConversion"/>
  </si>
  <si>
    <t>目標搜尋範例</t>
    <phoneticPr fontId="6" type="noConversion"/>
  </si>
  <si>
    <t>職棒總冠軍預估模式</t>
    <phoneticPr fontId="6" type="noConversion"/>
  </si>
  <si>
    <t>產品A</t>
  </si>
  <si>
    <t>產品B</t>
  </si>
  <si>
    <r>
      <t>(</t>
    </r>
    <r>
      <rPr>
        <sz val="12"/>
        <color indexed="58"/>
        <rFont val="標楷體"/>
        <family val="4"/>
        <charset val="136"/>
      </rPr>
      <t>景氣係數</t>
    </r>
    <r>
      <rPr>
        <sz val="12"/>
        <color indexed="58"/>
        <rFont val="Times New Roman"/>
        <family val="1"/>
      </rPr>
      <t>)</t>
    </r>
  </si>
  <si>
    <t>廣告量</t>
    <phoneticPr fontId="17" type="noConversion"/>
  </si>
  <si>
    <r>
      <t>假設： A</t>
    </r>
    <r>
      <rPr>
        <sz val="12"/>
        <rFont val="新細明體"/>
        <family val="1"/>
        <charset val="136"/>
      </rPr>
      <t>=52  B=520</t>
    </r>
    <phoneticPr fontId="6" type="noConversion"/>
  </si>
  <si>
    <t>第1次月考</t>
    <phoneticPr fontId="6" type="noConversion"/>
  </si>
  <si>
    <t>第2次月考</t>
  </si>
  <si>
    <t>第3次月考</t>
  </si>
  <si>
    <t>期末考</t>
    <phoneticPr fontId="6" type="noConversion"/>
  </si>
  <si>
    <t>成績</t>
    <phoneticPr fontId="6" type="noConversion"/>
  </si>
  <si>
    <t>比重</t>
    <phoneticPr fontId="6" type="noConversion"/>
  </si>
  <si>
    <t>總成績</t>
    <phoneticPr fontId="6" type="noConversion"/>
  </si>
  <si>
    <r>
      <t>Y(銷售量)=A*Z</t>
    </r>
    <r>
      <rPr>
        <sz val="12"/>
        <color rgb="FFFF0000"/>
        <rFont val="新細明體"/>
        <family val="1"/>
        <charset val="136"/>
      </rPr>
      <t>(季節因子)</t>
    </r>
    <r>
      <rPr>
        <sz val="12"/>
        <rFont val="新細明體"/>
        <family val="1"/>
        <charset val="136"/>
      </rPr>
      <t>*(B+X</t>
    </r>
    <r>
      <rPr>
        <sz val="12"/>
        <color rgb="FFFF0000"/>
        <rFont val="新細明體"/>
        <family val="1"/>
        <charset val="136"/>
      </rPr>
      <t>(廣告量)</t>
    </r>
    <r>
      <rPr>
        <sz val="12"/>
        <rFont val="新細明體"/>
        <family val="1"/>
        <charset val="136"/>
      </rPr>
      <t>)^0.5</t>
    </r>
    <phoneticPr fontId="6" type="noConversion"/>
  </si>
  <si>
    <t>規劃求解的特點</t>
    <phoneticPr fontId="6" type="noConversion"/>
  </si>
  <si>
    <t>具有明確的目的</t>
    <phoneticPr fontId="6" type="noConversion"/>
  </si>
  <si>
    <t>有限資源</t>
    <phoneticPr fontId="6" type="noConversion"/>
  </si>
  <si>
    <t>樂觀</t>
  </si>
  <si>
    <t>一般</t>
  </si>
  <si>
    <t>悲觀</t>
  </si>
  <si>
    <t>普通</t>
  </si>
  <si>
    <t>具有多種方案</t>
    <phoneticPr fontId="6" type="noConversion"/>
  </si>
  <si>
    <t>季節因子不變</t>
    <phoneticPr fontId="6" type="noConversion"/>
  </si>
  <si>
    <t>方法一</t>
    <phoneticPr fontId="6" type="noConversion"/>
  </si>
  <si>
    <t>方法二</t>
    <phoneticPr fontId="6" type="noConversion"/>
  </si>
  <si>
    <t>方法三</t>
    <phoneticPr fontId="6" type="noConversion"/>
  </si>
  <si>
    <t>(2007)假設狀況分析/資料表</t>
    <phoneticPr fontId="6" type="noConversion"/>
  </si>
  <si>
    <t>年利率</t>
    <phoneticPr fontId="33" type="noConversion"/>
  </si>
  <si>
    <t>期數</t>
    <phoneticPr fontId="33" type="noConversion"/>
  </si>
  <si>
    <t>貸款金額</t>
    <phoneticPr fontId="33" type="noConversion"/>
  </si>
  <si>
    <t>每月還款</t>
    <phoneticPr fontId="33" type="noConversion"/>
  </si>
  <si>
    <t>每月有28000還款能力，可借多少金額?</t>
    <phoneticPr fontId="33" type="noConversion"/>
  </si>
  <si>
    <t>咖啡小舖每月想要有10萬的淨利，要增加工作時數還是……..？</t>
    <phoneticPr fontId="41" type="noConversion"/>
  </si>
  <si>
    <t>咖啡平均單價</t>
    <phoneticPr fontId="33" type="noConversion"/>
  </si>
  <si>
    <t>答案</t>
    <phoneticPr fontId="33" type="noConversion"/>
  </si>
  <si>
    <t>每天工作時數</t>
    <phoneticPr fontId="33" type="noConversion"/>
  </si>
  <si>
    <t>咖啡平均單價</t>
    <phoneticPr fontId="33" type="noConversion"/>
  </si>
  <si>
    <t>平均每小時賣出杯數</t>
    <phoneticPr fontId="33" type="noConversion"/>
  </si>
  <si>
    <t>每天工作時數</t>
    <phoneticPr fontId="33" type="noConversion"/>
  </si>
  <si>
    <t>每月工作天數</t>
    <phoneticPr fontId="33" type="noConversion"/>
  </si>
  <si>
    <t>每杯咖啡平均成本</t>
    <phoneticPr fontId="33" type="noConversion"/>
  </si>
  <si>
    <t>每月賣出小點心</t>
    <phoneticPr fontId="33" type="noConversion"/>
  </si>
  <si>
    <t>每月收入</t>
    <phoneticPr fontId="33" type="noConversion"/>
  </si>
  <si>
    <t>固定成本</t>
    <phoneticPr fontId="33" type="noConversion"/>
  </si>
  <si>
    <t>每月營運成本</t>
    <phoneticPr fontId="33" type="noConversion"/>
  </si>
  <si>
    <t>毛利</t>
    <phoneticPr fontId="41" type="noConversion"/>
  </si>
  <si>
    <t>扣稅5%</t>
    <phoneticPr fontId="33" type="noConversion"/>
  </si>
  <si>
    <t>淨利</t>
    <phoneticPr fontId="33" type="noConversion"/>
  </si>
  <si>
    <t>原始資料</t>
    <phoneticPr fontId="6" type="noConversion"/>
  </si>
  <si>
    <t>賣出票數</t>
    <phoneticPr fontId="18" type="noConversion"/>
  </si>
  <si>
    <t>賣買出百分比</t>
    <phoneticPr fontId="18" type="noConversion"/>
  </si>
  <si>
    <t>咖啡平均單價</t>
    <phoneticPr fontId="33" type="noConversion"/>
  </si>
  <si>
    <t xml:space="preserve"> </t>
    <phoneticPr fontId="33" type="noConversion"/>
  </si>
  <si>
    <t>每天工作時數</t>
    <phoneticPr fontId="33" type="noConversion"/>
  </si>
  <si>
    <t>*</t>
    <phoneticPr fontId="33" type="noConversion"/>
  </si>
  <si>
    <t>定義三張工作表A1:B12名稱(最左欄)，可同時選取三張一起定義名稱</t>
    <phoneticPr fontId="33" type="noConversion"/>
  </si>
  <si>
    <t>平均每小時賣出杯數</t>
    <phoneticPr fontId="33" type="noConversion"/>
  </si>
  <si>
    <r>
      <rPr>
        <sz val="12"/>
        <color rgb="FFFF0000"/>
        <rFont val="Arial Unicode MS"/>
        <family val="2"/>
        <charset val="136"/>
      </rPr>
      <t>分別</t>
    </r>
    <r>
      <rPr>
        <sz val="12"/>
        <rFont val="Arial Unicode MS"/>
        <family val="2"/>
        <charset val="136"/>
      </rPr>
      <t>為三張工作表新增分析藍本</t>
    </r>
    <phoneticPr fontId="33" type="noConversion"/>
  </si>
  <si>
    <t>每月工作天數</t>
    <phoneticPr fontId="33" type="noConversion"/>
  </si>
  <si>
    <t>名稱</t>
    <phoneticPr fontId="33" type="noConversion"/>
  </si>
  <si>
    <t>大安區</t>
    <phoneticPr fontId="33" type="noConversion"/>
  </si>
  <si>
    <t>信義區</t>
    <phoneticPr fontId="33" type="noConversion"/>
  </si>
  <si>
    <t>文山區</t>
    <phoneticPr fontId="33" type="noConversion"/>
  </si>
  <si>
    <t>每月賣出小點心</t>
    <phoneticPr fontId="33" type="noConversion"/>
  </si>
  <si>
    <t>變數儲存格：B1:B5</t>
    <phoneticPr fontId="33" type="noConversion"/>
  </si>
  <si>
    <t>每月銷售收入</t>
    <phoneticPr fontId="33" type="noConversion"/>
  </si>
  <si>
    <t>以大安區為主，合併另兩張工作表的分析藍本</t>
    <phoneticPr fontId="33" type="noConversion"/>
  </si>
  <si>
    <t>每杯咖啡平均成本</t>
    <phoneticPr fontId="33" type="noConversion"/>
  </si>
  <si>
    <t>每月固定成本</t>
    <phoneticPr fontId="33" type="noConversion"/>
  </si>
  <si>
    <t>每月成本支出</t>
    <phoneticPr fontId="33" type="noConversion"/>
  </si>
  <si>
    <t>每月淨利</t>
    <phoneticPr fontId="41" type="noConversion"/>
  </si>
  <si>
    <t>咖啡平均單價</t>
    <phoneticPr fontId="33" type="noConversion"/>
  </si>
  <si>
    <t>每天工作時數</t>
    <phoneticPr fontId="33" type="noConversion"/>
  </si>
  <si>
    <t>平均每小時賣出杯數</t>
    <phoneticPr fontId="33" type="noConversion"/>
  </si>
  <si>
    <t>每月工作天數</t>
    <phoneticPr fontId="33" type="noConversion"/>
  </si>
  <si>
    <t>每月賣出小點心</t>
    <phoneticPr fontId="33" type="noConversion"/>
  </si>
  <si>
    <t>每月銷售收入</t>
    <phoneticPr fontId="33" type="noConversion"/>
  </si>
  <si>
    <t>每杯咖啡平均成本</t>
    <phoneticPr fontId="33" type="noConversion"/>
  </si>
  <si>
    <t>每月固定成本</t>
    <phoneticPr fontId="33" type="noConversion"/>
  </si>
  <si>
    <t>每月成本支出</t>
    <phoneticPr fontId="33" type="noConversion"/>
  </si>
  <si>
    <t>每月淨利</t>
    <phoneticPr fontId="41" type="noConversion"/>
  </si>
  <si>
    <t>咖啡平均單價</t>
    <phoneticPr fontId="33" type="noConversion"/>
  </si>
  <si>
    <t>每天工作時數</t>
    <phoneticPr fontId="33" type="noConversion"/>
  </si>
  <si>
    <t>平均每小時賣出杯數</t>
    <phoneticPr fontId="33" type="noConversion"/>
  </si>
  <si>
    <t>每月工作天數</t>
    <phoneticPr fontId="33" type="noConversion"/>
  </si>
  <si>
    <t>每月賣出小點心</t>
    <phoneticPr fontId="33" type="noConversion"/>
  </si>
  <si>
    <t>每月銷售收入</t>
    <phoneticPr fontId="33" type="noConversion"/>
  </si>
  <si>
    <t>每杯咖啡平均成本</t>
    <phoneticPr fontId="33" type="noConversion"/>
  </si>
  <si>
    <t>每月固定成本</t>
    <phoneticPr fontId="33" type="noConversion"/>
  </si>
  <si>
    <t>每月成本支出</t>
    <phoneticPr fontId="33" type="noConversion"/>
  </si>
  <si>
    <t>每月淨利</t>
    <phoneticPr fontId="41" type="noConversion"/>
  </si>
  <si>
    <t>答對了</t>
    <phoneticPr fontId="6" type="noConversion"/>
  </si>
  <si>
    <t>(2013、16)資料/資料工具/模擬分析/運算列表</t>
    <phoneticPr fontId="6" type="noConversion"/>
  </si>
  <si>
    <t>求解：期末考要考幾分，總成績才能達到90分</t>
    <phoneticPr fontId="33" type="noConversion"/>
  </si>
  <si>
    <t>求解：在季節因子為1.1的條件下，要多少廣告量才能達到3000的銷售量</t>
    <phoneticPr fontId="6" type="noConversion"/>
  </si>
  <si>
    <t>負向推估(還款能力低於目前計算結果)</t>
    <phoneticPr fontId="33" type="noConversion"/>
  </si>
  <si>
    <t>正向推估(還款能力高於目前計算結果)</t>
    <phoneticPr fontId="33" type="noConversion"/>
  </si>
  <si>
    <t>→</t>
    <phoneticPr fontId="6" type="noConversion"/>
  </si>
  <si>
    <t>產量不得為小數，大能小於0</t>
    <phoneticPr fontId="6" type="noConversion"/>
  </si>
  <si>
    <t>不得大於可用時間</t>
    <phoneticPr fontId="6" type="noConversion"/>
  </si>
  <si>
    <r>
      <t>每月只有19000還款能力，應降多少</t>
    </r>
    <r>
      <rPr>
        <sz val="12"/>
        <color rgb="FFFF0000"/>
        <rFont val="新細明體"/>
        <family val="1"/>
        <charset val="136"/>
        <scheme val="minor"/>
      </rPr>
      <t>年利率</t>
    </r>
    <r>
      <rPr>
        <sz val="12"/>
        <color theme="1"/>
        <rFont val="新細明體"/>
        <family val="2"/>
        <charset val="136"/>
        <scheme val="minor"/>
      </rPr>
      <t>或</t>
    </r>
    <r>
      <rPr>
        <sz val="12"/>
        <color rgb="FFFF0000"/>
        <rFont val="新細明體"/>
        <family val="1"/>
        <charset val="136"/>
        <scheme val="minor"/>
      </rPr>
      <t>貸款金額</t>
    </r>
    <r>
      <rPr>
        <sz val="12"/>
        <color theme="1"/>
        <rFont val="新細明體"/>
        <family val="2"/>
        <charset val="136"/>
        <scheme val="minor"/>
      </rPr>
      <t>方能符合需求</t>
    </r>
    <phoneticPr fontId="33" type="noConversion"/>
  </si>
  <si>
    <r>
      <t>答案(</t>
    </r>
    <r>
      <rPr>
        <sz val="12"/>
        <color rgb="FFFF0000"/>
        <rFont val="新細明體"/>
        <family val="1"/>
        <charset val="136"/>
        <scheme val="minor"/>
      </rPr>
      <t>貸款金額</t>
    </r>
    <r>
      <rPr>
        <sz val="12"/>
        <color theme="1"/>
        <rFont val="新細明體"/>
        <family val="1"/>
        <charset val="136"/>
        <scheme val="minor"/>
      </rPr>
      <t>)</t>
    </r>
    <phoneticPr fontId="33" type="noConversion"/>
  </si>
  <si>
    <r>
      <t>答案(</t>
    </r>
    <r>
      <rPr>
        <sz val="12"/>
        <color rgb="FFFF0000"/>
        <rFont val="新細明體"/>
        <family val="1"/>
        <charset val="136"/>
        <scheme val="minor"/>
      </rPr>
      <t>年利率</t>
    </r>
    <r>
      <rPr>
        <sz val="12"/>
        <color theme="1"/>
        <rFont val="新細明體"/>
        <family val="1"/>
        <charset val="136"/>
        <scheme val="minor"/>
      </rPr>
      <t>)</t>
    </r>
    <phoneticPr fontId="33" type="noConversion"/>
  </si>
  <si>
    <r>
      <t>答案(</t>
    </r>
    <r>
      <rPr>
        <sz val="12"/>
        <color rgb="FFFF0000"/>
        <rFont val="新細明體"/>
        <family val="1"/>
        <charset val="136"/>
        <scheme val="minor"/>
      </rPr>
      <t>可貸金額</t>
    </r>
    <r>
      <rPr>
        <sz val="12"/>
        <color theme="1"/>
        <rFont val="新細明體"/>
        <family val="1"/>
        <charset val="136"/>
        <scheme val="minor"/>
      </rPr>
      <t>)</t>
    </r>
    <phoneticPr fontId="33" type="noConversion"/>
  </si>
  <si>
    <t>目標搜尋範例練習</t>
    <phoneticPr fontId="6" type="noConversion"/>
  </si>
  <si>
    <t>利率</t>
  </si>
  <si>
    <t>期數(年)</t>
  </si>
  <si>
    <t>貸款</t>
  </si>
  <si>
    <t>每年應還</t>
  </si>
  <si>
    <t>每月應還</t>
  </si>
  <si>
    <t>若貸</t>
  </si>
  <si>
    <t>A</t>
    <phoneticPr fontId="6" type="noConversion"/>
  </si>
  <si>
    <t>倍，每年應還</t>
  </si>
  <si>
    <t>每年收入</t>
  </si>
  <si>
    <t>償還貸款後尚餘</t>
  </si>
  <si>
    <t>每月收入</t>
  </si>
  <si>
    <t>學號</t>
    <phoneticPr fontId="6" type="noConversion"/>
  </si>
  <si>
    <t>成績</t>
    <phoneticPr fontId="6" type="noConversion"/>
  </si>
  <si>
    <t>資料驗證，圈選錯誤資料</t>
    <phoneticPr fontId="6" type="noConversion"/>
  </si>
  <si>
    <t>身分証號碼</t>
  </si>
  <si>
    <t>姓名</t>
  </si>
  <si>
    <t>住址</t>
  </si>
  <si>
    <t>家長</t>
  </si>
  <si>
    <t>電話</t>
  </si>
  <si>
    <t>C100003228</t>
  </si>
  <si>
    <t>陳忠義</t>
  </si>
  <si>
    <t>基隆市安樂區安和一街4巷4-3號4F</t>
  </si>
  <si>
    <t>陳世傑</t>
  </si>
  <si>
    <t>02-24310667</t>
  </si>
  <si>
    <t>C200003239</t>
  </si>
  <si>
    <t>王慧如</t>
  </si>
  <si>
    <t>台北縣瑞芳鎮一坑路426號</t>
  </si>
  <si>
    <t>王文淵</t>
  </si>
  <si>
    <t>02-24971835</t>
  </si>
  <si>
    <t>F200003241</t>
  </si>
  <si>
    <t>王鳳凰</t>
  </si>
  <si>
    <t>基隆市暖暖區源遠路292巷1-5號1F</t>
  </si>
  <si>
    <t>王進豐</t>
  </si>
  <si>
    <t>02-24570828</t>
  </si>
  <si>
    <t>C100000209</t>
  </si>
  <si>
    <t>朱元德</t>
  </si>
  <si>
    <t>台北縣瑞芳鎮逢甲路337號</t>
  </si>
  <si>
    <t>朱水順</t>
  </si>
  <si>
    <t>02-24970773</t>
  </si>
  <si>
    <t>C100000218</t>
  </si>
  <si>
    <t>基隆市安樂區安和一街6巷43之1號2F</t>
  </si>
  <si>
    <t>江明順</t>
  </si>
  <si>
    <t>02-24322272</t>
  </si>
  <si>
    <t>C200003257</t>
  </si>
  <si>
    <t>余曉凡</t>
  </si>
  <si>
    <t>基隆市七堵區百六街53號3F</t>
  </si>
  <si>
    <t>余長壽</t>
  </si>
  <si>
    <t>02-24518685</t>
  </si>
  <si>
    <t>C100003317</t>
  </si>
  <si>
    <t>林天生</t>
  </si>
  <si>
    <t>台北縣瑞芳鎮東和路84號</t>
  </si>
  <si>
    <t>林金池</t>
  </si>
  <si>
    <t>02-24977208</t>
  </si>
  <si>
    <t>C100003326</t>
  </si>
  <si>
    <t>林進功</t>
  </si>
  <si>
    <t>基隆市暖暖區金山街74號</t>
  </si>
  <si>
    <t>林清祥</t>
  </si>
  <si>
    <t>02-24582284</t>
  </si>
  <si>
    <t>C100000012</t>
  </si>
  <si>
    <t>02-24327347</t>
  </si>
  <si>
    <t>F200003296</t>
  </si>
  <si>
    <t>呂惠華</t>
  </si>
  <si>
    <t>基隆市中正區正義路74巷30弄40號</t>
  </si>
  <si>
    <t>呂芳雄</t>
  </si>
  <si>
    <t>02-24287732</t>
  </si>
  <si>
    <t>F200000026</t>
  </si>
  <si>
    <t>林進財</t>
  </si>
  <si>
    <t>台北縣瑞芳鎮中山路246巷11號2F</t>
  </si>
  <si>
    <t>林文吉</t>
  </si>
  <si>
    <t>02-24974586</t>
  </si>
  <si>
    <t>F100000042</t>
  </si>
  <si>
    <t>林意倫</t>
  </si>
  <si>
    <t>台北縣瑞芳鎮三爪子坑路民享新村11</t>
  </si>
  <si>
    <t>林飛</t>
  </si>
  <si>
    <t>02-24979021</t>
  </si>
  <si>
    <t>C200000058</t>
  </si>
  <si>
    <t>林時雨</t>
  </si>
  <si>
    <t>基隆市中山區中華路135-3 號4F</t>
  </si>
  <si>
    <t>林德祥</t>
  </si>
  <si>
    <t>02-24230092</t>
  </si>
  <si>
    <t>公式/公式稽核</t>
    <phoneticPr fontId="6" type="noConversion"/>
  </si>
  <si>
    <r>
      <t>資料/預測/模擬分析/</t>
    </r>
    <r>
      <rPr>
        <b/>
        <sz val="14"/>
        <color rgb="FF002060"/>
        <rFont val="新細明體"/>
        <family val="1"/>
        <charset val="136"/>
      </rPr>
      <t>目標搜尋</t>
    </r>
    <phoneticPr fontId="6" type="noConversion"/>
  </si>
  <si>
    <r>
      <t>資料/預測/模擬分析/</t>
    </r>
    <r>
      <rPr>
        <b/>
        <sz val="14"/>
        <color rgb="FF002060"/>
        <rFont val="新細明體"/>
        <family val="1"/>
        <charset val="136"/>
      </rPr>
      <t>運算列表</t>
    </r>
    <phoneticPr fontId="6" type="noConversion"/>
  </si>
  <si>
    <t>林第生</t>
    <phoneticPr fontId="33" type="noConversion"/>
  </si>
  <si>
    <t>基隆市安樂區安和一街4巷4-3號4F</t>
    <phoneticPr fontId="6" type="noConversion"/>
  </si>
  <si>
    <t>學生姓名</t>
    <phoneticPr fontId="6" type="noConversion"/>
  </si>
  <si>
    <t>第一次</t>
    <phoneticPr fontId="6" type="noConversion"/>
  </si>
  <si>
    <t>第二次</t>
    <phoneticPr fontId="6" type="noConversion"/>
  </si>
  <si>
    <t>第三次</t>
    <phoneticPr fontId="6" type="noConversion"/>
  </si>
  <si>
    <t>王清峰</t>
    <phoneticPr fontId="18" type="noConversion"/>
  </si>
  <si>
    <t>莊慧玲</t>
  </si>
  <si>
    <t>陳偉忠</t>
  </si>
  <si>
    <t>陳建志</t>
  </si>
  <si>
    <t>陳國清</t>
  </si>
  <si>
    <t>林士璁</t>
  </si>
  <si>
    <t>林宸佑</t>
    <phoneticPr fontId="18" type="noConversion"/>
  </si>
  <si>
    <t>萬衛華</t>
  </si>
  <si>
    <t>林建宏</t>
  </si>
  <si>
    <t>林向宏</t>
  </si>
  <si>
    <t>黃士哲</t>
  </si>
  <si>
    <t>林毓倫</t>
  </si>
  <si>
    <t>林宏諭</t>
  </si>
  <si>
    <t>黃炳璁</t>
  </si>
  <si>
    <t>黃冠儒</t>
  </si>
  <si>
    <t>王秀惠</t>
  </si>
  <si>
    <t>吳宜真</t>
  </si>
  <si>
    <t>林毓修</t>
  </si>
  <si>
    <t>陳玉玲</t>
  </si>
  <si>
    <t>李琬茹</t>
  </si>
  <si>
    <t>林宸旭</t>
    <phoneticPr fontId="18" type="noConversion"/>
  </si>
  <si>
    <t>陳友敬</t>
  </si>
  <si>
    <t>謝月嫥</t>
  </si>
  <si>
    <t>鄧綺萍</t>
  </si>
  <si>
    <t>林仁益</t>
    <phoneticPr fontId="18" type="noConversion"/>
  </si>
  <si>
    <t>郭美美</t>
  </si>
  <si>
    <t>柳伊湄</t>
  </si>
  <si>
    <t>練習</t>
    <phoneticPr fontId="6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</si>
  <si>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圈選 第三次成績大於90的成績</t>
    </r>
    <phoneticPr fontId="6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</si>
  <si>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圈選 三次成績都大於80的姓名</t>
    </r>
    <phoneticPr fontId="6" type="noConversion"/>
  </si>
  <si>
    <t>本例</t>
    <phoneticPr fontId="6" type="noConversion"/>
  </si>
  <si>
    <t>求最大利潤</t>
    <phoneticPr fontId="6" type="noConversion"/>
  </si>
  <si>
    <t>可生產A或B</t>
    <phoneticPr fontId="6" type="noConversion"/>
  </si>
  <si>
    <t>可用時間 80、100</t>
    <phoneticPr fontId="6" type="noConversion"/>
  </si>
  <si>
    <t>初版日</t>
  </si>
  <si>
    <t>組類名稱</t>
  </si>
  <si>
    <t>書號</t>
  </si>
  <si>
    <t>書名</t>
  </si>
  <si>
    <t>銷貨量</t>
  </si>
  <si>
    <t>銷貨金額</t>
  </si>
  <si>
    <t>退貨率</t>
  </si>
  <si>
    <t>毛利率</t>
  </si>
  <si>
    <t>1998年</t>
  </si>
  <si>
    <t>產二</t>
  </si>
  <si>
    <t>BC20001</t>
  </si>
  <si>
    <t>國中電腦標準教材(上冊)</t>
  </si>
  <si>
    <t>產一(經銷門市)</t>
  </si>
  <si>
    <t>BC20002</t>
  </si>
  <si>
    <t>國中電腦標準教材(下冊)</t>
  </si>
  <si>
    <t>BC20003</t>
  </si>
  <si>
    <t>電腦我也會-電腦新玩家，PC Easy Go!!</t>
  </si>
  <si>
    <t>BC20004</t>
  </si>
  <si>
    <t>倉頡輸入法標準教材</t>
  </si>
  <si>
    <t>BC20005</t>
  </si>
  <si>
    <t>計算機概論-BCC+Windows 95 + Internet</t>
  </si>
  <si>
    <t>BC20006</t>
  </si>
  <si>
    <t>電腦物語</t>
  </si>
  <si>
    <t>BC20007</t>
  </si>
  <si>
    <t>Windows 奇幻島</t>
  </si>
  <si>
    <t>BC20008</t>
  </si>
  <si>
    <t>多媒體狂想曲</t>
  </si>
  <si>
    <t>BC20009</t>
  </si>
  <si>
    <t>乘著夢想遨遊 Internet</t>
  </si>
  <si>
    <t>BC20010</t>
  </si>
  <si>
    <t>電腦概論標準教材</t>
  </si>
  <si>
    <t>BC20011</t>
  </si>
  <si>
    <t>計算機概論-電腦資訊完整學習</t>
  </si>
  <si>
    <t>BC20012</t>
  </si>
  <si>
    <t>倉頡輸入法與老蘇形音輸入法</t>
  </si>
  <si>
    <t>BC20013</t>
  </si>
  <si>
    <t>電腦概論超基礎入門</t>
  </si>
  <si>
    <t>BC20014</t>
  </si>
  <si>
    <t>透視PC</t>
  </si>
  <si>
    <t>$B$9</t>
  </si>
  <si>
    <t>建立者 黃至祥 於 2021/6/8</t>
  </si>
  <si>
    <t>建立者 黃至祥 於 2021/6/8
修改者 黃至祥 於 2021/6/8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</si>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</sst>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  <numFmt numFmtId="177" formatCode="&quot;$&quot;#,##0_);[Red]\(&quot;$&quot;#,##0\)"/>
    <numFmt numFmtId="178" formatCode="\N\T&quot;$&quot;#,##0;[Red]\N\T&quot;$&quot;\-#,##0"/>
    <numFmt numFmtId="179" formatCode="\N\T&quot;$&quot;#,##0.0;[Red]\N\T&quot;$&quot;\-#,##0.0"/>
    <numFmt numFmtId="180" formatCode="#,##0.0;[Red]\-#,##0.0"/>
    <numFmt numFmtId="181" formatCode="#,##0_ "/>
    <numFmt numFmtId="182" formatCode="#,##0.0_ "/>
    <numFmt numFmtId="183" formatCode="0.00_ "/>
    <numFmt numFmtId="184" formatCode="0.0_ "/>
    <numFmt numFmtId="185" formatCode="0.00%\ &quot;答對了&quot;"/>
    <numFmt numFmtId="186" formatCode="_-&quot;$&quot;* #,##0_-;\-&quot;$&quot;* #,##0_-;_-&quot;$&quot;* &quot;-&quot;??_-;_-@_-"/>
    <numFmt numFmtId="187" formatCode="&quot;$&quot;#,##0"/>
    <numFmt numFmtId="188" formatCode="&quot;$&quot;#,##0.0;[Red]\-&quot;$&quot;#,##0.0"/>
    <numFmt numFmtId="189" formatCode="#,##0_);[Red]\(#,##0\)"/>
  </numFmts>
  <fonts count="75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32"/>
      <name val="Times New Roman"/>
      <family val="1"/>
    </font>
    <font>
      <sz val="12"/>
      <color indexed="9"/>
      <name val="Times New Roman"/>
      <family val="1"/>
    </font>
    <font>
      <sz val="12"/>
      <name val="Times New Roman"/>
      <family val="1"/>
    </font>
    <font>
      <sz val="12"/>
      <name val="Helv"/>
      <family val="2"/>
    </font>
    <font>
      <sz val="12"/>
      <color indexed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華康細圓體(P)"/>
      <family val="2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Courier"/>
      <family val="3"/>
    </font>
    <font>
      <sz val="14"/>
      <name val="華康中黑體"/>
      <family val="3"/>
      <charset val="136"/>
    </font>
    <font>
      <sz val="9"/>
      <name val="細明體"/>
      <family val="3"/>
      <charset val="136"/>
    </font>
    <font>
      <sz val="12"/>
      <color indexed="1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標楷體"/>
      <family val="4"/>
      <charset val="136"/>
    </font>
    <font>
      <b/>
      <sz val="12"/>
      <color indexed="9"/>
      <name val="標楷體"/>
      <family val="4"/>
      <charset val="136"/>
    </font>
    <font>
      <sz val="12"/>
      <name val="標楷體"/>
      <family val="4"/>
      <charset val="136"/>
    </font>
    <font>
      <sz val="12"/>
      <color indexed="56"/>
      <name val="標楷體"/>
      <family val="4"/>
      <charset val="136"/>
    </font>
    <font>
      <sz val="12"/>
      <color indexed="58"/>
      <name val="標楷體"/>
      <family val="4"/>
      <charset val="136"/>
    </font>
    <font>
      <sz val="12"/>
      <color indexed="56"/>
      <name val="Times New Roman"/>
      <family val="1"/>
    </font>
    <font>
      <sz val="12"/>
      <color indexed="58"/>
      <name val="Times New Roman"/>
      <family val="1"/>
    </font>
    <font>
      <sz val="14"/>
      <color indexed="9"/>
      <name val="標楷體"/>
      <family val="4"/>
      <charset val="136"/>
    </font>
    <font>
      <b/>
      <sz val="14"/>
      <color indexed="9"/>
      <name val="標楷體"/>
      <family val="4"/>
      <charset val="136"/>
    </font>
    <font>
      <sz val="12"/>
      <color rgb="FFFF0000"/>
      <name val="新細明體"/>
      <family val="1"/>
      <charset val="136"/>
    </font>
    <font>
      <sz val="12"/>
      <color theme="3" tint="-0.249977111117893"/>
      <name val="Times New Roman"/>
      <family val="1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0"/>
      <name val="Arial"/>
      <family val="2"/>
    </font>
    <font>
      <sz val="12"/>
      <color rgb="FFC00000"/>
      <name val="Arial Unicode MS"/>
      <family val="2"/>
      <charset val="136"/>
    </font>
    <font>
      <vertAlign val="superscript"/>
      <sz val="12"/>
      <name val="Arial"/>
      <family val="2"/>
    </font>
    <font>
      <sz val="12"/>
      <name val="Arial Unicode MS"/>
      <family val="2"/>
      <charset val="136"/>
    </font>
    <font>
      <sz val="12"/>
      <color theme="0"/>
      <name val="Arial Unicode MS"/>
      <family val="2"/>
      <charset val="136"/>
    </font>
    <font>
      <b/>
      <sz val="12"/>
      <color rgb="FF0070C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color rgb="FF0070C0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7030A0"/>
      <name val="Arial Unicode MS"/>
      <family val="2"/>
      <charset val="136"/>
    </font>
    <font>
      <b/>
      <sz val="12"/>
      <color rgb="FFFF0000"/>
      <name val="Arial Unicode MS"/>
      <family val="2"/>
      <charset val="136"/>
    </font>
    <font>
      <b/>
      <sz val="12"/>
      <color rgb="FF00B050"/>
      <name val="Arial Unicode MS"/>
      <family val="2"/>
      <charset val="136"/>
    </font>
    <font>
      <b/>
      <sz val="12"/>
      <color indexed="30"/>
      <name val="Arial Unicode MS"/>
      <family val="2"/>
      <charset val="136"/>
    </font>
    <font>
      <b/>
      <sz val="12"/>
      <color indexed="10"/>
      <name val="Arial Unicode MS"/>
      <family val="2"/>
      <charset val="136"/>
    </font>
    <font>
      <b/>
      <sz val="12"/>
      <color indexed="17"/>
      <name val="Arial Unicode MS"/>
      <family val="2"/>
      <charset val="136"/>
    </font>
    <font>
      <sz val="12"/>
      <color rgb="FFFF0000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12"/>
      <color theme="0"/>
      <name val="新細明體"/>
      <family val="1"/>
      <charset val="136"/>
    </font>
    <font>
      <b/>
      <sz val="12"/>
      <name val="Times New Roman"/>
      <family val="1"/>
    </font>
    <font>
      <b/>
      <sz val="12"/>
      <color rgb="FF002060"/>
      <name val="Times New Roman"/>
      <family val="1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theme="1"/>
      <name val="Times New Roman"/>
      <family val="1"/>
    </font>
    <font>
      <b/>
      <sz val="14"/>
      <color rgb="FF00206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4"/>
      <color rgb="FFFF0000"/>
      <name val="新細明體"/>
      <family val="1"/>
      <charset val="136"/>
    </font>
    <font>
      <b/>
      <sz val="14"/>
      <color rgb="FF00206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4"/>
      <color rgb="FFFF0000"/>
      <name val="新細明體"/>
      <family val="1"/>
      <charset val="136"/>
    </font>
    <font>
      <b/>
      <sz val="11"/>
      <name val="標楷體"/>
      <family val="4"/>
      <charset val="136"/>
    </font>
    <font>
      <sz val="11"/>
      <color theme="5" tint="-0.249977111117893"/>
      <name val="標楷體"/>
      <family val="4"/>
      <charset val="136"/>
    </font>
    <font>
      <b/>
      <sz val="12"/>
      <color indexed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8"/>
      <name val="新細明體"/>
      <family val="1"/>
      <charset val="136"/>
    </font>
    <font>
      <sz val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18"/>
      </patternFill>
    </fill>
    <fill>
      <patternFill patternType="solid">
        <fgColor indexed="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1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8"/>
      </right>
      <top/>
      <bottom/>
      <diagonal/>
    </border>
    <border>
      <left/>
      <right/>
      <top/>
      <bottom style="thin">
        <color indexed="58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5" fillId="0" borderId="0"/>
    <xf numFmtId="0" fontId="10" fillId="0" borderId="0"/>
    <xf numFmtId="0" fontId="14" fillId="0" borderId="0" applyBorder="0"/>
    <xf numFmtId="0" fontId="14" fillId="0" borderId="0" applyBorder="0"/>
    <xf numFmtId="43" fontId="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9" fontId="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4" fillId="0" borderId="0">
      <alignment vertical="center"/>
    </xf>
    <xf numFmtId="0" fontId="39" fillId="0" borderId="0"/>
    <xf numFmtId="44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208">
    <xf numFmtId="0" fontId="0" fillId="0" borderId="0" xfId="0"/>
    <xf numFmtId="0" fontId="13" fillId="0" borderId="0" xfId="0" applyFont="1"/>
    <xf numFmtId="0" fontId="9" fillId="0" borderId="0" xfId="4" applyFont="1"/>
    <xf numFmtId="0" fontId="20" fillId="0" borderId="0" xfId="0" applyFont="1"/>
    <xf numFmtId="0" fontId="22" fillId="3" borderId="0" xfId="1" applyFont="1" applyFill="1" applyAlignment="1">
      <alignment horizontal="center"/>
    </xf>
    <xf numFmtId="0" fontId="21" fillId="4" borderId="4" xfId="2" quotePrefix="1" applyFont="1" applyFill="1" applyBorder="1" applyAlignment="1">
      <alignment horizontal="right"/>
    </xf>
    <xf numFmtId="0" fontId="22" fillId="4" borderId="4" xfId="2" quotePrefix="1" applyFont="1" applyFill="1" applyBorder="1" applyAlignment="1">
      <alignment horizontal="right"/>
    </xf>
    <xf numFmtId="0" fontId="23" fillId="0" borderId="0" xfId="0" applyFont="1"/>
    <xf numFmtId="0" fontId="23" fillId="0" borderId="0" xfId="4" applyFont="1"/>
    <xf numFmtId="0" fontId="28" fillId="5" borderId="0" xfId="3" applyFont="1" applyFill="1" applyAlignment="1">
      <alignment horizontal="centerContinuous" vertical="center"/>
    </xf>
    <xf numFmtId="0" fontId="8" fillId="5" borderId="0" xfId="3" applyFont="1" applyFill="1" applyAlignment="1">
      <alignment horizontal="centerContinuous"/>
    </xf>
    <xf numFmtId="0" fontId="21" fillId="2" borderId="0" xfId="0" applyFont="1" applyFill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7" borderId="2" xfId="0" applyFill="1" applyBorder="1" applyAlignment="1">
      <alignment horizontal="center"/>
    </xf>
    <xf numFmtId="183" fontId="0" fillId="0" borderId="2" xfId="0" applyNumberFormat="1" applyBorder="1"/>
    <xf numFmtId="0" fontId="0" fillId="0" borderId="2" xfId="0" applyBorder="1"/>
    <xf numFmtId="0" fontId="21" fillId="11" borderId="2" xfId="2" quotePrefix="1" applyFont="1" applyFill="1" applyBorder="1" applyAlignment="1">
      <alignment horizontal="right"/>
    </xf>
    <xf numFmtId="176" fontId="12" fillId="9" borderId="2" xfId="5" applyNumberFormat="1" applyFont="1" applyFill="1" applyBorder="1" applyAlignment="1"/>
    <xf numFmtId="0" fontId="0" fillId="10" borderId="2" xfId="0" applyFill="1" applyBorder="1"/>
    <xf numFmtId="0" fontId="22" fillId="3" borderId="0" xfId="1" applyFont="1" applyFill="1" applyAlignment="1">
      <alignment horizontal="left"/>
    </xf>
    <xf numFmtId="0" fontId="0" fillId="12" borderId="0" xfId="0" applyFill="1" applyAlignment="1">
      <alignment horizontal="left" indent="1"/>
    </xf>
    <xf numFmtId="43" fontId="0" fillId="0" borderId="0" xfId="0" applyNumberFormat="1"/>
    <xf numFmtId="0" fontId="0" fillId="14" borderId="0" xfId="0" applyFill="1" applyAlignment="1">
      <alignment horizontal="center"/>
    </xf>
    <xf numFmtId="0" fontId="30" fillId="0" borderId="0" xfId="0" applyFont="1"/>
    <xf numFmtId="0" fontId="24" fillId="17" borderId="5" xfId="2" quotePrefix="1" applyFont="1" applyFill="1" applyBorder="1" applyAlignment="1">
      <alignment horizontal="center"/>
    </xf>
    <xf numFmtId="0" fontId="23" fillId="16" borderId="5" xfId="2" quotePrefix="1" applyFont="1" applyFill="1" applyBorder="1" applyAlignment="1">
      <alignment horizontal="center"/>
    </xf>
    <xf numFmtId="0" fontId="9" fillId="0" borderId="0" xfId="4" applyFont="1" applyFill="1"/>
    <xf numFmtId="0" fontId="23" fillId="0" borderId="0" xfId="4" applyFont="1" applyFill="1"/>
    <xf numFmtId="0" fontId="26" fillId="17" borderId="5" xfId="2" applyFont="1" applyFill="1" applyBorder="1" applyAlignment="1">
      <alignment horizontal="center"/>
    </xf>
    <xf numFmtId="40" fontId="31" fillId="16" borderId="5" xfId="6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2" fillId="0" borderId="9" xfId="12" applyFont="1" applyBorder="1">
      <alignment vertical="center"/>
    </xf>
    <xf numFmtId="10" fontId="34" fillId="0" borderId="9" xfId="12" applyNumberFormat="1" applyFont="1" applyBorder="1">
      <alignment vertical="center"/>
    </xf>
    <xf numFmtId="0" fontId="4" fillId="0" borderId="0" xfId="12">
      <alignment vertical="center"/>
    </xf>
    <xf numFmtId="0" fontId="35" fillId="0" borderId="0" xfId="12" applyFont="1">
      <alignment vertical="center"/>
    </xf>
    <xf numFmtId="0" fontId="34" fillId="0" borderId="9" xfId="12" applyFont="1" applyBorder="1">
      <alignment vertical="center"/>
    </xf>
    <xf numFmtId="6" fontId="34" fillId="0" borderId="9" xfId="12" applyNumberFormat="1" applyFont="1" applyBorder="1">
      <alignment vertical="center"/>
    </xf>
    <xf numFmtId="0" fontId="36" fillId="0" borderId="0" xfId="12" applyFont="1">
      <alignment vertical="center"/>
    </xf>
    <xf numFmtId="0" fontId="38" fillId="0" borderId="0" xfId="12" applyFont="1">
      <alignment vertical="center"/>
    </xf>
    <xf numFmtId="0" fontId="36" fillId="0" borderId="2" xfId="12" applyFont="1" applyBorder="1" applyAlignment="1">
      <alignment horizontal="center" vertical="center"/>
    </xf>
    <xf numFmtId="0" fontId="34" fillId="0" borderId="0" xfId="12" applyFont="1">
      <alignment vertical="center"/>
    </xf>
    <xf numFmtId="0" fontId="35" fillId="0" borderId="0" xfId="12" applyFont="1" applyAlignment="1"/>
    <xf numFmtId="0" fontId="5" fillId="0" borderId="2" xfId="12" applyFont="1" applyFill="1" applyBorder="1" applyAlignment="1"/>
    <xf numFmtId="0" fontId="11" fillId="7" borderId="2" xfId="12" applyFont="1" applyFill="1" applyBorder="1" applyAlignment="1"/>
    <xf numFmtId="0" fontId="19" fillId="0" borderId="2" xfId="12" applyFont="1" applyFill="1" applyBorder="1" applyAlignment="1"/>
    <xf numFmtId="0" fontId="40" fillId="0" borderId="0" xfId="13" applyFont="1"/>
    <xf numFmtId="0" fontId="42" fillId="0" borderId="0" xfId="13" applyFont="1"/>
    <xf numFmtId="0" fontId="42" fillId="0" borderId="10" xfId="13" applyFont="1" applyBorder="1"/>
    <xf numFmtId="6" fontId="42" fillId="0" borderId="11" xfId="14" applyNumberFormat="1" applyFont="1" applyBorder="1" applyAlignment="1"/>
    <xf numFmtId="0" fontId="42" fillId="16" borderId="0" xfId="13" applyFont="1" applyFill="1" applyAlignment="1">
      <alignment horizontal="center"/>
    </xf>
    <xf numFmtId="0" fontId="42" fillId="0" borderId="12" xfId="13" applyFont="1" applyBorder="1"/>
    <xf numFmtId="184" fontId="42" fillId="0" borderId="13" xfId="15" applyNumberFormat="1" applyFont="1" applyBorder="1" applyAlignment="1"/>
    <xf numFmtId="0" fontId="42" fillId="0" borderId="0" xfId="13" applyFont="1" applyBorder="1"/>
    <xf numFmtId="0" fontId="42" fillId="0" borderId="14" xfId="13" applyFont="1" applyBorder="1"/>
    <xf numFmtId="0" fontId="43" fillId="0" borderId="0" xfId="13" applyFont="1"/>
    <xf numFmtId="0" fontId="42" fillId="0" borderId="15" xfId="13" applyFont="1" applyBorder="1"/>
    <xf numFmtId="6" fontId="42" fillId="0" borderId="13" xfId="14" applyNumberFormat="1" applyFont="1" applyBorder="1" applyAlignment="1"/>
    <xf numFmtId="0" fontId="42" fillId="0" borderId="0" xfId="13" quotePrefix="1" applyFont="1"/>
    <xf numFmtId="6" fontId="44" fillId="0" borderId="13" xfId="14" applyNumberFormat="1" applyFont="1" applyBorder="1" applyAlignment="1"/>
    <xf numFmtId="6" fontId="42" fillId="0" borderId="13" xfId="13" applyNumberFormat="1" applyFont="1" applyBorder="1"/>
    <xf numFmtId="6" fontId="45" fillId="0" borderId="13" xfId="14" applyNumberFormat="1" applyFont="1" applyBorder="1" applyAlignment="1"/>
    <xf numFmtId="0" fontId="46" fillId="0" borderId="12" xfId="13" applyFont="1" applyBorder="1"/>
    <xf numFmtId="8" fontId="45" fillId="0" borderId="13" xfId="13" applyNumberFormat="1" applyFont="1" applyBorder="1"/>
    <xf numFmtId="0" fontId="47" fillId="0" borderId="16" xfId="13" applyFont="1" applyBorder="1"/>
    <xf numFmtId="8" fontId="44" fillId="0" borderId="17" xfId="13" applyNumberFormat="1" applyFont="1" applyBorder="1"/>
    <xf numFmtId="185" fontId="4" fillId="16" borderId="2" xfId="12" applyNumberFormat="1" applyFill="1" applyBorder="1" applyAlignment="1">
      <alignment horizontal="center" vertical="center" shrinkToFit="1"/>
    </xf>
    <xf numFmtId="0" fontId="4" fillId="16" borderId="2" xfId="12" applyFill="1" applyBorder="1" applyAlignment="1">
      <alignment horizontal="center" vertical="center" shrinkToFit="1"/>
    </xf>
    <xf numFmtId="176" fontId="12" fillId="0" borderId="0" xfId="5" applyNumberFormat="1" applyFont="1" applyFill="1" applyBorder="1" applyAlignment="1"/>
    <xf numFmtId="43" fontId="12" fillId="0" borderId="0" xfId="2" applyNumberFormat="1" applyFont="1" applyFill="1" applyBorder="1" applyAlignment="1"/>
    <xf numFmtId="176" fontId="12" fillId="0" borderId="1" xfId="5" applyNumberFormat="1" applyFont="1" applyFill="1" applyBorder="1" applyAlignment="1"/>
    <xf numFmtId="43" fontId="12" fillId="0" borderId="1" xfId="2" applyNumberFormat="1" applyFont="1" applyFill="1" applyBorder="1" applyAlignment="1"/>
    <xf numFmtId="0" fontId="23" fillId="19" borderId="2" xfId="3" quotePrefix="1" applyFont="1" applyFill="1" applyBorder="1" applyAlignment="1">
      <alignment horizontal="left"/>
    </xf>
    <xf numFmtId="4" fontId="9" fillId="20" borderId="2" xfId="3" applyNumberFormat="1" applyFont="1" applyFill="1" applyBorder="1"/>
    <xf numFmtId="4" fontId="9" fillId="15" borderId="0" xfId="16" applyNumberFormat="1" applyFont="1" applyFill="1" applyBorder="1" applyAlignment="1"/>
    <xf numFmtId="3" fontId="9" fillId="20" borderId="2" xfId="3" applyNumberFormat="1" applyFont="1" applyFill="1" applyBorder="1"/>
    <xf numFmtId="3" fontId="9" fillId="15" borderId="0" xfId="16" applyNumberFormat="1" applyFont="1" applyFill="1" applyBorder="1" applyAlignment="1"/>
    <xf numFmtId="0" fontId="23" fillId="0" borderId="3" xfId="3" quotePrefix="1" applyFont="1" applyFill="1" applyBorder="1" applyAlignment="1">
      <alignment horizontal="left"/>
    </xf>
    <xf numFmtId="3" fontId="9" fillId="0" borderId="6" xfId="3" applyNumberFormat="1" applyFont="1" applyFill="1" applyBorder="1"/>
    <xf numFmtId="3" fontId="9" fillId="17" borderId="6" xfId="3" applyNumberFormat="1" applyFont="1" applyFill="1" applyBorder="1"/>
    <xf numFmtId="10" fontId="9" fillId="17" borderId="2" xfId="17" applyNumberFormat="1" applyFont="1" applyFill="1" applyBorder="1"/>
    <xf numFmtId="0" fontId="23" fillId="19" borderId="2" xfId="3" applyFont="1" applyFill="1" applyBorder="1" applyAlignment="1">
      <alignment horizontal="left"/>
    </xf>
    <xf numFmtId="3" fontId="9" fillId="20" borderId="6" xfId="3" applyNumberFormat="1" applyFont="1" applyFill="1" applyBorder="1"/>
    <xf numFmtId="186" fontId="9" fillId="17" borderId="6" xfId="18" applyNumberFormat="1" applyFont="1" applyFill="1" applyBorder="1" applyAlignment="1"/>
    <xf numFmtId="187" fontId="42" fillId="0" borderId="11" xfId="15" applyNumberFormat="1" applyFont="1" applyBorder="1" applyAlignment="1"/>
    <xf numFmtId="176" fontId="42" fillId="0" borderId="13" xfId="15" applyNumberFormat="1" applyFont="1" applyBorder="1" applyAlignment="1"/>
    <xf numFmtId="0" fontId="45" fillId="0" borderId="0" xfId="13" applyFont="1" applyAlignment="1">
      <alignment horizontal="right"/>
    </xf>
    <xf numFmtId="0" fontId="49" fillId="0" borderId="0" xfId="13" applyFont="1"/>
    <xf numFmtId="187" fontId="42" fillId="0" borderId="13" xfId="15" applyNumberFormat="1" applyFont="1" applyBorder="1" applyAlignment="1"/>
    <xf numFmtId="0" fontId="44" fillId="0" borderId="12" xfId="13" applyFont="1" applyBorder="1"/>
    <xf numFmtId="187" fontId="44" fillId="0" borderId="13" xfId="15" applyNumberFormat="1" applyFont="1" applyBorder="1" applyAlignment="1"/>
    <xf numFmtId="0" fontId="50" fillId="0" borderId="12" xfId="13" applyFont="1" applyBorder="1"/>
    <xf numFmtId="187" fontId="50" fillId="0" borderId="13" xfId="15" applyNumberFormat="1" applyFont="1" applyBorder="1" applyAlignment="1"/>
    <xf numFmtId="0" fontId="51" fillId="0" borderId="16" xfId="13" applyFont="1" applyBorder="1"/>
    <xf numFmtId="187" fontId="51" fillId="0" borderId="17" xfId="15" applyNumberFormat="1" applyFont="1" applyBorder="1" applyAlignment="1"/>
    <xf numFmtId="0" fontId="42" fillId="0" borderId="18" xfId="13" applyFont="1" applyBorder="1"/>
    <xf numFmtId="6" fontId="42" fillId="0" borderId="19" xfId="14" applyNumberFormat="1" applyFont="1" applyBorder="1" applyAlignment="1"/>
    <xf numFmtId="0" fontId="42" fillId="0" borderId="20" xfId="13" applyFont="1" applyBorder="1"/>
    <xf numFmtId="176" fontId="42" fillId="0" borderId="21" xfId="15" applyNumberFormat="1" applyFont="1" applyBorder="1" applyAlignment="1"/>
    <xf numFmtId="6" fontId="42" fillId="0" borderId="21" xfId="14" applyNumberFormat="1" applyFont="1" applyBorder="1" applyAlignment="1"/>
    <xf numFmtId="0" fontId="52" fillId="0" borderId="20" xfId="13" applyFont="1" applyBorder="1"/>
    <xf numFmtId="6" fontId="52" fillId="0" borderId="21" xfId="14" applyNumberFormat="1" applyFont="1" applyBorder="1" applyAlignment="1"/>
    <xf numFmtId="6" fontId="42" fillId="0" borderId="21" xfId="13" applyNumberFormat="1" applyFont="1" applyBorder="1"/>
    <xf numFmtId="188" fontId="42" fillId="0" borderId="21" xfId="14" applyNumberFormat="1" applyFont="1" applyBorder="1" applyAlignment="1"/>
    <xf numFmtId="0" fontId="53" fillId="0" borderId="20" xfId="13" applyFont="1" applyBorder="1"/>
    <xf numFmtId="6" fontId="53" fillId="0" borderId="21" xfId="14" applyNumberFormat="1" applyFont="1" applyBorder="1" applyAlignment="1"/>
    <xf numFmtId="0" fontId="54" fillId="0" borderId="22" xfId="13" applyFont="1" applyBorder="1"/>
    <xf numFmtId="6" fontId="54" fillId="0" borderId="23" xfId="14" applyNumberFormat="1" applyFont="1" applyBorder="1" applyAlignment="1"/>
    <xf numFmtId="0" fontId="42" fillId="0" borderId="24" xfId="13" applyFont="1" applyBorder="1"/>
    <xf numFmtId="6" fontId="42" fillId="0" borderId="25" xfId="14" applyNumberFormat="1" applyFont="1" applyBorder="1" applyAlignment="1"/>
    <xf numFmtId="0" fontId="42" fillId="0" borderId="26" xfId="13" applyFont="1" applyBorder="1"/>
    <xf numFmtId="176" fontId="42" fillId="0" borderId="27" xfId="15" applyNumberFormat="1" applyFont="1" applyBorder="1" applyAlignment="1"/>
    <xf numFmtId="6" fontId="42" fillId="0" borderId="27" xfId="14" applyNumberFormat="1" applyFont="1" applyBorder="1" applyAlignment="1"/>
    <xf numFmtId="0" fontId="52" fillId="0" borderId="26" xfId="13" applyFont="1" applyBorder="1"/>
    <xf numFmtId="6" fontId="52" fillId="0" borderId="27" xfId="14" applyNumberFormat="1" applyFont="1" applyBorder="1" applyAlignment="1"/>
    <xf numFmtId="6" fontId="42" fillId="0" borderId="27" xfId="13" applyNumberFormat="1" applyFont="1" applyBorder="1"/>
    <xf numFmtId="0" fontId="53" fillId="0" borderId="26" xfId="13" applyFont="1" applyBorder="1"/>
    <xf numFmtId="6" fontId="53" fillId="0" borderId="27" xfId="14" applyNumberFormat="1" applyFont="1" applyBorder="1" applyAlignment="1"/>
    <xf numFmtId="0" fontId="54" fillId="0" borderId="28" xfId="13" applyFont="1" applyFill="1" applyBorder="1"/>
    <xf numFmtId="6" fontId="54" fillId="0" borderId="29" xfId="14" applyNumberFormat="1" applyFont="1" applyBorder="1" applyAlignment="1"/>
    <xf numFmtId="0" fontId="55" fillId="0" borderId="0" xfId="12" applyFont="1">
      <alignment vertical="center"/>
    </xf>
    <xf numFmtId="0" fontId="56" fillId="0" borderId="0" xfId="0" applyFont="1"/>
    <xf numFmtId="183" fontId="57" fillId="8" borderId="2" xfId="0" applyNumberFormat="1" applyFont="1" applyFill="1" applyBorder="1"/>
    <xf numFmtId="0" fontId="23" fillId="18" borderId="5" xfId="2" quotePrefix="1" applyFont="1" applyFill="1" applyBorder="1" applyAlignment="1">
      <alignment horizontal="center"/>
    </xf>
    <xf numFmtId="0" fontId="9" fillId="18" borderId="5" xfId="2" applyFont="1" applyFill="1" applyBorder="1" applyAlignment="1">
      <alignment horizontal="center"/>
    </xf>
    <xf numFmtId="40" fontId="9" fillId="16" borderId="5" xfId="6" applyFont="1" applyFill="1" applyBorder="1"/>
    <xf numFmtId="176" fontId="9" fillId="17" borderId="5" xfId="5" applyNumberFormat="1" applyFont="1" applyFill="1" applyBorder="1"/>
    <xf numFmtId="180" fontId="9" fillId="16" borderId="5" xfId="6" applyNumberFormat="1" applyFont="1" applyFill="1" applyBorder="1"/>
    <xf numFmtId="0" fontId="9" fillId="17" borderId="5" xfId="2" applyFont="1" applyFill="1" applyBorder="1" applyAlignment="1">
      <alignment horizontal="center"/>
    </xf>
    <xf numFmtId="0" fontId="9" fillId="0" borderId="0" xfId="1" applyFont="1" applyBorder="1"/>
    <xf numFmtId="0" fontId="22" fillId="3" borderId="0" xfId="1" applyFont="1" applyFill="1" applyBorder="1"/>
    <xf numFmtId="0" fontId="22" fillId="3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13" borderId="0" xfId="1" applyFont="1" applyFill="1" applyBorder="1"/>
    <xf numFmtId="0" fontId="0" fillId="0" borderId="0" xfId="0" applyBorder="1"/>
    <xf numFmtId="0" fontId="22" fillId="0" borderId="0" xfId="1" applyFont="1" applyFill="1" applyBorder="1"/>
    <xf numFmtId="0" fontId="8" fillId="0" borderId="0" xfId="1" applyFont="1" applyFill="1" applyBorder="1"/>
    <xf numFmtId="0" fontId="9" fillId="0" borderId="0" xfId="1" applyFont="1" applyFill="1" applyBorder="1"/>
    <xf numFmtId="0" fontId="0" fillId="0" borderId="0" xfId="0" applyFill="1"/>
    <xf numFmtId="0" fontId="8" fillId="22" borderId="0" xfId="1" applyFont="1" applyFill="1" applyBorder="1"/>
    <xf numFmtId="0" fontId="59" fillId="0" borderId="0" xfId="1" applyFont="1" applyBorder="1"/>
    <xf numFmtId="0" fontId="7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12" borderId="0" xfId="1" applyFont="1" applyFill="1" applyBorder="1" applyAlignment="1">
      <alignment horizontal="center"/>
    </xf>
    <xf numFmtId="0" fontId="58" fillId="21" borderId="0" xfId="1" applyFont="1" applyFill="1" applyAlignment="1">
      <alignment horizontal="center"/>
    </xf>
    <xf numFmtId="0" fontId="60" fillId="0" borderId="0" xfId="1" applyFont="1" applyBorder="1"/>
    <xf numFmtId="182" fontId="62" fillId="24" borderId="0" xfId="0" applyNumberFormat="1" applyFont="1" applyFill="1"/>
    <xf numFmtId="181" fontId="62" fillId="24" borderId="0" xfId="0" applyNumberFormat="1" applyFont="1" applyFill="1"/>
    <xf numFmtId="9" fontId="62" fillId="24" borderId="0" xfId="10" applyFont="1" applyFill="1"/>
    <xf numFmtId="0" fontId="3" fillId="0" borderId="0" xfId="12" applyFont="1">
      <alignment vertical="center"/>
    </xf>
    <xf numFmtId="0" fontId="48" fillId="0" borderId="0" xfId="12" applyFont="1" applyAlignment="1">
      <alignment vertical="top"/>
    </xf>
    <xf numFmtId="0" fontId="63" fillId="0" borderId="0" xfId="12" applyFont="1">
      <alignment vertical="center"/>
    </xf>
    <xf numFmtId="0" fontId="0" fillId="0" borderId="0" xfId="0" applyFont="1"/>
    <xf numFmtId="0" fontId="5" fillId="25" borderId="0" xfId="19" applyFont="1" applyFill="1" applyBorder="1">
      <alignment vertical="center"/>
    </xf>
    <xf numFmtId="0" fontId="36" fillId="0" borderId="0" xfId="20" applyFont="1" applyBorder="1">
      <alignment vertical="center"/>
    </xf>
    <xf numFmtId="1" fontId="5" fillId="0" borderId="0" xfId="19" applyNumberFormat="1">
      <alignment vertical="center"/>
    </xf>
    <xf numFmtId="0" fontId="5" fillId="0" borderId="0" xfId="19">
      <alignment vertical="center"/>
    </xf>
    <xf numFmtId="1" fontId="5" fillId="26" borderId="0" xfId="19" applyNumberFormat="1" applyFill="1">
      <alignment vertical="center"/>
    </xf>
    <xf numFmtId="1" fontId="5" fillId="0" borderId="0" xfId="19" applyNumberFormat="1" applyFill="1">
      <alignment vertical="center"/>
    </xf>
    <xf numFmtId="1" fontId="5" fillId="27" borderId="0" xfId="19" applyNumberFormat="1" applyFill="1">
      <alignment vertical="center"/>
    </xf>
    <xf numFmtId="0" fontId="0" fillId="0" borderId="0" xfId="0" applyFont="1" applyAlignment="1">
      <alignment horizontal="center"/>
    </xf>
    <xf numFmtId="0" fontId="64" fillId="0" borderId="0" xfId="0" applyFont="1"/>
    <xf numFmtId="0" fontId="56" fillId="0" borderId="30" xfId="0" applyFont="1" applyBorder="1" applyAlignment="1">
      <alignment horizontal="right"/>
    </xf>
    <xf numFmtId="10" fontId="0" fillId="0" borderId="30" xfId="0" applyNumberFormat="1" applyFont="1" applyBorder="1"/>
    <xf numFmtId="0" fontId="0" fillId="0" borderId="30" xfId="0" applyFont="1" applyBorder="1"/>
    <xf numFmtId="6" fontId="0" fillId="0" borderId="30" xfId="0" applyNumberFormat="1" applyFont="1" applyBorder="1"/>
    <xf numFmtId="176" fontId="0" fillId="0" borderId="30" xfId="5" applyNumberFormat="1" applyFont="1" applyBorder="1"/>
    <xf numFmtId="176" fontId="0" fillId="0" borderId="30" xfId="0" applyNumberFormat="1" applyFont="1" applyBorder="1"/>
    <xf numFmtId="0" fontId="65" fillId="0" borderId="0" xfId="0" applyFont="1" applyAlignment="1">
      <alignment vertical="top"/>
    </xf>
    <xf numFmtId="1" fontId="0" fillId="26" borderId="0" xfId="19" applyNumberFormat="1" applyFont="1" applyFill="1">
      <alignment vertical="center"/>
    </xf>
    <xf numFmtId="0" fontId="0" fillId="0" borderId="0" xfId="19" applyFont="1">
      <alignment vertical="center"/>
    </xf>
    <xf numFmtId="0" fontId="11" fillId="28" borderId="0" xfId="0" applyFont="1" applyFill="1" applyBorder="1" applyAlignment="1">
      <alignment horizontal="center" vertical="center" wrapText="1"/>
    </xf>
    <xf numFmtId="189" fontId="0" fillId="29" borderId="31" xfId="0" applyNumberFormat="1" applyFill="1" applyBorder="1" applyAlignment="1">
      <alignment horizontal="center" vertical="center"/>
    </xf>
    <xf numFmtId="0" fontId="67" fillId="29" borderId="32" xfId="0" applyNumberFormat="1" applyFont="1" applyFill="1" applyBorder="1" applyAlignment="1">
      <alignment horizontal="center" vertical="center"/>
    </xf>
    <xf numFmtId="0" fontId="67" fillId="29" borderId="33" xfId="0" applyNumberFormat="1" applyFont="1" applyFill="1" applyBorder="1" applyAlignment="1">
      <alignment horizontal="center" vertical="center"/>
    </xf>
    <xf numFmtId="189" fontId="0" fillId="30" borderId="34" xfId="0" applyNumberFormat="1" applyFill="1" applyBorder="1" applyAlignment="1">
      <alignment horizontal="center" vertical="center"/>
    </xf>
    <xf numFmtId="0" fontId="67" fillId="30" borderId="35" xfId="0" applyNumberFormat="1" applyFont="1" applyFill="1" applyBorder="1" applyAlignment="1">
      <alignment horizontal="center" vertical="center"/>
    </xf>
    <xf numFmtId="0" fontId="67" fillId="30" borderId="36" xfId="0" applyNumberFormat="1" applyFont="1" applyFill="1" applyBorder="1" applyAlignment="1">
      <alignment horizontal="center" vertical="center"/>
    </xf>
    <xf numFmtId="189" fontId="0" fillId="29" borderId="34" xfId="0" applyNumberFormat="1" applyFill="1" applyBorder="1" applyAlignment="1">
      <alignment horizontal="center" vertical="center"/>
    </xf>
    <xf numFmtId="0" fontId="67" fillId="29" borderId="35" xfId="0" applyNumberFormat="1" applyFont="1" applyFill="1" applyBorder="1" applyAlignment="1">
      <alignment horizontal="center" vertical="center"/>
    </xf>
    <xf numFmtId="0" fontId="67" fillId="29" borderId="36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68" fillId="0" borderId="0" xfId="0" applyFont="1"/>
    <xf numFmtId="0" fontId="69" fillId="0" borderId="0" xfId="0" applyFont="1" applyAlignment="1">
      <alignment horizontal="center"/>
    </xf>
    <xf numFmtId="0" fontId="70" fillId="0" borderId="0" xfId="0" applyFont="1"/>
    <xf numFmtId="0" fontId="11" fillId="6" borderId="0" xfId="0" applyFont="1" applyFill="1" applyAlignment="1">
      <alignment horizontal="center"/>
    </xf>
    <xf numFmtId="0" fontId="23" fillId="0" borderId="7" xfId="4" applyFont="1" applyFill="1" applyBorder="1" applyAlignment="1">
      <alignment horizontal="right" vertical="center" textRotation="255"/>
    </xf>
    <xf numFmtId="0" fontId="9" fillId="0" borderId="7" xfId="4" applyFont="1" applyFill="1" applyBorder="1" applyAlignment="1">
      <alignment horizontal="right" vertical="center" textRotation="255"/>
    </xf>
    <xf numFmtId="0" fontId="27" fillId="0" borderId="8" xfId="4" applyFont="1" applyFill="1" applyBorder="1" applyAlignment="1">
      <alignment horizontal="center"/>
    </xf>
    <xf numFmtId="0" fontId="29" fillId="23" borderId="0" xfId="0" applyFont="1" applyFill="1" applyAlignment="1">
      <alignment horizontal="center"/>
    </xf>
    <xf numFmtId="0" fontId="61" fillId="0" borderId="0" xfId="0" applyFont="1" applyAlignment="1">
      <alignment horizontal="center" wrapText="1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3" fontId="0" fillId="0" borderId="0" xfId="0" applyNumberFormat="1" applyFill="1" applyBorder="1" applyAlignment="1"/>
    <xf numFmtId="10" fontId="0" fillId="0" borderId="0" xfId="0" applyNumberFormat="1" applyFill="1" applyBorder="1" applyAlignment="1"/>
    <xf numFmtId="186" fontId="0" fillId="0" borderId="38" xfId="0" applyNumberFormat="1" applyFill="1" applyBorder="1" applyAlignment="1"/>
    <xf numFmtId="0" fontId="71" fillId="4" borderId="39" xfId="0" applyFont="1" applyFill="1" applyBorder="1" applyAlignment="1">
      <alignment horizontal="left"/>
    </xf>
    <xf numFmtId="0" fontId="71" fillId="4" borderId="37" xfId="0" applyFont="1" applyFill="1" applyBorder="1" applyAlignment="1">
      <alignment horizontal="left"/>
    </xf>
    <xf numFmtId="0" fontId="0" fillId="0" borderId="40" xfId="0" applyFill="1" applyBorder="1" applyAlignment="1"/>
    <xf numFmtId="0" fontId="72" fillId="31" borderId="0" xfId="0" applyFont="1" applyFill="1" applyBorder="1" applyAlignment="1">
      <alignment horizontal="left"/>
    </xf>
    <xf numFmtId="0" fontId="73" fillId="31" borderId="40" xfId="0" applyFont="1" applyFill="1" applyBorder="1" applyAlignment="1">
      <alignment horizontal="left"/>
    </xf>
    <xf numFmtId="0" fontId="72" fillId="31" borderId="38" xfId="0" applyFont="1" applyFill="1" applyBorder="1" applyAlignment="1">
      <alignment horizontal="left"/>
    </xf>
    <xf numFmtId="0" fontId="11" fillId="4" borderId="37" xfId="0" applyFont="1" applyFill="1" applyBorder="1" applyAlignment="1">
      <alignment horizontal="right"/>
    </xf>
    <xf numFmtId="0" fontId="11" fillId="4" borderId="39" xfId="0" applyFont="1" applyFill="1" applyBorder="1" applyAlignment="1">
      <alignment horizontal="right"/>
    </xf>
    <xf numFmtId="4" fontId="0" fillId="32" borderId="0" xfId="0" applyNumberFormat="1" applyFill="1" applyBorder="1" applyAlignment="1"/>
    <xf numFmtId="3" fontId="0" fillId="32" borderId="0" xfId="0" applyNumberFormat="1" applyFill="1" applyBorder="1" applyAlignment="1"/>
    <xf numFmtId="0" fontId="74" fillId="0" borderId="0" xfId="0" applyFont="1" applyFill="1" applyBorder="1" applyAlignment="1">
      <alignment vertical="top" wrapText="1"/>
    </xf>
  </cellXfs>
  <cellStyles count="21">
    <cellStyle name="一般" xfId="0" builtinId="0"/>
    <cellStyle name="一般 2" xfId="12" xr:uid="{00000000-0005-0000-0000-000001000000}"/>
    <cellStyle name="一般 3" xfId="13" xr:uid="{00000000-0005-0000-0000-000002000000}"/>
    <cellStyle name="一般 3 2" xfId="19" xr:uid="{00000000-0005-0000-0000-000003000000}"/>
    <cellStyle name="一般 4" xfId="20" xr:uid="{00000000-0005-0000-0000-000004000000}"/>
    <cellStyle name="一般 5" xfId="16" xr:uid="{00000000-0005-0000-0000-000005000000}"/>
    <cellStyle name="一般_Sheet1" xfId="1" xr:uid="{00000000-0005-0000-0000-000006000000}"/>
    <cellStyle name="一般_目標搜尋" xfId="2" xr:uid="{00000000-0005-0000-0000-000007000000}"/>
    <cellStyle name="一般_成本費用分析" xfId="3" xr:uid="{00000000-0005-0000-0000-000008000000}"/>
    <cellStyle name="一般_量化管理1" xfId="4" xr:uid="{00000000-0005-0000-0000-000009000000}"/>
    <cellStyle name="千分位" xfId="5" builtinId="3"/>
    <cellStyle name="千分位 2" xfId="15" xr:uid="{00000000-0005-0000-0000-00000B000000}"/>
    <cellStyle name="千分位_量化管理1" xfId="6" xr:uid="{00000000-0005-0000-0000-00000C000000}"/>
    <cellStyle name="中國貨幣" xfId="7" xr:uid="{00000000-0005-0000-0000-00000D000000}"/>
    <cellStyle name="中國貨幣1" xfId="8" xr:uid="{00000000-0005-0000-0000-00000E000000}"/>
    <cellStyle name="中國貨幣2" xfId="9" xr:uid="{00000000-0005-0000-0000-00000F000000}"/>
    <cellStyle name="百分比" xfId="10" builtinId="5"/>
    <cellStyle name="百分比 2" xfId="17" xr:uid="{00000000-0005-0000-0000-000011000000}"/>
    <cellStyle name="貨幣 2" xfId="14" xr:uid="{00000000-0005-0000-0000-000012000000}"/>
    <cellStyle name="貨幣 2 2" xfId="18" xr:uid="{00000000-0005-0000-0000-000013000000}"/>
    <cellStyle name="貨幣[0]_目標搜尋" xfId="11" xr:uid="{00000000-0005-0000-0000-000014000000}"/>
  </cellStyles>
  <dxfs count="8">
    <dxf>
      <font>
        <b/>
        <i val="0"/>
        <color rgb="FFC00000"/>
      </font>
      <fill>
        <patternFill>
          <bgColor theme="7" tint="0.79998168889431442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  <numFmt numFmtId="30" formatCode="@"/>
    </dxf>
    <dxf>
      <numFmt numFmtId="190" formatCode="0\ &quot;答對了&quot;"/>
    </dxf>
    <dxf>
      <numFmt numFmtId="185" formatCode="0.00%\ &quot;答對了&quot;"/>
    </dxf>
    <dxf>
      <numFmt numFmtId="190" formatCode="0\ &quot;答對了&quot;"/>
    </dxf>
    <dxf>
      <numFmt numFmtId="191" formatCode="&quot;答對了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73270100877182"/>
          <c:y val="0.10559010214104601"/>
          <c:w val="0.79385399598204165"/>
          <c:h val="0.701863620114010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細圓體(P)"/>
                    <a:ea typeface="華康細圓體(P)"/>
                    <a:cs typeface="華康細圓體(P)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目標搜尋!$F$8:$H$8</c:f>
              <c:strCache>
                <c:ptCount val="3"/>
                <c:pt idx="0">
                  <c:v>廣告量</c:v>
                </c:pt>
                <c:pt idx="1">
                  <c:v>季節因子</c:v>
                </c:pt>
                <c:pt idx="2">
                  <c:v>銷售量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24E0-4133-B0C7-92959495BB5C}"/>
            </c:ext>
          </c:extLst>
        </c:ser>
        <c:ser>
          <c:idx val="1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華康細圓體(P)"/>
                    <a:ea typeface="華康細圓體(P)"/>
                    <a:cs typeface="華康細圓體(P)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目標搜尋!$F$8:$H$8</c:f>
              <c:strCache>
                <c:ptCount val="3"/>
                <c:pt idx="0">
                  <c:v>廣告量</c:v>
                </c:pt>
                <c:pt idx="1">
                  <c:v>季節因子</c:v>
                </c:pt>
                <c:pt idx="2">
                  <c:v>銷售量</c:v>
                </c:pt>
              </c:strCache>
            </c:strRef>
          </c:cat>
          <c:val>
            <c:numRef>
              <c:f>目標搜尋!$F$9:$H$9</c:f>
              <c:numCache>
                <c:formatCode>General</c:formatCode>
                <c:ptCount val="3"/>
                <c:pt idx="1">
                  <c:v>1.1000000000000001</c:v>
                </c:pt>
                <c:pt idx="2">
                  <c:v>1304.3606863134139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4E0-4133-B0C7-92959495BB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1639096"/>
        <c:axId val="491638704"/>
      </c:lineChart>
      <c:catAx>
        <c:axId val="4916390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細圓體(P)"/>
                <a:ea typeface="華康細圓體(P)"/>
                <a:cs typeface="華康細圓體(P)"/>
              </a:defRPr>
            </a:pPr>
            <a:endParaRPr lang="zh-TW"/>
          </a:p>
        </c:txPr>
        <c:crossAx val="491638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91638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細圓體(P)"/>
                <a:ea typeface="華康細圓體(P)"/>
                <a:cs typeface="華康細圓體(P)"/>
              </a:defRPr>
            </a:pPr>
            <a:endParaRPr lang="zh-TW"/>
          </a:p>
        </c:txPr>
        <c:crossAx val="4916390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細圓體(P)"/>
          <a:ea typeface="華康細圓體(P)"/>
          <a:cs typeface="華康細圓體(P)"/>
        </a:defRPr>
      </a:pPr>
      <a:endParaRPr lang="zh-TW"/>
    </a:p>
  </c:txPr>
  <c:printSettings>
    <c:headerFooter alignWithMargins="0"/>
    <c:pageMargins b="1" l="0.75000000000000133" r="0.75000000000000133" t="1" header="0.5" footer="0.5"/>
    <c:pageSetup/>
  </c:printSettings>
</c:chartSpace>
</file>

<file path=xl/ctrlProps/ctrlProp1.xml><?xml version="1.0" encoding="utf-8"?>
<formControlPr xmlns="http://schemas.microsoft.com/office/spreadsheetml/2009/9/main" objectType="Radio" firstButton="1" fmlaLink="$F$4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11431</xdr:colOff>
      <xdr:row>9</xdr:row>
      <xdr:rowOff>81916</xdr:rowOff>
    </xdr:from>
    <xdr:to>
      <xdr:col>11</xdr:col>
      <xdr:colOff>171450</xdr:colOff>
      <xdr:row>20</xdr:row>
      <xdr:rowOff>135255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47625</xdr:colOff>
      <xdr:row>15</xdr:row>
      <xdr:rowOff>85725</xdr:rowOff>
    </xdr:from>
    <xdr:to>
      <xdr:col>3</xdr:col>
      <xdr:colOff>447425</xdr:colOff>
      <xdr:row>22</xdr:row>
      <xdr:rowOff>190304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3514725"/>
          <a:ext cx="2000000" cy="1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5</xdr:row>
      <xdr:rowOff>38100</xdr:rowOff>
    </xdr:from>
    <xdr:to>
      <xdr:col>9</xdr:col>
      <xdr:colOff>981075</xdr:colOff>
      <xdr:row>9</xdr:row>
      <xdr:rowOff>140335</xdr:rowOff>
    </xdr:to>
    <xdr:pic>
      <xdr:nvPicPr>
        <xdr:cNvPr id="3" name="圖片 2" descr="C:\Users\MORGAN\AppData\Local\Temp\SNAGHTML37fda0.PNG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3940"/>
          <a:ext cx="1965960" cy="1447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594360</xdr:colOff>
      <xdr:row>15</xdr:row>
      <xdr:rowOff>76200</xdr:rowOff>
    </xdr:from>
    <xdr:to>
      <xdr:col>5</xdr:col>
      <xdr:colOff>346710</xdr:colOff>
      <xdr:row>22</xdr:row>
      <xdr:rowOff>105622</xdr:rowOff>
    </xdr:to>
    <xdr:pic>
      <xdr:nvPicPr>
        <xdr:cNvPr id="4" name="圖片 3" descr="C:\Users\MORGAN\AppData\Local\Temp\SNAGHTML3b145b.PNG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3230880"/>
          <a:ext cx="1996440" cy="1469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6</xdr:row>
      <xdr:rowOff>318135</xdr:rowOff>
    </xdr:from>
    <xdr:to>
      <xdr:col>3</xdr:col>
      <xdr:colOff>17145</xdr:colOff>
      <xdr:row>10</xdr:row>
      <xdr:rowOff>45720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27860"/>
          <a:ext cx="1788795" cy="103251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0</xdr:rowOff>
    </xdr:from>
    <xdr:to>
      <xdr:col>3</xdr:col>
      <xdr:colOff>320040</xdr:colOff>
      <xdr:row>16</xdr:row>
      <xdr:rowOff>7620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373380"/>
          <a:ext cx="701040" cy="28346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14</xdr:row>
      <xdr:rowOff>95250</xdr:rowOff>
    </xdr:from>
    <xdr:to>
      <xdr:col>9</xdr:col>
      <xdr:colOff>228600</xdr:colOff>
      <xdr:row>19</xdr:row>
      <xdr:rowOff>123825</xdr:rowOff>
    </xdr:to>
    <xdr:sp macro="" textlink="">
      <xdr:nvSpPr>
        <xdr:cNvPr id="3" name="向下箭號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 bwMode="auto">
        <a:xfrm>
          <a:off x="4991100" y="2638425"/>
          <a:ext cx="628650" cy="1076325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zh-TW" altLang="en-US" sz="1100"/>
            <a:t>欄</a:t>
          </a:r>
          <a:endParaRPr lang="en-US" altLang="zh-TW" sz="1100"/>
        </a:p>
        <a:p>
          <a:pPr algn="ctr"/>
          <a:r>
            <a:rPr lang="zh-TW" altLang="en-US" sz="1100"/>
            <a:t>變</a:t>
          </a:r>
          <a:endParaRPr lang="en-US" altLang="zh-TW" sz="1100"/>
        </a:p>
        <a:p>
          <a:pPr algn="ctr"/>
          <a:r>
            <a:rPr lang="zh-TW" altLang="en-US" sz="1100"/>
            <a:t>數</a:t>
          </a:r>
        </a:p>
      </xdr:txBody>
    </xdr:sp>
    <xdr:clientData/>
  </xdr:twoCellAnchor>
  <xdr:twoCellAnchor>
    <xdr:from>
      <xdr:col>9</xdr:col>
      <xdr:colOff>123825</xdr:colOff>
      <xdr:row>13</xdr:row>
      <xdr:rowOff>9525</xdr:rowOff>
    </xdr:from>
    <xdr:to>
      <xdr:col>11</xdr:col>
      <xdr:colOff>476250</xdr:colOff>
      <xdr:row>15</xdr:row>
      <xdr:rowOff>66675</xdr:rowOff>
    </xdr:to>
    <xdr:sp macro="" textlink="">
      <xdr:nvSpPr>
        <xdr:cNvPr id="4" name="向右箭號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 bwMode="auto">
        <a:xfrm>
          <a:off x="5514975" y="2343150"/>
          <a:ext cx="1228725" cy="476250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zh-TW" altLang="en-US" sz="1100"/>
            <a:t>列變數</a:t>
          </a:r>
          <a:endParaRPr lang="en-US" altLang="zh-TW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0</xdr:rowOff>
        </xdr:from>
        <xdr:to>
          <xdr:col>5</xdr:col>
          <xdr:colOff>312420</xdr:colOff>
          <xdr:row>5</xdr:row>
          <xdr:rowOff>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0</xdr:rowOff>
        </xdr:from>
        <xdr:to>
          <xdr:col>5</xdr:col>
          <xdr:colOff>312420</xdr:colOff>
          <xdr:row>6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6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0</xdr:rowOff>
        </xdr:from>
        <xdr:to>
          <xdr:col>5</xdr:col>
          <xdr:colOff>312420</xdr:colOff>
          <xdr:row>7</xdr:row>
          <xdr:rowOff>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6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0</xdr:rowOff>
        </xdr:from>
        <xdr:to>
          <xdr:col>5</xdr:col>
          <xdr:colOff>312420</xdr:colOff>
          <xdr:row>8</xdr:row>
          <xdr:rowOff>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6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0</xdr:rowOff>
        </xdr:from>
        <xdr:to>
          <xdr:col>5</xdr:col>
          <xdr:colOff>312420</xdr:colOff>
          <xdr:row>9</xdr:row>
          <xdr:rowOff>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6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0</xdr:rowOff>
        </xdr:from>
        <xdr:to>
          <xdr:col>5</xdr:col>
          <xdr:colOff>312420</xdr:colOff>
          <xdr:row>10</xdr:row>
          <xdr:rowOff>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6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10</xdr:row>
          <xdr:rowOff>0</xdr:rowOff>
        </xdr:from>
        <xdr:to>
          <xdr:col>5</xdr:col>
          <xdr:colOff>312420</xdr:colOff>
          <xdr:row>11</xdr:row>
          <xdr:rowOff>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6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11</xdr:row>
          <xdr:rowOff>0</xdr:rowOff>
        </xdr:from>
        <xdr:to>
          <xdr:col>5</xdr:col>
          <xdr:colOff>312420</xdr:colOff>
          <xdr:row>11</xdr:row>
          <xdr:rowOff>175260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6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22860</xdr:colOff>
      <xdr:row>11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25040" cy="2316480"/>
        </a:xfrm>
        <a:prstGeom prst="rect">
          <a:avLst/>
        </a:prstGeom>
        <a:noFill/>
        <a:ln w="1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314326</xdr:colOff>
      <xdr:row>8</xdr:row>
      <xdr:rowOff>47625</xdr:rowOff>
    </xdr:from>
    <xdr:to>
      <xdr:col>14</xdr:col>
      <xdr:colOff>504826</xdr:colOff>
      <xdr:row>29</xdr:row>
      <xdr:rowOff>156310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1" y="1724025"/>
          <a:ext cx="4305300" cy="4509235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12</xdr:row>
      <xdr:rowOff>47625</xdr:rowOff>
    </xdr:from>
    <xdr:to>
      <xdr:col>8</xdr:col>
      <xdr:colOff>190168</xdr:colOff>
      <xdr:row>32</xdr:row>
      <xdr:rowOff>9006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0" y="2562225"/>
          <a:ext cx="2657143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5</xdr:col>
      <xdr:colOff>34655</xdr:colOff>
      <xdr:row>35</xdr:row>
      <xdr:rowOff>57150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14600"/>
          <a:ext cx="3816080" cy="4876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544228</xdr:colOff>
      <xdr:row>6</xdr:row>
      <xdr:rowOff>114300</xdr:rowOff>
    </xdr:from>
    <xdr:to>
      <xdr:col>9</xdr:col>
      <xdr:colOff>45720</xdr:colOff>
      <xdr:row>15</xdr:row>
      <xdr:rowOff>182880</xdr:rowOff>
    </xdr:to>
    <xdr:pic>
      <xdr:nvPicPr>
        <xdr:cNvPr id="2" name="圖片 1" descr="C:\Users\MORGAN\AppData\Local\Temp\SNAGHTML95eadd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188" y="1394460"/>
          <a:ext cx="3204812" cy="199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</xdr:colOff>
      <xdr:row>16</xdr:row>
      <xdr:rowOff>7620</xdr:rowOff>
    </xdr:from>
    <xdr:to>
      <xdr:col>8</xdr:col>
      <xdr:colOff>214054</xdr:colOff>
      <xdr:row>26</xdr:row>
      <xdr:rowOff>22860</xdr:rowOff>
    </xdr:to>
    <xdr:pic>
      <xdr:nvPicPr>
        <xdr:cNvPr id="3" name="圖片 2" descr="C:\Users\MORGAN\AppData\Local\Temp\SNAGHTML12a6202.PN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1420" y="3429000"/>
          <a:ext cx="2667694" cy="2148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ggunguniversity-my.sharepoint.com/&#25945;&#23416;&#36039;&#26009;/Excel%20&#31684;&#20363;&#27284;&#26696;/sp20021/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ggunguniversity-my.sharepoint.com/SEMINA/EXCEL50A/DATA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ggunguniversity-my.sharepoint.com/Dropbox/ACI022200/&#31532;5&#31456;&#31684;&#20363;/5-1-6&#20989;&#25976;&#33287;&#36039;&#26009;&#24235;&#20998;&#2651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ggunguniversity-my.sharepoint.com/personal/d000000398_cgu_edu_tw/Documents/&#25945;&#23416;&#36039;&#26009;/MOCC-Excel-2010/CH11%20&#36039;&#26009;&#24037;&#20855;(&#21443;&#32771;&#35299;&#3157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自定資料表"/>
      <sheetName val="資料庫原始資料"/>
      <sheetName val="交叉分析資料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叉分析資料"/>
      <sheetName val="自定資料表"/>
      <sheetName val="資料庫原始資料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重點整理"/>
      <sheetName val="運算列表-單變數"/>
      <sheetName val="運算列表-雙變數"/>
      <sheetName val="資料庫函數"/>
      <sheetName val="DSUM+運算列表"/>
      <sheetName val="DCOUNT+運算列表"/>
      <sheetName val=" SUMIFS實務應用"/>
      <sheetName val=" COUNTIFS實務應用"/>
      <sheetName val=" SUMIFS+運算列表"/>
      <sheetName val=" COUNTIFS+運算列表"/>
    </sheetNames>
    <sheetDataSet>
      <sheetData sheetId="0"/>
      <sheetData sheetId="1"/>
      <sheetData sheetId="2"/>
      <sheetData sheetId="3">
        <row r="1">
          <cell r="A1" t="str">
            <v>日期</v>
          </cell>
          <cell r="B1" t="str">
            <v>銷售員</v>
          </cell>
          <cell r="C1" t="str">
            <v>產品</v>
          </cell>
          <cell r="D1" t="str">
            <v>地區</v>
          </cell>
          <cell r="E1" t="str">
            <v>單價</v>
          </cell>
          <cell r="F1" t="str">
            <v>銷售量</v>
          </cell>
          <cell r="G1" t="str">
            <v>小計</v>
          </cell>
        </row>
        <row r="2">
          <cell r="A2">
            <v>39083</v>
          </cell>
          <cell r="B2" t="str">
            <v>陳金鋒</v>
          </cell>
          <cell r="C2" t="str">
            <v>國語歌曲</v>
          </cell>
          <cell r="D2" t="str">
            <v>高雄</v>
          </cell>
          <cell r="E2">
            <v>276</v>
          </cell>
          <cell r="F2">
            <v>15</v>
          </cell>
          <cell r="G2">
            <v>4140</v>
          </cell>
        </row>
        <row r="3">
          <cell r="A3">
            <v>39088</v>
          </cell>
          <cell r="B3" t="str">
            <v>陳金鋒</v>
          </cell>
          <cell r="C3" t="str">
            <v>國語歌曲</v>
          </cell>
          <cell r="D3" t="str">
            <v>花東</v>
          </cell>
          <cell r="E3">
            <v>276</v>
          </cell>
          <cell r="F3">
            <v>37</v>
          </cell>
          <cell r="G3">
            <v>10212</v>
          </cell>
        </row>
        <row r="4">
          <cell r="A4">
            <v>39089</v>
          </cell>
          <cell r="B4" t="str">
            <v>林智盛</v>
          </cell>
          <cell r="C4" t="str">
            <v>台語歌曲</v>
          </cell>
          <cell r="D4" t="str">
            <v>桃竹苗</v>
          </cell>
          <cell r="E4">
            <v>288</v>
          </cell>
          <cell r="F4">
            <v>7</v>
          </cell>
          <cell r="G4">
            <v>2016</v>
          </cell>
        </row>
        <row r="5">
          <cell r="A5">
            <v>39091</v>
          </cell>
          <cell r="B5" t="str">
            <v>郭泓志</v>
          </cell>
          <cell r="C5" t="str">
            <v>古典音樂</v>
          </cell>
          <cell r="D5" t="str">
            <v>台中</v>
          </cell>
          <cell r="E5">
            <v>209</v>
          </cell>
          <cell r="F5">
            <v>21</v>
          </cell>
          <cell r="G5">
            <v>4389</v>
          </cell>
        </row>
        <row r="6">
          <cell r="A6">
            <v>39093</v>
          </cell>
          <cell r="B6" t="str">
            <v>陳金鋒</v>
          </cell>
          <cell r="C6" t="str">
            <v>國語歌曲</v>
          </cell>
          <cell r="D6" t="str">
            <v>高雄</v>
          </cell>
          <cell r="E6">
            <v>276</v>
          </cell>
          <cell r="F6">
            <v>11</v>
          </cell>
          <cell r="G6">
            <v>3036</v>
          </cell>
        </row>
        <row r="7">
          <cell r="A7">
            <v>39093</v>
          </cell>
          <cell r="B7" t="str">
            <v>林智盛</v>
          </cell>
          <cell r="C7" t="str">
            <v>台語歌曲</v>
          </cell>
          <cell r="D7" t="str">
            <v>台中</v>
          </cell>
          <cell r="E7">
            <v>288</v>
          </cell>
          <cell r="F7">
            <v>14</v>
          </cell>
          <cell r="G7">
            <v>4032</v>
          </cell>
        </row>
        <row r="8">
          <cell r="A8">
            <v>39096</v>
          </cell>
          <cell r="B8" t="str">
            <v>陳金鋒</v>
          </cell>
          <cell r="C8" t="str">
            <v>國語歌曲</v>
          </cell>
          <cell r="D8" t="str">
            <v>台南</v>
          </cell>
          <cell r="E8">
            <v>276</v>
          </cell>
          <cell r="F8">
            <v>35</v>
          </cell>
          <cell r="G8">
            <v>9660</v>
          </cell>
        </row>
        <row r="9">
          <cell r="A9">
            <v>39099</v>
          </cell>
          <cell r="B9" t="str">
            <v>陳金鋒</v>
          </cell>
          <cell r="C9" t="str">
            <v>台語歌曲</v>
          </cell>
          <cell r="D9" t="str">
            <v>花東</v>
          </cell>
          <cell r="E9">
            <v>288</v>
          </cell>
          <cell r="F9">
            <v>14</v>
          </cell>
          <cell r="G9">
            <v>4032</v>
          </cell>
        </row>
        <row r="10">
          <cell r="A10">
            <v>39100</v>
          </cell>
          <cell r="B10" t="str">
            <v>郭泓志</v>
          </cell>
          <cell r="C10" t="str">
            <v>古典音樂</v>
          </cell>
          <cell r="D10" t="str">
            <v>花東</v>
          </cell>
          <cell r="E10">
            <v>209</v>
          </cell>
          <cell r="F10">
            <v>18</v>
          </cell>
          <cell r="G10">
            <v>3762</v>
          </cell>
        </row>
        <row r="11">
          <cell r="A11">
            <v>39101</v>
          </cell>
          <cell r="B11" t="str">
            <v>王建民</v>
          </cell>
          <cell r="C11" t="str">
            <v>台語歌曲</v>
          </cell>
          <cell r="D11" t="str">
            <v>台中</v>
          </cell>
          <cell r="E11">
            <v>288</v>
          </cell>
          <cell r="F11">
            <v>33</v>
          </cell>
          <cell r="G11">
            <v>9504</v>
          </cell>
        </row>
        <row r="12">
          <cell r="A12">
            <v>39104</v>
          </cell>
          <cell r="B12" t="str">
            <v>王建民</v>
          </cell>
          <cell r="C12" t="str">
            <v>台語歌曲</v>
          </cell>
          <cell r="D12" t="str">
            <v>台中</v>
          </cell>
          <cell r="E12">
            <v>288</v>
          </cell>
          <cell r="F12">
            <v>16</v>
          </cell>
          <cell r="G12">
            <v>4608</v>
          </cell>
        </row>
        <row r="13">
          <cell r="A13">
            <v>39105</v>
          </cell>
          <cell r="B13" t="str">
            <v>陳金鋒</v>
          </cell>
          <cell r="C13" t="str">
            <v>搖滾歌曲</v>
          </cell>
          <cell r="D13" t="str">
            <v>桃竹苗</v>
          </cell>
          <cell r="E13">
            <v>305</v>
          </cell>
          <cell r="F13">
            <v>37</v>
          </cell>
          <cell r="G13">
            <v>11285</v>
          </cell>
        </row>
        <row r="14">
          <cell r="A14">
            <v>39107</v>
          </cell>
          <cell r="B14" t="str">
            <v>陳金鋒</v>
          </cell>
          <cell r="C14" t="str">
            <v>古典音樂</v>
          </cell>
          <cell r="D14" t="str">
            <v>台南</v>
          </cell>
          <cell r="E14">
            <v>209</v>
          </cell>
          <cell r="F14">
            <v>4</v>
          </cell>
          <cell r="G14">
            <v>836</v>
          </cell>
        </row>
        <row r="15">
          <cell r="A15">
            <v>39119</v>
          </cell>
          <cell r="B15" t="str">
            <v>郭泓志</v>
          </cell>
          <cell r="C15" t="str">
            <v>國語歌曲</v>
          </cell>
          <cell r="D15" t="str">
            <v>花東</v>
          </cell>
          <cell r="E15">
            <v>276</v>
          </cell>
          <cell r="F15">
            <v>15</v>
          </cell>
          <cell r="G15">
            <v>4140</v>
          </cell>
        </row>
        <row r="16">
          <cell r="A16">
            <v>39123</v>
          </cell>
          <cell r="B16" t="str">
            <v>郭泓志</v>
          </cell>
          <cell r="C16" t="str">
            <v>台語歌曲</v>
          </cell>
          <cell r="D16" t="str">
            <v>桃竹苗</v>
          </cell>
          <cell r="E16">
            <v>288</v>
          </cell>
          <cell r="F16">
            <v>4</v>
          </cell>
          <cell r="G16">
            <v>1152</v>
          </cell>
        </row>
        <row r="17">
          <cell r="A17">
            <v>39126</v>
          </cell>
          <cell r="B17" t="str">
            <v>林智盛</v>
          </cell>
          <cell r="C17" t="str">
            <v>古典音樂</v>
          </cell>
          <cell r="D17" t="str">
            <v>台中</v>
          </cell>
          <cell r="E17">
            <v>209</v>
          </cell>
          <cell r="F17">
            <v>18</v>
          </cell>
          <cell r="G17">
            <v>3762</v>
          </cell>
        </row>
        <row r="18">
          <cell r="A18">
            <v>39131</v>
          </cell>
          <cell r="B18" t="str">
            <v>林智盛</v>
          </cell>
          <cell r="C18" t="str">
            <v>台語歌曲</v>
          </cell>
          <cell r="D18" t="str">
            <v>台南</v>
          </cell>
          <cell r="E18">
            <v>288</v>
          </cell>
          <cell r="F18">
            <v>33</v>
          </cell>
          <cell r="G18">
            <v>9504</v>
          </cell>
        </row>
        <row r="19">
          <cell r="A19">
            <v>39139</v>
          </cell>
          <cell r="B19" t="str">
            <v>林智盛</v>
          </cell>
          <cell r="C19" t="str">
            <v>台語歌曲</v>
          </cell>
          <cell r="D19" t="str">
            <v>高雄</v>
          </cell>
          <cell r="E19">
            <v>288</v>
          </cell>
          <cell r="F19">
            <v>21</v>
          </cell>
          <cell r="G19">
            <v>6048</v>
          </cell>
        </row>
        <row r="20">
          <cell r="A20">
            <v>39139</v>
          </cell>
          <cell r="B20" t="str">
            <v>郭泓志</v>
          </cell>
          <cell r="C20" t="str">
            <v>國語歌曲</v>
          </cell>
          <cell r="D20" t="str">
            <v>台南</v>
          </cell>
          <cell r="E20">
            <v>276</v>
          </cell>
          <cell r="F20">
            <v>32</v>
          </cell>
          <cell r="G20">
            <v>8832</v>
          </cell>
        </row>
        <row r="21">
          <cell r="A21">
            <v>39140</v>
          </cell>
          <cell r="B21" t="str">
            <v>林智盛</v>
          </cell>
          <cell r="C21" t="str">
            <v>搖滾歌曲</v>
          </cell>
          <cell r="D21" t="str">
            <v>桃竹苗</v>
          </cell>
          <cell r="E21">
            <v>305</v>
          </cell>
          <cell r="F21">
            <v>9</v>
          </cell>
          <cell r="G21">
            <v>2745</v>
          </cell>
        </row>
        <row r="22">
          <cell r="A22">
            <v>39141</v>
          </cell>
          <cell r="B22" t="str">
            <v>林智盛</v>
          </cell>
          <cell r="C22" t="str">
            <v>台語歌曲</v>
          </cell>
          <cell r="D22" t="str">
            <v>台北</v>
          </cell>
          <cell r="E22">
            <v>288</v>
          </cell>
          <cell r="F22">
            <v>34</v>
          </cell>
          <cell r="G22">
            <v>9792</v>
          </cell>
        </row>
        <row r="23">
          <cell r="A23">
            <v>39144</v>
          </cell>
          <cell r="B23" t="str">
            <v>陳金鋒</v>
          </cell>
          <cell r="C23" t="str">
            <v>國語歌曲</v>
          </cell>
          <cell r="D23" t="str">
            <v>高雄</v>
          </cell>
          <cell r="E23">
            <v>276</v>
          </cell>
          <cell r="F23">
            <v>25</v>
          </cell>
          <cell r="G23">
            <v>6900</v>
          </cell>
        </row>
        <row r="24">
          <cell r="A24">
            <v>39158</v>
          </cell>
          <cell r="B24" t="str">
            <v>陳金鋒</v>
          </cell>
          <cell r="C24" t="str">
            <v>搖滾歌曲</v>
          </cell>
          <cell r="D24" t="str">
            <v>高雄</v>
          </cell>
          <cell r="E24">
            <v>305</v>
          </cell>
          <cell r="F24">
            <v>16</v>
          </cell>
          <cell r="G24">
            <v>4880</v>
          </cell>
        </row>
        <row r="25">
          <cell r="A25">
            <v>39163</v>
          </cell>
          <cell r="B25" t="str">
            <v>陳金鋒</v>
          </cell>
          <cell r="C25" t="str">
            <v>台語歌曲</v>
          </cell>
          <cell r="D25" t="str">
            <v>台中</v>
          </cell>
          <cell r="E25">
            <v>288</v>
          </cell>
          <cell r="F25">
            <v>11</v>
          </cell>
          <cell r="G25">
            <v>3168</v>
          </cell>
        </row>
        <row r="26">
          <cell r="A26">
            <v>39165</v>
          </cell>
          <cell r="B26" t="str">
            <v>陳金鋒</v>
          </cell>
          <cell r="C26" t="str">
            <v>國語歌曲</v>
          </cell>
          <cell r="D26" t="str">
            <v>高雄</v>
          </cell>
          <cell r="E26">
            <v>276</v>
          </cell>
          <cell r="F26">
            <v>13</v>
          </cell>
          <cell r="G26">
            <v>3588</v>
          </cell>
        </row>
        <row r="27">
          <cell r="A27">
            <v>39172</v>
          </cell>
          <cell r="B27" t="str">
            <v>王建民</v>
          </cell>
          <cell r="C27" t="str">
            <v>台語歌曲</v>
          </cell>
          <cell r="D27" t="str">
            <v>桃竹苗</v>
          </cell>
          <cell r="E27">
            <v>288</v>
          </cell>
          <cell r="F27">
            <v>34</v>
          </cell>
          <cell r="G27">
            <v>9792</v>
          </cell>
        </row>
        <row r="28">
          <cell r="A28">
            <v>39175</v>
          </cell>
          <cell r="B28" t="str">
            <v>王建民</v>
          </cell>
          <cell r="C28" t="str">
            <v>古典音樂</v>
          </cell>
          <cell r="D28" t="str">
            <v>台北</v>
          </cell>
          <cell r="E28">
            <v>209</v>
          </cell>
          <cell r="F28">
            <v>22</v>
          </cell>
          <cell r="G28">
            <v>4598</v>
          </cell>
        </row>
        <row r="29">
          <cell r="A29">
            <v>39178</v>
          </cell>
          <cell r="B29" t="str">
            <v>陳金鋒</v>
          </cell>
          <cell r="C29" t="str">
            <v>台語歌曲</v>
          </cell>
          <cell r="D29" t="str">
            <v>花東</v>
          </cell>
          <cell r="E29">
            <v>288</v>
          </cell>
          <cell r="F29">
            <v>37</v>
          </cell>
          <cell r="G29">
            <v>10656</v>
          </cell>
        </row>
        <row r="30">
          <cell r="A30">
            <v>39181</v>
          </cell>
          <cell r="B30" t="str">
            <v>陳金鋒</v>
          </cell>
          <cell r="C30" t="str">
            <v>古典音樂</v>
          </cell>
          <cell r="D30" t="str">
            <v>台北</v>
          </cell>
          <cell r="E30">
            <v>209</v>
          </cell>
          <cell r="F30">
            <v>31</v>
          </cell>
          <cell r="G30">
            <v>6479</v>
          </cell>
        </row>
        <row r="31">
          <cell r="A31">
            <v>39188</v>
          </cell>
          <cell r="B31" t="str">
            <v>林智盛</v>
          </cell>
          <cell r="C31" t="str">
            <v>國語歌曲</v>
          </cell>
          <cell r="D31" t="str">
            <v>花東</v>
          </cell>
          <cell r="E31">
            <v>276</v>
          </cell>
          <cell r="F31">
            <v>14</v>
          </cell>
          <cell r="G31">
            <v>3864</v>
          </cell>
        </row>
        <row r="32">
          <cell r="A32">
            <v>39190</v>
          </cell>
          <cell r="B32" t="str">
            <v>郭泓志</v>
          </cell>
          <cell r="C32" t="str">
            <v>台語歌曲</v>
          </cell>
          <cell r="D32" t="str">
            <v>桃竹苗</v>
          </cell>
          <cell r="E32">
            <v>288</v>
          </cell>
          <cell r="F32">
            <v>16</v>
          </cell>
          <cell r="G32">
            <v>4608</v>
          </cell>
        </row>
        <row r="33">
          <cell r="A33">
            <v>39195</v>
          </cell>
          <cell r="B33" t="str">
            <v>王建民</v>
          </cell>
          <cell r="C33" t="str">
            <v>國語歌曲</v>
          </cell>
          <cell r="D33" t="str">
            <v>桃竹苗</v>
          </cell>
          <cell r="E33">
            <v>276</v>
          </cell>
          <cell r="F33">
            <v>5</v>
          </cell>
          <cell r="G33">
            <v>1380</v>
          </cell>
        </row>
        <row r="34">
          <cell r="A34">
            <v>39198</v>
          </cell>
          <cell r="B34" t="str">
            <v>林智盛</v>
          </cell>
          <cell r="C34" t="str">
            <v>台語歌曲</v>
          </cell>
          <cell r="D34" t="str">
            <v>花東</v>
          </cell>
          <cell r="E34">
            <v>288</v>
          </cell>
          <cell r="F34">
            <v>25</v>
          </cell>
          <cell r="G34">
            <v>7200</v>
          </cell>
        </row>
        <row r="35">
          <cell r="A35">
            <v>39208</v>
          </cell>
          <cell r="B35" t="str">
            <v>陳金鋒</v>
          </cell>
          <cell r="C35" t="str">
            <v>古典音樂</v>
          </cell>
          <cell r="D35" t="str">
            <v>花東</v>
          </cell>
          <cell r="E35">
            <v>209</v>
          </cell>
          <cell r="F35">
            <v>34</v>
          </cell>
          <cell r="G35">
            <v>7106</v>
          </cell>
        </row>
        <row r="36">
          <cell r="A36">
            <v>39208</v>
          </cell>
          <cell r="B36" t="str">
            <v>林智盛</v>
          </cell>
          <cell r="C36" t="str">
            <v>國語歌曲</v>
          </cell>
          <cell r="D36" t="str">
            <v>台南</v>
          </cell>
          <cell r="E36">
            <v>276</v>
          </cell>
          <cell r="F36">
            <v>39</v>
          </cell>
          <cell r="G36">
            <v>10764</v>
          </cell>
        </row>
        <row r="37">
          <cell r="A37">
            <v>39212</v>
          </cell>
          <cell r="B37" t="str">
            <v>林智盛</v>
          </cell>
          <cell r="C37" t="str">
            <v>台語歌曲</v>
          </cell>
          <cell r="D37" t="str">
            <v>台南</v>
          </cell>
          <cell r="E37">
            <v>288</v>
          </cell>
          <cell r="F37">
            <v>35</v>
          </cell>
          <cell r="G37">
            <v>10080</v>
          </cell>
        </row>
        <row r="38">
          <cell r="A38">
            <v>39219</v>
          </cell>
          <cell r="B38" t="str">
            <v>陳金鋒</v>
          </cell>
          <cell r="C38" t="str">
            <v>台語歌曲</v>
          </cell>
          <cell r="D38" t="str">
            <v>台中</v>
          </cell>
          <cell r="E38">
            <v>288</v>
          </cell>
          <cell r="F38">
            <v>22</v>
          </cell>
          <cell r="G38">
            <v>6336</v>
          </cell>
        </row>
        <row r="39">
          <cell r="A39">
            <v>39222</v>
          </cell>
          <cell r="B39" t="str">
            <v>林智盛</v>
          </cell>
          <cell r="C39" t="str">
            <v>台語歌曲</v>
          </cell>
          <cell r="D39" t="str">
            <v>台南</v>
          </cell>
          <cell r="E39">
            <v>288</v>
          </cell>
          <cell r="F39">
            <v>7</v>
          </cell>
          <cell r="G39">
            <v>2016</v>
          </cell>
        </row>
        <row r="40">
          <cell r="A40">
            <v>39223</v>
          </cell>
          <cell r="B40" t="str">
            <v>陳金鋒</v>
          </cell>
          <cell r="C40" t="str">
            <v>國語歌曲</v>
          </cell>
          <cell r="D40" t="str">
            <v>桃竹苗</v>
          </cell>
          <cell r="E40">
            <v>276</v>
          </cell>
          <cell r="F40">
            <v>14</v>
          </cell>
          <cell r="G40">
            <v>3864</v>
          </cell>
        </row>
        <row r="41">
          <cell r="A41">
            <v>39223</v>
          </cell>
          <cell r="B41" t="str">
            <v>林智盛</v>
          </cell>
          <cell r="C41" t="str">
            <v>台語歌曲</v>
          </cell>
          <cell r="D41" t="str">
            <v>台中</v>
          </cell>
          <cell r="E41">
            <v>288</v>
          </cell>
          <cell r="F41">
            <v>9</v>
          </cell>
          <cell r="G41">
            <v>2592</v>
          </cell>
        </row>
        <row r="42">
          <cell r="A42">
            <v>39229</v>
          </cell>
          <cell r="B42" t="str">
            <v>林智盛</v>
          </cell>
          <cell r="C42" t="str">
            <v>古典音樂</v>
          </cell>
          <cell r="D42" t="str">
            <v>桃竹苗</v>
          </cell>
          <cell r="E42">
            <v>209</v>
          </cell>
          <cell r="F42">
            <v>29</v>
          </cell>
          <cell r="G42">
            <v>6061</v>
          </cell>
        </row>
        <row r="43">
          <cell r="A43">
            <v>39229</v>
          </cell>
          <cell r="B43" t="str">
            <v>郭泓志</v>
          </cell>
          <cell r="C43" t="str">
            <v>台語歌曲</v>
          </cell>
          <cell r="D43" t="str">
            <v>花東</v>
          </cell>
          <cell r="E43">
            <v>288</v>
          </cell>
          <cell r="F43">
            <v>38</v>
          </cell>
          <cell r="G43">
            <v>10944</v>
          </cell>
        </row>
        <row r="44">
          <cell r="A44">
            <v>39232</v>
          </cell>
          <cell r="B44" t="str">
            <v>陳金鋒</v>
          </cell>
          <cell r="C44" t="str">
            <v>搖滾歌曲</v>
          </cell>
          <cell r="D44" t="str">
            <v>花東</v>
          </cell>
          <cell r="E44">
            <v>305</v>
          </cell>
          <cell r="F44">
            <v>26</v>
          </cell>
          <cell r="G44">
            <v>7930</v>
          </cell>
        </row>
        <row r="45">
          <cell r="A45">
            <v>39235</v>
          </cell>
          <cell r="B45" t="str">
            <v>王建民</v>
          </cell>
          <cell r="C45" t="str">
            <v>古典音樂</v>
          </cell>
          <cell r="D45" t="str">
            <v>台中</v>
          </cell>
          <cell r="E45">
            <v>209</v>
          </cell>
          <cell r="F45">
            <v>38</v>
          </cell>
          <cell r="G45">
            <v>7942</v>
          </cell>
        </row>
        <row r="46">
          <cell r="A46">
            <v>39235</v>
          </cell>
          <cell r="B46" t="str">
            <v>林智盛</v>
          </cell>
          <cell r="C46" t="str">
            <v>台語歌曲</v>
          </cell>
          <cell r="D46" t="str">
            <v>台北</v>
          </cell>
          <cell r="E46">
            <v>288</v>
          </cell>
          <cell r="F46">
            <v>27</v>
          </cell>
          <cell r="G46">
            <v>7776</v>
          </cell>
        </row>
        <row r="47">
          <cell r="A47">
            <v>39247</v>
          </cell>
          <cell r="B47" t="str">
            <v>林智盛</v>
          </cell>
          <cell r="C47" t="str">
            <v>國語歌曲</v>
          </cell>
          <cell r="D47" t="str">
            <v>花東</v>
          </cell>
          <cell r="E47">
            <v>276</v>
          </cell>
          <cell r="F47">
            <v>14</v>
          </cell>
          <cell r="G47">
            <v>3864</v>
          </cell>
        </row>
        <row r="48">
          <cell r="A48">
            <v>39247</v>
          </cell>
          <cell r="B48" t="str">
            <v>林智盛</v>
          </cell>
          <cell r="C48" t="str">
            <v>國語歌曲</v>
          </cell>
          <cell r="D48" t="str">
            <v>高雄</v>
          </cell>
          <cell r="E48">
            <v>276</v>
          </cell>
          <cell r="F48">
            <v>9</v>
          </cell>
          <cell r="G48">
            <v>2484</v>
          </cell>
        </row>
        <row r="49">
          <cell r="A49">
            <v>39248</v>
          </cell>
          <cell r="B49" t="str">
            <v>林智盛</v>
          </cell>
          <cell r="C49" t="str">
            <v>搖滾歌曲</v>
          </cell>
          <cell r="D49" t="str">
            <v>台南</v>
          </cell>
          <cell r="E49">
            <v>305</v>
          </cell>
          <cell r="F49">
            <v>4</v>
          </cell>
          <cell r="G49">
            <v>1220</v>
          </cell>
        </row>
        <row r="50">
          <cell r="A50">
            <v>39253</v>
          </cell>
          <cell r="B50" t="str">
            <v>陳金鋒</v>
          </cell>
          <cell r="C50" t="str">
            <v>古典音樂</v>
          </cell>
          <cell r="D50" t="str">
            <v>台北</v>
          </cell>
          <cell r="E50">
            <v>209</v>
          </cell>
          <cell r="F50">
            <v>3</v>
          </cell>
          <cell r="G50">
            <v>627</v>
          </cell>
        </row>
        <row r="51">
          <cell r="A51">
            <v>39253</v>
          </cell>
          <cell r="B51" t="str">
            <v>林智盛</v>
          </cell>
          <cell r="C51" t="str">
            <v>台語歌曲</v>
          </cell>
          <cell r="D51" t="str">
            <v>桃竹苗</v>
          </cell>
          <cell r="E51">
            <v>288</v>
          </cell>
          <cell r="F51">
            <v>18</v>
          </cell>
          <cell r="G51">
            <v>5184</v>
          </cell>
        </row>
        <row r="52">
          <cell r="A52">
            <v>39254</v>
          </cell>
          <cell r="B52" t="str">
            <v>陳金鋒</v>
          </cell>
          <cell r="C52" t="str">
            <v>台語歌曲</v>
          </cell>
          <cell r="D52" t="str">
            <v>台北</v>
          </cell>
          <cell r="E52">
            <v>288</v>
          </cell>
          <cell r="F52">
            <v>28</v>
          </cell>
          <cell r="G52">
            <v>8064</v>
          </cell>
        </row>
        <row r="53">
          <cell r="A53">
            <v>39257</v>
          </cell>
          <cell r="B53" t="str">
            <v>陳金鋒</v>
          </cell>
          <cell r="C53" t="str">
            <v>國語歌曲</v>
          </cell>
          <cell r="D53" t="str">
            <v>台北</v>
          </cell>
          <cell r="E53">
            <v>276</v>
          </cell>
          <cell r="F53">
            <v>25</v>
          </cell>
          <cell r="G53">
            <v>6900</v>
          </cell>
        </row>
        <row r="54">
          <cell r="A54">
            <v>39258</v>
          </cell>
          <cell r="B54" t="str">
            <v>王建民</v>
          </cell>
          <cell r="C54" t="str">
            <v>國語歌曲</v>
          </cell>
          <cell r="D54" t="str">
            <v>台南</v>
          </cell>
          <cell r="E54">
            <v>276</v>
          </cell>
          <cell r="F54">
            <v>26</v>
          </cell>
          <cell r="G54">
            <v>7176</v>
          </cell>
        </row>
        <row r="55">
          <cell r="A55">
            <v>39258</v>
          </cell>
          <cell r="B55" t="str">
            <v>郭泓志</v>
          </cell>
          <cell r="C55" t="str">
            <v>古典音樂</v>
          </cell>
          <cell r="D55" t="str">
            <v>花東</v>
          </cell>
          <cell r="E55">
            <v>209</v>
          </cell>
          <cell r="F55">
            <v>17</v>
          </cell>
          <cell r="G55">
            <v>3553</v>
          </cell>
        </row>
        <row r="56">
          <cell r="A56">
            <v>39264</v>
          </cell>
          <cell r="B56" t="str">
            <v>陳金鋒</v>
          </cell>
          <cell r="C56" t="str">
            <v>古典音樂</v>
          </cell>
          <cell r="D56" t="str">
            <v>桃竹苗</v>
          </cell>
          <cell r="E56">
            <v>209</v>
          </cell>
          <cell r="F56">
            <v>7</v>
          </cell>
          <cell r="G56">
            <v>1463</v>
          </cell>
        </row>
        <row r="57">
          <cell r="A57">
            <v>39268</v>
          </cell>
          <cell r="B57" t="str">
            <v>林智盛</v>
          </cell>
          <cell r="C57" t="str">
            <v>國語歌曲</v>
          </cell>
          <cell r="D57" t="str">
            <v>花東</v>
          </cell>
          <cell r="E57">
            <v>276</v>
          </cell>
          <cell r="F57">
            <v>6</v>
          </cell>
          <cell r="G57">
            <v>1656</v>
          </cell>
        </row>
        <row r="58">
          <cell r="A58">
            <v>39269</v>
          </cell>
          <cell r="B58" t="str">
            <v>陳金鋒</v>
          </cell>
          <cell r="C58" t="str">
            <v>國語歌曲</v>
          </cell>
          <cell r="D58" t="str">
            <v>桃竹苗</v>
          </cell>
          <cell r="E58">
            <v>276</v>
          </cell>
          <cell r="F58">
            <v>22</v>
          </cell>
          <cell r="G58">
            <v>6072</v>
          </cell>
        </row>
        <row r="59">
          <cell r="A59">
            <v>39270</v>
          </cell>
          <cell r="B59" t="str">
            <v>郭泓志</v>
          </cell>
          <cell r="C59" t="str">
            <v>搖滾歌曲</v>
          </cell>
          <cell r="D59" t="str">
            <v>台南</v>
          </cell>
          <cell r="E59">
            <v>305</v>
          </cell>
          <cell r="F59">
            <v>29</v>
          </cell>
          <cell r="G59">
            <v>8845</v>
          </cell>
        </row>
        <row r="60">
          <cell r="A60">
            <v>39287</v>
          </cell>
          <cell r="B60" t="str">
            <v>陳金鋒</v>
          </cell>
          <cell r="C60" t="str">
            <v>台語歌曲</v>
          </cell>
          <cell r="D60" t="str">
            <v>台北</v>
          </cell>
          <cell r="E60">
            <v>288</v>
          </cell>
          <cell r="F60">
            <v>28</v>
          </cell>
          <cell r="G60">
            <v>8064</v>
          </cell>
        </row>
        <row r="61">
          <cell r="A61">
            <v>39290</v>
          </cell>
          <cell r="B61" t="str">
            <v>林智盛</v>
          </cell>
          <cell r="C61" t="str">
            <v>國語歌曲</v>
          </cell>
          <cell r="D61" t="str">
            <v>高雄</v>
          </cell>
          <cell r="E61">
            <v>276</v>
          </cell>
          <cell r="F61">
            <v>37</v>
          </cell>
          <cell r="G61">
            <v>10212</v>
          </cell>
        </row>
        <row r="62">
          <cell r="A62">
            <v>39292</v>
          </cell>
          <cell r="B62" t="str">
            <v>郭泓志</v>
          </cell>
          <cell r="C62" t="str">
            <v>古典音樂</v>
          </cell>
          <cell r="D62" t="str">
            <v>桃竹苗</v>
          </cell>
          <cell r="E62">
            <v>209</v>
          </cell>
          <cell r="F62">
            <v>14</v>
          </cell>
          <cell r="G62">
            <v>2926</v>
          </cell>
        </row>
        <row r="63">
          <cell r="A63">
            <v>39293</v>
          </cell>
          <cell r="B63" t="str">
            <v>王建民</v>
          </cell>
          <cell r="C63" t="str">
            <v>台語歌曲</v>
          </cell>
          <cell r="D63" t="str">
            <v>花東</v>
          </cell>
          <cell r="E63">
            <v>288</v>
          </cell>
          <cell r="F63">
            <v>19</v>
          </cell>
          <cell r="G63">
            <v>5472</v>
          </cell>
        </row>
        <row r="64">
          <cell r="A64">
            <v>39310</v>
          </cell>
          <cell r="B64" t="str">
            <v>王建民</v>
          </cell>
          <cell r="C64" t="str">
            <v>國語歌曲</v>
          </cell>
          <cell r="D64" t="str">
            <v>高雄</v>
          </cell>
          <cell r="E64">
            <v>276</v>
          </cell>
          <cell r="F64">
            <v>4</v>
          </cell>
          <cell r="G64">
            <v>1104</v>
          </cell>
        </row>
        <row r="65">
          <cell r="A65">
            <v>39310</v>
          </cell>
          <cell r="B65" t="str">
            <v>陳金鋒</v>
          </cell>
          <cell r="C65" t="str">
            <v>台語歌曲</v>
          </cell>
          <cell r="D65" t="str">
            <v>台中</v>
          </cell>
          <cell r="E65">
            <v>288</v>
          </cell>
          <cell r="F65">
            <v>37</v>
          </cell>
          <cell r="G65">
            <v>10656</v>
          </cell>
        </row>
        <row r="66">
          <cell r="A66">
            <v>39311</v>
          </cell>
          <cell r="B66" t="str">
            <v>郭泓志</v>
          </cell>
          <cell r="C66" t="str">
            <v>國語歌曲</v>
          </cell>
          <cell r="D66" t="str">
            <v>高雄</v>
          </cell>
          <cell r="E66">
            <v>276</v>
          </cell>
          <cell r="F66">
            <v>21</v>
          </cell>
          <cell r="G66">
            <v>5796</v>
          </cell>
        </row>
        <row r="67">
          <cell r="A67">
            <v>39319</v>
          </cell>
          <cell r="B67" t="str">
            <v>郭泓志</v>
          </cell>
          <cell r="C67" t="str">
            <v>國語歌曲</v>
          </cell>
          <cell r="D67" t="str">
            <v>花東</v>
          </cell>
          <cell r="E67">
            <v>276</v>
          </cell>
          <cell r="F67">
            <v>14</v>
          </cell>
          <cell r="G67">
            <v>3864</v>
          </cell>
        </row>
        <row r="68">
          <cell r="A68">
            <v>39327</v>
          </cell>
          <cell r="B68" t="str">
            <v>陳金鋒</v>
          </cell>
          <cell r="C68" t="str">
            <v>國語歌曲</v>
          </cell>
          <cell r="D68" t="str">
            <v>桃竹苗</v>
          </cell>
          <cell r="E68">
            <v>276</v>
          </cell>
          <cell r="F68">
            <v>33</v>
          </cell>
          <cell r="G68">
            <v>9108</v>
          </cell>
        </row>
        <row r="69">
          <cell r="A69">
            <v>39330</v>
          </cell>
          <cell r="B69" t="str">
            <v>王建民</v>
          </cell>
          <cell r="C69" t="str">
            <v>國語歌曲</v>
          </cell>
          <cell r="D69" t="str">
            <v>桃竹苗</v>
          </cell>
          <cell r="E69">
            <v>276</v>
          </cell>
          <cell r="F69">
            <v>19</v>
          </cell>
          <cell r="G69">
            <v>5244</v>
          </cell>
        </row>
        <row r="70">
          <cell r="A70">
            <v>39333</v>
          </cell>
          <cell r="B70" t="str">
            <v>林智盛</v>
          </cell>
          <cell r="C70" t="str">
            <v>國語歌曲</v>
          </cell>
          <cell r="D70" t="str">
            <v>台中</v>
          </cell>
          <cell r="E70">
            <v>276</v>
          </cell>
          <cell r="F70">
            <v>7</v>
          </cell>
          <cell r="G70">
            <v>1932</v>
          </cell>
        </row>
        <row r="71">
          <cell r="A71">
            <v>39338</v>
          </cell>
          <cell r="B71" t="str">
            <v>陳金鋒</v>
          </cell>
          <cell r="C71" t="str">
            <v>台語歌曲</v>
          </cell>
          <cell r="D71" t="str">
            <v>台中</v>
          </cell>
          <cell r="E71">
            <v>288</v>
          </cell>
          <cell r="F71">
            <v>26</v>
          </cell>
          <cell r="G71">
            <v>7488</v>
          </cell>
        </row>
        <row r="72">
          <cell r="A72">
            <v>39339</v>
          </cell>
          <cell r="B72" t="str">
            <v>陳金鋒</v>
          </cell>
          <cell r="C72" t="str">
            <v>搖滾歌曲</v>
          </cell>
          <cell r="D72" t="str">
            <v>台北</v>
          </cell>
          <cell r="E72">
            <v>305</v>
          </cell>
          <cell r="F72">
            <v>38</v>
          </cell>
          <cell r="G72">
            <v>11590</v>
          </cell>
        </row>
        <row r="73">
          <cell r="A73">
            <v>39347</v>
          </cell>
          <cell r="B73" t="str">
            <v>陳金鋒</v>
          </cell>
          <cell r="C73" t="str">
            <v>台語歌曲</v>
          </cell>
          <cell r="D73" t="str">
            <v>台南</v>
          </cell>
          <cell r="E73">
            <v>288</v>
          </cell>
          <cell r="F73">
            <v>13</v>
          </cell>
          <cell r="G73">
            <v>3744</v>
          </cell>
        </row>
        <row r="74">
          <cell r="A74">
            <v>39349</v>
          </cell>
          <cell r="B74" t="str">
            <v>林智盛</v>
          </cell>
          <cell r="C74" t="str">
            <v>古典音樂</v>
          </cell>
          <cell r="D74" t="str">
            <v>高雄</v>
          </cell>
          <cell r="E74">
            <v>209</v>
          </cell>
          <cell r="F74">
            <v>10</v>
          </cell>
          <cell r="G74">
            <v>2090</v>
          </cell>
        </row>
        <row r="75">
          <cell r="A75">
            <v>39351</v>
          </cell>
          <cell r="B75" t="str">
            <v>郭泓志</v>
          </cell>
          <cell r="C75" t="str">
            <v>國語歌曲</v>
          </cell>
          <cell r="D75" t="str">
            <v>高雄</v>
          </cell>
          <cell r="E75">
            <v>276</v>
          </cell>
          <cell r="F75">
            <v>26</v>
          </cell>
          <cell r="G75">
            <v>7176</v>
          </cell>
        </row>
        <row r="76">
          <cell r="A76">
            <v>39356</v>
          </cell>
          <cell r="B76" t="str">
            <v>王建民</v>
          </cell>
          <cell r="C76" t="str">
            <v>台語歌曲</v>
          </cell>
          <cell r="D76" t="str">
            <v>台南</v>
          </cell>
          <cell r="E76">
            <v>288</v>
          </cell>
          <cell r="F76">
            <v>36</v>
          </cell>
          <cell r="G76">
            <v>10368</v>
          </cell>
        </row>
        <row r="77">
          <cell r="A77">
            <v>39367</v>
          </cell>
          <cell r="B77" t="str">
            <v>郭泓志</v>
          </cell>
          <cell r="C77" t="str">
            <v>古典音樂</v>
          </cell>
          <cell r="D77" t="str">
            <v>花東</v>
          </cell>
          <cell r="E77">
            <v>209</v>
          </cell>
          <cell r="F77">
            <v>13</v>
          </cell>
          <cell r="G77">
            <v>2717</v>
          </cell>
        </row>
        <row r="78">
          <cell r="A78">
            <v>39375</v>
          </cell>
          <cell r="B78" t="str">
            <v>陳金鋒</v>
          </cell>
          <cell r="C78" t="str">
            <v>台語歌曲</v>
          </cell>
          <cell r="D78" t="str">
            <v>台南</v>
          </cell>
          <cell r="E78">
            <v>288</v>
          </cell>
          <cell r="F78">
            <v>40</v>
          </cell>
          <cell r="G78">
            <v>11520</v>
          </cell>
        </row>
        <row r="79">
          <cell r="A79">
            <v>39379</v>
          </cell>
          <cell r="B79" t="str">
            <v>郭泓志</v>
          </cell>
          <cell r="C79" t="str">
            <v>台語歌曲</v>
          </cell>
          <cell r="D79" t="str">
            <v>桃竹苗</v>
          </cell>
          <cell r="E79">
            <v>288</v>
          </cell>
          <cell r="F79">
            <v>39</v>
          </cell>
          <cell r="G79">
            <v>11232</v>
          </cell>
        </row>
        <row r="80">
          <cell r="A80">
            <v>39385</v>
          </cell>
          <cell r="B80" t="str">
            <v>林智盛</v>
          </cell>
          <cell r="C80" t="str">
            <v>國語歌曲</v>
          </cell>
          <cell r="D80" t="str">
            <v>桃竹苗</v>
          </cell>
          <cell r="E80">
            <v>276</v>
          </cell>
          <cell r="F80">
            <v>32</v>
          </cell>
          <cell r="G80">
            <v>8832</v>
          </cell>
        </row>
        <row r="81">
          <cell r="A81">
            <v>39385</v>
          </cell>
          <cell r="B81" t="str">
            <v>郭泓志</v>
          </cell>
          <cell r="C81" t="str">
            <v>搖滾歌曲</v>
          </cell>
          <cell r="D81" t="str">
            <v>台中</v>
          </cell>
          <cell r="E81">
            <v>305</v>
          </cell>
          <cell r="F81">
            <v>15</v>
          </cell>
          <cell r="G81">
            <v>4575</v>
          </cell>
        </row>
        <row r="82">
          <cell r="A82">
            <v>39386</v>
          </cell>
          <cell r="B82" t="str">
            <v>林智盛</v>
          </cell>
          <cell r="C82" t="str">
            <v>國語歌曲</v>
          </cell>
          <cell r="D82" t="str">
            <v>花東</v>
          </cell>
          <cell r="E82">
            <v>276</v>
          </cell>
          <cell r="F82">
            <v>31</v>
          </cell>
          <cell r="G82">
            <v>8556</v>
          </cell>
        </row>
        <row r="83">
          <cell r="A83">
            <v>39389</v>
          </cell>
          <cell r="B83" t="str">
            <v>林智盛</v>
          </cell>
          <cell r="C83" t="str">
            <v>國語歌曲</v>
          </cell>
          <cell r="D83" t="str">
            <v>花東</v>
          </cell>
          <cell r="E83">
            <v>276</v>
          </cell>
          <cell r="F83">
            <v>18</v>
          </cell>
          <cell r="G83">
            <v>4968</v>
          </cell>
        </row>
        <row r="84">
          <cell r="A84">
            <v>39391</v>
          </cell>
          <cell r="B84" t="str">
            <v>林智盛</v>
          </cell>
          <cell r="C84" t="str">
            <v>古典音樂</v>
          </cell>
          <cell r="D84" t="str">
            <v>高雄</v>
          </cell>
          <cell r="E84">
            <v>209</v>
          </cell>
          <cell r="F84">
            <v>18</v>
          </cell>
          <cell r="G84">
            <v>3762</v>
          </cell>
        </row>
        <row r="85">
          <cell r="A85">
            <v>39393</v>
          </cell>
          <cell r="B85" t="str">
            <v>林智盛</v>
          </cell>
          <cell r="C85" t="str">
            <v>古典音樂</v>
          </cell>
          <cell r="D85" t="str">
            <v>台北</v>
          </cell>
          <cell r="E85">
            <v>209</v>
          </cell>
          <cell r="F85">
            <v>39</v>
          </cell>
          <cell r="G85">
            <v>8151</v>
          </cell>
        </row>
        <row r="86">
          <cell r="A86">
            <v>39395</v>
          </cell>
          <cell r="B86" t="str">
            <v>郭泓志</v>
          </cell>
          <cell r="C86" t="str">
            <v>古典音樂</v>
          </cell>
          <cell r="D86" t="str">
            <v>高雄</v>
          </cell>
          <cell r="E86">
            <v>209</v>
          </cell>
          <cell r="F86">
            <v>28</v>
          </cell>
          <cell r="G86">
            <v>5852</v>
          </cell>
        </row>
        <row r="87">
          <cell r="A87">
            <v>39400</v>
          </cell>
          <cell r="B87" t="str">
            <v>林智盛</v>
          </cell>
          <cell r="C87" t="str">
            <v>古典音樂</v>
          </cell>
          <cell r="D87" t="str">
            <v>台南</v>
          </cell>
          <cell r="E87">
            <v>209</v>
          </cell>
          <cell r="F87">
            <v>34</v>
          </cell>
          <cell r="G87">
            <v>7106</v>
          </cell>
        </row>
        <row r="88">
          <cell r="A88">
            <v>39408</v>
          </cell>
          <cell r="B88" t="str">
            <v>陳金鋒</v>
          </cell>
          <cell r="C88" t="str">
            <v>台語歌曲</v>
          </cell>
          <cell r="D88" t="str">
            <v>台北</v>
          </cell>
          <cell r="E88">
            <v>288</v>
          </cell>
          <cell r="F88">
            <v>28</v>
          </cell>
          <cell r="G88">
            <v>8064</v>
          </cell>
        </row>
        <row r="89">
          <cell r="A89">
            <v>39410</v>
          </cell>
          <cell r="B89" t="str">
            <v>林智盛</v>
          </cell>
          <cell r="C89" t="str">
            <v>台語歌曲</v>
          </cell>
          <cell r="D89" t="str">
            <v>高雄</v>
          </cell>
          <cell r="E89">
            <v>288</v>
          </cell>
          <cell r="F89">
            <v>20</v>
          </cell>
          <cell r="G89">
            <v>5760</v>
          </cell>
        </row>
        <row r="90">
          <cell r="A90">
            <v>39417</v>
          </cell>
          <cell r="B90" t="str">
            <v>郭泓志</v>
          </cell>
          <cell r="C90" t="str">
            <v>古典音樂</v>
          </cell>
          <cell r="D90" t="str">
            <v>高雄</v>
          </cell>
          <cell r="E90">
            <v>209</v>
          </cell>
          <cell r="F90">
            <v>25</v>
          </cell>
          <cell r="G90">
            <v>5225</v>
          </cell>
        </row>
        <row r="91">
          <cell r="A91">
            <v>39422</v>
          </cell>
          <cell r="B91" t="str">
            <v>林智盛</v>
          </cell>
          <cell r="C91" t="str">
            <v>台語歌曲</v>
          </cell>
          <cell r="D91" t="str">
            <v>台南</v>
          </cell>
          <cell r="E91">
            <v>288</v>
          </cell>
          <cell r="F91">
            <v>14</v>
          </cell>
          <cell r="G91">
            <v>4032</v>
          </cell>
        </row>
        <row r="92">
          <cell r="A92">
            <v>39427</v>
          </cell>
          <cell r="B92" t="str">
            <v>陳金鋒</v>
          </cell>
          <cell r="C92" t="str">
            <v>台語歌曲</v>
          </cell>
          <cell r="D92" t="str">
            <v>高雄</v>
          </cell>
          <cell r="E92">
            <v>288</v>
          </cell>
          <cell r="F92">
            <v>16</v>
          </cell>
          <cell r="G92">
            <v>4608</v>
          </cell>
        </row>
        <row r="93">
          <cell r="A93">
            <v>39428</v>
          </cell>
          <cell r="B93" t="str">
            <v>陳金鋒</v>
          </cell>
          <cell r="C93" t="str">
            <v>台語歌曲</v>
          </cell>
          <cell r="D93" t="str">
            <v>台南</v>
          </cell>
          <cell r="E93">
            <v>288</v>
          </cell>
          <cell r="F93">
            <v>18</v>
          </cell>
          <cell r="G93">
            <v>5184</v>
          </cell>
        </row>
        <row r="94">
          <cell r="A94">
            <v>39431</v>
          </cell>
          <cell r="B94" t="str">
            <v>陳金鋒</v>
          </cell>
          <cell r="C94" t="str">
            <v>搖滾歌曲</v>
          </cell>
          <cell r="D94" t="str">
            <v>台北</v>
          </cell>
          <cell r="E94">
            <v>305</v>
          </cell>
          <cell r="F94">
            <v>24</v>
          </cell>
          <cell r="G94">
            <v>7320</v>
          </cell>
        </row>
        <row r="95">
          <cell r="A95">
            <v>39431</v>
          </cell>
          <cell r="B95" t="str">
            <v>林智盛</v>
          </cell>
          <cell r="C95" t="str">
            <v>古典音樂</v>
          </cell>
          <cell r="D95" t="str">
            <v>桃竹苗</v>
          </cell>
          <cell r="E95">
            <v>209</v>
          </cell>
          <cell r="F95">
            <v>12</v>
          </cell>
          <cell r="G95">
            <v>2508</v>
          </cell>
        </row>
        <row r="96">
          <cell r="A96">
            <v>39432</v>
          </cell>
          <cell r="B96" t="str">
            <v>林智盛</v>
          </cell>
          <cell r="C96" t="str">
            <v>古典音樂</v>
          </cell>
          <cell r="D96" t="str">
            <v>台中</v>
          </cell>
          <cell r="E96">
            <v>209</v>
          </cell>
          <cell r="F96">
            <v>3</v>
          </cell>
          <cell r="G96">
            <v>627</v>
          </cell>
        </row>
        <row r="97">
          <cell r="A97">
            <v>39432</v>
          </cell>
          <cell r="B97" t="str">
            <v>林智盛</v>
          </cell>
          <cell r="C97" t="str">
            <v>國語歌曲</v>
          </cell>
          <cell r="D97" t="str">
            <v>台南</v>
          </cell>
          <cell r="E97">
            <v>276</v>
          </cell>
          <cell r="F97">
            <v>24</v>
          </cell>
          <cell r="G97">
            <v>6624</v>
          </cell>
        </row>
        <row r="98">
          <cell r="A98">
            <v>39434</v>
          </cell>
          <cell r="B98" t="str">
            <v>王建民</v>
          </cell>
          <cell r="C98" t="str">
            <v>搖滾歌曲</v>
          </cell>
          <cell r="D98" t="str">
            <v>花東</v>
          </cell>
          <cell r="E98">
            <v>305</v>
          </cell>
          <cell r="F98">
            <v>12</v>
          </cell>
          <cell r="G98">
            <v>3660</v>
          </cell>
        </row>
        <row r="99">
          <cell r="A99">
            <v>39439</v>
          </cell>
          <cell r="B99" t="str">
            <v>王建民</v>
          </cell>
          <cell r="C99" t="str">
            <v>古典音樂</v>
          </cell>
          <cell r="D99" t="str">
            <v>高雄</v>
          </cell>
          <cell r="E99">
            <v>209</v>
          </cell>
          <cell r="F99">
            <v>6</v>
          </cell>
          <cell r="G99">
            <v>1254</v>
          </cell>
        </row>
        <row r="100">
          <cell r="A100">
            <v>39447</v>
          </cell>
          <cell r="B100" t="str">
            <v>王建民</v>
          </cell>
          <cell r="C100" t="str">
            <v>台語歌曲</v>
          </cell>
          <cell r="D100" t="str">
            <v>台南</v>
          </cell>
          <cell r="E100">
            <v>288</v>
          </cell>
          <cell r="F100">
            <v>34</v>
          </cell>
          <cell r="G100">
            <v>9792</v>
          </cell>
        </row>
        <row r="101">
          <cell r="A101">
            <v>39447</v>
          </cell>
          <cell r="B101" t="str">
            <v>陳金鋒</v>
          </cell>
          <cell r="C101" t="str">
            <v>台語歌曲</v>
          </cell>
          <cell r="D101" t="str">
            <v>桃竹苗</v>
          </cell>
          <cell r="E101">
            <v>288</v>
          </cell>
          <cell r="F101">
            <v>20</v>
          </cell>
          <cell r="G101">
            <v>5760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料剖析"/>
      <sheetName val="通訊資料"/>
      <sheetName val="資料驗證"/>
      <sheetName val="清單"/>
    </sheetNames>
    <sheetDataSet>
      <sheetData sheetId="0"/>
      <sheetData sheetId="1">
        <row r="2">
          <cell r="D2" t="str">
            <v>陳世傑</v>
          </cell>
        </row>
        <row r="3">
          <cell r="D3" t="str">
            <v>王文淵</v>
          </cell>
        </row>
        <row r="4">
          <cell r="D4" t="str">
            <v>王進豐</v>
          </cell>
        </row>
        <row r="5">
          <cell r="D5" t="str">
            <v>朱水順</v>
          </cell>
        </row>
        <row r="6">
          <cell r="D6" t="str">
            <v>余長壽</v>
          </cell>
        </row>
        <row r="7">
          <cell r="D7" t="str">
            <v>林金池</v>
          </cell>
        </row>
        <row r="8">
          <cell r="D8" t="str">
            <v>林清祥</v>
          </cell>
        </row>
        <row r="9">
          <cell r="D9" t="str">
            <v>林金池</v>
          </cell>
        </row>
        <row r="10">
          <cell r="D10" t="str">
            <v>呂芳雄</v>
          </cell>
        </row>
        <row r="11">
          <cell r="D11" t="str">
            <v>林文吉</v>
          </cell>
        </row>
        <row r="12">
          <cell r="D12" t="str">
            <v>林飛</v>
          </cell>
        </row>
        <row r="13">
          <cell r="D13" t="str">
            <v>林德祥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A15"/>
    </sheetView>
  </sheetViews>
  <sheetFormatPr defaultColWidth="8.88671875" defaultRowHeight="16.2"/>
  <cols>
    <col min="1" max="16384" width="8.88671875" style="155"/>
  </cols>
  <sheetData>
    <row r="1" spans="1:8">
      <c r="A1" s="154" t="s">
        <v>252</v>
      </c>
      <c r="B1" s="155" t="s">
        <v>253</v>
      </c>
      <c r="C1" s="155" t="s">
        <v>254</v>
      </c>
      <c r="D1" s="155" t="s">
        <v>255</v>
      </c>
      <c r="E1" s="155" t="s">
        <v>256</v>
      </c>
      <c r="F1" s="155" t="s">
        <v>257</v>
      </c>
      <c r="G1" s="155" t="s">
        <v>258</v>
      </c>
      <c r="H1" s="155" t="s">
        <v>259</v>
      </c>
    </row>
    <row r="2" spans="1:8">
      <c r="A2" s="154" t="s">
        <v>260</v>
      </c>
      <c r="B2" s="155" t="s">
        <v>261</v>
      </c>
      <c r="C2" s="155" t="s">
        <v>262</v>
      </c>
      <c r="D2" s="155" t="s">
        <v>263</v>
      </c>
      <c r="E2" s="155">
        <v>353</v>
      </c>
      <c r="F2" s="155">
        <v>42467</v>
      </c>
      <c r="G2" s="155">
        <v>1.090651</v>
      </c>
      <c r="H2" s="155">
        <v>0.46806300000000001</v>
      </c>
    </row>
    <row r="3" spans="1:8">
      <c r="A3" s="154" t="s">
        <v>260</v>
      </c>
      <c r="B3" s="155" t="s">
        <v>264</v>
      </c>
      <c r="C3" s="155" t="s">
        <v>265</v>
      </c>
      <c r="D3" s="155" t="s">
        <v>266</v>
      </c>
      <c r="E3" s="155">
        <v>28</v>
      </c>
      <c r="F3" s="155">
        <v>1241</v>
      </c>
      <c r="G3" s="155">
        <v>3.071428</v>
      </c>
      <c r="H3" s="155">
        <v>0.57233199999999995</v>
      </c>
    </row>
    <row r="4" spans="1:8">
      <c r="A4" s="154" t="s">
        <v>260</v>
      </c>
      <c r="B4" s="155" t="s">
        <v>261</v>
      </c>
      <c r="C4" s="155" t="s">
        <v>267</v>
      </c>
      <c r="D4" s="155" t="s">
        <v>268</v>
      </c>
      <c r="E4" s="155">
        <v>463</v>
      </c>
      <c r="F4" s="155">
        <v>76894</v>
      </c>
      <c r="G4" s="155">
        <v>1.650107</v>
      </c>
      <c r="H4" s="155">
        <v>0.71234900000000001</v>
      </c>
    </row>
    <row r="5" spans="1:8">
      <c r="A5" s="154" t="s">
        <v>260</v>
      </c>
      <c r="B5" s="155" t="s">
        <v>264</v>
      </c>
      <c r="C5" s="155" t="s">
        <v>269</v>
      </c>
      <c r="D5" s="155" t="s">
        <v>270</v>
      </c>
      <c r="E5" s="155">
        <v>4115</v>
      </c>
      <c r="F5" s="155">
        <v>423250.8</v>
      </c>
      <c r="G5" s="155">
        <v>0.170352</v>
      </c>
      <c r="H5" s="155">
        <v>0.48207800000000001</v>
      </c>
    </row>
    <row r="6" spans="1:8">
      <c r="A6" s="154" t="s">
        <v>260</v>
      </c>
      <c r="B6" s="155" t="s">
        <v>261</v>
      </c>
      <c r="C6" s="155" t="s">
        <v>271</v>
      </c>
      <c r="D6" s="155" t="s">
        <v>272</v>
      </c>
      <c r="E6" s="155">
        <v>6092</v>
      </c>
      <c r="F6" s="155">
        <v>1483574</v>
      </c>
      <c r="G6" s="155">
        <v>0.302199</v>
      </c>
      <c r="H6" s="155">
        <v>0.48806500000000003</v>
      </c>
    </row>
    <row r="7" spans="1:8">
      <c r="A7" s="154" t="s">
        <v>260</v>
      </c>
      <c r="B7" s="155" t="s">
        <v>264</v>
      </c>
      <c r="C7" s="155" t="s">
        <v>273</v>
      </c>
      <c r="D7" s="155" t="s">
        <v>274</v>
      </c>
      <c r="E7" s="155">
        <v>2726</v>
      </c>
      <c r="F7" s="155">
        <v>432274</v>
      </c>
      <c r="G7" s="155">
        <v>0.66507700000000003</v>
      </c>
      <c r="H7" s="155">
        <v>0.45316699999999999</v>
      </c>
    </row>
    <row r="8" spans="1:8">
      <c r="A8" s="154" t="s">
        <v>260</v>
      </c>
      <c r="B8" s="155" t="s">
        <v>264</v>
      </c>
      <c r="C8" s="155" t="s">
        <v>275</v>
      </c>
      <c r="D8" s="155" t="s">
        <v>276</v>
      </c>
      <c r="E8" s="155">
        <v>1033</v>
      </c>
      <c r="F8" s="155">
        <v>110457</v>
      </c>
      <c r="G8" s="155">
        <v>1.7879959999999999</v>
      </c>
      <c r="H8" s="155">
        <v>0.52705000000000002</v>
      </c>
    </row>
    <row r="9" spans="1:8">
      <c r="A9" s="154" t="s">
        <v>260</v>
      </c>
      <c r="B9" s="155" t="s">
        <v>261</v>
      </c>
      <c r="C9" s="155" t="s">
        <v>277</v>
      </c>
      <c r="D9" s="155" t="s">
        <v>278</v>
      </c>
      <c r="E9" s="155">
        <v>631</v>
      </c>
      <c r="F9" s="155">
        <v>74389.67</v>
      </c>
      <c r="G9" s="155">
        <v>2.6434229999999999</v>
      </c>
      <c r="H9" s="155">
        <v>0.69350599999999996</v>
      </c>
    </row>
    <row r="10" spans="1:8">
      <c r="A10" s="154" t="s">
        <v>260</v>
      </c>
      <c r="B10" s="155" t="s">
        <v>264</v>
      </c>
      <c r="C10" s="155" t="s">
        <v>279</v>
      </c>
      <c r="D10" s="155" t="s">
        <v>280</v>
      </c>
      <c r="E10" s="155">
        <v>755</v>
      </c>
      <c r="F10" s="155">
        <v>88729.83</v>
      </c>
      <c r="G10" s="155">
        <v>2.0304630000000001</v>
      </c>
      <c r="H10" s="155">
        <v>0.58369899999999997</v>
      </c>
    </row>
    <row r="11" spans="1:8">
      <c r="A11" s="154" t="s">
        <v>260</v>
      </c>
      <c r="B11" s="155" t="s">
        <v>261</v>
      </c>
      <c r="C11" s="155" t="s">
        <v>281</v>
      </c>
      <c r="D11" s="155" t="s">
        <v>282</v>
      </c>
      <c r="E11" s="155">
        <v>2185</v>
      </c>
      <c r="F11" s="155">
        <v>574470</v>
      </c>
      <c r="G11" s="155">
        <v>0.57345500000000005</v>
      </c>
      <c r="H11" s="155">
        <v>0.49540499999999998</v>
      </c>
    </row>
    <row r="12" spans="1:8">
      <c r="A12" s="154" t="s">
        <v>260</v>
      </c>
      <c r="B12" s="155" t="s">
        <v>264</v>
      </c>
      <c r="C12" s="155" t="s">
        <v>283</v>
      </c>
      <c r="D12" s="155" t="s">
        <v>284</v>
      </c>
      <c r="E12" s="155">
        <v>6013</v>
      </c>
      <c r="F12" s="155">
        <v>1816540.07</v>
      </c>
      <c r="G12" s="155">
        <v>0.20522199999999999</v>
      </c>
      <c r="H12" s="155">
        <v>0.54184600000000005</v>
      </c>
    </row>
    <row r="13" spans="1:8">
      <c r="A13" s="154" t="s">
        <v>260</v>
      </c>
      <c r="B13" s="155" t="s">
        <v>261</v>
      </c>
      <c r="C13" s="155" t="s">
        <v>285</v>
      </c>
      <c r="D13" s="155" t="s">
        <v>286</v>
      </c>
      <c r="E13" s="155">
        <v>988</v>
      </c>
      <c r="F13" s="155">
        <v>206871</v>
      </c>
      <c r="G13" s="155">
        <v>1.237854</v>
      </c>
      <c r="H13" s="155">
        <v>0.59933199999999998</v>
      </c>
    </row>
    <row r="14" spans="1:8">
      <c r="A14" s="154" t="s">
        <v>260</v>
      </c>
      <c r="B14" s="155" t="s">
        <v>261</v>
      </c>
      <c r="C14" s="155" t="s">
        <v>287</v>
      </c>
      <c r="D14" s="155" t="s">
        <v>288</v>
      </c>
      <c r="E14" s="155">
        <v>2419</v>
      </c>
      <c r="F14" s="155">
        <v>665363.46</v>
      </c>
      <c r="G14" s="155">
        <v>0.39933800000000003</v>
      </c>
      <c r="H14" s="155">
        <v>0.36862299999999998</v>
      </c>
    </row>
    <row r="15" spans="1:8">
      <c r="A15" s="154" t="s">
        <v>260</v>
      </c>
      <c r="B15" s="155" t="s">
        <v>264</v>
      </c>
      <c r="C15" s="155" t="s">
        <v>289</v>
      </c>
      <c r="D15" s="155" t="s">
        <v>290</v>
      </c>
      <c r="E15" s="155">
        <v>4702</v>
      </c>
      <c r="F15" s="155">
        <v>1282783.4099999999</v>
      </c>
      <c r="G15" s="155">
        <v>0.16184599999999999</v>
      </c>
      <c r="H15" s="155">
        <v>0.486149</v>
      </c>
    </row>
  </sheetData>
  <dataConsolidate/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25" sqref="C25"/>
    </sheetView>
  </sheetViews>
  <sheetFormatPr defaultColWidth="8.88671875" defaultRowHeight="16.2"/>
  <cols>
    <col min="1" max="1" width="12.88671875" style="156" bestFit="1" customWidth="1"/>
    <col min="2" max="2" width="8.21875" style="156" bestFit="1" customWidth="1"/>
    <col min="3" max="3" width="40.44140625" style="156" bestFit="1" customWidth="1"/>
    <col min="4" max="4" width="10.44140625" style="156" bestFit="1" customWidth="1"/>
    <col min="5" max="5" width="12.44140625" style="156" bestFit="1" customWidth="1"/>
    <col min="6" max="16384" width="8.88671875" style="157"/>
  </cols>
  <sheetData>
    <row r="1" spans="1:6">
      <c r="A1" s="156" t="s">
        <v>143</v>
      </c>
      <c r="B1" s="156" t="s">
        <v>144</v>
      </c>
      <c r="C1" s="156" t="s">
        <v>145</v>
      </c>
      <c r="D1" s="156" t="s">
        <v>146</v>
      </c>
      <c r="E1" s="156" t="s">
        <v>147</v>
      </c>
    </row>
    <row r="2" spans="1:6">
      <c r="A2" s="158" t="s">
        <v>148</v>
      </c>
      <c r="B2" s="158" t="s">
        <v>149</v>
      </c>
      <c r="C2" s="170" t="s">
        <v>213</v>
      </c>
      <c r="D2" s="158" t="s">
        <v>151</v>
      </c>
      <c r="E2" s="158" t="s">
        <v>152</v>
      </c>
      <c r="F2" s="171"/>
    </row>
    <row r="3" spans="1:6">
      <c r="A3" s="159" t="s">
        <v>153</v>
      </c>
      <c r="B3" s="160" t="s">
        <v>154</v>
      </c>
      <c r="C3" s="159" t="s">
        <v>155</v>
      </c>
      <c r="D3" s="159" t="s">
        <v>156</v>
      </c>
      <c r="E3" s="159" t="s">
        <v>157</v>
      </c>
    </row>
    <row r="4" spans="1:6">
      <c r="A4" s="159" t="s">
        <v>158</v>
      </c>
      <c r="B4" s="159" t="s">
        <v>159</v>
      </c>
      <c r="C4" s="159" t="s">
        <v>160</v>
      </c>
      <c r="D4" s="159" t="s">
        <v>161</v>
      </c>
      <c r="E4" s="159" t="s">
        <v>162</v>
      </c>
    </row>
    <row r="5" spans="1:6">
      <c r="A5" s="159" t="s">
        <v>163</v>
      </c>
      <c r="B5" s="159" t="s">
        <v>164</v>
      </c>
      <c r="C5" s="159" t="s">
        <v>165</v>
      </c>
      <c r="D5" s="159" t="s">
        <v>166</v>
      </c>
      <c r="E5" s="159" t="s">
        <v>167</v>
      </c>
    </row>
    <row r="6" spans="1:6">
      <c r="A6" s="159" t="s">
        <v>168</v>
      </c>
      <c r="B6" s="160" t="s">
        <v>154</v>
      </c>
      <c r="C6" s="159" t="s">
        <v>169</v>
      </c>
      <c r="D6" s="159" t="s">
        <v>170</v>
      </c>
      <c r="E6" s="159" t="s">
        <v>171</v>
      </c>
    </row>
    <row r="7" spans="1:6">
      <c r="A7" s="156" t="s">
        <v>172</v>
      </c>
      <c r="B7" s="156" t="s">
        <v>173</v>
      </c>
      <c r="C7" s="156" t="s">
        <v>174</v>
      </c>
      <c r="D7" s="156" t="s">
        <v>175</v>
      </c>
      <c r="E7" s="156" t="s">
        <v>176</v>
      </c>
    </row>
    <row r="8" spans="1:6">
      <c r="A8" s="158" t="s">
        <v>148</v>
      </c>
      <c r="B8" s="158" t="s">
        <v>149</v>
      </c>
      <c r="C8" s="158" t="s">
        <v>150</v>
      </c>
      <c r="D8" s="158" t="s">
        <v>151</v>
      </c>
      <c r="E8" s="158" t="s">
        <v>152</v>
      </c>
    </row>
    <row r="9" spans="1:6">
      <c r="A9" s="156" t="s">
        <v>177</v>
      </c>
      <c r="B9" s="156" t="s">
        <v>178</v>
      </c>
      <c r="C9" s="160" t="s">
        <v>179</v>
      </c>
      <c r="D9" s="160" t="s">
        <v>180</v>
      </c>
      <c r="E9" s="160" t="s">
        <v>181</v>
      </c>
    </row>
    <row r="10" spans="1:6">
      <c r="A10" s="156" t="s">
        <v>182</v>
      </c>
      <c r="B10" s="156" t="s">
        <v>183</v>
      </c>
      <c r="C10" s="156" t="s">
        <v>184</v>
      </c>
      <c r="D10" s="156" t="s">
        <v>185</v>
      </c>
      <c r="E10" s="156" t="s">
        <v>186</v>
      </c>
    </row>
    <row r="11" spans="1:6">
      <c r="A11" s="156" t="s">
        <v>187</v>
      </c>
      <c r="B11" s="156" t="s">
        <v>212</v>
      </c>
      <c r="C11" s="160" t="s">
        <v>179</v>
      </c>
      <c r="D11" s="160" t="s">
        <v>180</v>
      </c>
      <c r="E11" s="160" t="s">
        <v>188</v>
      </c>
    </row>
    <row r="12" spans="1:6">
      <c r="A12" s="156" t="s">
        <v>189</v>
      </c>
      <c r="B12" s="156" t="s">
        <v>190</v>
      </c>
      <c r="C12" s="156" t="s">
        <v>191</v>
      </c>
      <c r="D12" s="156" t="s">
        <v>192</v>
      </c>
      <c r="E12" s="156" t="s">
        <v>193</v>
      </c>
    </row>
    <row r="13" spans="1:6">
      <c r="A13" s="158" t="s">
        <v>148</v>
      </c>
      <c r="B13" s="158" t="s">
        <v>149</v>
      </c>
      <c r="C13" s="158" t="s">
        <v>150</v>
      </c>
      <c r="D13" s="158" t="s">
        <v>151</v>
      </c>
      <c r="E13" s="158" t="s">
        <v>152</v>
      </c>
    </row>
    <row r="14" spans="1:6">
      <c r="A14" s="158" t="s">
        <v>194</v>
      </c>
      <c r="B14" s="158" t="s">
        <v>195</v>
      </c>
      <c r="C14" s="158" t="s">
        <v>196</v>
      </c>
      <c r="D14" s="158" t="s">
        <v>197</v>
      </c>
      <c r="E14" s="158" t="s">
        <v>198</v>
      </c>
    </row>
    <row r="15" spans="1:6">
      <c r="A15" s="158" t="s">
        <v>194</v>
      </c>
      <c r="B15" s="158" t="s">
        <v>195</v>
      </c>
      <c r="C15" s="158" t="s">
        <v>196</v>
      </c>
      <c r="D15" s="158" t="s">
        <v>197</v>
      </c>
      <c r="E15" s="158" t="s">
        <v>198</v>
      </c>
    </row>
    <row r="16" spans="1:6">
      <c r="A16" s="156" t="s">
        <v>199</v>
      </c>
      <c r="B16" s="156" t="s">
        <v>200</v>
      </c>
      <c r="C16" s="156" t="s">
        <v>201</v>
      </c>
      <c r="D16" s="156" t="s">
        <v>202</v>
      </c>
      <c r="E16" s="156" t="s">
        <v>203</v>
      </c>
    </row>
    <row r="17" spans="1:5">
      <c r="A17" s="156" t="s">
        <v>204</v>
      </c>
      <c r="B17" s="156" t="s">
        <v>205</v>
      </c>
      <c r="C17" s="156" t="s">
        <v>206</v>
      </c>
      <c r="D17" s="156" t="s">
        <v>207</v>
      </c>
      <c r="E17" s="156" t="s">
        <v>208</v>
      </c>
    </row>
  </sheetData>
  <dataConsolidate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showGridLines="0" workbookViewId="0">
      <selection activeCell="D27" sqref="D27"/>
    </sheetView>
  </sheetViews>
  <sheetFormatPr defaultRowHeight="16.2"/>
  <cols>
    <col min="2" max="2" width="9.44140625" bestFit="1" customWidth="1"/>
    <col min="3" max="3" width="9.6640625" bestFit="1" customWidth="1"/>
    <col min="4" max="4" width="16.109375" bestFit="1" customWidth="1"/>
    <col min="5" max="6" width="10.21875" bestFit="1" customWidth="1"/>
    <col min="12" max="12" width="5.77734375" customWidth="1"/>
  </cols>
  <sheetData>
    <row r="1" spans="1:13" ht="32.4">
      <c r="A1" s="162" t="s">
        <v>209</v>
      </c>
      <c r="B1" s="153"/>
      <c r="C1" s="153"/>
      <c r="D1" s="153"/>
      <c r="E1" s="153"/>
      <c r="F1" s="153"/>
      <c r="H1" s="172" t="s">
        <v>214</v>
      </c>
      <c r="I1" s="172" t="s">
        <v>215</v>
      </c>
      <c r="J1" s="172" t="s">
        <v>216</v>
      </c>
      <c r="K1" s="172" t="s">
        <v>217</v>
      </c>
    </row>
    <row r="2" spans="1:13" ht="19.8">
      <c r="B2" s="163" t="s">
        <v>129</v>
      </c>
      <c r="C2" s="163" t="s">
        <v>130</v>
      </c>
      <c r="D2" s="163" t="s">
        <v>131</v>
      </c>
      <c r="E2" s="163" t="s">
        <v>132</v>
      </c>
      <c r="F2" s="163" t="s">
        <v>133</v>
      </c>
      <c r="H2" s="173" t="s">
        <v>218</v>
      </c>
      <c r="I2" s="174">
        <v>94</v>
      </c>
      <c r="J2" s="173">
        <v>67</v>
      </c>
      <c r="K2" s="175">
        <v>96</v>
      </c>
      <c r="M2" s="183" t="s">
        <v>245</v>
      </c>
    </row>
    <row r="3" spans="1:13">
      <c r="B3" s="164">
        <v>2.1999999999999999E-2</v>
      </c>
      <c r="C3" s="165">
        <v>20</v>
      </c>
      <c r="D3" s="166">
        <v>1000000</v>
      </c>
      <c r="E3" s="166">
        <f>-PMT(B3,C3,D3)</f>
        <v>62343.418781192369</v>
      </c>
      <c r="F3" s="166">
        <f>-PMT(B3/12,C3*12,D3)</f>
        <v>5154.0969708336333</v>
      </c>
      <c r="H3" s="176" t="s">
        <v>219</v>
      </c>
      <c r="I3" s="177">
        <v>97</v>
      </c>
      <c r="J3" s="176">
        <v>71</v>
      </c>
      <c r="K3" s="178">
        <v>52</v>
      </c>
      <c r="M3" s="182" t="s">
        <v>246</v>
      </c>
    </row>
    <row r="4" spans="1:13">
      <c r="B4" s="165"/>
      <c r="C4" s="165"/>
      <c r="D4" s="165"/>
      <c r="E4" s="165"/>
      <c r="F4" s="165"/>
      <c r="H4" s="179" t="s">
        <v>220</v>
      </c>
      <c r="I4" s="180">
        <v>69</v>
      </c>
      <c r="J4" s="179">
        <v>64</v>
      </c>
      <c r="K4" s="181">
        <v>58</v>
      </c>
      <c r="M4" s="182" t="s">
        <v>247</v>
      </c>
    </row>
    <row r="5" spans="1:13">
      <c r="B5" s="165" t="s">
        <v>134</v>
      </c>
      <c r="C5" s="165" t="s">
        <v>135</v>
      </c>
      <c r="D5" s="165" t="s">
        <v>136</v>
      </c>
      <c r="E5" s="166" t="e">
        <f>-PMT(B3,C3,D3*C5)</f>
        <v>#VALUE!</v>
      </c>
      <c r="F5" s="166" t="e">
        <f>-PMT(B3/12,C3*12,D3*C5)</f>
        <v>#VALUE!</v>
      </c>
      <c r="H5" s="176" t="s">
        <v>221</v>
      </c>
      <c r="I5" s="177">
        <v>56</v>
      </c>
      <c r="J5" s="176">
        <v>70</v>
      </c>
      <c r="K5" s="178">
        <v>66</v>
      </c>
    </row>
    <row r="6" spans="1:13">
      <c r="B6" s="165"/>
      <c r="C6" s="165"/>
      <c r="D6" s="165"/>
      <c r="E6" s="165"/>
      <c r="F6" s="165"/>
      <c r="H6" s="179" t="s">
        <v>222</v>
      </c>
      <c r="I6" s="180">
        <v>81</v>
      </c>
      <c r="J6" s="179">
        <v>89</v>
      </c>
      <c r="K6" s="181">
        <v>56</v>
      </c>
    </row>
    <row r="7" spans="1:13">
      <c r="B7" s="165" t="s">
        <v>137</v>
      </c>
      <c r="C7" s="167">
        <v>800000</v>
      </c>
      <c r="D7" s="165" t="s">
        <v>138</v>
      </c>
      <c r="E7" s="168" t="e">
        <f>C7-E5</f>
        <v>#VALUE!</v>
      </c>
      <c r="F7" s="165"/>
      <c r="H7" s="176" t="s">
        <v>223</v>
      </c>
      <c r="I7" s="177">
        <v>58</v>
      </c>
      <c r="J7" s="176">
        <v>67</v>
      </c>
      <c r="K7" s="178">
        <v>63</v>
      </c>
    </row>
    <row r="8" spans="1:13">
      <c r="B8" s="165" t="s">
        <v>139</v>
      </c>
      <c r="C8" s="167">
        <f>C7/12</f>
        <v>66666.666666666672</v>
      </c>
      <c r="D8" s="165" t="s">
        <v>138</v>
      </c>
      <c r="E8" s="168" t="e">
        <f>C8-F5</f>
        <v>#VALUE!</v>
      </c>
      <c r="F8" s="165"/>
      <c r="H8" s="179" t="s">
        <v>224</v>
      </c>
      <c r="I8" s="180">
        <v>96</v>
      </c>
      <c r="J8" s="179">
        <v>100</v>
      </c>
      <c r="K8" s="181">
        <v>81</v>
      </c>
    </row>
    <row r="9" spans="1:13">
      <c r="H9" s="176" t="s">
        <v>225</v>
      </c>
      <c r="I9" s="177">
        <v>50</v>
      </c>
      <c r="J9" s="176">
        <v>93</v>
      </c>
      <c r="K9" s="178">
        <v>72</v>
      </c>
    </row>
    <row r="10" spans="1:13">
      <c r="H10" s="179" t="s">
        <v>226</v>
      </c>
      <c r="I10" s="180">
        <v>84</v>
      </c>
      <c r="J10" s="179">
        <v>89</v>
      </c>
      <c r="K10" s="181">
        <v>91</v>
      </c>
    </row>
    <row r="11" spans="1:13">
      <c r="H11" s="176" t="s">
        <v>227</v>
      </c>
      <c r="I11" s="177">
        <v>77</v>
      </c>
      <c r="J11" s="176">
        <v>84</v>
      </c>
      <c r="K11" s="178">
        <v>89</v>
      </c>
    </row>
    <row r="12" spans="1:13">
      <c r="H12" s="179" t="s">
        <v>228</v>
      </c>
      <c r="I12" s="180">
        <v>65</v>
      </c>
      <c r="J12" s="179">
        <v>52</v>
      </c>
      <c r="K12" s="181">
        <v>68</v>
      </c>
    </row>
    <row r="13" spans="1:13">
      <c r="A13" s="162" t="s">
        <v>142</v>
      </c>
      <c r="H13" s="176" t="s">
        <v>229</v>
      </c>
      <c r="I13" s="177">
        <v>72</v>
      </c>
      <c r="J13" s="176">
        <v>68</v>
      </c>
      <c r="K13" s="178">
        <v>84</v>
      </c>
    </row>
    <row r="14" spans="1:13">
      <c r="B14" s="161" t="s">
        <v>140</v>
      </c>
      <c r="C14" s="161" t="s">
        <v>141</v>
      </c>
      <c r="H14" s="179" t="s">
        <v>230</v>
      </c>
      <c r="I14" s="180">
        <v>85</v>
      </c>
      <c r="J14" s="179">
        <v>58</v>
      </c>
      <c r="K14" s="181">
        <v>59</v>
      </c>
    </row>
    <row r="15" spans="1:13">
      <c r="B15" s="161">
        <v>1001</v>
      </c>
      <c r="C15" s="161">
        <v>96</v>
      </c>
      <c r="H15" s="176" t="s">
        <v>231</v>
      </c>
      <c r="I15" s="177">
        <v>87</v>
      </c>
      <c r="J15" s="176">
        <v>52</v>
      </c>
      <c r="K15" s="178">
        <v>65</v>
      </c>
    </row>
    <row r="16" spans="1:13">
      <c r="B16" s="161">
        <v>1002</v>
      </c>
      <c r="C16" s="161">
        <v>125</v>
      </c>
      <c r="H16" s="179" t="s">
        <v>232</v>
      </c>
      <c r="I16" s="180">
        <v>91</v>
      </c>
      <c r="J16" s="179">
        <v>66</v>
      </c>
      <c r="K16" s="181">
        <v>66</v>
      </c>
    </row>
    <row r="17" spans="2:11">
      <c r="B17" s="161">
        <v>1003</v>
      </c>
      <c r="C17" s="161">
        <v>72</v>
      </c>
      <c r="H17" s="176" t="s">
        <v>233</v>
      </c>
      <c r="I17" s="177">
        <v>71</v>
      </c>
      <c r="J17" s="176">
        <v>67</v>
      </c>
      <c r="K17" s="178">
        <v>69</v>
      </c>
    </row>
    <row r="18" spans="2:11">
      <c r="B18" s="161">
        <v>1004</v>
      </c>
      <c r="C18" s="161">
        <v>-50</v>
      </c>
      <c r="H18" s="179" t="s">
        <v>234</v>
      </c>
      <c r="I18" s="180">
        <v>85</v>
      </c>
      <c r="J18" s="179">
        <v>88</v>
      </c>
      <c r="K18" s="181">
        <v>100</v>
      </c>
    </row>
    <row r="19" spans="2:11">
      <c r="B19" s="161">
        <v>1005</v>
      </c>
      <c r="C19" s="161">
        <v>85</v>
      </c>
      <c r="H19" s="176" t="s">
        <v>235</v>
      </c>
      <c r="I19" s="177">
        <v>94</v>
      </c>
      <c r="J19" s="176">
        <v>74</v>
      </c>
      <c r="K19" s="178">
        <v>81</v>
      </c>
    </row>
    <row r="20" spans="2:11">
      <c r="B20" s="161">
        <v>1006</v>
      </c>
      <c r="C20" s="161">
        <v>880</v>
      </c>
      <c r="H20" s="179" t="s">
        <v>236</v>
      </c>
      <c r="I20" s="180">
        <v>92</v>
      </c>
      <c r="J20" s="179">
        <v>51</v>
      </c>
      <c r="K20" s="181">
        <v>85</v>
      </c>
    </row>
    <row r="21" spans="2:11">
      <c r="H21" s="176" t="s">
        <v>237</v>
      </c>
      <c r="I21" s="177">
        <v>89</v>
      </c>
      <c r="J21" s="176">
        <v>59</v>
      </c>
      <c r="K21" s="178">
        <v>94</v>
      </c>
    </row>
    <row r="22" spans="2:11">
      <c r="H22" s="179" t="s">
        <v>238</v>
      </c>
      <c r="I22" s="180">
        <v>78</v>
      </c>
      <c r="J22" s="179">
        <v>80</v>
      </c>
      <c r="K22" s="181">
        <v>59</v>
      </c>
    </row>
    <row r="23" spans="2:11">
      <c r="H23" s="176" t="s">
        <v>239</v>
      </c>
      <c r="I23" s="177">
        <v>61</v>
      </c>
      <c r="J23" s="176">
        <v>55</v>
      </c>
      <c r="K23" s="178">
        <v>59</v>
      </c>
    </row>
    <row r="24" spans="2:11">
      <c r="H24" s="179" t="s">
        <v>240</v>
      </c>
      <c r="I24" s="180">
        <v>58</v>
      </c>
      <c r="J24" s="179">
        <v>59</v>
      </c>
      <c r="K24" s="181">
        <v>55</v>
      </c>
    </row>
    <row r="25" spans="2:11">
      <c r="H25" s="176" t="s">
        <v>241</v>
      </c>
      <c r="I25" s="177">
        <v>87</v>
      </c>
      <c r="J25" s="176">
        <v>99</v>
      </c>
      <c r="K25" s="178">
        <v>49</v>
      </c>
    </row>
    <row r="26" spans="2:11">
      <c r="H26" s="179" t="s">
        <v>242</v>
      </c>
      <c r="I26" s="180">
        <v>97</v>
      </c>
      <c r="J26" s="179">
        <v>94</v>
      </c>
      <c r="K26" s="181">
        <v>80</v>
      </c>
    </row>
    <row r="27" spans="2:11">
      <c r="H27" s="176" t="s">
        <v>243</v>
      </c>
      <c r="I27" s="177">
        <v>73</v>
      </c>
      <c r="J27" s="176">
        <v>74</v>
      </c>
      <c r="K27" s="178">
        <v>98</v>
      </c>
    </row>
    <row r="28" spans="2:11">
      <c r="H28" s="179" t="s">
        <v>244</v>
      </c>
      <c r="I28" s="180">
        <v>94</v>
      </c>
      <c r="J28" s="179">
        <v>49</v>
      </c>
      <c r="K28" s="181">
        <v>89</v>
      </c>
    </row>
  </sheetData>
  <phoneticPr fontId="6" type="noConversion"/>
  <dataValidations count="1">
    <dataValidation type="decimal" allowBlank="1" showInputMessage="1" showErrorMessage="1" sqref="C15:C20" xr:uid="{4A659B95-69C7-46F5-98E8-E5C7C9740BA7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1"/>
  <dimension ref="A1:H11"/>
  <sheetViews>
    <sheetView showGridLines="0" workbookViewId="0">
      <selection activeCell="F9" sqref="F9"/>
    </sheetView>
  </sheetViews>
  <sheetFormatPr defaultRowHeight="16.2"/>
  <cols>
    <col min="1" max="1" width="5.88671875" customWidth="1"/>
    <col min="2" max="2" width="10.44140625" bestFit="1" customWidth="1"/>
    <col min="3" max="3" width="10.44140625" customWidth="1"/>
    <col min="4" max="4" width="11.77734375" customWidth="1"/>
    <col min="5" max="5" width="15.88671875" customWidth="1"/>
    <col min="6" max="6" width="8.21875" bestFit="1" customWidth="1"/>
    <col min="7" max="7" width="9.44140625" bestFit="1" customWidth="1"/>
    <col min="8" max="8" width="12.77734375" bestFit="1" customWidth="1"/>
    <col min="14" max="15" width="6" bestFit="1" customWidth="1"/>
  </cols>
  <sheetData>
    <row r="1" spans="1:8" s="3" customFormat="1" ht="39" customHeight="1">
      <c r="A1" s="169" t="s">
        <v>210</v>
      </c>
    </row>
    <row r="2" spans="1:8">
      <c r="B2" s="186" t="s">
        <v>23</v>
      </c>
      <c r="C2" s="186"/>
      <c r="D2" s="186"/>
    </row>
    <row r="3" spans="1:8">
      <c r="E3" s="35"/>
    </row>
    <row r="4" spans="1:8">
      <c r="B4" s="36" t="s">
        <v>117</v>
      </c>
      <c r="F4" t="s">
        <v>37</v>
      </c>
    </row>
    <row r="5" spans="1:8">
      <c r="C5" s="35"/>
      <c r="D5" s="35"/>
      <c r="F5" t="s">
        <v>29</v>
      </c>
    </row>
    <row r="6" spans="1:8">
      <c r="B6" s="12"/>
      <c r="C6" s="12" t="s">
        <v>34</v>
      </c>
      <c r="D6" s="12" t="s">
        <v>35</v>
      </c>
      <c r="F6" s="122" t="s">
        <v>118</v>
      </c>
    </row>
    <row r="7" spans="1:8">
      <c r="B7" s="12" t="s">
        <v>30</v>
      </c>
      <c r="C7" s="12">
        <v>87</v>
      </c>
      <c r="D7" s="13">
        <v>0.2</v>
      </c>
    </row>
    <row r="8" spans="1:8">
      <c r="B8" s="12" t="s">
        <v>31</v>
      </c>
      <c r="C8" s="12">
        <v>79</v>
      </c>
      <c r="D8" s="13">
        <v>0.2</v>
      </c>
      <c r="F8" s="44" t="s">
        <v>20</v>
      </c>
      <c r="G8" s="44" t="s">
        <v>21</v>
      </c>
      <c r="H8" s="44" t="s">
        <v>22</v>
      </c>
    </row>
    <row r="9" spans="1:8">
      <c r="B9" s="12" t="s">
        <v>32</v>
      </c>
      <c r="C9" s="12">
        <v>90</v>
      </c>
      <c r="D9" s="13">
        <v>0.2</v>
      </c>
      <c r="F9" s="45"/>
      <c r="G9" s="44">
        <v>1.1000000000000001</v>
      </c>
      <c r="H9" s="46">
        <f>52*G9*(520+F9)^0.5</f>
        <v>1304.3606863134139</v>
      </c>
    </row>
    <row r="10" spans="1:8">
      <c r="B10" s="12" t="s">
        <v>33</v>
      </c>
      <c r="C10" s="14">
        <v>96.999999999999972</v>
      </c>
      <c r="D10" s="13">
        <v>0.4</v>
      </c>
    </row>
    <row r="11" spans="1:8">
      <c r="B11" s="12" t="s">
        <v>36</v>
      </c>
      <c r="C11" s="31">
        <f>SUMPRODUCT(C7:C10,D7:D10)</f>
        <v>90</v>
      </c>
      <c r="D11" s="32"/>
    </row>
  </sheetData>
  <mergeCells count="1">
    <mergeCell ref="B2:D2"/>
  </mergeCells>
  <phoneticPr fontId="6" type="noConversion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7"/>
  <dimension ref="B1:K13"/>
  <sheetViews>
    <sheetView showGridLines="0" workbookViewId="0">
      <selection activeCell="F10" sqref="F10"/>
    </sheetView>
  </sheetViews>
  <sheetFormatPr defaultColWidth="8.88671875" defaultRowHeight="16.2"/>
  <cols>
    <col min="1" max="1" width="6.109375" style="35" customWidth="1"/>
    <col min="2" max="2" width="10.44140625" style="35" bestFit="1" customWidth="1"/>
    <col min="3" max="3" width="12.88671875" style="42" bestFit="1" customWidth="1"/>
    <col min="4" max="4" width="17.6640625" style="35" customWidth="1"/>
    <col min="5" max="5" width="14.109375" style="35" customWidth="1"/>
    <col min="6" max="6" width="12.44140625" style="35" customWidth="1"/>
    <col min="7" max="7" width="8.88671875" style="35"/>
    <col min="8" max="8" width="4.77734375" style="35" customWidth="1"/>
    <col min="9" max="9" width="15.21875" style="35" bestFit="1" customWidth="1"/>
    <col min="10" max="10" width="13.77734375" style="35" customWidth="1"/>
    <col min="11" max="11" width="6.44140625" style="35" customWidth="1"/>
    <col min="12" max="16384" width="8.88671875" style="35"/>
  </cols>
  <sheetData>
    <row r="1" spans="2:11" ht="27" customHeight="1">
      <c r="B1" s="152" t="s">
        <v>128</v>
      </c>
    </row>
    <row r="2" spans="2:11" ht="20.100000000000001" customHeight="1">
      <c r="B2" s="33" t="s">
        <v>51</v>
      </c>
      <c r="C2" s="34">
        <v>1.8499999999999999E-2</v>
      </c>
      <c r="E2" s="36" t="s">
        <v>119</v>
      </c>
    </row>
    <row r="3" spans="2:11" ht="20.100000000000001" customHeight="1">
      <c r="B3" s="33" t="s">
        <v>52</v>
      </c>
      <c r="C3" s="37">
        <v>240</v>
      </c>
      <c r="E3" s="150" t="s">
        <v>124</v>
      </c>
      <c r="H3" s="39"/>
    </row>
    <row r="4" spans="2:11" ht="20.100000000000001" customHeight="1">
      <c r="B4" s="33" t="s">
        <v>53</v>
      </c>
      <c r="C4" s="38">
        <v>4000000</v>
      </c>
      <c r="D4" s="40">
        <v>1</v>
      </c>
      <c r="E4" s="41" t="s">
        <v>126</v>
      </c>
      <c r="F4" s="67"/>
      <c r="G4" s="121"/>
      <c r="H4" s="40">
        <v>2</v>
      </c>
      <c r="I4" s="41" t="s">
        <v>125</v>
      </c>
      <c r="J4" s="68"/>
    </row>
    <row r="5" spans="2:11" ht="20.100000000000001" customHeight="1">
      <c r="B5" s="33" t="s">
        <v>54</v>
      </c>
      <c r="C5" s="38">
        <f>PMT(C2/12,C3,-C4)</f>
        <v>19952.404969431336</v>
      </c>
      <c r="K5" s="121"/>
    </row>
    <row r="6" spans="2:11" ht="21.75" customHeight="1"/>
    <row r="7" spans="2:11" ht="53.25" customHeight="1">
      <c r="C7" s="151" t="s">
        <v>72</v>
      </c>
    </row>
    <row r="8" spans="2:11">
      <c r="D8" s="40">
        <v>3</v>
      </c>
      <c r="E8" s="43" t="s">
        <v>120</v>
      </c>
    </row>
    <row r="9" spans="2:11">
      <c r="E9" s="35" t="s">
        <v>55</v>
      </c>
    </row>
    <row r="10" spans="2:11">
      <c r="E10" s="41" t="s">
        <v>127</v>
      </c>
      <c r="F10" s="68"/>
    </row>
    <row r="13" spans="2:11" ht="23.4" customHeight="1"/>
  </sheetData>
  <phoneticPr fontId="6" type="noConversion"/>
  <conditionalFormatting sqref="G4">
    <cfRule type="expression" dxfId="7" priority="4">
      <formula>$F$4=1.34%</formula>
    </cfRule>
  </conditionalFormatting>
  <conditionalFormatting sqref="J4">
    <cfRule type="cellIs" dxfId="6" priority="3" operator="equal">
      <formula>3809065</formula>
    </cfRule>
  </conditionalFormatting>
  <conditionalFormatting sqref="F4">
    <cfRule type="cellIs" dxfId="5" priority="2" operator="equal">
      <formula>0.0134</formula>
    </cfRule>
  </conditionalFormatting>
  <conditionalFormatting sqref="F10">
    <cfRule type="cellIs" dxfId="4" priority="1" operator="equal">
      <formula>5613358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8"/>
  <dimension ref="A1:H16"/>
  <sheetViews>
    <sheetView showGridLines="0" zoomScaleNormal="100" workbookViewId="0">
      <selection activeCell="G27" sqref="G27"/>
    </sheetView>
  </sheetViews>
  <sheetFormatPr defaultRowHeight="16.2"/>
  <cols>
    <col min="1" max="1" width="20.88671875" style="48" customWidth="1"/>
    <col min="2" max="2" width="17.109375" style="48" customWidth="1"/>
    <col min="3" max="5" width="8.88671875" style="48"/>
    <col min="6" max="6" width="10.88671875" style="48" customWidth="1"/>
    <col min="7" max="256" width="8.88671875" style="48"/>
    <col min="257" max="257" width="10.77734375" style="48" customWidth="1"/>
    <col min="258" max="258" width="15" style="48" customWidth="1"/>
    <col min="259" max="512" width="8.88671875" style="48"/>
    <col min="513" max="513" width="10.77734375" style="48" customWidth="1"/>
    <col min="514" max="514" width="15" style="48" customWidth="1"/>
    <col min="515" max="768" width="8.88671875" style="48"/>
    <col min="769" max="769" width="10.77734375" style="48" customWidth="1"/>
    <col min="770" max="770" width="15" style="48" customWidth="1"/>
    <col min="771" max="1024" width="8.88671875" style="48"/>
    <col min="1025" max="1025" width="10.77734375" style="48" customWidth="1"/>
    <col min="1026" max="1026" width="15" style="48" customWidth="1"/>
    <col min="1027" max="1280" width="8.88671875" style="48"/>
    <col min="1281" max="1281" width="10.77734375" style="48" customWidth="1"/>
    <col min="1282" max="1282" width="15" style="48" customWidth="1"/>
    <col min="1283" max="1536" width="8.88671875" style="48"/>
    <col min="1537" max="1537" width="10.77734375" style="48" customWidth="1"/>
    <col min="1538" max="1538" width="15" style="48" customWidth="1"/>
    <col min="1539" max="1792" width="8.88671875" style="48"/>
    <col min="1793" max="1793" width="10.77734375" style="48" customWidth="1"/>
    <col min="1794" max="1794" width="15" style="48" customWidth="1"/>
    <col min="1795" max="2048" width="8.88671875" style="48"/>
    <col min="2049" max="2049" width="10.77734375" style="48" customWidth="1"/>
    <col min="2050" max="2050" width="15" style="48" customWidth="1"/>
    <col min="2051" max="2304" width="8.88671875" style="48"/>
    <col min="2305" max="2305" width="10.77734375" style="48" customWidth="1"/>
    <col min="2306" max="2306" width="15" style="48" customWidth="1"/>
    <col min="2307" max="2560" width="8.88671875" style="48"/>
    <col min="2561" max="2561" width="10.77734375" style="48" customWidth="1"/>
    <col min="2562" max="2562" width="15" style="48" customWidth="1"/>
    <col min="2563" max="2816" width="8.88671875" style="48"/>
    <col min="2817" max="2817" width="10.77734375" style="48" customWidth="1"/>
    <col min="2818" max="2818" width="15" style="48" customWidth="1"/>
    <col min="2819" max="3072" width="8.88671875" style="48"/>
    <col min="3073" max="3073" width="10.77734375" style="48" customWidth="1"/>
    <col min="3074" max="3074" width="15" style="48" customWidth="1"/>
    <col min="3075" max="3328" width="8.88671875" style="48"/>
    <col min="3329" max="3329" width="10.77734375" style="48" customWidth="1"/>
    <col min="3330" max="3330" width="15" style="48" customWidth="1"/>
    <col min="3331" max="3584" width="8.88671875" style="48"/>
    <col min="3585" max="3585" width="10.77734375" style="48" customWidth="1"/>
    <col min="3586" max="3586" width="15" style="48" customWidth="1"/>
    <col min="3587" max="3840" width="8.88671875" style="48"/>
    <col min="3841" max="3841" width="10.77734375" style="48" customWidth="1"/>
    <col min="3842" max="3842" width="15" style="48" customWidth="1"/>
    <col min="3843" max="4096" width="8.88671875" style="48"/>
    <col min="4097" max="4097" width="10.77734375" style="48" customWidth="1"/>
    <col min="4098" max="4098" width="15" style="48" customWidth="1"/>
    <col min="4099" max="4352" width="8.88671875" style="48"/>
    <col min="4353" max="4353" width="10.77734375" style="48" customWidth="1"/>
    <col min="4354" max="4354" width="15" style="48" customWidth="1"/>
    <col min="4355" max="4608" width="8.88671875" style="48"/>
    <col min="4609" max="4609" width="10.77734375" style="48" customWidth="1"/>
    <col min="4610" max="4610" width="15" style="48" customWidth="1"/>
    <col min="4611" max="4864" width="8.88671875" style="48"/>
    <col min="4865" max="4865" width="10.77734375" style="48" customWidth="1"/>
    <col min="4866" max="4866" width="15" style="48" customWidth="1"/>
    <col min="4867" max="5120" width="8.88671875" style="48"/>
    <col min="5121" max="5121" width="10.77734375" style="48" customWidth="1"/>
    <col min="5122" max="5122" width="15" style="48" customWidth="1"/>
    <col min="5123" max="5376" width="8.88671875" style="48"/>
    <col min="5377" max="5377" width="10.77734375" style="48" customWidth="1"/>
    <col min="5378" max="5378" width="15" style="48" customWidth="1"/>
    <col min="5379" max="5632" width="8.88671875" style="48"/>
    <col min="5633" max="5633" width="10.77734375" style="48" customWidth="1"/>
    <col min="5634" max="5634" width="15" style="48" customWidth="1"/>
    <col min="5635" max="5888" width="8.88671875" style="48"/>
    <col min="5889" max="5889" width="10.77734375" style="48" customWidth="1"/>
    <col min="5890" max="5890" width="15" style="48" customWidth="1"/>
    <col min="5891" max="6144" width="8.88671875" style="48"/>
    <col min="6145" max="6145" width="10.77734375" style="48" customWidth="1"/>
    <col min="6146" max="6146" width="15" style="48" customWidth="1"/>
    <col min="6147" max="6400" width="8.88671875" style="48"/>
    <col min="6401" max="6401" width="10.77734375" style="48" customWidth="1"/>
    <col min="6402" max="6402" width="15" style="48" customWidth="1"/>
    <col min="6403" max="6656" width="8.88671875" style="48"/>
    <col min="6657" max="6657" width="10.77734375" style="48" customWidth="1"/>
    <col min="6658" max="6658" width="15" style="48" customWidth="1"/>
    <col min="6659" max="6912" width="8.88671875" style="48"/>
    <col min="6913" max="6913" width="10.77734375" style="48" customWidth="1"/>
    <col min="6914" max="6914" width="15" style="48" customWidth="1"/>
    <col min="6915" max="7168" width="8.88671875" style="48"/>
    <col min="7169" max="7169" width="10.77734375" style="48" customWidth="1"/>
    <col min="7170" max="7170" width="15" style="48" customWidth="1"/>
    <col min="7171" max="7424" width="8.88671875" style="48"/>
    <col min="7425" max="7425" width="10.77734375" style="48" customWidth="1"/>
    <col min="7426" max="7426" width="15" style="48" customWidth="1"/>
    <col min="7427" max="7680" width="8.88671875" style="48"/>
    <col min="7681" max="7681" width="10.77734375" style="48" customWidth="1"/>
    <col min="7682" max="7682" width="15" style="48" customWidth="1"/>
    <col min="7683" max="7936" width="8.88671875" style="48"/>
    <col min="7937" max="7937" width="10.77734375" style="48" customWidth="1"/>
    <col min="7938" max="7938" width="15" style="48" customWidth="1"/>
    <col min="7939" max="8192" width="8.88671875" style="48"/>
    <col min="8193" max="8193" width="10.77734375" style="48" customWidth="1"/>
    <col min="8194" max="8194" width="15" style="48" customWidth="1"/>
    <col min="8195" max="8448" width="8.88671875" style="48"/>
    <col min="8449" max="8449" width="10.77734375" style="48" customWidth="1"/>
    <col min="8450" max="8450" width="15" style="48" customWidth="1"/>
    <col min="8451" max="8704" width="8.88671875" style="48"/>
    <col min="8705" max="8705" width="10.77734375" style="48" customWidth="1"/>
    <col min="8706" max="8706" width="15" style="48" customWidth="1"/>
    <col min="8707" max="8960" width="8.88671875" style="48"/>
    <col min="8961" max="8961" width="10.77734375" style="48" customWidth="1"/>
    <col min="8962" max="8962" width="15" style="48" customWidth="1"/>
    <col min="8963" max="9216" width="8.88671875" style="48"/>
    <col min="9217" max="9217" width="10.77734375" style="48" customWidth="1"/>
    <col min="9218" max="9218" width="15" style="48" customWidth="1"/>
    <col min="9219" max="9472" width="8.88671875" style="48"/>
    <col min="9473" max="9473" width="10.77734375" style="48" customWidth="1"/>
    <col min="9474" max="9474" width="15" style="48" customWidth="1"/>
    <col min="9475" max="9728" width="8.88671875" style="48"/>
    <col min="9729" max="9729" width="10.77734375" style="48" customWidth="1"/>
    <col min="9730" max="9730" width="15" style="48" customWidth="1"/>
    <col min="9731" max="9984" width="8.88671875" style="48"/>
    <col min="9985" max="9985" width="10.77734375" style="48" customWidth="1"/>
    <col min="9986" max="9986" width="15" style="48" customWidth="1"/>
    <col min="9987" max="10240" width="8.88671875" style="48"/>
    <col min="10241" max="10241" width="10.77734375" style="48" customWidth="1"/>
    <col min="10242" max="10242" width="15" style="48" customWidth="1"/>
    <col min="10243" max="10496" width="8.88671875" style="48"/>
    <col min="10497" max="10497" width="10.77734375" style="48" customWidth="1"/>
    <col min="10498" max="10498" width="15" style="48" customWidth="1"/>
    <col min="10499" max="10752" width="8.88671875" style="48"/>
    <col min="10753" max="10753" width="10.77734375" style="48" customWidth="1"/>
    <col min="10754" max="10754" width="15" style="48" customWidth="1"/>
    <col min="10755" max="11008" width="8.88671875" style="48"/>
    <col min="11009" max="11009" width="10.77734375" style="48" customWidth="1"/>
    <col min="11010" max="11010" width="15" style="48" customWidth="1"/>
    <col min="11011" max="11264" width="8.88671875" style="48"/>
    <col min="11265" max="11265" width="10.77734375" style="48" customWidth="1"/>
    <col min="11266" max="11266" width="15" style="48" customWidth="1"/>
    <col min="11267" max="11520" width="8.88671875" style="48"/>
    <col min="11521" max="11521" width="10.77734375" style="48" customWidth="1"/>
    <col min="11522" max="11522" width="15" style="48" customWidth="1"/>
    <col min="11523" max="11776" width="8.88671875" style="48"/>
    <col min="11777" max="11777" width="10.77734375" style="48" customWidth="1"/>
    <col min="11778" max="11778" width="15" style="48" customWidth="1"/>
    <col min="11779" max="12032" width="8.88671875" style="48"/>
    <col min="12033" max="12033" width="10.77734375" style="48" customWidth="1"/>
    <col min="12034" max="12034" width="15" style="48" customWidth="1"/>
    <col min="12035" max="12288" width="8.88671875" style="48"/>
    <col min="12289" max="12289" width="10.77734375" style="48" customWidth="1"/>
    <col min="12290" max="12290" width="15" style="48" customWidth="1"/>
    <col min="12291" max="12544" width="8.88671875" style="48"/>
    <col min="12545" max="12545" width="10.77734375" style="48" customWidth="1"/>
    <col min="12546" max="12546" width="15" style="48" customWidth="1"/>
    <col min="12547" max="12800" width="8.88671875" style="48"/>
    <col min="12801" max="12801" width="10.77734375" style="48" customWidth="1"/>
    <col min="12802" max="12802" width="15" style="48" customWidth="1"/>
    <col min="12803" max="13056" width="8.88671875" style="48"/>
    <col min="13057" max="13057" width="10.77734375" style="48" customWidth="1"/>
    <col min="13058" max="13058" width="15" style="48" customWidth="1"/>
    <col min="13059" max="13312" width="8.88671875" style="48"/>
    <col min="13313" max="13313" width="10.77734375" style="48" customWidth="1"/>
    <col min="13314" max="13314" width="15" style="48" customWidth="1"/>
    <col min="13315" max="13568" width="8.88671875" style="48"/>
    <col min="13569" max="13569" width="10.77734375" style="48" customWidth="1"/>
    <col min="13570" max="13570" width="15" style="48" customWidth="1"/>
    <col min="13571" max="13824" width="8.88671875" style="48"/>
    <col min="13825" max="13825" width="10.77734375" style="48" customWidth="1"/>
    <col min="13826" max="13826" width="15" style="48" customWidth="1"/>
    <col min="13827" max="14080" width="8.88671875" style="48"/>
    <col min="14081" max="14081" width="10.77734375" style="48" customWidth="1"/>
    <col min="14082" max="14082" width="15" style="48" customWidth="1"/>
    <col min="14083" max="14336" width="8.88671875" style="48"/>
    <col min="14337" max="14337" width="10.77734375" style="48" customWidth="1"/>
    <col min="14338" max="14338" width="15" style="48" customWidth="1"/>
    <col min="14339" max="14592" width="8.88671875" style="48"/>
    <col min="14593" max="14593" width="10.77734375" style="48" customWidth="1"/>
    <col min="14594" max="14594" width="15" style="48" customWidth="1"/>
    <col min="14595" max="14848" width="8.88671875" style="48"/>
    <col min="14849" max="14849" width="10.77734375" style="48" customWidth="1"/>
    <col min="14850" max="14850" width="15" style="48" customWidth="1"/>
    <col min="14851" max="15104" width="8.88671875" style="48"/>
    <col min="15105" max="15105" width="10.77734375" style="48" customWidth="1"/>
    <col min="15106" max="15106" width="15" style="48" customWidth="1"/>
    <col min="15107" max="15360" width="8.88671875" style="48"/>
    <col min="15361" max="15361" width="10.77734375" style="48" customWidth="1"/>
    <col min="15362" max="15362" width="15" style="48" customWidth="1"/>
    <col min="15363" max="15616" width="8.88671875" style="48"/>
    <col min="15617" max="15617" width="10.77734375" style="48" customWidth="1"/>
    <col min="15618" max="15618" width="15" style="48" customWidth="1"/>
    <col min="15619" max="15872" width="8.88671875" style="48"/>
    <col min="15873" max="15873" width="10.77734375" style="48" customWidth="1"/>
    <col min="15874" max="15874" width="15" style="48" customWidth="1"/>
    <col min="15875" max="16128" width="8.88671875" style="48"/>
    <col min="16129" max="16129" width="10.77734375" style="48" customWidth="1"/>
    <col min="16130" max="16130" width="15" style="48" customWidth="1"/>
    <col min="16131" max="16384" width="8.88671875" style="48"/>
  </cols>
  <sheetData>
    <row r="1" spans="1:8">
      <c r="A1" s="47" t="s">
        <v>56</v>
      </c>
    </row>
    <row r="2" spans="1:8" ht="12.75" customHeight="1" thickBot="1"/>
    <row r="3" spans="1:8">
      <c r="A3" s="49" t="s">
        <v>57</v>
      </c>
      <c r="B3" s="50">
        <v>45</v>
      </c>
      <c r="G3" s="51" t="s">
        <v>58</v>
      </c>
    </row>
    <row r="4" spans="1:8">
      <c r="A4" s="52" t="s">
        <v>59</v>
      </c>
      <c r="B4" s="53">
        <v>8</v>
      </c>
      <c r="E4" s="54" t="s">
        <v>60</v>
      </c>
      <c r="G4" s="55"/>
      <c r="H4" s="56" t="s">
        <v>115</v>
      </c>
    </row>
    <row r="5" spans="1:8">
      <c r="A5" s="52" t="s">
        <v>61</v>
      </c>
      <c r="B5" s="53">
        <v>12</v>
      </c>
      <c r="E5" s="54" t="s">
        <v>62</v>
      </c>
      <c r="G5" s="57"/>
      <c r="H5" s="56" t="s">
        <v>115</v>
      </c>
    </row>
    <row r="6" spans="1:8">
      <c r="A6" s="52" t="s">
        <v>63</v>
      </c>
      <c r="B6" s="53">
        <v>26</v>
      </c>
      <c r="E6" s="54" t="s">
        <v>64</v>
      </c>
      <c r="G6" s="57"/>
      <c r="H6" s="56" t="s">
        <v>115</v>
      </c>
    </row>
    <row r="7" spans="1:8">
      <c r="A7" s="52" t="s">
        <v>65</v>
      </c>
      <c r="B7" s="58">
        <v>42000</v>
      </c>
      <c r="C7" s="59"/>
    </row>
    <row r="8" spans="1:8">
      <c r="A8" s="52" t="s">
        <v>66</v>
      </c>
      <c r="B8" s="60">
        <f>B6*B5*B4*B3+B7</f>
        <v>154320</v>
      </c>
    </row>
    <row r="9" spans="1:8" ht="10.5" customHeight="1">
      <c r="A9" s="52"/>
      <c r="B9" s="61"/>
    </row>
    <row r="10" spans="1:8">
      <c r="A10" s="52" t="s">
        <v>64</v>
      </c>
      <c r="B10" s="58">
        <v>8</v>
      </c>
    </row>
    <row r="11" spans="1:8">
      <c r="A11" s="52" t="s">
        <v>67</v>
      </c>
      <c r="B11" s="58">
        <v>45000</v>
      </c>
      <c r="C11" s="59"/>
    </row>
    <row r="12" spans="1:8">
      <c r="A12" s="52" t="s">
        <v>68</v>
      </c>
      <c r="B12" s="62">
        <f>B10*B6*B5*B4+B11</f>
        <v>64968</v>
      </c>
    </row>
    <row r="13" spans="1:8" ht="10.5" customHeight="1">
      <c r="A13" s="52"/>
      <c r="B13" s="61"/>
      <c r="C13" s="59"/>
    </row>
    <row r="14" spans="1:8">
      <c r="A14" s="63" t="s">
        <v>69</v>
      </c>
      <c r="B14" s="60">
        <f>B8-B12</f>
        <v>89352</v>
      </c>
    </row>
    <row r="15" spans="1:8">
      <c r="A15" s="52" t="s">
        <v>70</v>
      </c>
      <c r="B15" s="64">
        <f>B14*0.05</f>
        <v>4467.6000000000004</v>
      </c>
    </row>
    <row r="16" spans="1:8" ht="16.8" thickBot="1">
      <c r="A16" s="65" t="s">
        <v>71</v>
      </c>
      <c r="B16" s="66">
        <f>B14-B15</f>
        <v>84884.4</v>
      </c>
    </row>
  </sheetData>
  <phoneticPr fontId="6" type="noConversion"/>
  <conditionalFormatting sqref="H5">
    <cfRule type="expression" dxfId="3" priority="3">
      <formula>$G5=9.4</formula>
    </cfRule>
  </conditionalFormatting>
  <conditionalFormatting sqref="H4">
    <cfRule type="expression" dxfId="2" priority="2">
      <formula>$G$4=51</formula>
    </cfRule>
  </conditionalFormatting>
  <conditionalFormatting sqref="H6">
    <cfRule type="expression" dxfId="1" priority="1">
      <formula>$G$6=2</formula>
    </cfRule>
  </conditionalFormatting>
  <printOptions gridLinesSet="0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/>
  <dimension ref="A1:M18"/>
  <sheetViews>
    <sheetView showGridLines="0" workbookViewId="0">
      <selection activeCell="J25" sqref="J25"/>
    </sheetView>
  </sheetViews>
  <sheetFormatPr defaultRowHeight="16.2"/>
  <cols>
    <col min="1" max="1" width="8.21875" bestFit="1" customWidth="1"/>
    <col min="2" max="2" width="10.44140625" bestFit="1" customWidth="1"/>
    <col min="3" max="3" width="10" bestFit="1" customWidth="1"/>
    <col min="4" max="4" width="7.77734375" customWidth="1"/>
    <col min="6" max="6" width="5" customWidth="1"/>
    <col min="7" max="7" width="9.77734375" bestFit="1" customWidth="1"/>
    <col min="8" max="8" width="8.6640625" customWidth="1"/>
    <col min="11" max="11" width="2.44140625" customWidth="1"/>
    <col min="13" max="13" width="10.109375" customWidth="1"/>
    <col min="14" max="14" width="10.6640625" bestFit="1" customWidth="1"/>
    <col min="15" max="15" width="13.6640625" bestFit="1" customWidth="1"/>
  </cols>
  <sheetData>
    <row r="1" spans="1:13" ht="19.8">
      <c r="A1" s="169" t="s">
        <v>211</v>
      </c>
    </row>
    <row r="2" spans="1:13">
      <c r="A2" s="24" t="s">
        <v>47</v>
      </c>
      <c r="E2" s="24" t="s">
        <v>48</v>
      </c>
      <c r="L2" s="24" t="s">
        <v>49</v>
      </c>
    </row>
    <row r="3" spans="1:13" ht="16.8" thickBot="1"/>
    <row r="4" spans="1:13">
      <c r="A4" s="5" t="s">
        <v>9</v>
      </c>
      <c r="B4" s="5" t="s">
        <v>10</v>
      </c>
      <c r="C4" s="6" t="s">
        <v>11</v>
      </c>
      <c r="D4" s="7"/>
      <c r="E4" s="17" t="s">
        <v>9</v>
      </c>
      <c r="F4" s="23">
        <v>2</v>
      </c>
      <c r="G4" s="17" t="s">
        <v>11</v>
      </c>
      <c r="I4" s="17" t="s">
        <v>9</v>
      </c>
      <c r="J4" s="16">
        <v>600</v>
      </c>
      <c r="L4" s="17" t="s">
        <v>9</v>
      </c>
      <c r="M4" s="123">
        <f>J6</f>
        <v>1740.2528551908772</v>
      </c>
    </row>
    <row r="5" spans="1:13">
      <c r="A5" s="69">
        <v>600</v>
      </c>
      <c r="B5" s="70">
        <v>1</v>
      </c>
      <c r="C5" s="70">
        <f>52*B5*(520+A5)^0.5</f>
        <v>1740.2528551908772</v>
      </c>
      <c r="E5" s="18">
        <v>600</v>
      </c>
      <c r="G5" s="22">
        <f>52*1*(520+INDEX(E5:E12,F4))^0.5</f>
        <v>1889.2538209568347</v>
      </c>
      <c r="I5" s="17" t="s">
        <v>10</v>
      </c>
      <c r="J5" s="16">
        <v>1</v>
      </c>
      <c r="L5" s="18">
        <v>600</v>
      </c>
      <c r="M5" s="19">
        <f t="dataTable" ref="M5:M12" dt2D="0" dtr="0" r1="J4"/>
        <v>1740.2528551908772</v>
      </c>
    </row>
    <row r="6" spans="1:13">
      <c r="A6" s="69">
        <v>800</v>
      </c>
      <c r="B6" s="70">
        <v>1</v>
      </c>
      <c r="C6" s="70">
        <f t="shared" ref="C6:C12" si="0">52*B6*(520+A6)^0.5</f>
        <v>1889.2538209568347</v>
      </c>
      <c r="E6" s="18">
        <v>800</v>
      </c>
      <c r="I6" s="17" t="s">
        <v>11</v>
      </c>
      <c r="J6" s="15">
        <f>52*J5*(520+J4)^0.5</f>
        <v>1740.2528551908772</v>
      </c>
      <c r="L6" s="18">
        <v>800</v>
      </c>
      <c r="M6" s="19">
        <v>1889.2538209568347</v>
      </c>
    </row>
    <row r="7" spans="1:13">
      <c r="A7" s="69">
        <v>1000</v>
      </c>
      <c r="B7" s="70">
        <v>1</v>
      </c>
      <c r="C7" s="70">
        <f t="shared" si="0"/>
        <v>2027.3332237202644</v>
      </c>
      <c r="E7" s="18">
        <v>1000</v>
      </c>
      <c r="L7" s="18">
        <v>1000</v>
      </c>
      <c r="M7" s="19">
        <v>2027.3332237202644</v>
      </c>
    </row>
    <row r="8" spans="1:13">
      <c r="A8" s="69">
        <v>1200</v>
      </c>
      <c r="B8" s="70">
        <v>1</v>
      </c>
      <c r="C8" s="70">
        <f>52*B8*(520+A8)^0.5</f>
        <v>2156.589900746083</v>
      </c>
      <c r="E8" s="18">
        <v>1200</v>
      </c>
      <c r="L8" s="18">
        <v>1200</v>
      </c>
      <c r="M8" s="19">
        <v>2156.589900746083</v>
      </c>
    </row>
    <row r="9" spans="1:13">
      <c r="A9" s="69">
        <v>1400</v>
      </c>
      <c r="B9" s="70">
        <v>1</v>
      </c>
      <c r="C9" s="70">
        <f t="shared" si="0"/>
        <v>2278.525839221491</v>
      </c>
      <c r="E9" s="18">
        <v>1400</v>
      </c>
      <c r="L9" s="18">
        <v>1400</v>
      </c>
      <c r="M9" s="19">
        <v>2278.525839221491</v>
      </c>
    </row>
    <row r="10" spans="1:13">
      <c r="A10" s="69">
        <v>1600</v>
      </c>
      <c r="B10" s="70">
        <v>1</v>
      </c>
      <c r="C10" s="70">
        <f t="shared" si="0"/>
        <v>2394.2598021100384</v>
      </c>
      <c r="E10" s="18">
        <v>1600</v>
      </c>
      <c r="L10" s="18">
        <v>1600</v>
      </c>
      <c r="M10" s="19">
        <v>2394.2598021100384</v>
      </c>
    </row>
    <row r="11" spans="1:13">
      <c r="A11" s="69">
        <v>1800</v>
      </c>
      <c r="B11" s="70">
        <v>1</v>
      </c>
      <c r="C11" s="70">
        <f t="shared" si="0"/>
        <v>2504.6516723887976</v>
      </c>
      <c r="E11" s="18">
        <v>1800</v>
      </c>
      <c r="L11" s="18">
        <v>1800</v>
      </c>
      <c r="M11" s="19">
        <v>2504.6516723887976</v>
      </c>
    </row>
    <row r="12" spans="1:13" ht="16.8" thickBot="1">
      <c r="A12" s="71">
        <v>2000</v>
      </c>
      <c r="B12" s="72">
        <v>1</v>
      </c>
      <c r="C12" s="72">
        <f t="shared" si="0"/>
        <v>2610.3792827863153</v>
      </c>
      <c r="E12" s="18">
        <v>2000</v>
      </c>
      <c r="L12" s="18">
        <v>2000</v>
      </c>
      <c r="M12" s="19">
        <v>2610.3792827863153</v>
      </c>
    </row>
    <row r="13" spans="1:13" ht="16.8" thickTop="1"/>
    <row r="14" spans="1:13">
      <c r="E14" t="s">
        <v>46</v>
      </c>
    </row>
    <row r="17" spans="11:11">
      <c r="K17" t="s">
        <v>50</v>
      </c>
    </row>
    <row r="18" spans="11:11">
      <c r="K18" t="s">
        <v>116</v>
      </c>
    </row>
  </sheetData>
  <phoneticPr fontId="6" type="noConversion"/>
  <conditionalFormatting sqref="E5:E12">
    <cfRule type="expression" dxfId="0" priority="1">
      <formula>ROW(E5)=4+$F$4</formula>
    </cfRule>
  </conditionalFormatting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Option Button 1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0</xdr:rowOff>
                  </from>
                  <to>
                    <xdr:col>5</xdr:col>
                    <xdr:colOff>312420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0</xdr:rowOff>
                  </from>
                  <to>
                    <xdr:col>5</xdr:col>
                    <xdr:colOff>312420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0</xdr:rowOff>
                  </from>
                  <to>
                    <xdr:col>5</xdr:col>
                    <xdr:colOff>312420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0</xdr:rowOff>
                  </from>
                  <to>
                    <xdr:col>5</xdr:col>
                    <xdr:colOff>312420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0</xdr:rowOff>
                  </from>
                  <to>
                    <xdr:col>5</xdr:col>
                    <xdr:colOff>312420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0</xdr:rowOff>
                  </from>
                  <to>
                    <xdr:col>5</xdr:col>
                    <xdr:colOff>312420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Option Button 7">
              <controlPr defaultSize="0" autoFill="0" autoLine="0" autoPict="0">
                <anchor moveWithCells="1">
                  <from>
                    <xdr:col>5</xdr:col>
                    <xdr:colOff>68580</xdr:colOff>
                    <xdr:row>10</xdr:row>
                    <xdr:rowOff>0</xdr:rowOff>
                  </from>
                  <to>
                    <xdr:col>5</xdr:col>
                    <xdr:colOff>312420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Option Button 8">
              <controlPr defaultSize="0" autoFill="0" autoLine="0" autoPict="0">
                <anchor moveWithCells="1">
                  <from>
                    <xdr:col>5</xdr:col>
                    <xdr:colOff>68580</xdr:colOff>
                    <xdr:row>11</xdr:row>
                    <xdr:rowOff>0</xdr:rowOff>
                  </from>
                  <to>
                    <xdr:col>5</xdr:col>
                    <xdr:colOff>312420</xdr:colOff>
                    <xdr:row>11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/>
  <dimension ref="A2:H13"/>
  <sheetViews>
    <sheetView showGridLines="0" workbookViewId="0">
      <selection activeCell="B5" sqref="B5"/>
    </sheetView>
  </sheetViews>
  <sheetFormatPr defaultColWidth="10" defaultRowHeight="16.2"/>
  <cols>
    <col min="1" max="1" width="8.21875" style="8" bestFit="1" customWidth="1"/>
    <col min="2" max="2" width="11.6640625" style="8" bestFit="1" customWidth="1"/>
    <col min="3" max="3" width="10" style="8" bestFit="1" customWidth="1"/>
    <col min="4" max="8" width="9.6640625" style="8" customWidth="1"/>
    <col min="9" max="16384" width="10" style="8"/>
  </cols>
  <sheetData>
    <row r="2" spans="1:8">
      <c r="B2" s="25" t="s">
        <v>9</v>
      </c>
      <c r="C2" s="124" t="s">
        <v>10</v>
      </c>
      <c r="D2" s="26" t="s">
        <v>11</v>
      </c>
      <c r="E2" s="28"/>
      <c r="F2" s="28"/>
      <c r="G2" s="28"/>
      <c r="H2" s="28"/>
    </row>
    <row r="3" spans="1:8">
      <c r="B3" s="29">
        <v>1000</v>
      </c>
      <c r="C3" s="125">
        <v>0.9</v>
      </c>
      <c r="D3" s="30">
        <f>52*C3*(520+B3)^0.5</f>
        <v>1824.5999013482381</v>
      </c>
      <c r="E3" s="27"/>
      <c r="F3" s="27"/>
      <c r="G3" s="27"/>
      <c r="H3" s="27"/>
    </row>
    <row r="4" spans="1:8" ht="24.6" customHeight="1">
      <c r="A4" s="27"/>
      <c r="B4" s="189" t="s">
        <v>27</v>
      </c>
      <c r="C4" s="189"/>
      <c r="D4" s="189"/>
      <c r="E4" s="189"/>
      <c r="F4" s="189"/>
      <c r="G4" s="189"/>
      <c r="H4" s="189"/>
    </row>
    <row r="5" spans="1:8">
      <c r="A5" s="187" t="s">
        <v>28</v>
      </c>
      <c r="B5" s="126">
        <f>D3</f>
        <v>1824.5999013482381</v>
      </c>
      <c r="C5" s="129">
        <v>1</v>
      </c>
      <c r="D5" s="129">
        <v>1.2</v>
      </c>
      <c r="E5" s="129">
        <v>1.4</v>
      </c>
      <c r="F5" s="129">
        <v>1.6</v>
      </c>
      <c r="G5" s="129">
        <v>1.8</v>
      </c>
      <c r="H5" s="129">
        <v>2</v>
      </c>
    </row>
    <row r="6" spans="1:8">
      <c r="A6" s="188"/>
      <c r="B6" s="127">
        <v>1000</v>
      </c>
      <c r="C6" s="128"/>
      <c r="D6" s="128"/>
      <c r="E6" s="128"/>
      <c r="F6" s="128"/>
      <c r="G6" s="128"/>
      <c r="H6" s="128"/>
    </row>
    <row r="7" spans="1:8">
      <c r="A7" s="188"/>
      <c r="B7" s="127">
        <v>1500</v>
      </c>
      <c r="C7" s="128"/>
      <c r="D7" s="128">
        <f t="dataTable" ref="D7:H13" dt2D="1" dtr="1" r1="C3" r2="B3"/>
        <v>0</v>
      </c>
      <c r="E7" s="128">
        <v>0</v>
      </c>
      <c r="F7" s="128">
        <v>0</v>
      </c>
      <c r="G7" s="128">
        <v>0</v>
      </c>
      <c r="H7" s="128">
        <v>0</v>
      </c>
    </row>
    <row r="8" spans="1:8">
      <c r="A8" s="188"/>
      <c r="B8" s="127">
        <v>2000</v>
      </c>
      <c r="C8" s="128"/>
      <c r="D8" s="128">
        <v>0</v>
      </c>
      <c r="E8" s="128">
        <v>0</v>
      </c>
      <c r="F8" s="128">
        <v>0</v>
      </c>
      <c r="G8" s="128">
        <v>0</v>
      </c>
      <c r="H8" s="128">
        <v>0</v>
      </c>
    </row>
    <row r="9" spans="1:8">
      <c r="A9" s="188"/>
      <c r="B9" s="127">
        <v>2500</v>
      </c>
      <c r="C9" s="128"/>
      <c r="D9" s="128">
        <v>0</v>
      </c>
      <c r="E9" s="128">
        <v>0</v>
      </c>
      <c r="F9" s="128">
        <v>0</v>
      </c>
      <c r="G9" s="128">
        <v>0</v>
      </c>
      <c r="H9" s="128">
        <v>0</v>
      </c>
    </row>
    <row r="10" spans="1:8">
      <c r="A10" s="188"/>
      <c r="B10" s="127">
        <v>3000</v>
      </c>
      <c r="C10" s="128"/>
      <c r="D10" s="128">
        <v>0</v>
      </c>
      <c r="E10" s="128">
        <v>0</v>
      </c>
      <c r="F10" s="128">
        <v>0</v>
      </c>
      <c r="G10" s="128">
        <v>0</v>
      </c>
      <c r="H10" s="128">
        <v>0</v>
      </c>
    </row>
    <row r="11" spans="1:8">
      <c r="A11" s="188"/>
      <c r="B11" s="127">
        <v>3500</v>
      </c>
      <c r="C11" s="128"/>
      <c r="D11" s="128">
        <v>0</v>
      </c>
      <c r="E11" s="128">
        <v>0</v>
      </c>
      <c r="F11" s="128">
        <v>0</v>
      </c>
      <c r="G11" s="128">
        <v>0</v>
      </c>
      <c r="H11" s="128">
        <v>0</v>
      </c>
    </row>
    <row r="12" spans="1:8">
      <c r="A12" s="188"/>
      <c r="B12" s="127">
        <v>4000</v>
      </c>
      <c r="C12" s="128"/>
      <c r="D12" s="128">
        <v>0</v>
      </c>
      <c r="E12" s="128">
        <v>0</v>
      </c>
      <c r="F12" s="128">
        <v>0</v>
      </c>
      <c r="G12" s="128">
        <v>0</v>
      </c>
      <c r="H12" s="128">
        <v>0</v>
      </c>
    </row>
    <row r="13" spans="1:8">
      <c r="A13" s="188"/>
      <c r="B13" s="127">
        <v>4500</v>
      </c>
      <c r="C13" s="128"/>
      <c r="D13" s="128">
        <v>0</v>
      </c>
      <c r="E13" s="128">
        <v>0</v>
      </c>
      <c r="F13" s="128">
        <v>0</v>
      </c>
      <c r="G13" s="128">
        <v>0</v>
      </c>
      <c r="H13" s="128">
        <v>0</v>
      </c>
    </row>
  </sheetData>
  <mergeCells count="2">
    <mergeCell ref="A5:A13"/>
    <mergeCell ref="B4:H4"/>
  </mergeCells>
  <phoneticPr fontId="17" type="noConversion"/>
  <pageMargins left="0.75" right="0.75" top="1" bottom="1" header="0.5" footer="0.5"/>
  <pageSetup paperSize="9" orientation="portrait" verticalDpi="0" r:id="rId1"/>
  <headerFooter alignWithMargins="0">
    <oddHeader>&amp;A</oddHeader>
    <oddFooter>第 &amp;P 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04FA-EB2C-43F3-B043-D7A5AF79F109}">
  <sheetPr>
    <outlinePr summaryBelow="0"/>
  </sheetPr>
  <dimension ref="B1:H18"/>
  <sheetViews>
    <sheetView showGridLines="0" workbookViewId="0"/>
  </sheetViews>
  <sheetFormatPr defaultRowHeight="16.2" outlineLevelRow="1" outlineLevelCol="1"/>
  <cols>
    <col min="3" max="3" width="16.109375" bestFit="1" customWidth="1"/>
    <col min="4" max="8" width="13.33203125" bestFit="1" customWidth="1" outlineLevel="1"/>
  </cols>
  <sheetData>
    <row r="1" spans="2:8" ht="16.8" thickBot="1"/>
    <row r="2" spans="2:8">
      <c r="B2" s="198" t="s">
        <v>294</v>
      </c>
      <c r="C2" s="198"/>
      <c r="D2" s="203"/>
      <c r="E2" s="203"/>
      <c r="F2" s="203"/>
      <c r="G2" s="203"/>
      <c r="H2" s="203"/>
    </row>
    <row r="3" spans="2:8" collapsed="1">
      <c r="B3" s="197"/>
      <c r="C3" s="197"/>
      <c r="D3" s="204" t="s">
        <v>296</v>
      </c>
      <c r="E3" s="204" t="s">
        <v>41</v>
      </c>
      <c r="F3" s="204" t="s">
        <v>42</v>
      </c>
      <c r="G3" s="204" t="s">
        <v>43</v>
      </c>
      <c r="H3" s="204" t="s">
        <v>44</v>
      </c>
    </row>
    <row r="4" spans="2:8" ht="55.2" hidden="1" outlineLevel="1">
      <c r="B4" s="200"/>
      <c r="C4" s="200"/>
      <c r="D4" s="192"/>
      <c r="E4" s="207" t="s">
        <v>292</v>
      </c>
      <c r="F4" s="207" t="s">
        <v>293</v>
      </c>
      <c r="G4" s="207" t="s">
        <v>292</v>
      </c>
      <c r="H4" s="207" t="s">
        <v>292</v>
      </c>
    </row>
    <row r="5" spans="2:8">
      <c r="B5" s="201" t="s">
        <v>295</v>
      </c>
      <c r="C5" s="201"/>
      <c r="D5" s="199"/>
      <c r="E5" s="199"/>
      <c r="F5" s="199"/>
      <c r="G5" s="199"/>
      <c r="H5" s="199"/>
    </row>
    <row r="6" spans="2:8" outlineLevel="1">
      <c r="B6" s="200"/>
      <c r="C6" s="200" t="s">
        <v>13</v>
      </c>
      <c r="D6" s="193">
        <v>1.2</v>
      </c>
      <c r="E6" s="205">
        <v>1.2</v>
      </c>
      <c r="F6" s="205">
        <v>0.8</v>
      </c>
      <c r="G6" s="205">
        <v>0.4</v>
      </c>
      <c r="H6" s="205">
        <v>0.8</v>
      </c>
    </row>
    <row r="7" spans="2:8" outlineLevel="1">
      <c r="B7" s="200"/>
      <c r="C7" s="200" t="s">
        <v>14</v>
      </c>
      <c r="D7" s="193">
        <v>8</v>
      </c>
      <c r="E7" s="205">
        <v>8</v>
      </c>
      <c r="F7" s="205">
        <v>4</v>
      </c>
      <c r="G7" s="205">
        <v>3</v>
      </c>
      <c r="H7" s="205">
        <v>1</v>
      </c>
    </row>
    <row r="8" spans="2:8" outlineLevel="1">
      <c r="B8" s="200"/>
      <c r="C8" s="200" t="s">
        <v>9</v>
      </c>
      <c r="D8" s="194">
        <v>9500</v>
      </c>
      <c r="E8" s="206">
        <v>9500</v>
      </c>
      <c r="F8" s="206">
        <v>4000</v>
      </c>
      <c r="G8" s="206">
        <v>8000</v>
      </c>
      <c r="H8" s="206">
        <v>9500</v>
      </c>
    </row>
    <row r="9" spans="2:8" outlineLevel="1">
      <c r="B9" s="200"/>
      <c r="C9" s="200" t="s">
        <v>15</v>
      </c>
      <c r="D9" s="194">
        <v>21000</v>
      </c>
      <c r="E9" s="206">
        <v>21000</v>
      </c>
      <c r="F9" s="206">
        <v>17500</v>
      </c>
      <c r="G9" s="206">
        <v>16000</v>
      </c>
      <c r="H9" s="206">
        <v>21000</v>
      </c>
    </row>
    <row r="10" spans="2:8">
      <c r="B10" s="201" t="s">
        <v>297</v>
      </c>
      <c r="C10" s="201"/>
      <c r="D10" s="199"/>
      <c r="E10" s="199"/>
      <c r="F10" s="199"/>
      <c r="G10" s="199"/>
      <c r="H10" s="199"/>
    </row>
    <row r="11" spans="2:8" outlineLevel="1">
      <c r="B11" s="200"/>
      <c r="C11" s="200" t="s">
        <v>16</v>
      </c>
      <c r="D11" s="194">
        <v>41829.959928588301</v>
      </c>
      <c r="E11" s="194">
        <v>41829.959928588301</v>
      </c>
      <c r="F11" s="194">
        <v>12127.968949038701</v>
      </c>
      <c r="G11" s="194">
        <v>4751.9265826978499</v>
      </c>
      <c r="H11" s="194">
        <v>3485.8299940490201</v>
      </c>
    </row>
    <row r="12" spans="2:8" outlineLevel="1">
      <c r="B12" s="200"/>
      <c r="C12" s="200" t="s">
        <v>17</v>
      </c>
      <c r="D12" s="195">
        <v>1.9919028537423</v>
      </c>
      <c r="E12" s="195">
        <v>1.9919028537423</v>
      </c>
      <c r="F12" s="195">
        <v>0.69302679708792603</v>
      </c>
      <c r="G12" s="195">
        <v>0.29699541141861602</v>
      </c>
      <c r="H12" s="195">
        <v>0.16599190447852499</v>
      </c>
    </row>
    <row r="13" spans="2:8" outlineLevel="1">
      <c r="B13" s="200"/>
      <c r="C13" s="200" t="s">
        <v>291</v>
      </c>
      <c r="D13" s="194"/>
      <c r="E13" s="194"/>
      <c r="F13" s="194"/>
      <c r="G13" s="194"/>
      <c r="H13" s="194"/>
    </row>
    <row r="14" spans="2:8" outlineLevel="1">
      <c r="B14" s="200"/>
      <c r="C14" s="200" t="s">
        <v>18</v>
      </c>
      <c r="D14" s="194">
        <v>300</v>
      </c>
      <c r="E14" s="194">
        <v>300</v>
      </c>
      <c r="F14" s="194">
        <v>300</v>
      </c>
      <c r="G14" s="194">
        <v>300</v>
      </c>
      <c r="H14" s="194">
        <v>300</v>
      </c>
    </row>
    <row r="15" spans="2:8" ht="16.8" outlineLevel="1" thickBot="1">
      <c r="B15" s="202"/>
      <c r="C15" s="202" t="s">
        <v>19</v>
      </c>
      <c r="D15" s="196">
        <v>12548987.9785765</v>
      </c>
      <c r="E15" s="196">
        <v>12548987.9785765</v>
      </c>
      <c r="F15" s="196">
        <v>3638390.68471161</v>
      </c>
      <c r="G15" s="196">
        <v>1425577.97480936</v>
      </c>
      <c r="H15" s="196">
        <v>1045748.99821471</v>
      </c>
    </row>
    <row r="16" spans="2:8">
      <c r="B16" t="s">
        <v>298</v>
      </c>
    </row>
    <row r="17" spans="2:2">
      <c r="B17" t="s">
        <v>299</v>
      </c>
    </row>
    <row r="18" spans="2:2">
      <c r="B18" t="s">
        <v>300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6"/>
  <dimension ref="A1:B9"/>
  <sheetViews>
    <sheetView showGridLines="0" tabSelected="1" workbookViewId="0">
      <selection activeCell="B4" sqref="B4"/>
    </sheetView>
  </sheetViews>
  <sheetFormatPr defaultColWidth="8.88671875" defaultRowHeight="16.2"/>
  <cols>
    <col min="1" max="1" width="15.33203125" style="1" bestFit="1" customWidth="1"/>
    <col min="2" max="2" width="13.33203125" style="1" bestFit="1" customWidth="1"/>
    <col min="3" max="16384" width="8.88671875" style="1"/>
  </cols>
  <sheetData>
    <row r="1" spans="1:2" ht="19.8">
      <c r="A1" s="190" t="s">
        <v>24</v>
      </c>
      <c r="B1" s="190"/>
    </row>
    <row r="2" spans="1:2">
      <c r="A2" s="11" t="s">
        <v>13</v>
      </c>
      <c r="B2" s="147">
        <v>1</v>
      </c>
    </row>
    <row r="3" spans="1:2">
      <c r="A3" s="11" t="s">
        <v>14</v>
      </c>
      <c r="B3" s="148">
        <v>7</v>
      </c>
    </row>
    <row r="4" spans="1:2">
      <c r="A4" s="11" t="s">
        <v>9</v>
      </c>
      <c r="B4" s="148">
        <v>9000</v>
      </c>
    </row>
    <row r="5" spans="1:2">
      <c r="A5" s="11" t="s">
        <v>15</v>
      </c>
      <c r="B5" s="148">
        <v>12000</v>
      </c>
    </row>
    <row r="6" spans="1:2">
      <c r="A6" s="11" t="s">
        <v>16</v>
      </c>
      <c r="B6" s="148">
        <f>B2*B3*(B4+B5+ 270)^0.5*25</f>
        <v>25522.416617554067</v>
      </c>
    </row>
    <row r="7" spans="1:2">
      <c r="A7" s="11" t="s">
        <v>17</v>
      </c>
      <c r="B7" s="149">
        <f>B6/B5</f>
        <v>2.1268680514628389</v>
      </c>
    </row>
    <row r="8" spans="1:2">
      <c r="A8" s="11" t="s">
        <v>18</v>
      </c>
      <c r="B8" s="148">
        <v>150</v>
      </c>
    </row>
    <row r="9" spans="1:2">
      <c r="A9" s="11" t="s">
        <v>19</v>
      </c>
      <c r="B9" s="148">
        <f>B8*B6</f>
        <v>3828362.4926331099</v>
      </c>
    </row>
  </sheetData>
  <scenarios current="0" show="0">
    <scenario name="職棒樂觀分析" locked="1" count="4" user="陳偉忠" comment="建立者 張國威(Herbert) 於 2001/10/5_x000a_修改者 陳偉忠 於 2011/12/15">
      <inputCells r="B2" val="1"/>
      <inputCells r="B3" val="7"/>
      <inputCells r="B4" val="9000"/>
      <inputCells r="B5" val="12000"/>
    </scenario>
  </scenarios>
  <mergeCells count="1">
    <mergeCell ref="A1:B1"/>
  </mergeCells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showGridLines="0" workbookViewId="0">
      <selection activeCell="F11" sqref="F11"/>
    </sheetView>
  </sheetViews>
  <sheetFormatPr defaultColWidth="10.88671875" defaultRowHeight="16.2"/>
  <cols>
    <col min="1" max="1" width="15.33203125" style="8" bestFit="1" customWidth="1"/>
    <col min="2" max="2" width="16.77734375" style="2" bestFit="1" customWidth="1"/>
    <col min="3" max="16384" width="10.88671875" style="8"/>
  </cols>
  <sheetData>
    <row r="1" spans="1:7" ht="19.8">
      <c r="A1" s="9" t="s">
        <v>12</v>
      </c>
      <c r="B1" s="10"/>
      <c r="D1" s="9" t="s">
        <v>41</v>
      </c>
      <c r="E1" s="9" t="s">
        <v>42</v>
      </c>
      <c r="F1" s="9" t="s">
        <v>43</v>
      </c>
      <c r="G1" s="9" t="s">
        <v>44</v>
      </c>
    </row>
    <row r="2" spans="1:7">
      <c r="A2" s="73" t="s">
        <v>13</v>
      </c>
      <c r="B2" s="74">
        <v>1</v>
      </c>
      <c r="D2" s="75">
        <v>1.2</v>
      </c>
      <c r="E2" s="75">
        <v>0.8</v>
      </c>
      <c r="F2" s="75">
        <v>0.4</v>
      </c>
      <c r="G2" s="75">
        <v>1</v>
      </c>
    </row>
    <row r="3" spans="1:7">
      <c r="A3" s="73" t="s">
        <v>14</v>
      </c>
      <c r="B3" s="74">
        <v>7</v>
      </c>
      <c r="D3" s="75">
        <v>8</v>
      </c>
      <c r="E3" s="75">
        <v>4</v>
      </c>
      <c r="F3" s="75">
        <v>3</v>
      </c>
      <c r="G3" s="75">
        <v>7</v>
      </c>
    </row>
    <row r="4" spans="1:7">
      <c r="A4" s="73" t="s">
        <v>9</v>
      </c>
      <c r="B4" s="76">
        <v>9000</v>
      </c>
      <c r="D4" s="77">
        <v>9500</v>
      </c>
      <c r="E4" s="77">
        <v>4000</v>
      </c>
      <c r="F4" s="77">
        <v>8000</v>
      </c>
      <c r="G4" s="77">
        <v>9500</v>
      </c>
    </row>
    <row r="5" spans="1:7">
      <c r="A5" s="73" t="s">
        <v>15</v>
      </c>
      <c r="B5" s="76">
        <v>12000</v>
      </c>
      <c r="D5" s="77">
        <v>21000</v>
      </c>
      <c r="E5" s="77">
        <v>17500</v>
      </c>
      <c r="F5" s="77">
        <v>16000</v>
      </c>
      <c r="G5" s="77">
        <v>21000</v>
      </c>
    </row>
    <row r="6" spans="1:7">
      <c r="A6" s="78"/>
      <c r="B6" s="79"/>
    </row>
    <row r="7" spans="1:7">
      <c r="A7" s="73" t="s">
        <v>73</v>
      </c>
      <c r="B7" s="80">
        <f>晴天機率因子*景氣係數*(廣告量+座位限額+70)^0.4*70</f>
        <v>26282.21079879026</v>
      </c>
    </row>
    <row r="8" spans="1:7">
      <c r="A8" s="73" t="s">
        <v>74</v>
      </c>
      <c r="B8" s="81">
        <f>買出票數/座位限額</f>
        <v>2.1901842332325216</v>
      </c>
    </row>
    <row r="9" spans="1:7">
      <c r="A9" s="78"/>
      <c r="B9" s="79"/>
    </row>
    <row r="10" spans="1:7">
      <c r="A10" s="82" t="s">
        <v>18</v>
      </c>
      <c r="B10" s="83">
        <v>300</v>
      </c>
    </row>
    <row r="11" spans="1:7">
      <c r="A11" s="82" t="s">
        <v>19</v>
      </c>
      <c r="B11" s="84">
        <f>票價*買出票數</f>
        <v>7884663.2396370778</v>
      </c>
    </row>
  </sheetData>
  <scenarios current="4" show="4" sqref="B7:B11">
    <scenario name="樂觀" locked="1" count="4" user="黃至祥" comment="建立者 黃至祥 於 2021/6/8_x000a_修改者 黃至祥 於 2021/6/8">
      <inputCells r="B2" val="1.2" numFmtId="4"/>
      <inputCells r="B3" val="8" numFmtId="4"/>
      <inputCells r="B4" val="9500" numFmtId="3"/>
      <inputCells r="B5" val="21000" numFmtId="3"/>
    </scenario>
    <scenario name="一般" locked="1" count="4" user="黃至祥" comment="建立者 黃至祥 於 2021/6/8_x000a_修改者 黃至祥 於 2021/6/8">
      <inputCells r="B2" val="0.8" numFmtId="4"/>
      <inputCells r="B3" val="4" numFmtId="4"/>
      <inputCells r="B4" val="4000" numFmtId="3"/>
      <inputCells r="B5" val="17500" numFmtId="3"/>
    </scenario>
    <scenario name="悲觀" locked="1" count="4" user="黃至祥" comment="建立者 黃至祥 於 2021/6/8_x000a_修改者 黃至祥 於 2021/6/8">
      <inputCells r="B2" val="0.4" numFmtId="4"/>
      <inputCells r="B3" val="3" numFmtId="4"/>
      <inputCells r="B4" val="8000" numFmtId="3"/>
      <inputCells r="B5" val="16000" numFmtId="3"/>
    </scenario>
    <scenario name="普通" locked="1" count="4" user="黃至祥" comment="建立者 黃至祥 於 2021/6/8_x000a_修改者 黃至祥 於 2021/6/8">
      <inputCells r="B2" val="0.8" numFmtId="4"/>
      <inputCells r="B3" val="1" numFmtId="4"/>
      <inputCells r="B4" val="9500" numFmtId="3"/>
      <inputCells r="B5" val="21000" numFmtId="3"/>
    </scenario>
    <scenario name="職棒樂觀分析" locked="1" count="4" user="陳偉忠" comment="建立者 張國威(Herbert) 於 2001/10/5_x000a_修改者 陳偉忠 於 2011/12/15">
      <inputCells r="B2" val="1"/>
      <inputCells r="B3" val="7"/>
      <inputCells r="B4" val="9000"/>
      <inputCells r="B5" val="12000"/>
    </scenario>
  </scenarios>
  <phoneticPr fontId="6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4"/>
  <dimension ref="A1:H10"/>
  <sheetViews>
    <sheetView showGridLines="0" workbookViewId="0">
      <selection activeCell="K5" sqref="K5"/>
    </sheetView>
  </sheetViews>
  <sheetFormatPr defaultRowHeight="16.2"/>
  <cols>
    <col min="1" max="1" width="10.44140625" bestFit="1" customWidth="1"/>
    <col min="2" max="3" width="7.109375" bestFit="1" customWidth="1"/>
    <col min="4" max="4" width="15.88671875" bestFit="1" customWidth="1"/>
    <col min="7" max="7" width="17.77734375" bestFit="1" customWidth="1"/>
  </cols>
  <sheetData>
    <row r="1" spans="1:8">
      <c r="A1" s="131" t="s">
        <v>0</v>
      </c>
      <c r="B1" s="132" t="s">
        <v>25</v>
      </c>
      <c r="C1" s="132" t="s">
        <v>26</v>
      </c>
      <c r="D1" s="4" t="s">
        <v>1</v>
      </c>
      <c r="G1" s="20" t="s">
        <v>38</v>
      </c>
      <c r="H1" s="184" t="s">
        <v>248</v>
      </c>
    </row>
    <row r="2" spans="1:8">
      <c r="A2" s="131" t="s">
        <v>2</v>
      </c>
      <c r="B2" s="142">
        <v>4</v>
      </c>
      <c r="C2" s="142">
        <v>2</v>
      </c>
      <c r="D2" s="145">
        <v>80</v>
      </c>
      <c r="G2" s="21" t="s">
        <v>39</v>
      </c>
      <c r="H2" s="185" t="s">
        <v>249</v>
      </c>
    </row>
    <row r="3" spans="1:8">
      <c r="A3" s="131" t="s">
        <v>3</v>
      </c>
      <c r="B3" s="142">
        <v>2</v>
      </c>
      <c r="C3" s="142">
        <v>4</v>
      </c>
      <c r="D3" s="145">
        <v>100</v>
      </c>
      <c r="G3" s="21" t="s">
        <v>45</v>
      </c>
      <c r="H3" s="185" t="s">
        <v>250</v>
      </c>
    </row>
    <row r="4" spans="1:8">
      <c r="A4" s="131" t="s">
        <v>4</v>
      </c>
      <c r="B4" s="143">
        <v>10</v>
      </c>
      <c r="C4" s="143">
        <v>8</v>
      </c>
      <c r="D4" s="130"/>
      <c r="G4" s="21" t="s">
        <v>40</v>
      </c>
      <c r="H4" s="185" t="s">
        <v>251</v>
      </c>
    </row>
    <row r="5" spans="1:8">
      <c r="A5" s="131" t="s">
        <v>5</v>
      </c>
      <c r="B5" s="144">
        <v>1</v>
      </c>
      <c r="C5" s="144">
        <v>1</v>
      </c>
      <c r="D5" s="146" t="s">
        <v>122</v>
      </c>
    </row>
    <row r="6" spans="1:8">
      <c r="A6" s="136"/>
      <c r="B6" s="137"/>
      <c r="C6" s="137"/>
      <c r="D6" s="138"/>
      <c r="E6" s="139"/>
    </row>
    <row r="7" spans="1:8">
      <c r="A7" s="131" t="s">
        <v>6</v>
      </c>
      <c r="B7" s="140">
        <f>B5*B4+C5*C4</f>
        <v>18</v>
      </c>
      <c r="C7" s="133" t="s">
        <v>121</v>
      </c>
      <c r="D7" s="141" t="str">
        <f>_xlfn.FORMULATEXT(B7)</f>
        <v>=B5*B4+C5*C4</v>
      </c>
    </row>
    <row r="8" spans="1:8">
      <c r="A8" s="131" t="s">
        <v>7</v>
      </c>
      <c r="B8" s="134">
        <f>B5*B2+C5*C2</f>
        <v>6</v>
      </c>
      <c r="C8" s="133" t="s">
        <v>121</v>
      </c>
      <c r="D8" s="141" t="str">
        <f t="shared" ref="D8:D9" si="0">_xlfn.FORMULATEXT(B8)</f>
        <v>=B5*B2+C5*C2</v>
      </c>
      <c r="E8" s="191" t="s">
        <v>123</v>
      </c>
    </row>
    <row r="9" spans="1:8">
      <c r="A9" s="131" t="s">
        <v>8</v>
      </c>
      <c r="B9" s="134">
        <f>B5*B3+C5*C3</f>
        <v>6</v>
      </c>
      <c r="C9" s="133" t="s">
        <v>121</v>
      </c>
      <c r="D9" s="141" t="str">
        <f t="shared" si="0"/>
        <v>=B5*B3+C5*C3</v>
      </c>
      <c r="E9" s="191"/>
    </row>
    <row r="10" spans="1:8">
      <c r="A10" s="135"/>
      <c r="B10" s="135"/>
      <c r="C10" s="135"/>
    </row>
  </sheetData>
  <mergeCells count="1">
    <mergeCell ref="E8:E9"/>
  </mergeCells>
  <phoneticPr fontId="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J12"/>
  <sheetViews>
    <sheetView showGridLines="0" zoomScaleNormal="100" workbookViewId="0">
      <selection activeCell="K17" sqref="K17"/>
    </sheetView>
  </sheetViews>
  <sheetFormatPr defaultRowHeight="16.2"/>
  <cols>
    <col min="1" max="1" width="21.33203125" style="48" customWidth="1"/>
    <col min="2" max="2" width="15" style="48" customWidth="1"/>
    <col min="3" max="256" width="8.88671875" style="48"/>
    <col min="257" max="257" width="10.77734375" style="48" customWidth="1"/>
    <col min="258" max="258" width="15" style="48" customWidth="1"/>
    <col min="259" max="512" width="8.88671875" style="48"/>
    <col min="513" max="513" width="10.77734375" style="48" customWidth="1"/>
    <col min="514" max="514" width="15" style="48" customWidth="1"/>
    <col min="515" max="768" width="8.88671875" style="48"/>
    <col min="769" max="769" width="10.77734375" style="48" customWidth="1"/>
    <col min="770" max="770" width="15" style="48" customWidth="1"/>
    <col min="771" max="1024" width="8.88671875" style="48"/>
    <col min="1025" max="1025" width="10.77734375" style="48" customWidth="1"/>
    <col min="1026" max="1026" width="15" style="48" customWidth="1"/>
    <col min="1027" max="1280" width="8.88671875" style="48"/>
    <col min="1281" max="1281" width="10.77734375" style="48" customWidth="1"/>
    <col min="1282" max="1282" width="15" style="48" customWidth="1"/>
    <col min="1283" max="1536" width="8.88671875" style="48"/>
    <col min="1537" max="1537" width="10.77734375" style="48" customWidth="1"/>
    <col min="1538" max="1538" width="15" style="48" customWidth="1"/>
    <col min="1539" max="1792" width="8.88671875" style="48"/>
    <col min="1793" max="1793" width="10.77734375" style="48" customWidth="1"/>
    <col min="1794" max="1794" width="15" style="48" customWidth="1"/>
    <col min="1795" max="2048" width="8.88671875" style="48"/>
    <col min="2049" max="2049" width="10.77734375" style="48" customWidth="1"/>
    <col min="2050" max="2050" width="15" style="48" customWidth="1"/>
    <col min="2051" max="2304" width="8.88671875" style="48"/>
    <col min="2305" max="2305" width="10.77734375" style="48" customWidth="1"/>
    <col min="2306" max="2306" width="15" style="48" customWidth="1"/>
    <col min="2307" max="2560" width="8.88671875" style="48"/>
    <col min="2561" max="2561" width="10.77734375" style="48" customWidth="1"/>
    <col min="2562" max="2562" width="15" style="48" customWidth="1"/>
    <col min="2563" max="2816" width="8.88671875" style="48"/>
    <col min="2817" max="2817" width="10.77734375" style="48" customWidth="1"/>
    <col min="2818" max="2818" width="15" style="48" customWidth="1"/>
    <col min="2819" max="3072" width="8.88671875" style="48"/>
    <col min="3073" max="3073" width="10.77734375" style="48" customWidth="1"/>
    <col min="3074" max="3074" width="15" style="48" customWidth="1"/>
    <col min="3075" max="3328" width="8.88671875" style="48"/>
    <col min="3329" max="3329" width="10.77734375" style="48" customWidth="1"/>
    <col min="3330" max="3330" width="15" style="48" customWidth="1"/>
    <col min="3331" max="3584" width="8.88671875" style="48"/>
    <col min="3585" max="3585" width="10.77734375" style="48" customWidth="1"/>
    <col min="3586" max="3586" width="15" style="48" customWidth="1"/>
    <col min="3587" max="3840" width="8.88671875" style="48"/>
    <col min="3841" max="3841" width="10.77734375" style="48" customWidth="1"/>
    <col min="3842" max="3842" width="15" style="48" customWidth="1"/>
    <col min="3843" max="4096" width="8.88671875" style="48"/>
    <col min="4097" max="4097" width="10.77734375" style="48" customWidth="1"/>
    <col min="4098" max="4098" width="15" style="48" customWidth="1"/>
    <col min="4099" max="4352" width="8.88671875" style="48"/>
    <col min="4353" max="4353" width="10.77734375" style="48" customWidth="1"/>
    <col min="4354" max="4354" width="15" style="48" customWidth="1"/>
    <col min="4355" max="4608" width="8.88671875" style="48"/>
    <col min="4609" max="4609" width="10.77734375" style="48" customWidth="1"/>
    <col min="4610" max="4610" width="15" style="48" customWidth="1"/>
    <col min="4611" max="4864" width="8.88671875" style="48"/>
    <col min="4865" max="4865" width="10.77734375" style="48" customWidth="1"/>
    <col min="4866" max="4866" width="15" style="48" customWidth="1"/>
    <col min="4867" max="5120" width="8.88671875" style="48"/>
    <col min="5121" max="5121" width="10.77734375" style="48" customWidth="1"/>
    <col min="5122" max="5122" width="15" style="48" customWidth="1"/>
    <col min="5123" max="5376" width="8.88671875" style="48"/>
    <col min="5377" max="5377" width="10.77734375" style="48" customWidth="1"/>
    <col min="5378" max="5378" width="15" style="48" customWidth="1"/>
    <col min="5379" max="5632" width="8.88671875" style="48"/>
    <col min="5633" max="5633" width="10.77734375" style="48" customWidth="1"/>
    <col min="5634" max="5634" width="15" style="48" customWidth="1"/>
    <col min="5635" max="5888" width="8.88671875" style="48"/>
    <col min="5889" max="5889" width="10.77734375" style="48" customWidth="1"/>
    <col min="5890" max="5890" width="15" style="48" customWidth="1"/>
    <col min="5891" max="6144" width="8.88671875" style="48"/>
    <col min="6145" max="6145" width="10.77734375" style="48" customWidth="1"/>
    <col min="6146" max="6146" width="15" style="48" customWidth="1"/>
    <col min="6147" max="6400" width="8.88671875" style="48"/>
    <col min="6401" max="6401" width="10.77734375" style="48" customWidth="1"/>
    <col min="6402" max="6402" width="15" style="48" customWidth="1"/>
    <col min="6403" max="6656" width="8.88671875" style="48"/>
    <col min="6657" max="6657" width="10.77734375" style="48" customWidth="1"/>
    <col min="6658" max="6658" width="15" style="48" customWidth="1"/>
    <col min="6659" max="6912" width="8.88671875" style="48"/>
    <col min="6913" max="6913" width="10.77734375" style="48" customWidth="1"/>
    <col min="6914" max="6914" width="15" style="48" customWidth="1"/>
    <col min="6915" max="7168" width="8.88671875" style="48"/>
    <col min="7169" max="7169" width="10.77734375" style="48" customWidth="1"/>
    <col min="7170" max="7170" width="15" style="48" customWidth="1"/>
    <col min="7171" max="7424" width="8.88671875" style="48"/>
    <col min="7425" max="7425" width="10.77734375" style="48" customWidth="1"/>
    <col min="7426" max="7426" width="15" style="48" customWidth="1"/>
    <col min="7427" max="7680" width="8.88671875" style="48"/>
    <col min="7681" max="7681" width="10.77734375" style="48" customWidth="1"/>
    <col min="7682" max="7682" width="15" style="48" customWidth="1"/>
    <col min="7683" max="7936" width="8.88671875" style="48"/>
    <col min="7937" max="7937" width="10.77734375" style="48" customWidth="1"/>
    <col min="7938" max="7938" width="15" style="48" customWidth="1"/>
    <col min="7939" max="8192" width="8.88671875" style="48"/>
    <col min="8193" max="8193" width="10.77734375" style="48" customWidth="1"/>
    <col min="8194" max="8194" width="15" style="48" customWidth="1"/>
    <col min="8195" max="8448" width="8.88671875" style="48"/>
    <col min="8449" max="8449" width="10.77734375" style="48" customWidth="1"/>
    <col min="8450" max="8450" width="15" style="48" customWidth="1"/>
    <col min="8451" max="8704" width="8.88671875" style="48"/>
    <col min="8705" max="8705" width="10.77734375" style="48" customWidth="1"/>
    <col min="8706" max="8706" width="15" style="48" customWidth="1"/>
    <col min="8707" max="8960" width="8.88671875" style="48"/>
    <col min="8961" max="8961" width="10.77734375" style="48" customWidth="1"/>
    <col min="8962" max="8962" width="15" style="48" customWidth="1"/>
    <col min="8963" max="9216" width="8.88671875" style="48"/>
    <col min="9217" max="9217" width="10.77734375" style="48" customWidth="1"/>
    <col min="9218" max="9218" width="15" style="48" customWidth="1"/>
    <col min="9219" max="9472" width="8.88671875" style="48"/>
    <col min="9473" max="9473" width="10.77734375" style="48" customWidth="1"/>
    <col min="9474" max="9474" width="15" style="48" customWidth="1"/>
    <col min="9475" max="9728" width="8.88671875" style="48"/>
    <col min="9729" max="9729" width="10.77734375" style="48" customWidth="1"/>
    <col min="9730" max="9730" width="15" style="48" customWidth="1"/>
    <col min="9731" max="9984" width="8.88671875" style="48"/>
    <col min="9985" max="9985" width="10.77734375" style="48" customWidth="1"/>
    <col min="9986" max="9986" width="15" style="48" customWidth="1"/>
    <col min="9987" max="10240" width="8.88671875" style="48"/>
    <col min="10241" max="10241" width="10.77734375" style="48" customWidth="1"/>
    <col min="10242" max="10242" width="15" style="48" customWidth="1"/>
    <col min="10243" max="10496" width="8.88671875" style="48"/>
    <col min="10497" max="10497" width="10.77734375" style="48" customWidth="1"/>
    <col min="10498" max="10498" width="15" style="48" customWidth="1"/>
    <col min="10499" max="10752" width="8.88671875" style="48"/>
    <col min="10753" max="10753" width="10.77734375" style="48" customWidth="1"/>
    <col min="10754" max="10754" width="15" style="48" customWidth="1"/>
    <col min="10755" max="11008" width="8.88671875" style="48"/>
    <col min="11009" max="11009" width="10.77734375" style="48" customWidth="1"/>
    <col min="11010" max="11010" width="15" style="48" customWidth="1"/>
    <col min="11011" max="11264" width="8.88671875" style="48"/>
    <col min="11265" max="11265" width="10.77734375" style="48" customWidth="1"/>
    <col min="11266" max="11266" width="15" style="48" customWidth="1"/>
    <col min="11267" max="11520" width="8.88671875" style="48"/>
    <col min="11521" max="11521" width="10.77734375" style="48" customWidth="1"/>
    <col min="11522" max="11522" width="15" style="48" customWidth="1"/>
    <col min="11523" max="11776" width="8.88671875" style="48"/>
    <col min="11777" max="11777" width="10.77734375" style="48" customWidth="1"/>
    <col min="11778" max="11778" width="15" style="48" customWidth="1"/>
    <col min="11779" max="12032" width="8.88671875" style="48"/>
    <col min="12033" max="12033" width="10.77734375" style="48" customWidth="1"/>
    <col min="12034" max="12034" width="15" style="48" customWidth="1"/>
    <col min="12035" max="12288" width="8.88671875" style="48"/>
    <col min="12289" max="12289" width="10.77734375" style="48" customWidth="1"/>
    <col min="12290" max="12290" width="15" style="48" customWidth="1"/>
    <col min="12291" max="12544" width="8.88671875" style="48"/>
    <col min="12545" max="12545" width="10.77734375" style="48" customWidth="1"/>
    <col min="12546" max="12546" width="15" style="48" customWidth="1"/>
    <col min="12547" max="12800" width="8.88671875" style="48"/>
    <col min="12801" max="12801" width="10.77734375" style="48" customWidth="1"/>
    <col min="12802" max="12802" width="15" style="48" customWidth="1"/>
    <col min="12803" max="13056" width="8.88671875" style="48"/>
    <col min="13057" max="13057" width="10.77734375" style="48" customWidth="1"/>
    <col min="13058" max="13058" width="15" style="48" customWidth="1"/>
    <col min="13059" max="13312" width="8.88671875" style="48"/>
    <col min="13313" max="13313" width="10.77734375" style="48" customWidth="1"/>
    <col min="13314" max="13314" width="15" style="48" customWidth="1"/>
    <col min="13315" max="13568" width="8.88671875" style="48"/>
    <col min="13569" max="13569" width="10.77734375" style="48" customWidth="1"/>
    <col min="13570" max="13570" width="15" style="48" customWidth="1"/>
    <col min="13571" max="13824" width="8.88671875" style="48"/>
    <col min="13825" max="13825" width="10.77734375" style="48" customWidth="1"/>
    <col min="13826" max="13826" width="15" style="48" customWidth="1"/>
    <col min="13827" max="14080" width="8.88671875" style="48"/>
    <col min="14081" max="14081" width="10.77734375" style="48" customWidth="1"/>
    <col min="14082" max="14082" width="15" style="48" customWidth="1"/>
    <col min="14083" max="14336" width="8.88671875" style="48"/>
    <col min="14337" max="14337" width="10.77734375" style="48" customWidth="1"/>
    <col min="14338" max="14338" width="15" style="48" customWidth="1"/>
    <col min="14339" max="14592" width="8.88671875" style="48"/>
    <col min="14593" max="14593" width="10.77734375" style="48" customWidth="1"/>
    <col min="14594" max="14594" width="15" style="48" customWidth="1"/>
    <col min="14595" max="14848" width="8.88671875" style="48"/>
    <col min="14849" max="14849" width="10.77734375" style="48" customWidth="1"/>
    <col min="14850" max="14850" width="15" style="48" customWidth="1"/>
    <col min="14851" max="15104" width="8.88671875" style="48"/>
    <col min="15105" max="15105" width="10.77734375" style="48" customWidth="1"/>
    <col min="15106" max="15106" width="15" style="48" customWidth="1"/>
    <col min="15107" max="15360" width="8.88671875" style="48"/>
    <col min="15361" max="15361" width="10.77734375" style="48" customWidth="1"/>
    <col min="15362" max="15362" width="15" style="48" customWidth="1"/>
    <col min="15363" max="15616" width="8.88671875" style="48"/>
    <col min="15617" max="15617" width="10.77734375" style="48" customWidth="1"/>
    <col min="15618" max="15618" width="15" style="48" customWidth="1"/>
    <col min="15619" max="15872" width="8.88671875" style="48"/>
    <col min="15873" max="15873" width="10.77734375" style="48" customWidth="1"/>
    <col min="15874" max="15874" width="15" style="48" customWidth="1"/>
    <col min="15875" max="16128" width="8.88671875" style="48"/>
    <col min="16129" max="16129" width="10.77734375" style="48" customWidth="1"/>
    <col min="16130" max="16130" width="15" style="48" customWidth="1"/>
    <col min="16131" max="16384" width="8.88671875" style="48"/>
  </cols>
  <sheetData>
    <row r="1" spans="1:10">
      <c r="A1" s="49" t="s">
        <v>75</v>
      </c>
      <c r="B1" s="85">
        <v>40</v>
      </c>
      <c r="E1" s="48" t="s">
        <v>76</v>
      </c>
    </row>
    <row r="2" spans="1:10">
      <c r="A2" s="52" t="s">
        <v>77</v>
      </c>
      <c r="B2" s="86">
        <v>8</v>
      </c>
      <c r="D2" s="87" t="s">
        <v>78</v>
      </c>
      <c r="E2" s="48" t="s">
        <v>79</v>
      </c>
    </row>
    <row r="3" spans="1:10">
      <c r="A3" s="52" t="s">
        <v>80</v>
      </c>
      <c r="B3" s="86">
        <v>12</v>
      </c>
      <c r="D3" s="87" t="s">
        <v>78</v>
      </c>
      <c r="E3" s="48" t="s">
        <v>81</v>
      </c>
    </row>
    <row r="4" spans="1:10">
      <c r="A4" s="52" t="s">
        <v>82</v>
      </c>
      <c r="B4" s="86">
        <v>26</v>
      </c>
      <c r="E4" s="48" t="s">
        <v>83</v>
      </c>
      <c r="F4" s="88" t="s">
        <v>84</v>
      </c>
      <c r="G4" s="88" t="s">
        <v>85</v>
      </c>
      <c r="H4" s="88" t="s">
        <v>86</v>
      </c>
    </row>
    <row r="5" spans="1:10">
      <c r="A5" s="52" t="s">
        <v>87</v>
      </c>
      <c r="B5" s="89">
        <v>42000</v>
      </c>
      <c r="C5" s="59"/>
      <c r="E5" s="48" t="s">
        <v>88</v>
      </c>
    </row>
    <row r="6" spans="1:10">
      <c r="A6" s="90" t="s">
        <v>89</v>
      </c>
      <c r="B6" s="91">
        <v>154320</v>
      </c>
      <c r="D6" s="87" t="s">
        <v>78</v>
      </c>
      <c r="E6" s="48" t="s">
        <v>90</v>
      </c>
    </row>
    <row r="7" spans="1:10">
      <c r="A7" s="52"/>
      <c r="B7" s="86"/>
      <c r="J7" s="35"/>
    </row>
    <row r="8" spans="1:10">
      <c r="A8" s="52" t="s">
        <v>91</v>
      </c>
      <c r="B8" s="89">
        <v>8</v>
      </c>
    </row>
    <row r="9" spans="1:10">
      <c r="A9" s="52" t="s">
        <v>92</v>
      </c>
      <c r="B9" s="89">
        <v>45000</v>
      </c>
      <c r="C9" s="59"/>
    </row>
    <row r="10" spans="1:10">
      <c r="A10" s="92" t="s">
        <v>93</v>
      </c>
      <c r="B10" s="93">
        <f>B8*B4*B3*B2+B9</f>
        <v>64968</v>
      </c>
      <c r="I10" s="35"/>
    </row>
    <row r="11" spans="1:10">
      <c r="A11" s="52"/>
      <c r="B11" s="86"/>
      <c r="C11" s="59"/>
    </row>
    <row r="12" spans="1:10" ht="16.8" thickBot="1">
      <c r="A12" s="94" t="s">
        <v>94</v>
      </c>
      <c r="B12" s="95">
        <f>B6-B10</f>
        <v>89352</v>
      </c>
    </row>
  </sheetData>
  <phoneticPr fontId="6" type="noConversion"/>
  <printOptions gridLinesSet="0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C12"/>
  <sheetViews>
    <sheetView zoomScaleNormal="100" workbookViewId="0">
      <selection activeCell="K17" sqref="K17"/>
    </sheetView>
  </sheetViews>
  <sheetFormatPr defaultRowHeight="16.2"/>
  <cols>
    <col min="1" max="1" width="19.109375" style="48" customWidth="1"/>
    <col min="2" max="2" width="15" style="48" customWidth="1"/>
    <col min="3" max="256" width="8.88671875" style="48"/>
    <col min="257" max="257" width="10.77734375" style="48" customWidth="1"/>
    <col min="258" max="258" width="15" style="48" customWidth="1"/>
    <col min="259" max="512" width="8.88671875" style="48"/>
    <col min="513" max="513" width="10.77734375" style="48" customWidth="1"/>
    <col min="514" max="514" width="15" style="48" customWidth="1"/>
    <col min="515" max="768" width="8.88671875" style="48"/>
    <col min="769" max="769" width="10.77734375" style="48" customWidth="1"/>
    <col min="770" max="770" width="15" style="48" customWidth="1"/>
    <col min="771" max="1024" width="8.88671875" style="48"/>
    <col min="1025" max="1025" width="10.77734375" style="48" customWidth="1"/>
    <col min="1026" max="1026" width="15" style="48" customWidth="1"/>
    <col min="1027" max="1280" width="8.88671875" style="48"/>
    <col min="1281" max="1281" width="10.77734375" style="48" customWidth="1"/>
    <col min="1282" max="1282" width="15" style="48" customWidth="1"/>
    <col min="1283" max="1536" width="8.88671875" style="48"/>
    <col min="1537" max="1537" width="10.77734375" style="48" customWidth="1"/>
    <col min="1538" max="1538" width="15" style="48" customWidth="1"/>
    <col min="1539" max="1792" width="8.88671875" style="48"/>
    <col min="1793" max="1793" width="10.77734375" style="48" customWidth="1"/>
    <col min="1794" max="1794" width="15" style="48" customWidth="1"/>
    <col min="1795" max="2048" width="8.88671875" style="48"/>
    <col min="2049" max="2049" width="10.77734375" style="48" customWidth="1"/>
    <col min="2050" max="2050" width="15" style="48" customWidth="1"/>
    <col min="2051" max="2304" width="8.88671875" style="48"/>
    <col min="2305" max="2305" width="10.77734375" style="48" customWidth="1"/>
    <col min="2306" max="2306" width="15" style="48" customWidth="1"/>
    <col min="2307" max="2560" width="8.88671875" style="48"/>
    <col min="2561" max="2561" width="10.77734375" style="48" customWidth="1"/>
    <col min="2562" max="2562" width="15" style="48" customWidth="1"/>
    <col min="2563" max="2816" width="8.88671875" style="48"/>
    <col min="2817" max="2817" width="10.77734375" style="48" customWidth="1"/>
    <col min="2818" max="2818" width="15" style="48" customWidth="1"/>
    <col min="2819" max="3072" width="8.88671875" style="48"/>
    <col min="3073" max="3073" width="10.77734375" style="48" customWidth="1"/>
    <col min="3074" max="3074" width="15" style="48" customWidth="1"/>
    <col min="3075" max="3328" width="8.88671875" style="48"/>
    <col min="3329" max="3329" width="10.77734375" style="48" customWidth="1"/>
    <col min="3330" max="3330" width="15" style="48" customWidth="1"/>
    <col min="3331" max="3584" width="8.88671875" style="48"/>
    <col min="3585" max="3585" width="10.77734375" style="48" customWidth="1"/>
    <col min="3586" max="3586" width="15" style="48" customWidth="1"/>
    <col min="3587" max="3840" width="8.88671875" style="48"/>
    <col min="3841" max="3841" width="10.77734375" style="48" customWidth="1"/>
    <col min="3842" max="3842" width="15" style="48" customWidth="1"/>
    <col min="3843" max="4096" width="8.88671875" style="48"/>
    <col min="4097" max="4097" width="10.77734375" style="48" customWidth="1"/>
    <col min="4098" max="4098" width="15" style="48" customWidth="1"/>
    <col min="4099" max="4352" width="8.88671875" style="48"/>
    <col min="4353" max="4353" width="10.77734375" style="48" customWidth="1"/>
    <col min="4354" max="4354" width="15" style="48" customWidth="1"/>
    <col min="4355" max="4608" width="8.88671875" style="48"/>
    <col min="4609" max="4609" width="10.77734375" style="48" customWidth="1"/>
    <col min="4610" max="4610" width="15" style="48" customWidth="1"/>
    <col min="4611" max="4864" width="8.88671875" style="48"/>
    <col min="4865" max="4865" width="10.77734375" style="48" customWidth="1"/>
    <col min="4866" max="4866" width="15" style="48" customWidth="1"/>
    <col min="4867" max="5120" width="8.88671875" style="48"/>
    <col min="5121" max="5121" width="10.77734375" style="48" customWidth="1"/>
    <col min="5122" max="5122" width="15" style="48" customWidth="1"/>
    <col min="5123" max="5376" width="8.88671875" style="48"/>
    <col min="5377" max="5377" width="10.77734375" style="48" customWidth="1"/>
    <col min="5378" max="5378" width="15" style="48" customWidth="1"/>
    <col min="5379" max="5632" width="8.88671875" style="48"/>
    <col min="5633" max="5633" width="10.77734375" style="48" customWidth="1"/>
    <col min="5634" max="5634" width="15" style="48" customWidth="1"/>
    <col min="5635" max="5888" width="8.88671875" style="48"/>
    <col min="5889" max="5889" width="10.77734375" style="48" customWidth="1"/>
    <col min="5890" max="5890" width="15" style="48" customWidth="1"/>
    <col min="5891" max="6144" width="8.88671875" style="48"/>
    <col min="6145" max="6145" width="10.77734375" style="48" customWidth="1"/>
    <col min="6146" max="6146" width="15" style="48" customWidth="1"/>
    <col min="6147" max="6400" width="8.88671875" style="48"/>
    <col min="6401" max="6401" width="10.77734375" style="48" customWidth="1"/>
    <col min="6402" max="6402" width="15" style="48" customWidth="1"/>
    <col min="6403" max="6656" width="8.88671875" style="48"/>
    <col min="6657" max="6657" width="10.77734375" style="48" customWidth="1"/>
    <col min="6658" max="6658" width="15" style="48" customWidth="1"/>
    <col min="6659" max="6912" width="8.88671875" style="48"/>
    <col min="6913" max="6913" width="10.77734375" style="48" customWidth="1"/>
    <col min="6914" max="6914" width="15" style="48" customWidth="1"/>
    <col min="6915" max="7168" width="8.88671875" style="48"/>
    <col min="7169" max="7169" width="10.77734375" style="48" customWidth="1"/>
    <col min="7170" max="7170" width="15" style="48" customWidth="1"/>
    <col min="7171" max="7424" width="8.88671875" style="48"/>
    <col min="7425" max="7425" width="10.77734375" style="48" customWidth="1"/>
    <col min="7426" max="7426" width="15" style="48" customWidth="1"/>
    <col min="7427" max="7680" width="8.88671875" style="48"/>
    <col min="7681" max="7681" width="10.77734375" style="48" customWidth="1"/>
    <col min="7682" max="7682" width="15" style="48" customWidth="1"/>
    <col min="7683" max="7936" width="8.88671875" style="48"/>
    <col min="7937" max="7937" width="10.77734375" style="48" customWidth="1"/>
    <col min="7938" max="7938" width="15" style="48" customWidth="1"/>
    <col min="7939" max="8192" width="8.88671875" style="48"/>
    <col min="8193" max="8193" width="10.77734375" style="48" customWidth="1"/>
    <col min="8194" max="8194" width="15" style="48" customWidth="1"/>
    <col min="8195" max="8448" width="8.88671875" style="48"/>
    <col min="8449" max="8449" width="10.77734375" style="48" customWidth="1"/>
    <col min="8450" max="8450" width="15" style="48" customWidth="1"/>
    <col min="8451" max="8704" width="8.88671875" style="48"/>
    <col min="8705" max="8705" width="10.77734375" style="48" customWidth="1"/>
    <col min="8706" max="8706" width="15" style="48" customWidth="1"/>
    <col min="8707" max="8960" width="8.88671875" style="48"/>
    <col min="8961" max="8961" width="10.77734375" style="48" customWidth="1"/>
    <col min="8962" max="8962" width="15" style="48" customWidth="1"/>
    <col min="8963" max="9216" width="8.88671875" style="48"/>
    <col min="9217" max="9217" width="10.77734375" style="48" customWidth="1"/>
    <col min="9218" max="9218" width="15" style="48" customWidth="1"/>
    <col min="9219" max="9472" width="8.88671875" style="48"/>
    <col min="9473" max="9473" width="10.77734375" style="48" customWidth="1"/>
    <col min="9474" max="9474" width="15" style="48" customWidth="1"/>
    <col min="9475" max="9728" width="8.88671875" style="48"/>
    <col min="9729" max="9729" width="10.77734375" style="48" customWidth="1"/>
    <col min="9730" max="9730" width="15" style="48" customWidth="1"/>
    <col min="9731" max="9984" width="8.88671875" style="48"/>
    <col min="9985" max="9985" width="10.77734375" style="48" customWidth="1"/>
    <col min="9986" max="9986" width="15" style="48" customWidth="1"/>
    <col min="9987" max="10240" width="8.88671875" style="48"/>
    <col min="10241" max="10241" width="10.77734375" style="48" customWidth="1"/>
    <col min="10242" max="10242" width="15" style="48" customWidth="1"/>
    <col min="10243" max="10496" width="8.88671875" style="48"/>
    <col min="10497" max="10497" width="10.77734375" style="48" customWidth="1"/>
    <col min="10498" max="10498" width="15" style="48" customWidth="1"/>
    <col min="10499" max="10752" width="8.88671875" style="48"/>
    <col min="10753" max="10753" width="10.77734375" style="48" customWidth="1"/>
    <col min="10754" max="10754" width="15" style="48" customWidth="1"/>
    <col min="10755" max="11008" width="8.88671875" style="48"/>
    <col min="11009" max="11009" width="10.77734375" style="48" customWidth="1"/>
    <col min="11010" max="11010" width="15" style="48" customWidth="1"/>
    <col min="11011" max="11264" width="8.88671875" style="48"/>
    <col min="11265" max="11265" width="10.77734375" style="48" customWidth="1"/>
    <col min="11266" max="11266" width="15" style="48" customWidth="1"/>
    <col min="11267" max="11520" width="8.88671875" style="48"/>
    <col min="11521" max="11521" width="10.77734375" style="48" customWidth="1"/>
    <col min="11522" max="11522" width="15" style="48" customWidth="1"/>
    <col min="11523" max="11776" width="8.88671875" style="48"/>
    <col min="11777" max="11777" width="10.77734375" style="48" customWidth="1"/>
    <col min="11778" max="11778" width="15" style="48" customWidth="1"/>
    <col min="11779" max="12032" width="8.88671875" style="48"/>
    <col min="12033" max="12033" width="10.77734375" style="48" customWidth="1"/>
    <col min="12034" max="12034" width="15" style="48" customWidth="1"/>
    <col min="12035" max="12288" width="8.88671875" style="48"/>
    <col min="12289" max="12289" width="10.77734375" style="48" customWidth="1"/>
    <col min="12290" max="12290" width="15" style="48" customWidth="1"/>
    <col min="12291" max="12544" width="8.88671875" style="48"/>
    <col min="12545" max="12545" width="10.77734375" style="48" customWidth="1"/>
    <col min="12546" max="12546" width="15" style="48" customWidth="1"/>
    <col min="12547" max="12800" width="8.88671875" style="48"/>
    <col min="12801" max="12801" width="10.77734375" style="48" customWidth="1"/>
    <col min="12802" max="12802" width="15" style="48" customWidth="1"/>
    <col min="12803" max="13056" width="8.88671875" style="48"/>
    <col min="13057" max="13057" width="10.77734375" style="48" customWidth="1"/>
    <col min="13058" max="13058" width="15" style="48" customWidth="1"/>
    <col min="13059" max="13312" width="8.88671875" style="48"/>
    <col min="13313" max="13313" width="10.77734375" style="48" customWidth="1"/>
    <col min="13314" max="13314" width="15" style="48" customWidth="1"/>
    <col min="13315" max="13568" width="8.88671875" style="48"/>
    <col min="13569" max="13569" width="10.77734375" style="48" customWidth="1"/>
    <col min="13570" max="13570" width="15" style="48" customWidth="1"/>
    <col min="13571" max="13824" width="8.88671875" style="48"/>
    <col min="13825" max="13825" width="10.77734375" style="48" customWidth="1"/>
    <col min="13826" max="13826" width="15" style="48" customWidth="1"/>
    <col min="13827" max="14080" width="8.88671875" style="48"/>
    <col min="14081" max="14081" width="10.77734375" style="48" customWidth="1"/>
    <col min="14082" max="14082" width="15" style="48" customWidth="1"/>
    <col min="14083" max="14336" width="8.88671875" style="48"/>
    <col min="14337" max="14337" width="10.77734375" style="48" customWidth="1"/>
    <col min="14338" max="14338" width="15" style="48" customWidth="1"/>
    <col min="14339" max="14592" width="8.88671875" style="48"/>
    <col min="14593" max="14593" width="10.77734375" style="48" customWidth="1"/>
    <col min="14594" max="14594" width="15" style="48" customWidth="1"/>
    <col min="14595" max="14848" width="8.88671875" style="48"/>
    <col min="14849" max="14849" width="10.77734375" style="48" customWidth="1"/>
    <col min="14850" max="14850" width="15" style="48" customWidth="1"/>
    <col min="14851" max="15104" width="8.88671875" style="48"/>
    <col min="15105" max="15105" width="10.77734375" style="48" customWidth="1"/>
    <col min="15106" max="15106" width="15" style="48" customWidth="1"/>
    <col min="15107" max="15360" width="8.88671875" style="48"/>
    <col min="15361" max="15361" width="10.77734375" style="48" customWidth="1"/>
    <col min="15362" max="15362" width="15" style="48" customWidth="1"/>
    <col min="15363" max="15616" width="8.88671875" style="48"/>
    <col min="15617" max="15617" width="10.77734375" style="48" customWidth="1"/>
    <col min="15618" max="15618" width="15" style="48" customWidth="1"/>
    <col min="15619" max="15872" width="8.88671875" style="48"/>
    <col min="15873" max="15873" width="10.77734375" style="48" customWidth="1"/>
    <col min="15874" max="15874" width="15" style="48" customWidth="1"/>
    <col min="15875" max="16128" width="8.88671875" style="48"/>
    <col min="16129" max="16129" width="10.77734375" style="48" customWidth="1"/>
    <col min="16130" max="16130" width="15" style="48" customWidth="1"/>
    <col min="16131" max="16384" width="8.88671875" style="48"/>
  </cols>
  <sheetData>
    <row r="1" spans="1:3">
      <c r="A1" s="96" t="s">
        <v>95</v>
      </c>
      <c r="B1" s="97">
        <v>55</v>
      </c>
    </row>
    <row r="2" spans="1:3">
      <c r="A2" s="98" t="s">
        <v>96</v>
      </c>
      <c r="B2" s="99">
        <v>8</v>
      </c>
    </row>
    <row r="3" spans="1:3">
      <c r="A3" s="98" t="s">
        <v>97</v>
      </c>
      <c r="B3" s="99">
        <v>15</v>
      </c>
    </row>
    <row r="4" spans="1:3">
      <c r="A4" s="98" t="s">
        <v>98</v>
      </c>
      <c r="B4" s="99">
        <v>25</v>
      </c>
    </row>
    <row r="5" spans="1:3">
      <c r="A5" s="98" t="s">
        <v>99</v>
      </c>
      <c r="B5" s="100">
        <v>50000</v>
      </c>
      <c r="C5" s="59"/>
    </row>
    <row r="6" spans="1:3">
      <c r="A6" s="101" t="s">
        <v>100</v>
      </c>
      <c r="B6" s="102">
        <f>B4*B3*B2*B1+B5</f>
        <v>215000</v>
      </c>
    </row>
    <row r="7" spans="1:3">
      <c r="A7" s="98"/>
      <c r="B7" s="103"/>
    </row>
    <row r="8" spans="1:3">
      <c r="A8" s="98" t="s">
        <v>101</v>
      </c>
      <c r="B8" s="104">
        <v>8.5</v>
      </c>
    </row>
    <row r="9" spans="1:3">
      <c r="A9" s="98" t="s">
        <v>102</v>
      </c>
      <c r="B9" s="100">
        <v>50000</v>
      </c>
      <c r="C9" s="59"/>
    </row>
    <row r="10" spans="1:3">
      <c r="A10" s="105" t="s">
        <v>103</v>
      </c>
      <c r="B10" s="106">
        <f>B8*B4*B3*B2+B9</f>
        <v>75500</v>
      </c>
    </row>
    <row r="11" spans="1:3">
      <c r="A11" s="98"/>
      <c r="B11" s="103"/>
      <c r="C11" s="59"/>
    </row>
    <row r="12" spans="1:3" ht="16.8" thickBot="1">
      <c r="A12" s="107" t="s">
        <v>104</v>
      </c>
      <c r="B12" s="108">
        <f>B6-B10</f>
        <v>139500</v>
      </c>
    </row>
  </sheetData>
  <phoneticPr fontId="6" type="noConversion"/>
  <printOptions gridLines="1" gridLinesSet="0"/>
  <pageMargins left="0.75" right="0.75" top="1" bottom="1" header="0.5" footer="0.5"/>
  <pageSetup paperSize="9"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C12"/>
  <sheetViews>
    <sheetView zoomScaleNormal="100" workbookViewId="0">
      <selection activeCell="K17" sqref="K17"/>
    </sheetView>
  </sheetViews>
  <sheetFormatPr defaultRowHeight="16.2"/>
  <cols>
    <col min="1" max="1" width="19.109375" style="48" customWidth="1"/>
    <col min="2" max="2" width="15" style="48" customWidth="1"/>
    <col min="3" max="256" width="8.88671875" style="48"/>
    <col min="257" max="257" width="10.77734375" style="48" customWidth="1"/>
    <col min="258" max="258" width="15" style="48" customWidth="1"/>
    <col min="259" max="512" width="8.88671875" style="48"/>
    <col min="513" max="513" width="10.77734375" style="48" customWidth="1"/>
    <col min="514" max="514" width="15" style="48" customWidth="1"/>
    <col min="515" max="768" width="8.88671875" style="48"/>
    <col min="769" max="769" width="10.77734375" style="48" customWidth="1"/>
    <col min="770" max="770" width="15" style="48" customWidth="1"/>
    <col min="771" max="1024" width="8.88671875" style="48"/>
    <col min="1025" max="1025" width="10.77734375" style="48" customWidth="1"/>
    <col min="1026" max="1026" width="15" style="48" customWidth="1"/>
    <col min="1027" max="1280" width="8.88671875" style="48"/>
    <col min="1281" max="1281" width="10.77734375" style="48" customWidth="1"/>
    <col min="1282" max="1282" width="15" style="48" customWidth="1"/>
    <col min="1283" max="1536" width="8.88671875" style="48"/>
    <col min="1537" max="1537" width="10.77734375" style="48" customWidth="1"/>
    <col min="1538" max="1538" width="15" style="48" customWidth="1"/>
    <col min="1539" max="1792" width="8.88671875" style="48"/>
    <col min="1793" max="1793" width="10.77734375" style="48" customWidth="1"/>
    <col min="1794" max="1794" width="15" style="48" customWidth="1"/>
    <col min="1795" max="2048" width="8.88671875" style="48"/>
    <col min="2049" max="2049" width="10.77734375" style="48" customWidth="1"/>
    <col min="2050" max="2050" width="15" style="48" customWidth="1"/>
    <col min="2051" max="2304" width="8.88671875" style="48"/>
    <col min="2305" max="2305" width="10.77734375" style="48" customWidth="1"/>
    <col min="2306" max="2306" width="15" style="48" customWidth="1"/>
    <col min="2307" max="2560" width="8.88671875" style="48"/>
    <col min="2561" max="2561" width="10.77734375" style="48" customWidth="1"/>
    <col min="2562" max="2562" width="15" style="48" customWidth="1"/>
    <col min="2563" max="2816" width="8.88671875" style="48"/>
    <col min="2817" max="2817" width="10.77734375" style="48" customWidth="1"/>
    <col min="2818" max="2818" width="15" style="48" customWidth="1"/>
    <col min="2819" max="3072" width="8.88671875" style="48"/>
    <col min="3073" max="3073" width="10.77734375" style="48" customWidth="1"/>
    <col min="3074" max="3074" width="15" style="48" customWidth="1"/>
    <col min="3075" max="3328" width="8.88671875" style="48"/>
    <col min="3329" max="3329" width="10.77734375" style="48" customWidth="1"/>
    <col min="3330" max="3330" width="15" style="48" customWidth="1"/>
    <col min="3331" max="3584" width="8.88671875" style="48"/>
    <col min="3585" max="3585" width="10.77734375" style="48" customWidth="1"/>
    <col min="3586" max="3586" width="15" style="48" customWidth="1"/>
    <col min="3587" max="3840" width="8.88671875" style="48"/>
    <col min="3841" max="3841" width="10.77734375" style="48" customWidth="1"/>
    <col min="3842" max="3842" width="15" style="48" customWidth="1"/>
    <col min="3843" max="4096" width="8.88671875" style="48"/>
    <col min="4097" max="4097" width="10.77734375" style="48" customWidth="1"/>
    <col min="4098" max="4098" width="15" style="48" customWidth="1"/>
    <col min="4099" max="4352" width="8.88671875" style="48"/>
    <col min="4353" max="4353" width="10.77734375" style="48" customWidth="1"/>
    <col min="4354" max="4354" width="15" style="48" customWidth="1"/>
    <col min="4355" max="4608" width="8.88671875" style="48"/>
    <col min="4609" max="4609" width="10.77734375" style="48" customWidth="1"/>
    <col min="4610" max="4610" width="15" style="48" customWidth="1"/>
    <col min="4611" max="4864" width="8.88671875" style="48"/>
    <col min="4865" max="4865" width="10.77734375" style="48" customWidth="1"/>
    <col min="4866" max="4866" width="15" style="48" customWidth="1"/>
    <col min="4867" max="5120" width="8.88671875" style="48"/>
    <col min="5121" max="5121" width="10.77734375" style="48" customWidth="1"/>
    <col min="5122" max="5122" width="15" style="48" customWidth="1"/>
    <col min="5123" max="5376" width="8.88671875" style="48"/>
    <col min="5377" max="5377" width="10.77734375" style="48" customWidth="1"/>
    <col min="5378" max="5378" width="15" style="48" customWidth="1"/>
    <col min="5379" max="5632" width="8.88671875" style="48"/>
    <col min="5633" max="5633" width="10.77734375" style="48" customWidth="1"/>
    <col min="5634" max="5634" width="15" style="48" customWidth="1"/>
    <col min="5635" max="5888" width="8.88671875" style="48"/>
    <col min="5889" max="5889" width="10.77734375" style="48" customWidth="1"/>
    <col min="5890" max="5890" width="15" style="48" customWidth="1"/>
    <col min="5891" max="6144" width="8.88671875" style="48"/>
    <col min="6145" max="6145" width="10.77734375" style="48" customWidth="1"/>
    <col min="6146" max="6146" width="15" style="48" customWidth="1"/>
    <col min="6147" max="6400" width="8.88671875" style="48"/>
    <col min="6401" max="6401" width="10.77734375" style="48" customWidth="1"/>
    <col min="6402" max="6402" width="15" style="48" customWidth="1"/>
    <col min="6403" max="6656" width="8.88671875" style="48"/>
    <col min="6657" max="6657" width="10.77734375" style="48" customWidth="1"/>
    <col min="6658" max="6658" width="15" style="48" customWidth="1"/>
    <col min="6659" max="6912" width="8.88671875" style="48"/>
    <col min="6913" max="6913" width="10.77734375" style="48" customWidth="1"/>
    <col min="6914" max="6914" width="15" style="48" customWidth="1"/>
    <col min="6915" max="7168" width="8.88671875" style="48"/>
    <col min="7169" max="7169" width="10.77734375" style="48" customWidth="1"/>
    <col min="7170" max="7170" width="15" style="48" customWidth="1"/>
    <col min="7171" max="7424" width="8.88671875" style="48"/>
    <col min="7425" max="7425" width="10.77734375" style="48" customWidth="1"/>
    <col min="7426" max="7426" width="15" style="48" customWidth="1"/>
    <col min="7427" max="7680" width="8.88671875" style="48"/>
    <col min="7681" max="7681" width="10.77734375" style="48" customWidth="1"/>
    <col min="7682" max="7682" width="15" style="48" customWidth="1"/>
    <col min="7683" max="7936" width="8.88671875" style="48"/>
    <col min="7937" max="7937" width="10.77734375" style="48" customWidth="1"/>
    <col min="7938" max="7938" width="15" style="48" customWidth="1"/>
    <col min="7939" max="8192" width="8.88671875" style="48"/>
    <col min="8193" max="8193" width="10.77734375" style="48" customWidth="1"/>
    <col min="8194" max="8194" width="15" style="48" customWidth="1"/>
    <col min="8195" max="8448" width="8.88671875" style="48"/>
    <col min="8449" max="8449" width="10.77734375" style="48" customWidth="1"/>
    <col min="8450" max="8450" width="15" style="48" customWidth="1"/>
    <col min="8451" max="8704" width="8.88671875" style="48"/>
    <col min="8705" max="8705" width="10.77734375" style="48" customWidth="1"/>
    <col min="8706" max="8706" width="15" style="48" customWidth="1"/>
    <col min="8707" max="8960" width="8.88671875" style="48"/>
    <col min="8961" max="8961" width="10.77734375" style="48" customWidth="1"/>
    <col min="8962" max="8962" width="15" style="48" customWidth="1"/>
    <col min="8963" max="9216" width="8.88671875" style="48"/>
    <col min="9217" max="9217" width="10.77734375" style="48" customWidth="1"/>
    <col min="9218" max="9218" width="15" style="48" customWidth="1"/>
    <col min="9219" max="9472" width="8.88671875" style="48"/>
    <col min="9473" max="9473" width="10.77734375" style="48" customWidth="1"/>
    <col min="9474" max="9474" width="15" style="48" customWidth="1"/>
    <col min="9475" max="9728" width="8.88671875" style="48"/>
    <col min="9729" max="9729" width="10.77734375" style="48" customWidth="1"/>
    <col min="9730" max="9730" width="15" style="48" customWidth="1"/>
    <col min="9731" max="9984" width="8.88671875" style="48"/>
    <col min="9985" max="9985" width="10.77734375" style="48" customWidth="1"/>
    <col min="9986" max="9986" width="15" style="48" customWidth="1"/>
    <col min="9987" max="10240" width="8.88671875" style="48"/>
    <col min="10241" max="10241" width="10.77734375" style="48" customWidth="1"/>
    <col min="10242" max="10242" width="15" style="48" customWidth="1"/>
    <col min="10243" max="10496" width="8.88671875" style="48"/>
    <col min="10497" max="10497" width="10.77734375" style="48" customWidth="1"/>
    <col min="10498" max="10498" width="15" style="48" customWidth="1"/>
    <col min="10499" max="10752" width="8.88671875" style="48"/>
    <col min="10753" max="10753" width="10.77734375" style="48" customWidth="1"/>
    <col min="10754" max="10754" width="15" style="48" customWidth="1"/>
    <col min="10755" max="11008" width="8.88671875" style="48"/>
    <col min="11009" max="11009" width="10.77734375" style="48" customWidth="1"/>
    <col min="11010" max="11010" width="15" style="48" customWidth="1"/>
    <col min="11011" max="11264" width="8.88671875" style="48"/>
    <col min="11265" max="11265" width="10.77734375" style="48" customWidth="1"/>
    <col min="11266" max="11266" width="15" style="48" customWidth="1"/>
    <col min="11267" max="11520" width="8.88671875" style="48"/>
    <col min="11521" max="11521" width="10.77734375" style="48" customWidth="1"/>
    <col min="11522" max="11522" width="15" style="48" customWidth="1"/>
    <col min="11523" max="11776" width="8.88671875" style="48"/>
    <col min="11777" max="11777" width="10.77734375" style="48" customWidth="1"/>
    <col min="11778" max="11778" width="15" style="48" customWidth="1"/>
    <col min="11779" max="12032" width="8.88671875" style="48"/>
    <col min="12033" max="12033" width="10.77734375" style="48" customWidth="1"/>
    <col min="12034" max="12034" width="15" style="48" customWidth="1"/>
    <col min="12035" max="12288" width="8.88671875" style="48"/>
    <col min="12289" max="12289" width="10.77734375" style="48" customWidth="1"/>
    <col min="12290" max="12290" width="15" style="48" customWidth="1"/>
    <col min="12291" max="12544" width="8.88671875" style="48"/>
    <col min="12545" max="12545" width="10.77734375" style="48" customWidth="1"/>
    <col min="12546" max="12546" width="15" style="48" customWidth="1"/>
    <col min="12547" max="12800" width="8.88671875" style="48"/>
    <col min="12801" max="12801" width="10.77734375" style="48" customWidth="1"/>
    <col min="12802" max="12802" width="15" style="48" customWidth="1"/>
    <col min="12803" max="13056" width="8.88671875" style="48"/>
    <col min="13057" max="13057" width="10.77734375" style="48" customWidth="1"/>
    <col min="13058" max="13058" width="15" style="48" customWidth="1"/>
    <col min="13059" max="13312" width="8.88671875" style="48"/>
    <col min="13313" max="13313" width="10.77734375" style="48" customWidth="1"/>
    <col min="13314" max="13314" width="15" style="48" customWidth="1"/>
    <col min="13315" max="13568" width="8.88671875" style="48"/>
    <col min="13569" max="13569" width="10.77734375" style="48" customWidth="1"/>
    <col min="13570" max="13570" width="15" style="48" customWidth="1"/>
    <col min="13571" max="13824" width="8.88671875" style="48"/>
    <col min="13825" max="13825" width="10.77734375" style="48" customWidth="1"/>
    <col min="13826" max="13826" width="15" style="48" customWidth="1"/>
    <col min="13827" max="14080" width="8.88671875" style="48"/>
    <col min="14081" max="14081" width="10.77734375" style="48" customWidth="1"/>
    <col min="14082" max="14082" width="15" style="48" customWidth="1"/>
    <col min="14083" max="14336" width="8.88671875" style="48"/>
    <col min="14337" max="14337" width="10.77734375" style="48" customWidth="1"/>
    <col min="14338" max="14338" width="15" style="48" customWidth="1"/>
    <col min="14339" max="14592" width="8.88671875" style="48"/>
    <col min="14593" max="14593" width="10.77734375" style="48" customWidth="1"/>
    <col min="14594" max="14594" width="15" style="48" customWidth="1"/>
    <col min="14595" max="14848" width="8.88671875" style="48"/>
    <col min="14849" max="14849" width="10.77734375" style="48" customWidth="1"/>
    <col min="14850" max="14850" width="15" style="48" customWidth="1"/>
    <col min="14851" max="15104" width="8.88671875" style="48"/>
    <col min="15105" max="15105" width="10.77734375" style="48" customWidth="1"/>
    <col min="15106" max="15106" width="15" style="48" customWidth="1"/>
    <col min="15107" max="15360" width="8.88671875" style="48"/>
    <col min="15361" max="15361" width="10.77734375" style="48" customWidth="1"/>
    <col min="15362" max="15362" width="15" style="48" customWidth="1"/>
    <col min="15363" max="15616" width="8.88671875" style="48"/>
    <col min="15617" max="15617" width="10.77734375" style="48" customWidth="1"/>
    <col min="15618" max="15618" width="15" style="48" customWidth="1"/>
    <col min="15619" max="15872" width="8.88671875" style="48"/>
    <col min="15873" max="15873" width="10.77734375" style="48" customWidth="1"/>
    <col min="15874" max="15874" width="15" style="48" customWidth="1"/>
    <col min="15875" max="16128" width="8.88671875" style="48"/>
    <col min="16129" max="16129" width="10.77734375" style="48" customWidth="1"/>
    <col min="16130" max="16130" width="15" style="48" customWidth="1"/>
    <col min="16131" max="16384" width="8.88671875" style="48"/>
  </cols>
  <sheetData>
    <row r="1" spans="1:3">
      <c r="A1" s="109" t="s">
        <v>105</v>
      </c>
      <c r="B1" s="110">
        <v>35</v>
      </c>
    </row>
    <row r="2" spans="1:3">
      <c r="A2" s="111" t="s">
        <v>106</v>
      </c>
      <c r="B2" s="112">
        <v>8</v>
      </c>
    </row>
    <row r="3" spans="1:3">
      <c r="A3" s="111" t="s">
        <v>107</v>
      </c>
      <c r="B3" s="112">
        <v>20</v>
      </c>
    </row>
    <row r="4" spans="1:3">
      <c r="A4" s="111" t="s">
        <v>108</v>
      </c>
      <c r="B4" s="112">
        <v>24</v>
      </c>
    </row>
    <row r="5" spans="1:3">
      <c r="A5" s="111" t="s">
        <v>109</v>
      </c>
      <c r="B5" s="113">
        <v>28000</v>
      </c>
      <c r="C5" s="59"/>
    </row>
    <row r="6" spans="1:3">
      <c r="A6" s="114" t="s">
        <v>110</v>
      </c>
      <c r="B6" s="115">
        <f>B4*B3*B2*B1+B5</f>
        <v>162400</v>
      </c>
    </row>
    <row r="7" spans="1:3">
      <c r="A7" s="111"/>
      <c r="B7" s="116"/>
    </row>
    <row r="8" spans="1:3">
      <c r="A8" s="111" t="s">
        <v>111</v>
      </c>
      <c r="B8" s="113">
        <v>7</v>
      </c>
    </row>
    <row r="9" spans="1:3">
      <c r="A9" s="111" t="s">
        <v>112</v>
      </c>
      <c r="B9" s="113">
        <v>35000</v>
      </c>
      <c r="C9" s="59"/>
    </row>
    <row r="10" spans="1:3">
      <c r="A10" s="117" t="s">
        <v>113</v>
      </c>
      <c r="B10" s="118">
        <f>B8*B4*B3*B2+B9</f>
        <v>61880</v>
      </c>
    </row>
    <row r="11" spans="1:3">
      <c r="A11" s="111"/>
      <c r="B11" s="116"/>
      <c r="C11" s="59"/>
    </row>
    <row r="12" spans="1:3" ht="16.8" thickBot="1">
      <c r="A12" s="119" t="s">
        <v>114</v>
      </c>
      <c r="B12" s="120">
        <f>B6-B10</f>
        <v>100520</v>
      </c>
    </row>
  </sheetData>
  <phoneticPr fontId="6" type="noConversion"/>
  <printOptions gridLines="1" gridLinesSet="0"/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C353246BC91469C5C502DEF29FAB5" ma:contentTypeVersion="6" ma:contentTypeDescription="Create a new document." ma:contentTypeScope="" ma:versionID="29318cb25dfd71e4ebb36e8566176ab5">
  <xsd:schema xmlns:xsd="http://www.w3.org/2001/XMLSchema" xmlns:xs="http://www.w3.org/2001/XMLSchema" xmlns:p="http://schemas.microsoft.com/office/2006/metadata/properties" xmlns:ns3="e4128953-4dff-4efe-bd9e-9ccdece467df" targetNamespace="http://schemas.microsoft.com/office/2006/metadata/properties" ma:root="true" ma:fieldsID="a6952d2dd896bc818924d3410942c7f3" ns3:_="">
    <xsd:import namespace="e4128953-4dff-4efe-bd9e-9ccdece467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28953-4dff-4efe-bd9e-9ccdece46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3C348-C8AB-4526-93AF-AD6D874C6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28953-4dff-4efe-bd9e-9ccdece467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AF86E-4EA3-4831-A768-5F5F461A0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A5060-36A6-4757-B3CB-89ABA453BB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8</vt:i4>
      </vt:variant>
    </vt:vector>
  </HeadingPairs>
  <TitlesOfParts>
    <vt:vector size="23" baseType="lpstr">
      <vt:lpstr>資料剖析</vt:lpstr>
      <vt:lpstr>通訊資料</vt:lpstr>
      <vt:lpstr>稽核</vt:lpstr>
      <vt:lpstr>目標搜尋</vt:lpstr>
      <vt:lpstr>貸款分析</vt:lpstr>
      <vt:lpstr>工時推估</vt:lpstr>
      <vt:lpstr>單變數What-If</vt:lpstr>
      <vt:lpstr>雙變數What-If 分析</vt:lpstr>
      <vt:lpstr>分析藍本摘要</vt:lpstr>
      <vt:lpstr>職棒分析模式</vt:lpstr>
      <vt:lpstr>分析藍本</vt:lpstr>
      <vt:lpstr>線性規劃模式</vt:lpstr>
      <vt:lpstr>大安區</vt:lpstr>
      <vt:lpstr>信義區</vt:lpstr>
      <vt:lpstr>文山區</vt:lpstr>
      <vt:lpstr>分析藍本!座位限額</vt:lpstr>
      <vt:lpstr>分析藍本!票買出百分比</vt:lpstr>
      <vt:lpstr>分析藍本!票價</vt:lpstr>
      <vt:lpstr>分析藍本!景氣係數</vt:lpstr>
      <vt:lpstr>分析藍本!晴天機率因子</vt:lpstr>
      <vt:lpstr>分析藍本!買出票數</vt:lpstr>
      <vt:lpstr>分析藍本!廣告量</vt:lpstr>
      <vt:lpstr>分析藍本!總收入</vt:lpstr>
    </vt:vector>
  </TitlesOfParts>
  <Company>淡江管科博士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量化管理</dc:title>
  <dc:creator>林宏諭</dc:creator>
  <cp:lastModifiedBy>黃至祥</cp:lastModifiedBy>
  <dcterms:created xsi:type="dcterms:W3CDTF">1999-06-22T15:24:29Z</dcterms:created>
  <dcterms:modified xsi:type="dcterms:W3CDTF">2021-06-08T19:19:48Z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0x0101001DEC353246BC91469C5C502DEF29FAB5</vt:lpwstr>
  </property>
</Properties>
</file>