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DIO\Projetos\PROJETO 1\"/>
    </mc:Choice>
  </mc:AlternateContent>
  <xr:revisionPtr revIDLastSave="0" documentId="13_ncr:1_{7C236A7C-C51A-456E-9288-BC748A45D947}" xr6:coauthVersionLast="47" xr6:coauthVersionMax="47" xr10:uidLastSave="{00000000-0000-0000-0000-000000000000}"/>
  <bookViews>
    <workbookView xWindow="-120" yWindow="-120" windowWidth="19440" windowHeight="11640" tabRatio="0" xr2:uid="{2D496A48-A975-41C3-8931-8CC9EEB897A4}"/>
  </bookViews>
  <sheets>
    <sheet name="Ferramenta" sheetId="1" r:id="rId1"/>
    <sheet name="Planilha2" sheetId="2" state="hidden" r:id="rId2"/>
  </sheets>
  <definedNames>
    <definedName name="Aporte">Ferramenta!$D$17</definedName>
    <definedName name="Patrimonio">Ferramenta!$D$20</definedName>
    <definedName name="Qtd_anos">Ferramenta!$D$18</definedName>
    <definedName name="Rendimento_carteira">Ferramenta!$D$13</definedName>
    <definedName name="Salario">Ferramenta!$D$12</definedName>
    <definedName name="Salário">Ferramenta!$D$12</definedName>
    <definedName name="Sugestao_investimento">Ferramenta!$D$14</definedName>
    <definedName name="Taxa_mensal">Ferramenta!$D$19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D39" i="1" s="1"/>
  <c r="C40" i="1"/>
  <c r="D40" i="1" s="1"/>
  <c r="C41" i="1"/>
  <c r="C36" i="1"/>
  <c r="H4" i="2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C33" i="1"/>
  <c r="D37" i="1" s="1"/>
  <c r="D38" i="1" l="1"/>
  <c r="D36" i="1"/>
  <c r="D42" i="1" s="1"/>
  <c r="D41" i="1"/>
  <c r="D14" i="1" l="1"/>
  <c r="D20" i="1"/>
  <c r="D21" i="1" s="1"/>
  <c r="C25" i="1" l="1"/>
  <c r="D25" i="1" s="1"/>
  <c r="C26" i="1"/>
  <c r="D26" i="1" s="1"/>
  <c r="C27" i="1"/>
  <c r="D27" i="1" s="1"/>
  <c r="C28" i="1"/>
  <c r="D28" i="1" s="1"/>
  <c r="C24" i="1"/>
  <c r="D24" i="1" s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<sst xmlns="http://schemas.openxmlformats.org/spreadsheetml/2006/main" count="70" uniqueCount="35">
  <si>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</si>
  <si>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</si>
  <si>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</si>
  <si>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</si>
  <si>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</si>
  <si>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</si>
  <si>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</si>
  <si>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</si>
  <si>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</si>
  <si>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</si>
  <si>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</si>
  <si>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</si>
  <si>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</si>
  <si>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Salário</t>
  </si>
  <si>
    <t>Rendimento Carteira</t>
  </si>
  <si>
    <t>CONFIGURAÇÕES</t>
  </si>
  <si>
    <t>Sugestão de Investimento (30%)</t>
  </si>
  <si>
    <t>Perfil</t>
  </si>
  <si>
    <t>Agressivo</t>
  </si>
  <si>
    <t>Conservador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</si>
  <si>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</si>
  <si>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</si>
  <si>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</si>
  <si>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</si>
  <si>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</si>
  <si>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</si>
  <si>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</si>
  <si>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DESENVOLVIMENTO</t>
  </si>
  <si>
    <t>HÍBRIDOS</t>
  </si>
  <si>
    <t>FOFs</t>
  </si>
  <si>
    <t>HOTELARIAS</t>
  </si>
  <si>
    <t>PERFIL</t>
  </si>
  <si>
    <t>%</t>
  </si>
  <si>
    <t>CHAVE COMPOSTA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</si>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</sst>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C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/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medium">
        <color indexed="64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medium">
        <color indexed="64"/>
      </bottom>
      <diagonal/>
    </border>
    <border>
      <left style="dashed">
        <color theme="0" tint="-4.9989318521683403E-2"/>
      </left>
      <right style="medium">
        <color indexed="64"/>
      </right>
      <top style="dashed">
        <color theme="0" tint="-4.9989318521683403E-2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5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5" fillId="2" borderId="2" xfId="0" applyFont="1" applyFill="1" applyBorder="1" applyAlignment="1">
      <alignment horizontal="center" vertical="center"/>
    </xf>
    <xf numFmtId="8" fontId="7" fillId="3" borderId="6" xfId="0" applyNumberFormat="1" applyFont="1" applyFill="1" applyBorder="1" applyAlignment="1">
      <alignment horizontal="center"/>
    </xf>
    <xf numFmtId="8" fontId="7" fillId="3" borderId="8" xfId="0" applyNumberFormat="1" applyFont="1" applyFill="1" applyBorder="1" applyAlignment="1">
      <alignment horizontal="center"/>
    </xf>
    <xf numFmtId="8" fontId="6" fillId="3" borderId="11" xfId="0" applyNumberFormat="1" applyFont="1" applyFill="1" applyBorder="1" applyAlignment="1">
      <alignment horizontal="center"/>
    </xf>
    <xf numFmtId="8" fontId="6" fillId="3" borderId="12" xfId="0" applyNumberFormat="1" applyFont="1" applyFill="1" applyBorder="1" applyAlignment="1">
      <alignment horizontal="center"/>
    </xf>
    <xf numFmtId="8" fontId="6" fillId="3" borderId="14" xfId="0" applyNumberFormat="1" applyFont="1" applyFill="1" applyBorder="1" applyAlignment="1">
      <alignment horizontal="center"/>
    </xf>
    <xf numFmtId="8" fontId="6" fillId="3" borderId="15" xfId="0" applyNumberFormat="1" applyFont="1" applyFill="1" applyBorder="1" applyAlignment="1">
      <alignment horizontal="center"/>
    </xf>
    <xf numFmtId="8" fontId="6" fillId="3" borderId="17" xfId="0" applyNumberFormat="1" applyFont="1" applyFill="1" applyBorder="1" applyAlignment="1">
      <alignment horizontal="center"/>
    </xf>
    <xf numFmtId="8" fontId="6" fillId="3" borderId="18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left" indent="1"/>
    </xf>
    <xf numFmtId="0" fontId="6" fillId="3" borderId="13" xfId="0" applyFont="1" applyFill="1" applyBorder="1" applyAlignment="1">
      <alignment horizontal="left" indent="1"/>
    </xf>
    <xf numFmtId="0" fontId="6" fillId="3" borderId="16" xfId="0" applyFont="1" applyFill="1" applyBorder="1" applyAlignment="1">
      <alignment horizontal="left" indent="1"/>
    </xf>
    <xf numFmtId="164" fontId="6" fillId="3" borderId="8" xfId="0" applyNumberFormat="1" applyFont="1" applyFill="1" applyBorder="1" applyAlignment="1">
      <alignment horizontal="center"/>
    </xf>
    <xf numFmtId="0" fontId="8" fillId="5" borderId="0" xfId="3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9" fillId="3" borderId="0" xfId="0" applyFont="1" applyFill="1"/>
    <xf numFmtId="164" fontId="9" fillId="3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9" fillId="3" borderId="0" xfId="0" applyFont="1" applyFill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8" fillId="5" borderId="0" xfId="3" applyAlignment="1"/>
    <xf numFmtId="9" fontId="8" fillId="5" borderId="0" xfId="2" applyFont="1" applyFill="1" applyAlignment="1">
      <alignment horizontal="center"/>
    </xf>
    <xf numFmtId="164" fontId="6" fillId="0" borderId="4" xfId="1" applyNumberFormat="1" applyFont="1" applyBorder="1" applyAlignment="1" applyProtection="1">
      <alignment horizontal="center"/>
      <protection locked="0"/>
    </xf>
    <xf numFmtId="10" fontId="6" fillId="0" borderId="6" xfId="0" applyNumberFormat="1" applyFont="1" applyBorder="1" applyAlignment="1" applyProtection="1">
      <alignment horizontal="center"/>
      <protection locked="0"/>
    </xf>
    <xf numFmtId="164" fontId="7" fillId="0" borderId="4" xfId="1" applyNumberFormat="1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10" fontId="7" fillId="0" borderId="6" xfId="0" applyNumberFormat="1" applyFont="1" applyBorder="1" applyAlignment="1" applyProtection="1">
      <alignment horizontal="center"/>
      <protection locked="0"/>
    </xf>
    <xf numFmtId="0" fontId="8" fillId="5" borderId="0" xfId="3" applyAlignment="1" applyProtection="1">
      <alignment horizontal="center"/>
      <protection locked="0"/>
    </xf>
    <xf numFmtId="0" fontId="6" fillId="3" borderId="3" xfId="0" applyFont="1" applyFill="1" applyBorder="1" applyAlignment="1">
      <alignment horizontal="left" indent="1"/>
    </xf>
    <xf numFmtId="0" fontId="6" fillId="3" borderId="19" xfId="0" applyFont="1" applyFill="1" applyBorder="1" applyAlignment="1">
      <alignment horizontal="left" indent="1"/>
    </xf>
    <xf numFmtId="0" fontId="6" fillId="3" borderId="5" xfId="0" applyFont="1" applyFill="1" applyBorder="1" applyAlignment="1">
      <alignment horizontal="left" indent="1"/>
    </xf>
    <xf numFmtId="0" fontId="6" fillId="3" borderId="20" xfId="0" applyFont="1" applyFill="1" applyBorder="1" applyAlignment="1">
      <alignment horizontal="left" indent="1"/>
    </xf>
    <xf numFmtId="0" fontId="6" fillId="3" borderId="7" xfId="0" applyFont="1" applyFill="1" applyBorder="1" applyAlignment="1">
      <alignment horizontal="left" indent="1"/>
    </xf>
    <xf numFmtId="0" fontId="6" fillId="3" borderId="21" xfId="0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indent="1"/>
    </xf>
    <xf numFmtId="0" fontId="7" fillId="3" borderId="20" xfId="0" applyFont="1" applyFill="1" applyBorder="1" applyAlignment="1">
      <alignment horizontal="left" indent="1"/>
    </xf>
    <xf numFmtId="0" fontId="7" fillId="3" borderId="7" xfId="0" applyFont="1" applyFill="1" applyBorder="1" applyAlignment="1">
      <alignment horizontal="left" indent="1"/>
    </xf>
    <xf numFmtId="0" fontId="7" fillId="3" borderId="21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4C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161924</xdr:colOff>
      <xdr:row>0</xdr:row>
      <xdr:rowOff>0</xdr:rowOff>
    </xdr:from>
    <xdr:to>
      <xdr:col>4</xdr:col>
      <xdr:colOff>47625</xdr:colOff>
      <xdr:row>7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721890-2403-8E83-1AF3-C20361C257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239"/>
        <a:stretch>
          <a:fillRect/>
        </a:stretch>
      </xdr:blipFill>
      <xdr:spPr>
        <a:xfrm>
          <a:off x="161924" y="0"/>
          <a:ext cx="5191126" cy="1457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FE11-3147-44E0-8780-0BF11A090390}">
  <dimension ref="A10:H66"/>
  <sheetViews>
    <sheetView showGridLines="0" showRowColHeaders="0" tabSelected="1" topLeftCell="A7" zoomScale="220" zoomScaleNormal="220" workbookViewId="0">
      <selection activeCell="D17" sqref="D17"/>
    </sheetView>
  </sheetViews>
  <sheetFormatPr defaultColWidth="0" defaultRowHeight="15" x14ac:dyDescent="0.25"/>
  <cols>
    <col min="1" max="1" width="3" bestFit="1" customWidth="1"/>
    <col min="2" max="2" width="31.28515625" bestFit="1" customWidth="1"/>
    <col min="3" max="3" width="23.140625" customWidth="1"/>
    <col min="4" max="4" width="22.140625" customWidth="1"/>
    <col min="5" max="5" width="2.42578125" customWidth="1"/>
    <col min="6" max="6" width="1.85546875" hidden="1" customWidth="1"/>
    <col min="7" max="7" width="1.42578125" hidden="1" customWidth="1"/>
    <col min="8" max="8" width="2" hidden="1" customWidth="1"/>
    <col min="9" max="11" width="9.140625" hidden="1" customWidth="1"/>
    <col min="12" max="16384" width="9.140625" hidden="1"/>
  </cols>
  <sheetData>
    <row r="10" spans="2:4" ht="15.75" thickBot="1" x14ac:dyDescent="0.3"/>
    <row r="11" spans="2:4" ht="23.25" x14ac:dyDescent="0.25">
      <c r="B11" s="40" t="s">
        <v>15</v>
      </c>
      <c r="C11" s="41"/>
      <c r="D11" s="42"/>
    </row>
    <row r="12" spans="2:4" ht="15.75" x14ac:dyDescent="0.25">
      <c r="B12" s="34" t="s">
        <v>13</v>
      </c>
      <c r="C12" s="35"/>
      <c r="D12" s="28">
        <v>4200</v>
      </c>
    </row>
    <row r="13" spans="2:4" ht="15.75" x14ac:dyDescent="0.25">
      <c r="B13" s="36" t="s">
        <v>14</v>
      </c>
      <c r="C13" s="37"/>
      <c r="D13" s="29">
        <v>6.0000000000000001E-3</v>
      </c>
    </row>
    <row r="14" spans="2:4" ht="16.5" thickBot="1" x14ac:dyDescent="0.3">
      <c r="B14" s="38" t="s">
        <v>16</v>
      </c>
      <c r="C14" s="39"/>
      <c r="D14" s="14">
        <f>Salario*30%</f>
        <v>1260</v>
      </c>
    </row>
    <row r="15" spans="2:4" ht="15.75" thickBot="1" x14ac:dyDescent="0.3"/>
    <row r="16" spans="2:4" ht="26.25" x14ac:dyDescent="0.25">
      <c r="B16" s="49" t="s">
        <v>5</v>
      </c>
      <c r="C16" s="50"/>
      <c r="D16" s="51"/>
    </row>
    <row r="17" spans="1:4" ht="15.75" x14ac:dyDescent="0.25">
      <c r="B17" s="34" t="s">
        <v>0</v>
      </c>
      <c r="C17" s="35"/>
      <c r="D17" s="30">
        <v>200</v>
      </c>
    </row>
    <row r="18" spans="1:4" ht="15.75" x14ac:dyDescent="0.25">
      <c r="B18" s="36" t="s">
        <v>1</v>
      </c>
      <c r="C18" s="37"/>
      <c r="D18" s="31">
        <v>5</v>
      </c>
    </row>
    <row r="19" spans="1:4" ht="15.75" x14ac:dyDescent="0.25">
      <c r="B19" s="36" t="s">
        <v>2</v>
      </c>
      <c r="C19" s="37"/>
      <c r="D19" s="32">
        <v>1.0789999999999999E-2</v>
      </c>
    </row>
    <row r="20" spans="1:4" ht="15.75" x14ac:dyDescent="0.25">
      <c r="B20" s="45" t="s">
        <v>3</v>
      </c>
      <c r="C20" s="46"/>
      <c r="D20" s="3">
        <f>FV(Taxa_mensal,Qtd_anos*12,Aporte*-1)</f>
        <v>16755.382799697527</v>
      </c>
    </row>
    <row r="21" spans="1:4" ht="16.5" thickBot="1" x14ac:dyDescent="0.3">
      <c r="B21" s="47" t="s">
        <v>4</v>
      </c>
      <c r="C21" s="48"/>
      <c r="D21" s="4">
        <f>Patrimonio*Rendimento_carteira</f>
        <v>100.53229679818516</v>
      </c>
    </row>
    <row r="22" spans="1:4" ht="15.75" thickBot="1" x14ac:dyDescent="0.3"/>
    <row r="23" spans="1:4" ht="26.25" x14ac:dyDescent="0.25">
      <c r="B23" s="43" t="s">
        <v>11</v>
      </c>
      <c r="C23" s="44"/>
      <c r="D23" s="2" t="s">
        <v>12</v>
      </c>
    </row>
    <row r="24" spans="1:4" ht="15.75" x14ac:dyDescent="0.25">
      <c r="A24" s="1">
        <v>2</v>
      </c>
      <c r="B24" s="11" t="s">
        <v>6</v>
      </c>
      <c r="C24" s="5">
        <f>FV($D$19,$A24*12,$D$17*-1)</f>
        <v>5445.5254595290435</v>
      </c>
      <c r="D24" s="6">
        <f>C24*Rendimento_carteira</f>
        <v>32.673152757174265</v>
      </c>
    </row>
    <row r="25" spans="1:4" ht="15.75" x14ac:dyDescent="0.25">
      <c r="A25" s="1">
        <v>5</v>
      </c>
      <c r="B25" s="12" t="s">
        <v>7</v>
      </c>
      <c r="C25" s="7">
        <f>FV($D$19,$A25*12,$D$17*-1)</f>
        <v>16755.382799697527</v>
      </c>
      <c r="D25" s="8">
        <f>C25*Rendimento_carteira</f>
        <v>100.53229679818516</v>
      </c>
    </row>
    <row r="26" spans="1:4" ht="15.75" x14ac:dyDescent="0.25">
      <c r="A26" s="1">
        <v>10</v>
      </c>
      <c r="B26" s="12" t="s">
        <v>8</v>
      </c>
      <c r="C26" s="7">
        <f>FV($D$19,$A26*12,$D$17*-1)</f>
        <v>48656.842506034438</v>
      </c>
      <c r="D26" s="8">
        <f>C26*Rendimento_carteira</f>
        <v>291.94105503620665</v>
      </c>
    </row>
    <row r="27" spans="1:4" ht="15.75" x14ac:dyDescent="0.25">
      <c r="A27" s="1">
        <v>20</v>
      </c>
      <c r="B27" s="12" t="s">
        <v>9</v>
      </c>
      <c r="C27" s="7">
        <f>FV($D$19,$A27*12,$D$17*-1)</f>
        <v>225039.68001941612</v>
      </c>
      <c r="D27" s="8">
        <f>C27*Rendimento_carteira</f>
        <v>1350.2380801164968</v>
      </c>
    </row>
    <row r="28" spans="1:4" ht="16.5" thickBot="1" x14ac:dyDescent="0.3">
      <c r="A28" s="1">
        <v>30</v>
      </c>
      <c r="B28" s="13" t="s">
        <v>10</v>
      </c>
      <c r="C28" s="9">
        <f>FV($D$19,$A28*12,$D$17*-1)</f>
        <v>864433.93100094295</v>
      </c>
      <c r="D28" s="10">
        <f>C28*Rendimento_carteira</f>
        <v>5186.6035860056581</v>
      </c>
    </row>
    <row r="32" spans="1:4" x14ac:dyDescent="0.25">
      <c r="B32" s="15" t="s">
        <v>17</v>
      </c>
      <c r="C32" s="33" t="s">
        <v>19</v>
      </c>
      <c r="D32" s="15"/>
    </row>
    <row r="33" spans="2:4" x14ac:dyDescent="0.25">
      <c r="B33" s="19" t="s">
        <v>21</v>
      </c>
      <c r="C33" s="20">
        <f>Aporte</f>
        <v>200</v>
      </c>
      <c r="D33" s="18"/>
    </row>
    <row r="35" spans="2:4" x14ac:dyDescent="0.25">
      <c r="B35" s="22" t="s">
        <v>22</v>
      </c>
      <c r="C35" s="22" t="s">
        <v>23</v>
      </c>
      <c r="D35" s="22" t="s">
        <v>24</v>
      </c>
    </row>
    <row r="36" spans="2:4" x14ac:dyDescent="0.25">
      <c r="B36" s="16" t="s">
        <v>25</v>
      </c>
      <c r="C36" s="21">
        <f>VLOOKUP($C$32&amp;"-"&amp;B36,Planilha2!$A:$D,4,FALSE)</f>
        <v>0.3</v>
      </c>
      <c r="D36" s="17">
        <f>$C$33*C36</f>
        <v>60</v>
      </c>
    </row>
    <row r="37" spans="2:4" x14ac:dyDescent="0.25">
      <c r="B37" s="16" t="s">
        <v>26</v>
      </c>
      <c r="C37" s="21">
        <f>VLOOKUP($C$32&amp;"-"&amp;B37,Planilha2!$A:$D,4,FALSE)</f>
        <v>0.5</v>
      </c>
      <c r="D37" s="17">
        <f t="shared" ref="D37:D41" si="0">$C$33*C37</f>
        <v>100</v>
      </c>
    </row>
    <row r="38" spans="2:4" x14ac:dyDescent="0.25">
      <c r="B38" s="16" t="s">
        <v>28</v>
      </c>
      <c r="C38" s="21">
        <f>VLOOKUP($C$32&amp;"-"&amp;B38,Planilha2!$A:$D,4,FALSE)</f>
        <v>0.1</v>
      </c>
      <c r="D38" s="17">
        <f t="shared" si="0"/>
        <v>20</v>
      </c>
    </row>
    <row r="39" spans="2:4" x14ac:dyDescent="0.25">
      <c r="B39" s="16" t="s">
        <v>29</v>
      </c>
      <c r="C39" s="21">
        <f>VLOOKUP($C$32&amp;"-"&amp;B39,Planilha2!$A:$D,4,FALSE)</f>
        <v>0.1</v>
      </c>
      <c r="D39" s="17">
        <f t="shared" si="0"/>
        <v>20</v>
      </c>
    </row>
    <row r="40" spans="2:4" x14ac:dyDescent="0.25">
      <c r="B40" s="16" t="s">
        <v>27</v>
      </c>
      <c r="C40" s="21">
        <f>VLOOKUP($C$32&amp;"-"&amp;B40,Planilha2!$A:$D,4,FALSE)</f>
        <v>0</v>
      </c>
      <c r="D40" s="17">
        <f t="shared" si="0"/>
        <v>0</v>
      </c>
    </row>
    <row r="41" spans="2:4" x14ac:dyDescent="0.25">
      <c r="B41" s="16" t="s">
        <v>30</v>
      </c>
      <c r="C41" s="21">
        <f>VLOOKUP($C$32&amp;"-"&amp;B41,Planilha2!$A:$D,4,FALSE)</f>
        <v>0</v>
      </c>
      <c r="D41" s="17">
        <f t="shared" si="0"/>
        <v>0</v>
      </c>
    </row>
    <row r="42" spans="2:4" x14ac:dyDescent="0.25">
      <c r="B42" s="18"/>
      <c r="C42" s="18"/>
      <c r="D42" s="20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</sheetData>
  <sheetProtection sheet="1" objects="1" scenarios="1" selectLockedCells="1"/>
  <mergeCells count="11">
    <mergeCell ref="B12:C12"/>
    <mergeCell ref="B13:C13"/>
    <mergeCell ref="B14:C14"/>
    <mergeCell ref="B11:D11"/>
    <mergeCell ref="B23:C23"/>
    <mergeCell ref="B17:C17"/>
    <mergeCell ref="B18:C18"/>
    <mergeCell ref="B19:C19"/>
    <mergeCell ref="B20:C20"/>
    <mergeCell ref="B21:C21"/>
    <mergeCell ref="B16:D16"/>
  </mergeCells>
  <dataValidations count="1">
    <dataValidation type="list" allowBlank="1" showInputMessage="1" showErrorMessage="1" sqref="C32" xr:uid="{20010289-26F1-4678-B108-82830BD96F25}">
      <formula1>"Agressivo, Conservador, 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1653-C863-43E0-9178-318FF1F8D6D2}">
  <dimension ref="A2:H20"/>
  <sheetViews>
    <sheetView topLeftCell="B1" workbookViewId="0">
      <selection activeCell="B2" sqref="B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7" bestFit="1" customWidth="1"/>
  </cols>
  <sheetData>
    <row r="2" spans="1:8" x14ac:dyDescent="0.25">
      <c r="A2" t="s">
        <v>33</v>
      </c>
      <c r="B2" t="s">
        <v>31</v>
      </c>
      <c r="C2" s="16" t="s">
        <v>22</v>
      </c>
      <c r="D2" s="16" t="s">
        <v>32</v>
      </c>
    </row>
    <row r="3" spans="1:8" x14ac:dyDescent="0.25">
      <c r="A3" t="str">
        <f>B3&amp;"-"&amp;C3</f>
        <v>Conservador-PAPEL</v>
      </c>
      <c r="B3" t="s">
        <v>19</v>
      </c>
      <c r="C3" s="16" t="s">
        <v>25</v>
      </c>
      <c r="D3" s="21">
        <v>0.3</v>
      </c>
    </row>
    <row r="4" spans="1:8" x14ac:dyDescent="0.25">
      <c r="A4" t="str">
        <f t="shared" ref="A4:A20" si="0">B4&amp;"-"&amp;C4</f>
        <v>Conservador-TIJOLO</v>
      </c>
      <c r="B4" t="s">
        <v>19</v>
      </c>
      <c r="C4" s="16" t="s">
        <v>26</v>
      </c>
      <c r="D4" s="21">
        <v>0.5</v>
      </c>
      <c r="G4" s="26" t="s">
        <v>34</v>
      </c>
      <c r="H4" s="27">
        <f>VLOOKUP(G4,$A:$D,4,FALSE)</f>
        <v>0.35</v>
      </c>
    </row>
    <row r="5" spans="1:8" x14ac:dyDescent="0.25">
      <c r="A5" t="str">
        <f t="shared" si="0"/>
        <v>Conservador-HÍBRIDOS</v>
      </c>
      <c r="B5" t="s">
        <v>19</v>
      </c>
      <c r="C5" s="16" t="s">
        <v>28</v>
      </c>
      <c r="D5" s="21">
        <v>0.1</v>
      </c>
    </row>
    <row r="6" spans="1:8" x14ac:dyDescent="0.25">
      <c r="A6" t="str">
        <f t="shared" si="0"/>
        <v>Conservador-FOFs</v>
      </c>
      <c r="B6" t="s">
        <v>19</v>
      </c>
      <c r="C6" s="16" t="s">
        <v>29</v>
      </c>
      <c r="D6" s="21">
        <v>0.1</v>
      </c>
    </row>
    <row r="7" spans="1:8" x14ac:dyDescent="0.25">
      <c r="A7" t="str">
        <f t="shared" si="0"/>
        <v>Conservador-DESENVOLVIMENTO</v>
      </c>
      <c r="B7" t="s">
        <v>19</v>
      </c>
      <c r="C7" s="16" t="s">
        <v>27</v>
      </c>
      <c r="D7" s="21">
        <v>0</v>
      </c>
    </row>
    <row r="8" spans="1:8" ht="15.75" thickBot="1" x14ac:dyDescent="0.3">
      <c r="A8" s="23" t="str">
        <f t="shared" si="0"/>
        <v>Conservador-HOTELARIAS</v>
      </c>
      <c r="B8" s="23" t="s">
        <v>19</v>
      </c>
      <c r="C8" s="24" t="s">
        <v>30</v>
      </c>
      <c r="D8" s="25">
        <v>0</v>
      </c>
    </row>
    <row r="9" spans="1:8" x14ac:dyDescent="0.25">
      <c r="A9" t="str">
        <f t="shared" si="0"/>
        <v>Moderado-PAPEL</v>
      </c>
      <c r="B9" t="s">
        <v>20</v>
      </c>
      <c r="C9" s="16" t="s">
        <v>25</v>
      </c>
      <c r="D9" s="21">
        <v>0.32</v>
      </c>
    </row>
    <row r="10" spans="1:8" x14ac:dyDescent="0.25">
      <c r="A10" t="str">
        <f t="shared" si="0"/>
        <v>Moderado-TIJOLO</v>
      </c>
      <c r="B10" t="s">
        <v>20</v>
      </c>
      <c r="C10" s="16" t="s">
        <v>26</v>
      </c>
      <c r="D10" s="21">
        <v>0.35</v>
      </c>
    </row>
    <row r="11" spans="1:8" x14ac:dyDescent="0.25">
      <c r="A11" t="str">
        <f t="shared" si="0"/>
        <v>Moderado-HÍBRIDOS</v>
      </c>
      <c r="B11" t="s">
        <v>20</v>
      </c>
      <c r="C11" s="16" t="s">
        <v>28</v>
      </c>
      <c r="D11" s="21">
        <v>0.08</v>
      </c>
    </row>
    <row r="12" spans="1:8" x14ac:dyDescent="0.25">
      <c r="A12" t="str">
        <f t="shared" si="0"/>
        <v>Moderado-FOFs</v>
      </c>
      <c r="B12" t="s">
        <v>20</v>
      </c>
      <c r="C12" s="16" t="s">
        <v>29</v>
      </c>
      <c r="D12" s="21">
        <v>0.05</v>
      </c>
    </row>
    <row r="13" spans="1:8" x14ac:dyDescent="0.25">
      <c r="A13" t="str">
        <f t="shared" si="0"/>
        <v>Moderado-DESENVOLVIMENTO</v>
      </c>
      <c r="B13" t="s">
        <v>20</v>
      </c>
      <c r="C13" s="16" t="s">
        <v>27</v>
      </c>
      <c r="D13" s="21">
        <v>0.1</v>
      </c>
    </row>
    <row r="14" spans="1:8" ht="15.75" thickBot="1" x14ac:dyDescent="0.3">
      <c r="A14" s="23" t="str">
        <f t="shared" si="0"/>
        <v>Moderado-HOTELARIAS</v>
      </c>
      <c r="B14" s="23" t="s">
        <v>20</v>
      </c>
      <c r="C14" s="24" t="s">
        <v>30</v>
      </c>
      <c r="D14" s="25">
        <v>0.1</v>
      </c>
    </row>
    <row r="15" spans="1:8" x14ac:dyDescent="0.25">
      <c r="A15" t="str">
        <f t="shared" si="0"/>
        <v>Agressivo-PAPEL</v>
      </c>
      <c r="B15" t="s">
        <v>18</v>
      </c>
      <c r="C15" s="16" t="s">
        <v>25</v>
      </c>
      <c r="D15" s="21">
        <v>0.5</v>
      </c>
    </row>
    <row r="16" spans="1:8" x14ac:dyDescent="0.25">
      <c r="A16" t="str">
        <f t="shared" si="0"/>
        <v>Agressivo-TIJOLO</v>
      </c>
      <c r="B16" t="s">
        <v>18</v>
      </c>
      <c r="C16" s="16" t="s">
        <v>26</v>
      </c>
      <c r="D16" s="21">
        <v>0.1</v>
      </c>
    </row>
    <row r="17" spans="1:4" x14ac:dyDescent="0.25">
      <c r="A17" t="str">
        <f t="shared" si="0"/>
        <v>Agressivo-HÍBRIDOS</v>
      </c>
      <c r="B17" t="s">
        <v>18</v>
      </c>
      <c r="C17" s="16" t="s">
        <v>28</v>
      </c>
      <c r="D17" s="21">
        <v>0.05</v>
      </c>
    </row>
    <row r="18" spans="1:4" x14ac:dyDescent="0.25">
      <c r="A18" t="str">
        <f t="shared" si="0"/>
        <v>Agressivo-FOFs</v>
      </c>
      <c r="B18" t="s">
        <v>18</v>
      </c>
      <c r="C18" s="16" t="s">
        <v>29</v>
      </c>
      <c r="D18" s="21">
        <v>0.05</v>
      </c>
    </row>
    <row r="19" spans="1:4" x14ac:dyDescent="0.25">
      <c r="A19" t="str">
        <f t="shared" si="0"/>
        <v>Agressivo-DESENVOLVIMENTO</v>
      </c>
      <c r="B19" t="s">
        <v>18</v>
      </c>
      <c r="C19" s="16" t="s">
        <v>27</v>
      </c>
      <c r="D19" s="21">
        <v>0.2</v>
      </c>
    </row>
    <row r="20" spans="1:4" x14ac:dyDescent="0.25">
      <c r="A20" t="str">
        <f t="shared" si="0"/>
        <v>Agressivo-HOTELARIAS</v>
      </c>
      <c r="B20" t="s">
        <v>18</v>
      </c>
      <c r="C20" s="16" t="s">
        <v>30</v>
      </c>
      <c r="D20" s="2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Ferramenta</vt:lpstr>
      <vt:lpstr>Planilha2</vt:lpstr>
      <vt:lpstr>Aporte</vt:lpstr>
      <vt:lpstr>Patrimonio</vt:lpstr>
      <vt:lpstr>Qtd_anos</vt:lpstr>
      <vt:lpstr>Rendimento_carteira</vt:lpstr>
      <vt:lpstr>Salario</vt:lpstr>
      <vt:lpstr>Salário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Mateus</dc:creator>
  <cp:lastModifiedBy>Mikhail Mateus</cp:lastModifiedBy>
  <dcterms:created xsi:type="dcterms:W3CDTF">2025-06-21T15:25:50Z</dcterms:created>
  <dcterms:modified xsi:type="dcterms:W3CDTF">2025-07-01T03:22:31Z</dcterms:modified>
</cp:coreProperties>
</file>