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15" windowWidth="20955" windowHeight="12015" activeTab="2"/>
  </bookViews>
  <sheets>
    <sheet name="Cover" sheetId="4" r:id="rId1"/>
    <sheet name="Contents" sheetId="5" r:id="rId2"/>
    <sheet name="Dashboard_MS" sheetId="6" r:id="rId3"/>
  </sheets>
  <definedNames>
    <definedName name="HL_Home">Contents!$B$1</definedName>
    <definedName name="HL_Sheet_Main" hidden="1">Cover!$A$1</definedName>
    <definedName name="HL_Sheet_Main_2" hidden="1">Contents!$A$1</definedName>
    <definedName name="HL_Sheet_Main_3" hidden="1">Dashboard_MS!$A$1</definedName>
    <definedName name="Model_Name">Cover!$C$10</definedName>
    <definedName name="_xlnm.Print_Area" localSheetId="1">Contents!$B$1:$Q$8</definedName>
    <definedName name="_xlnm.Print_Area" localSheetId="0">Cover!$B$1:$N$30</definedName>
    <definedName name="_xlnm.Print_Area" localSheetId="2">Dashboard_MS!$B$1:$AZ$83</definedName>
    <definedName name="_xlnm.Print_Titles" localSheetId="1">Contents!$1:$7</definedName>
    <definedName name="TBXBST" localSheetId="1" hidden="1">"|B|Contents|B|"</definedName>
    <definedName name="TBXBST" localSheetId="0" hidden="1">"|B|Cover|B|"</definedName>
    <definedName name="TBXBST" localSheetId="2" hidden="1">"|B|MS|B||P|"</definedName>
    <definedName name="TBXRCK" hidden="1">"53|11757824,1|0,52|6780672,51|4204747,49|6697881,55|7929855,11|12632256,56|16777215"</definedName>
  </definedNames>
  <calcPr calcId="125725"/>
</workbook>
</file>

<file path=xl/calcChain.xml><?xml version="1.0" encoding="utf-8"?>
<calcChain xmlns="http://schemas.openxmlformats.org/spreadsheetml/2006/main">
  <c r="AB56" i="6"/>
  <c r="B56"/>
  <c r="AQ31"/>
  <c r="AR31"/>
  <c r="AS31"/>
  <c r="AT31"/>
  <c r="AU31"/>
  <c r="AV31"/>
  <c r="AW31"/>
  <c r="AX31"/>
  <c r="AY31"/>
  <c r="AZ31"/>
  <c r="AZ54"/>
  <c r="AY54"/>
  <c r="AX54"/>
  <c r="AW54"/>
  <c r="AV54"/>
  <c r="AU54"/>
  <c r="AT54"/>
  <c r="AS54"/>
  <c r="AR54"/>
  <c r="AQ54"/>
  <c r="AZ47"/>
  <c r="AY47"/>
  <c r="AX47"/>
  <c r="AW47"/>
  <c r="AV47"/>
  <c r="AU47"/>
  <c r="AT47"/>
  <c r="AS47"/>
  <c r="AR47"/>
  <c r="AQ47"/>
  <c r="AZ45"/>
  <c r="AY45"/>
  <c r="AX45"/>
  <c r="AW45"/>
  <c r="AV45"/>
  <c r="AU45"/>
  <c r="AT45"/>
  <c r="AS45"/>
  <c r="AR45"/>
  <c r="AQ45"/>
  <c r="AZ40"/>
  <c r="AY40"/>
  <c r="AX40"/>
  <c r="AW40"/>
  <c r="AV40"/>
  <c r="AU40"/>
  <c r="AT40"/>
  <c r="AS40"/>
  <c r="AR40"/>
  <c r="AQ40"/>
  <c r="AZ37"/>
  <c r="AY37"/>
  <c r="AX37"/>
  <c r="AW37"/>
  <c r="AV37"/>
  <c r="AU37"/>
  <c r="AT37"/>
  <c r="AS37"/>
  <c r="AR37"/>
  <c r="AQ37"/>
  <c r="AQ8"/>
  <c r="AR8"/>
  <c r="AS8"/>
  <c r="AT8"/>
  <c r="AU8"/>
  <c r="AV8"/>
  <c r="AW8"/>
  <c r="AX8"/>
  <c r="AY8"/>
  <c r="AZ8"/>
  <c r="AZ23"/>
  <c r="AY23"/>
  <c r="AX23"/>
  <c r="AW23"/>
  <c r="AV23"/>
  <c r="AU23"/>
  <c r="AT23"/>
  <c r="AS23"/>
  <c r="AR23"/>
  <c r="AQ23"/>
  <c r="AZ16"/>
  <c r="AY16"/>
  <c r="AX16"/>
  <c r="AW16"/>
  <c r="AV16"/>
  <c r="AU16"/>
  <c r="AT16"/>
  <c r="AS16"/>
  <c r="AR16"/>
  <c r="AQ16"/>
  <c r="AZ14"/>
  <c r="AZ27" s="1"/>
  <c r="AY14"/>
  <c r="AY27" s="1"/>
  <c r="AX14"/>
  <c r="AX27" s="1"/>
  <c r="AW14"/>
  <c r="AW27" s="1"/>
  <c r="AV14"/>
  <c r="AV27" s="1"/>
  <c r="AU14"/>
  <c r="AU27" s="1"/>
  <c r="AT14"/>
  <c r="AT27" s="1"/>
  <c r="AS14"/>
  <c r="AS27" s="1"/>
  <c r="AR14"/>
  <c r="AR27" s="1"/>
  <c r="AQ14"/>
  <c r="AQ27" s="1"/>
  <c r="Q8"/>
  <c r="R8"/>
  <c r="S8"/>
  <c r="T8"/>
  <c r="U8"/>
  <c r="V8"/>
  <c r="W8"/>
  <c r="X8"/>
  <c r="Y8"/>
  <c r="Z8"/>
  <c r="Z12"/>
  <c r="Z14" s="1"/>
  <c r="Y12"/>
  <c r="Y14" s="1"/>
  <c r="X12"/>
  <c r="X14" s="1"/>
  <c r="W12"/>
  <c r="W14" s="1"/>
  <c r="V12"/>
  <c r="V14" s="1"/>
  <c r="U12"/>
  <c r="U14" s="1"/>
  <c r="T12"/>
  <c r="T14" s="1"/>
  <c r="S12"/>
  <c r="S14" s="1"/>
  <c r="R12"/>
  <c r="R14" s="1"/>
  <c r="Q12"/>
  <c r="Q14" s="1"/>
  <c r="BI21"/>
  <c r="BI9"/>
  <c r="BG12" s="1"/>
  <c r="H8" i="5"/>
  <c r="B2" i="6"/>
  <c r="B2" i="5"/>
  <c r="AR41" i="6" l="1"/>
  <c r="AT41"/>
  <c r="AV41"/>
  <c r="AX41"/>
  <c r="AZ41"/>
  <c r="AR48"/>
  <c r="AT48"/>
  <c r="AV48"/>
  <c r="AX48"/>
  <c r="AZ48"/>
  <c r="AQ41"/>
  <c r="AS41"/>
  <c r="AU41"/>
  <c r="AW41"/>
  <c r="AY41"/>
  <c r="AQ48"/>
  <c r="AS48"/>
  <c r="AU48"/>
  <c r="AW48"/>
  <c r="AY48"/>
  <c r="AR24"/>
  <c r="AT24"/>
  <c r="AV24"/>
  <c r="AX24"/>
  <c r="AZ24"/>
  <c r="AQ24"/>
  <c r="AS24"/>
  <c r="AU24"/>
  <c r="AW24"/>
  <c r="AY24"/>
  <c r="R24"/>
  <c r="R16"/>
  <c r="T24"/>
  <c r="T16"/>
  <c r="V24"/>
  <c r="V16"/>
  <c r="X24"/>
  <c r="X16"/>
  <c r="Z24"/>
  <c r="Z16"/>
  <c r="Q24"/>
  <c r="Q16"/>
  <c r="S24"/>
  <c r="S16"/>
  <c r="U24"/>
  <c r="U16"/>
  <c r="W24"/>
  <c r="W16"/>
  <c r="Y24"/>
  <c r="Y16"/>
  <c r="AY50" l="1"/>
  <c r="AU50"/>
  <c r="AQ50"/>
  <c r="AZ50"/>
  <c r="AV50"/>
  <c r="AR50"/>
  <c r="AW50"/>
  <c r="AS50"/>
  <c r="AX50"/>
  <c r="AT50"/>
  <c r="Y25"/>
  <c r="Y18"/>
  <c r="W25"/>
  <c r="W18"/>
  <c r="U25"/>
  <c r="U18"/>
  <c r="S25"/>
  <c r="S18"/>
  <c r="Q25"/>
  <c r="Q18"/>
  <c r="Z25"/>
  <c r="Z18"/>
  <c r="X25"/>
  <c r="X18"/>
  <c r="V25"/>
  <c r="V18"/>
  <c r="T25"/>
  <c r="T18"/>
  <c r="R25"/>
  <c r="R18"/>
  <c r="R26" l="1"/>
  <c r="R20"/>
  <c r="R22" s="1"/>
  <c r="T26"/>
  <c r="T20"/>
  <c r="T22" s="1"/>
  <c r="V26"/>
  <c r="V20"/>
  <c r="V22" s="1"/>
  <c r="X26"/>
  <c r="X20"/>
  <c r="X22" s="1"/>
  <c r="Z26"/>
  <c r="Z20"/>
  <c r="Z22" s="1"/>
  <c r="Q26"/>
  <c r="Q20"/>
  <c r="Q22" s="1"/>
  <c r="S26"/>
  <c r="S20"/>
  <c r="S22" s="1"/>
  <c r="U26"/>
  <c r="U20"/>
  <c r="U22" s="1"/>
  <c r="W26"/>
  <c r="W20"/>
  <c r="W22" s="1"/>
  <c r="Y26"/>
  <c r="Y20"/>
  <c r="Y22" s="1"/>
  <c r="Y27" l="1"/>
  <c r="AY26"/>
  <c r="W27"/>
  <c r="AW26"/>
  <c r="U27"/>
  <c r="AU26"/>
  <c r="S27"/>
  <c r="AS26"/>
  <c r="Q27"/>
  <c r="AQ26"/>
  <c r="Z27"/>
  <c r="AZ26"/>
  <c r="X27"/>
  <c r="AX26"/>
  <c r="V27"/>
  <c r="AV26"/>
  <c r="T27"/>
  <c r="AT26"/>
  <c r="R27"/>
  <c r="AR26"/>
</calcChain>
</file>

<file path=xl/sharedStrings.xml><?xml version="1.0" encoding="utf-8"?>
<sst xmlns="http://schemas.openxmlformats.org/spreadsheetml/2006/main" count="137" uniqueCount="128">
  <si>
    <t>Go to Table of Contents</t>
  </si>
  <si>
    <t>Table of Contents</t>
  </si>
  <si>
    <t>Go to Cover Sheet</t>
  </si>
  <si>
    <t>é</t>
  </si>
  <si>
    <t>Section &amp; Sheet Titles</t>
  </si>
  <si>
    <t>Project Summary (A3 Landscape)</t>
  </si>
  <si>
    <t>Example Dashboard</t>
  </si>
  <si>
    <t>General Cover Notes:</t>
  </si>
  <si>
    <t>-</t>
  </si>
  <si>
    <t>Contains an A3 dashboard summarising the construction of a new project, with two plants including a detailed analysis of the sources and uses of funds.</t>
  </si>
  <si>
    <t>The dashboard includes complete financial statements and a detailed graphical analysis of capital expenditure and financing requirements.</t>
  </si>
  <si>
    <t>ç</t>
  </si>
  <si>
    <t>a.</t>
  </si>
  <si>
    <t>Project Summary (A3 Landscape) - Annotated</t>
  </si>
  <si>
    <t>Income Statement ($ million)</t>
  </si>
  <si>
    <t>Source &amp; Use of Funds ($ million)</t>
  </si>
  <si>
    <t>Equity Sourced Funds</t>
  </si>
  <si>
    <t>Debt Sourced Funds</t>
  </si>
  <si>
    <t>Total Funds Raised</t>
  </si>
  <si>
    <t>Chart Legend Data</t>
  </si>
  <si>
    <t>Chart 2 Title:</t>
  </si>
  <si>
    <t>Use of Funds</t>
  </si>
  <si>
    <t>Machinery</t>
  </si>
  <si>
    <t>Construction of Plant</t>
  </si>
  <si>
    <t>Capital Raising Fees</t>
  </si>
  <si>
    <t>Working Capital Facility</t>
  </si>
  <si>
    <t>Total Funds Used</t>
  </si>
  <si>
    <t>Chart 3 Title:</t>
  </si>
  <si>
    <t>Capital Expenditure &amp; Debt Drawdowns ($ million)</t>
  </si>
  <si>
    <t>Period Titles</t>
  </si>
  <si>
    <t xml:space="preserve">Jul-06 </t>
  </si>
  <si>
    <t xml:space="preserve">Aug-06 </t>
  </si>
  <si>
    <t xml:space="preserve">Sep-06 </t>
  </si>
  <si>
    <t xml:space="preserve">Oct-06 </t>
  </si>
  <si>
    <t xml:space="preserve">Nov-06 </t>
  </si>
  <si>
    <t xml:space="preserve">Dec-06 </t>
  </si>
  <si>
    <t xml:space="preserve">Jan-07 </t>
  </si>
  <si>
    <t xml:space="preserve">Feb-07 </t>
  </si>
  <si>
    <t xml:space="preserve">Mar-07 </t>
  </si>
  <si>
    <t xml:space="preserve">Apr-07 </t>
  </si>
  <si>
    <t xml:space="preserve">May-07 </t>
  </si>
  <si>
    <t xml:space="preserve">Jun-07 </t>
  </si>
  <si>
    <t xml:space="preserve">Jul-07 </t>
  </si>
  <si>
    <t xml:space="preserve">Aug-07 </t>
  </si>
  <si>
    <t xml:space="preserve">Sep-07 </t>
  </si>
  <si>
    <t xml:space="preserve">Oct-07 </t>
  </si>
  <si>
    <t xml:space="preserve">Nov-07 </t>
  </si>
  <si>
    <t xml:space="preserve">Dec-07 </t>
  </si>
  <si>
    <t xml:space="preserve">Jan-08 </t>
  </si>
  <si>
    <t xml:space="preserve">Feb-08 </t>
  </si>
  <si>
    <t xml:space="preserve">Mar-08 </t>
  </si>
  <si>
    <t xml:space="preserve">Apr-08 </t>
  </si>
  <si>
    <t xml:space="preserve">May-08 </t>
  </si>
  <si>
    <t xml:space="preserve">Jun-08 </t>
  </si>
  <si>
    <t>Plant 1 Capex</t>
  </si>
  <si>
    <t>Plant 2 Capex</t>
  </si>
  <si>
    <t>Chart 4 Title:</t>
  </si>
  <si>
    <t>Income Statement Analysis ($ million)</t>
  </si>
  <si>
    <t xml:space="preserve">2007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</si>
  <si>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</si>
  <si>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</si>
  <si>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</si>
  <si>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</si>
  <si>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</si>
  <si>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</si>
  <si>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</si>
  <si>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</si>
  <si>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</si>
  <si>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>Revenue</t>
  </si>
  <si>
    <t>EBITDA</t>
  </si>
  <si>
    <t>NPAT</t>
  </si>
  <si>
    <t>Financial Year Ending</t>
  </si>
  <si>
    <t>Plant Revenue</t>
  </si>
  <si>
    <t>Other Revenue</t>
  </si>
  <si>
    <t>Total Revenue</t>
  </si>
  <si>
    <t>Cost of Goods Sold</t>
  </si>
  <si>
    <t>Gross Margin</t>
  </si>
  <si>
    <t>Operating Expenditure</t>
  </si>
  <si>
    <t>Depreciation Charges</t>
  </si>
  <si>
    <t>EBIT</t>
  </si>
  <si>
    <t>Interest Expense</t>
  </si>
  <si>
    <t>NPBT</t>
  </si>
  <si>
    <t>Tax Expense</t>
  </si>
  <si>
    <t>Gross Margin (%)</t>
  </si>
  <si>
    <t>EBITDA Margin (%)</t>
  </si>
  <si>
    <t>EBIT Margin (%)</t>
  </si>
  <si>
    <t>NPAT Margin (%)</t>
  </si>
  <si>
    <t>Cash Flow Statement ($ million)</t>
  </si>
  <si>
    <t>Balance Sheet ($ million)</t>
  </si>
  <si>
    <t>Cash Receipts</t>
  </si>
  <si>
    <t>Cash Payments</t>
  </si>
  <si>
    <t>Debt Interest Paid</t>
  </si>
  <si>
    <t>Income Tax Paid</t>
  </si>
  <si>
    <t>C/F from Operating Activities</t>
  </si>
  <si>
    <t>Capital Expenditure</t>
  </si>
  <si>
    <t>C/F from Investing Activities</t>
  </si>
  <si>
    <t>Capital Raising &amp; Advisory Fees</t>
  </si>
  <si>
    <t>Debt Drawdowns</t>
  </si>
  <si>
    <t>Debt Repayments</t>
  </si>
  <si>
    <t>Equity Raisings</t>
  </si>
  <si>
    <t>Equity Repayments</t>
  </si>
  <si>
    <t>Dividends Paid</t>
  </si>
  <si>
    <t>C/F from Financing Activities</t>
  </si>
  <si>
    <t>Net Increase (Decrease) In Cash</t>
  </si>
  <si>
    <t>Dividend to NPAT ratio (%)</t>
  </si>
  <si>
    <t>Dividend to Operating C/F ratio (%)</t>
  </si>
  <si>
    <t xml:space="preserve">Cash </t>
  </si>
  <si>
    <t>Operating Receivables</t>
  </si>
  <si>
    <t>WIP Assets</t>
  </si>
  <si>
    <t>Performance Bonds Receivable</t>
  </si>
  <si>
    <t>Total Current Assets</t>
  </si>
  <si>
    <t>Deferred Tax Assets</t>
  </si>
  <si>
    <t>Total Book Assets</t>
  </si>
  <si>
    <t>Total Non-Current Assets</t>
  </si>
  <si>
    <t>Operating Payables</t>
  </si>
  <si>
    <t>Total Accrued Expenses</t>
  </si>
  <si>
    <t>Total Current Liabilities</t>
  </si>
  <si>
    <t>Total Debt</t>
  </si>
  <si>
    <t>Total Non-Current Liabilities</t>
  </si>
  <si>
    <t>Total Liabilities</t>
  </si>
  <si>
    <t>Net Assets</t>
  </si>
  <si>
    <t>Ordinary Equity</t>
  </si>
  <si>
    <t>Retained Profits</t>
  </si>
  <si>
    <t>Total Equity</t>
  </si>
  <si>
    <t>Total Assets</t>
  </si>
  <si>
    <t>Bank Debt (RHS)</t>
  </si>
  <si>
    <t>IMPORTANT NOTE:  BPM does not provide any warranties or guarantees relating to the correctness of the formulae or outputs contained in this model.</t>
  </si>
  <si>
    <t>Primary Developer:  BPM</t>
  </si>
</sst>
</file>

<file path=xl/styles.xml><?xml version="1.0" encoding="utf-8"?>
<styleSheet xmlns="http://schemas.openxmlformats.org/spreadsheetml/2006/main">
  <numFmts count="7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</numFmts>
  <fonts count="38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2"/>
      <color indexed="60"/>
      <name val="Tahoma"/>
      <family val="2"/>
      <scheme val="maj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9"/>
      <color indexed="63"/>
      <name val="Tahoma"/>
      <family val="2"/>
    </font>
    <font>
      <sz val="8"/>
      <color indexed="59"/>
      <name val="Tahoma"/>
      <family val="2"/>
      <scheme val="major"/>
    </font>
    <font>
      <sz val="8"/>
      <color indexed="60"/>
      <name val="Tahoma"/>
      <family val="2"/>
      <scheme val="minor"/>
    </font>
    <font>
      <b/>
      <sz val="15"/>
      <color theme="3"/>
      <name val="Tahoma"/>
      <family val="2"/>
    </font>
    <font>
      <b/>
      <sz val="10"/>
      <color indexed="58"/>
      <name val="Arial"/>
      <family val="2"/>
    </font>
    <font>
      <b/>
      <sz val="10"/>
      <color indexed="8"/>
      <name val="Tahoma"/>
      <family val="2"/>
    </font>
    <font>
      <b/>
      <sz val="10"/>
      <color indexed="5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indexed="58"/>
      </left>
      <right/>
      <top style="thick">
        <color indexed="58"/>
      </top>
      <bottom/>
      <diagonal/>
    </border>
    <border>
      <left/>
      <right/>
      <top style="thick">
        <color indexed="58"/>
      </top>
      <bottom/>
      <diagonal/>
    </border>
    <border>
      <left/>
      <right style="thick">
        <color indexed="58"/>
      </right>
      <top style="thick">
        <color indexed="58"/>
      </top>
      <bottom/>
      <diagonal/>
    </border>
    <border>
      <left style="thick">
        <color indexed="58"/>
      </left>
      <right/>
      <top/>
      <bottom/>
      <diagonal/>
    </border>
    <border>
      <left/>
      <right style="thick">
        <color indexed="58"/>
      </right>
      <top/>
      <bottom/>
      <diagonal/>
    </border>
    <border>
      <left style="thick">
        <color indexed="58"/>
      </left>
      <right/>
      <top/>
      <bottom style="thick">
        <color indexed="58"/>
      </bottom>
      <diagonal/>
    </border>
    <border>
      <left/>
      <right/>
      <top/>
      <bottom style="thick">
        <color indexed="58"/>
      </bottom>
      <diagonal/>
    </border>
    <border>
      <left/>
      <right style="thick">
        <color indexed="58"/>
      </right>
      <top/>
      <bottom style="thick">
        <color indexed="58"/>
      </bottom>
      <diagonal/>
    </border>
  </borders>
  <cellStyleXfs count="59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2" applyFill="0">
      <alignment horizontal="center" vertical="center"/>
    </xf>
    <xf numFmtId="170" fontId="15" fillId="0" borderId="2" applyFill="0">
      <alignment horizontal="center" vertical="center"/>
    </xf>
    <xf numFmtId="0" fontId="15" fillId="0" borderId="2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34" fillId="0" borderId="7" applyNumberFormat="0" applyFill="0" applyAlignment="0" applyProtection="0"/>
    <xf numFmtId="0" fontId="36" fillId="0" borderId="0" applyFill="0" applyBorder="0">
      <alignment vertical="center"/>
    </xf>
  </cellStyleXfs>
  <cellXfs count="55">
    <xf numFmtId="0" fontId="0" fillId="0" borderId="0" xfId="0">
      <alignment vertical="center"/>
    </xf>
    <xf numFmtId="0" fontId="26" fillId="0" borderId="0" xfId="3" applyFont="1">
      <alignment vertical="center"/>
    </xf>
    <xf numFmtId="0" fontId="27" fillId="0" borderId="0" xfId="1" applyFont="1">
      <alignment vertical="center"/>
    </xf>
    <xf numFmtId="0" fontId="8" fillId="0" borderId="0" xfId="3" applyFont="1">
      <alignment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8" fillId="0" borderId="0" xfId="6" applyFont="1">
      <alignment vertical="center"/>
    </xf>
    <xf numFmtId="0" fontId="14" fillId="0" borderId="0" xfId="7" applyFont="1">
      <alignment vertical="center"/>
    </xf>
    <xf numFmtId="0" fontId="29" fillId="0" borderId="0" xfId="7" applyFont="1">
      <alignment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7" fillId="0" borderId="0" xfId="49">
      <alignment vertical="center"/>
    </xf>
    <xf numFmtId="0" fontId="19" fillId="0" borderId="0" xfId="50">
      <alignment horizontal="center" vertical="center"/>
    </xf>
    <xf numFmtId="0" fontId="32" fillId="0" borderId="0" xfId="7" applyFont="1">
      <alignment vertical="center"/>
    </xf>
    <xf numFmtId="0" fontId="28" fillId="2" borderId="0" xfId="6" applyFont="1" applyFill="1" applyAlignment="1">
      <alignment horizontal="right" vertical="center"/>
    </xf>
    <xf numFmtId="166" fontId="33" fillId="2" borderId="0" xfId="19" applyFont="1" applyFill="1">
      <alignment vertical="center"/>
    </xf>
    <xf numFmtId="0" fontId="29" fillId="2" borderId="0" xfId="7" applyFont="1" applyFill="1">
      <alignment vertical="center"/>
    </xf>
    <xf numFmtId="0" fontId="28" fillId="2" borderId="0" xfId="6" applyFont="1" applyFill="1">
      <alignment vertical="center"/>
    </xf>
    <xf numFmtId="0" fontId="28" fillId="2" borderId="0" xfId="6" applyFont="1" applyFill="1" applyAlignment="1">
      <alignment horizontal="center" vertical="center"/>
    </xf>
    <xf numFmtId="166" fontId="16" fillId="0" borderId="4" xfId="19" applyFont="1" applyBorder="1">
      <alignment vertical="center"/>
    </xf>
    <xf numFmtId="0" fontId="1" fillId="0" borderId="0" xfId="56" applyFill="1">
      <alignment vertical="center"/>
    </xf>
    <xf numFmtId="0" fontId="2" fillId="0" borderId="0" xfId="39" applyFill="1">
      <alignment vertical="center"/>
    </xf>
    <xf numFmtId="0" fontId="2" fillId="0" borderId="0" xfId="39" applyFill="1" applyAlignment="1">
      <alignment horizontal="right" vertical="center"/>
    </xf>
    <xf numFmtId="0" fontId="1" fillId="0" borderId="0" xfId="40" applyFill="1">
      <alignment vertical="center"/>
    </xf>
    <xf numFmtId="166" fontId="15" fillId="0" borderId="0" xfId="19" applyFont="1" applyFill="1">
      <alignment vertical="center"/>
    </xf>
    <xf numFmtId="166" fontId="1" fillId="2" borderId="0" xfId="42" applyFill="1">
      <alignment vertical="center"/>
    </xf>
    <xf numFmtId="166" fontId="1" fillId="2" borderId="5" xfId="42" applyFill="1" applyBorder="1">
      <alignment vertical="center"/>
    </xf>
    <xf numFmtId="166" fontId="1" fillId="0" borderId="0" xfId="42" applyFill="1">
      <alignment vertical="center"/>
    </xf>
    <xf numFmtId="166" fontId="1" fillId="0" borderId="4" xfId="42" applyFill="1" applyBorder="1">
      <alignment vertical="center"/>
    </xf>
    <xf numFmtId="166" fontId="1" fillId="0" borderId="3" xfId="42" applyFill="1" applyBorder="1">
      <alignment vertical="center"/>
    </xf>
    <xf numFmtId="167" fontId="1" fillId="0" borderId="0" xfId="43" applyFill="1">
      <alignment vertical="center"/>
    </xf>
    <xf numFmtId="167" fontId="1" fillId="0" borderId="0" xfId="43" applyFill="1" applyAlignment="1">
      <alignment horizontal="right" vertical="center"/>
    </xf>
    <xf numFmtId="166" fontId="2" fillId="0" borderId="3" xfId="42" applyFont="1" applyFill="1" applyBorder="1">
      <alignment vertical="center"/>
    </xf>
    <xf numFmtId="166" fontId="1" fillId="0" borderId="6" xfId="42" applyFill="1" applyBorder="1">
      <alignment vertical="center"/>
    </xf>
    <xf numFmtId="166" fontId="2" fillId="0" borderId="6" xfId="42" applyFont="1" applyFill="1" applyBorder="1">
      <alignment vertical="center"/>
    </xf>
    <xf numFmtId="166" fontId="2" fillId="0" borderId="0" xfId="42" applyFont="1" applyFill="1" applyBorder="1">
      <alignment vertical="center"/>
    </xf>
    <xf numFmtId="0" fontId="35" fillId="0" borderId="8" xfId="57" applyFont="1" applyBorder="1" applyAlignment="1">
      <alignment horizontal="center" vertical="center" wrapText="1"/>
    </xf>
    <xf numFmtId="0" fontId="35" fillId="0" borderId="9" xfId="57" applyFont="1" applyBorder="1" applyAlignment="1">
      <alignment horizontal="center" vertical="center" wrapText="1"/>
    </xf>
    <xf numFmtId="0" fontId="35" fillId="0" borderId="10" xfId="57" applyFont="1" applyBorder="1" applyAlignment="1">
      <alignment horizontal="center" vertical="center" wrapText="1"/>
    </xf>
    <xf numFmtId="0" fontId="35" fillId="0" borderId="11" xfId="57" applyFont="1" applyBorder="1" applyAlignment="1">
      <alignment horizontal="center" vertical="center" wrapText="1"/>
    </xf>
    <xf numFmtId="0" fontId="35" fillId="0" borderId="0" xfId="57" applyFont="1" applyBorder="1" applyAlignment="1">
      <alignment horizontal="center" vertical="center" wrapText="1"/>
    </xf>
    <xf numFmtId="0" fontId="35" fillId="0" borderId="12" xfId="57" applyFont="1" applyBorder="1" applyAlignment="1">
      <alignment horizontal="center" vertical="center" wrapText="1"/>
    </xf>
    <xf numFmtId="0" fontId="35" fillId="0" borderId="13" xfId="57" applyFont="1" applyBorder="1" applyAlignment="1">
      <alignment horizontal="center" vertical="center" wrapText="1"/>
    </xf>
    <xf numFmtId="0" fontId="35" fillId="0" borderId="14" xfId="57" applyFont="1" applyBorder="1" applyAlignment="1">
      <alignment horizontal="center" vertical="center" wrapText="1"/>
    </xf>
    <xf numFmtId="0" fontId="35" fillId="0" borderId="15" xfId="57" applyFont="1" applyBorder="1" applyAlignment="1">
      <alignment horizontal="center" vertical="center" wrapText="1"/>
    </xf>
    <xf numFmtId="0" fontId="18" fillId="0" borderId="0" xfId="27">
      <alignment vertical="center"/>
    </xf>
    <xf numFmtId="0" fontId="29" fillId="0" borderId="0" xfId="7" applyFont="1" applyAlignment="1">
      <alignment vertical="center" wrapText="1"/>
    </xf>
    <xf numFmtId="0" fontId="37" fillId="0" borderId="0" xfId="58" applyFont="1" applyBorder="1" applyAlignment="1">
      <alignment horizontal="center" vertical="center" wrapText="1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31" fillId="3" borderId="0" xfId="38" applyFont="1" applyFill="1" applyBorder="1" applyAlignment="1">
      <alignment horizontal="center" vertical="center"/>
    </xf>
    <xf numFmtId="0" fontId="17" fillId="0" borderId="0" xfId="49">
      <alignment vertical="center"/>
    </xf>
    <xf numFmtId="0" fontId="19" fillId="0" borderId="0" xfId="50" applyAlignment="1">
      <alignment horizontal="right" vertical="center"/>
    </xf>
  </cellXfs>
  <cellStyles count="59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" xfId="57" builtinId="16"/>
    <cellStyle name="Heading 1." xfId="4"/>
    <cellStyle name="Heading 2." xfId="5"/>
    <cellStyle name="Heading 3." xfId="6"/>
    <cellStyle name="Heading 4." xfId="7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" xfId="58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view3D>
      <c:rotX val="45"/>
      <c:perspective val="90"/>
    </c:view3D>
    <c:plotArea>
      <c:layout>
        <c:manualLayout>
          <c:layoutTarget val="inner"/>
          <c:xMode val="edge"/>
          <c:yMode val="edge"/>
          <c:x val="2.0537448120930579E-3"/>
          <c:y val="0"/>
          <c:w val="0.99794625518790658"/>
          <c:h val="1"/>
        </c:manualLayout>
      </c:layout>
      <c:pie3DChart>
        <c:varyColors val="1"/>
        <c:ser>
          <c:idx val="0"/>
          <c:order val="0"/>
          <c:dPt>
            <c:idx val="1"/>
            <c:explosion val="8"/>
          </c:dPt>
          <c:dLbls>
            <c:txPr>
              <a:bodyPr/>
              <a:lstStyle/>
              <a:p>
                <a:pPr>
                  <a:defRPr lang="en-US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  <c:showCatName val="1"/>
            <c:showLeaderLines val="1"/>
          </c:dLbls>
          <c:cat>
            <c:strRef>
              <c:f>Dashboard_MS!$BG$7:$BG$8</c:f>
              <c:strCache>
                <c:ptCount val="2"/>
                <c:pt idx="0">
                  <c:v>Equity Sourced Funds</c:v>
                </c:pt>
                <c:pt idx="1">
                  <c:v>Debt Sourced Funds</c:v>
                </c:pt>
              </c:strCache>
            </c:strRef>
          </c:cat>
          <c:val>
            <c:numRef>
              <c:f>Dashboard_MS!$BI$7:$BI$8</c:f>
              <c:numCache>
                <c:formatCode>_(#,##0.0_);\(#,##0.0\);_("-"_)</c:formatCode>
                <c:ptCount val="2"/>
                <c:pt idx="0">
                  <c:v>75</c:v>
                </c:pt>
                <c:pt idx="1">
                  <c:v>41</c:v>
                </c:pt>
              </c:numCache>
            </c:numRef>
          </c:val>
        </c:ser>
      </c:pie3DChart>
      <c:spPr>
        <a:noFill/>
      </c:spPr>
    </c:plotArea>
    <c:plotVisOnly val="1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view3D>
      <c:rotX val="45"/>
      <c:perspective val="90"/>
    </c:view3D>
    <c:plotArea>
      <c:layout>
        <c:manualLayout>
          <c:layoutTarget val="inner"/>
          <c:xMode val="edge"/>
          <c:yMode val="edge"/>
          <c:x val="2.6665238921590598E-3"/>
          <c:y val="1.9202918601700942E-2"/>
          <c:w val="0.98933390443136293"/>
          <c:h val="0.88411991209599405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  <c:showPercent val="1"/>
            <c:showLeaderLines val="1"/>
          </c:dLbls>
          <c:cat>
            <c:strRef>
              <c:f>Dashboard_MS!$BG$17:$BG$20</c:f>
              <c:strCache>
                <c:ptCount val="4"/>
                <c:pt idx="0">
                  <c:v>Machinery</c:v>
                </c:pt>
                <c:pt idx="1">
                  <c:v>Construction of Plant</c:v>
                </c:pt>
                <c:pt idx="2">
                  <c:v>Capital Raising Fees</c:v>
                </c:pt>
                <c:pt idx="3">
                  <c:v>Working Capital Facility</c:v>
                </c:pt>
              </c:strCache>
            </c:strRef>
          </c:cat>
          <c:val>
            <c:numRef>
              <c:f>Dashboard_MS!$BI$17:$BI$20</c:f>
              <c:numCache>
                <c:formatCode>_(#,##0.0_);\(#,##0.0\);_("-"_)</c:formatCode>
                <c:ptCount val="4"/>
                <c:pt idx="0">
                  <c:v>38.812643999999999</c:v>
                </c:pt>
                <c:pt idx="1">
                  <c:v>58.08</c:v>
                </c:pt>
                <c:pt idx="2">
                  <c:v>5.8085000000000004</c:v>
                </c:pt>
                <c:pt idx="3">
                  <c:v>13.298856000000001</c:v>
                </c:pt>
              </c:numCache>
            </c:numRef>
          </c:val>
        </c:ser>
      </c:pie3DChart>
      <c:spPr>
        <a:noFill/>
      </c:spPr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5.1404439226289525E-2"/>
          <c:y val="0.11519282007508441"/>
          <c:w val="0.88721061440967464"/>
          <c:h val="0.71443913522645086"/>
        </c:manualLayout>
      </c:layout>
      <c:areaChart>
        <c:grouping val="stacked"/>
        <c:ser>
          <c:idx val="2"/>
          <c:order val="2"/>
          <c:tx>
            <c:strRef>
              <c:f>Dashboard_MS!$BG$29</c:f>
              <c:strCache>
                <c:ptCount val="1"/>
                <c:pt idx="0">
                  <c:v>Bank Debt (RHS)</c:v>
                </c:pt>
              </c:strCache>
            </c:strRef>
          </c:tx>
          <c:val>
            <c:numRef>
              <c:f>Dashboard_MS!$BI$29:$CF$29</c:f>
              <c:numCache>
                <c:formatCode>_(#,##0.0_);\(#,##0.0\);_("-"_)</c:formatCode>
                <c:ptCount val="24"/>
                <c:pt idx="0">
                  <c:v>2.5624999999999998E-2</c:v>
                </c:pt>
                <c:pt idx="1">
                  <c:v>5.1313528645833328E-2</c:v>
                </c:pt>
                <c:pt idx="2">
                  <c:v>1.2455657434356011</c:v>
                </c:pt>
                <c:pt idx="3">
                  <c:v>1.2742787085078684</c:v>
                </c:pt>
                <c:pt idx="4">
                  <c:v>1.3030628578060441</c:v>
                </c:pt>
                <c:pt idx="5">
                  <c:v>1.3319183678076885</c:v>
                </c:pt>
                <c:pt idx="6">
                  <c:v>1.3608454154278782</c:v>
                </c:pt>
                <c:pt idx="7">
                  <c:v>1.389844178020293</c:v>
                </c:pt>
                <c:pt idx="8">
                  <c:v>1.4189148333783017</c:v>
                </c:pt>
                <c:pt idx="9">
                  <c:v>1.4480575597360521</c:v>
                </c:pt>
                <c:pt idx="10">
                  <c:v>6.7887209348987323</c:v>
                </c:pt>
                <c:pt idx="11">
                  <c:v>13.630533428443584</c:v>
                </c:pt>
                <c:pt idx="12">
                  <c:v>19.515979792568267</c:v>
                </c:pt>
                <c:pt idx="13">
                  <c:v>26.389345282031094</c:v>
                </c:pt>
                <c:pt idx="14">
                  <c:v>32.306422867209463</c:v>
                </c:pt>
                <c:pt idx="15">
                  <c:v>35.213184448338396</c:v>
                </c:pt>
                <c:pt idx="16">
                  <c:v>36.145018808871221</c:v>
                </c:pt>
                <c:pt idx="17">
                  <c:v>36.145018808871221</c:v>
                </c:pt>
                <c:pt idx="18">
                  <c:v>36.145018808871221</c:v>
                </c:pt>
                <c:pt idx="19">
                  <c:v>36.145018808871221</c:v>
                </c:pt>
                <c:pt idx="20">
                  <c:v>36.145018808871221</c:v>
                </c:pt>
                <c:pt idx="21">
                  <c:v>36.145018808871221</c:v>
                </c:pt>
                <c:pt idx="22">
                  <c:v>36.145018808871221</c:v>
                </c:pt>
                <c:pt idx="23">
                  <c:v>36.145018808871221</c:v>
                </c:pt>
              </c:numCache>
            </c:numRef>
          </c:val>
        </c:ser>
        <c:axId val="174167168"/>
        <c:axId val="174160896"/>
      </c:areaChart>
      <c:barChart>
        <c:barDir val="col"/>
        <c:grouping val="stacked"/>
        <c:ser>
          <c:idx val="0"/>
          <c:order val="0"/>
          <c:tx>
            <c:strRef>
              <c:f>Dashboard_MS!$BG$27</c:f>
              <c:strCache>
                <c:ptCount val="1"/>
                <c:pt idx="0">
                  <c:v>Plant 1 Capex</c:v>
                </c:pt>
              </c:strCache>
            </c:strRef>
          </c:tx>
          <c:cat>
            <c:strRef>
              <c:f>Dashboard_MS!$BI$25:$CF$25</c:f>
              <c:strCache>
                <c:ptCount val="24"/>
                <c:pt idx="0">
                  <c:v>Jul-06 </c:v>
                </c:pt>
                <c:pt idx="1">
                  <c:v>Aug-06 </c:v>
                </c:pt>
                <c:pt idx="2">
                  <c:v>Sep-06 </c:v>
                </c:pt>
                <c:pt idx="3">
                  <c:v>Oct-06 </c:v>
                </c:pt>
                <c:pt idx="4">
                  <c:v>Nov-06 </c:v>
                </c:pt>
                <c:pt idx="5">
                  <c:v>Dec-06 </c:v>
                </c:pt>
                <c:pt idx="6">
                  <c:v>Jan-07 </c:v>
                </c:pt>
                <c:pt idx="7">
                  <c:v>Feb-07 </c:v>
                </c:pt>
                <c:pt idx="8">
                  <c:v>Mar-07 </c:v>
                </c:pt>
                <c:pt idx="9">
                  <c:v>Apr-07 </c:v>
                </c:pt>
                <c:pt idx="10">
                  <c:v>May-07 </c:v>
                </c:pt>
                <c:pt idx="11">
                  <c:v>Jun-07 </c:v>
                </c:pt>
                <c:pt idx="12">
                  <c:v>Jul-07 </c:v>
                </c:pt>
                <c:pt idx="13">
                  <c:v>Aug-07 </c:v>
                </c:pt>
                <c:pt idx="14">
                  <c:v>Sep-07 </c:v>
                </c:pt>
                <c:pt idx="15">
                  <c:v>Oct-07 </c:v>
                </c:pt>
                <c:pt idx="16">
                  <c:v>Nov-07 </c:v>
                </c:pt>
                <c:pt idx="17">
                  <c:v>Dec-07 </c:v>
                </c:pt>
                <c:pt idx="18">
                  <c:v>Jan-08 </c:v>
                </c:pt>
                <c:pt idx="19">
                  <c:v>Feb-08 </c:v>
                </c:pt>
                <c:pt idx="20">
                  <c:v>Mar-08 </c:v>
                </c:pt>
                <c:pt idx="21">
                  <c:v>Apr-08 </c:v>
                </c:pt>
                <c:pt idx="22">
                  <c:v>May-08 </c:v>
                </c:pt>
                <c:pt idx="23">
                  <c:v>Jun-08 </c:v>
                </c:pt>
              </c:strCache>
            </c:strRef>
          </c:cat>
          <c:val>
            <c:numRef>
              <c:f>Dashboard_MS!$BI$27:$CF$27</c:f>
              <c:numCache>
                <c:formatCode>_(#,##0.0_);\(#,##0.0\);_("-"_)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5.8218965999999996</c:v>
                </c:pt>
                <c:pt idx="4">
                  <c:v>8.7119999999999997</c:v>
                </c:pt>
                <c:pt idx="5">
                  <c:v>0</c:v>
                </c:pt>
                <c:pt idx="6">
                  <c:v>5.8079999999999998</c:v>
                </c:pt>
                <c:pt idx="7">
                  <c:v>0</c:v>
                </c:pt>
                <c:pt idx="8">
                  <c:v>2.9039999999999999</c:v>
                </c:pt>
                <c:pt idx="9">
                  <c:v>12.614109300000001</c:v>
                </c:pt>
                <c:pt idx="10">
                  <c:v>0</c:v>
                </c:pt>
                <c:pt idx="11">
                  <c:v>6.7783160999999996</c:v>
                </c:pt>
                <c:pt idx="12">
                  <c:v>0</c:v>
                </c:pt>
                <c:pt idx="13">
                  <c:v>5.8079999999999998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Dashboard_MS!$BG$28</c:f>
              <c:strCache>
                <c:ptCount val="1"/>
                <c:pt idx="0">
                  <c:v>Plant 2 Capex</c:v>
                </c:pt>
              </c:strCache>
            </c:strRef>
          </c:tx>
          <c:cat>
            <c:strRef>
              <c:f>Dashboard_MS!$BI$25:$CF$25</c:f>
              <c:strCache>
                <c:ptCount val="24"/>
                <c:pt idx="0">
                  <c:v>Jul-06 </c:v>
                </c:pt>
                <c:pt idx="1">
                  <c:v>Aug-06 </c:v>
                </c:pt>
                <c:pt idx="2">
                  <c:v>Sep-06 </c:v>
                </c:pt>
                <c:pt idx="3">
                  <c:v>Oct-06 </c:v>
                </c:pt>
                <c:pt idx="4">
                  <c:v>Nov-06 </c:v>
                </c:pt>
                <c:pt idx="5">
                  <c:v>Dec-06 </c:v>
                </c:pt>
                <c:pt idx="6">
                  <c:v>Jan-07 </c:v>
                </c:pt>
                <c:pt idx="7">
                  <c:v>Feb-07 </c:v>
                </c:pt>
                <c:pt idx="8">
                  <c:v>Mar-07 </c:v>
                </c:pt>
                <c:pt idx="9">
                  <c:v>Apr-07 </c:v>
                </c:pt>
                <c:pt idx="10">
                  <c:v>May-07 </c:v>
                </c:pt>
                <c:pt idx="11">
                  <c:v>Jun-07 </c:v>
                </c:pt>
                <c:pt idx="12">
                  <c:v>Jul-07 </c:v>
                </c:pt>
                <c:pt idx="13">
                  <c:v>Aug-07 </c:v>
                </c:pt>
                <c:pt idx="14">
                  <c:v>Sep-07 </c:v>
                </c:pt>
                <c:pt idx="15">
                  <c:v>Oct-07 </c:v>
                </c:pt>
                <c:pt idx="16">
                  <c:v>Nov-07 </c:v>
                </c:pt>
                <c:pt idx="17">
                  <c:v>Dec-07 </c:v>
                </c:pt>
                <c:pt idx="18">
                  <c:v>Jan-08 </c:v>
                </c:pt>
                <c:pt idx="19">
                  <c:v>Feb-08 </c:v>
                </c:pt>
                <c:pt idx="20">
                  <c:v>Mar-08 </c:v>
                </c:pt>
                <c:pt idx="21">
                  <c:v>Apr-08 </c:v>
                </c:pt>
                <c:pt idx="22">
                  <c:v>May-08 </c:v>
                </c:pt>
                <c:pt idx="23">
                  <c:v>Jun-08 </c:v>
                </c:pt>
              </c:strCache>
            </c:strRef>
          </c:cat>
          <c:val>
            <c:numRef>
              <c:f>Dashboard_MS!$BI$28:$CF$28</c:f>
              <c:numCache>
                <c:formatCode>_(#,##0.0_);\(#,##0.0\);_("-"_)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5.8218965999999996</c:v>
                </c:pt>
                <c:pt idx="4">
                  <c:v>0</c:v>
                </c:pt>
                <c:pt idx="5">
                  <c:v>8.7119999999999997</c:v>
                </c:pt>
                <c:pt idx="6">
                  <c:v>0</c:v>
                </c:pt>
                <c:pt idx="7">
                  <c:v>5.8079999999999998</c:v>
                </c:pt>
                <c:pt idx="8">
                  <c:v>0</c:v>
                </c:pt>
                <c:pt idx="9">
                  <c:v>2.9039999999999999</c:v>
                </c:pt>
                <c:pt idx="10">
                  <c:v>12.614109300000001</c:v>
                </c:pt>
                <c:pt idx="11">
                  <c:v>0</c:v>
                </c:pt>
                <c:pt idx="12">
                  <c:v>5.8079999999999998</c:v>
                </c:pt>
                <c:pt idx="13">
                  <c:v>0.97031610000000001</c:v>
                </c:pt>
                <c:pt idx="14">
                  <c:v>5.8079999999999998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overlap val="100"/>
        <c:axId val="174153088"/>
        <c:axId val="174158976"/>
      </c:barChart>
      <c:catAx>
        <c:axId val="17415308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lang="en-US"/>
            </a:pPr>
            <a:endParaRPr lang="en-US"/>
          </a:p>
        </c:txPr>
        <c:crossAx val="174158976"/>
        <c:crosses val="autoZero"/>
        <c:auto val="1"/>
        <c:lblAlgn val="ctr"/>
        <c:lblOffset val="100"/>
      </c:catAx>
      <c:valAx>
        <c:axId val="1741589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Capital Expenditure</a:t>
                </a:r>
              </a:p>
            </c:rich>
          </c:tx>
          <c:layout/>
        </c:title>
        <c:numFmt formatCode="_(#,##0_);\(#,##0\);_(&quot;-&quot;_)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153088"/>
        <c:crosses val="autoZero"/>
        <c:crossBetween val="between"/>
      </c:valAx>
      <c:valAx>
        <c:axId val="17416089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Bank Debt</a:t>
                </a:r>
              </a:p>
            </c:rich>
          </c:tx>
          <c:layout/>
        </c:title>
        <c:numFmt formatCode="_(#,##0_);\(#,##0\);_(&quot;-&quot;_)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167168"/>
        <c:crosses val="max"/>
        <c:crossBetween val="between"/>
      </c:valAx>
      <c:catAx>
        <c:axId val="174167168"/>
        <c:scaling>
          <c:orientation val="minMax"/>
        </c:scaling>
        <c:delete val="1"/>
        <c:axPos val="b"/>
        <c:tickLblPos val="none"/>
        <c:crossAx val="174160896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29522083237511132"/>
          <c:y val="2.0817846303643882E-2"/>
          <c:w val="0.45166289695395384"/>
          <c:h val="5.3982150745795293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tx>
            <c:strRef>
              <c:f>Dashboard_MS!$BG$35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diamond"/>
            <c:size val="5"/>
            <c:spPr>
              <a:solidFill>
                <a:schemeClr val="accent1"/>
              </a:solidFill>
              <a:ln w="0">
                <a:solidFill>
                  <a:sysClr val="window" lastClr="FFFFFF"/>
                </a:solidFill>
              </a:ln>
            </c:spPr>
          </c:marker>
          <c:cat>
            <c:strRef>
              <c:f>Dashboard_MS!$BI$33:$BR$33</c:f>
              <c:strCache>
                <c:ptCount val="10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</c:strCache>
            </c:strRef>
          </c:cat>
          <c:val>
            <c:numRef>
              <c:f>Dashboard_MS!$BI$35:$BR$35</c:f>
              <c:numCache>
                <c:formatCode>_(#,##0.0_);\(#,##0.0\);_("-"_)</c:formatCode>
                <c:ptCount val="10"/>
                <c:pt idx="0">
                  <c:v>1.2234493722525772</c:v>
                </c:pt>
                <c:pt idx="1">
                  <c:v>328.28173378736983</c:v>
                </c:pt>
                <c:pt idx="2">
                  <c:v>539.82948495078188</c:v>
                </c:pt>
                <c:pt idx="3">
                  <c:v>558.12319870724559</c:v>
                </c:pt>
                <c:pt idx="4">
                  <c:v>577.385329283587</c:v>
                </c:pt>
                <c:pt idx="5">
                  <c:v>596.75065709242415</c:v>
                </c:pt>
                <c:pt idx="6">
                  <c:v>614.48964828444116</c:v>
                </c:pt>
                <c:pt idx="7">
                  <c:v>633.71061035496973</c:v>
                </c:pt>
                <c:pt idx="8">
                  <c:v>654.47192979676061</c:v>
                </c:pt>
                <c:pt idx="9">
                  <c:v>675.73285902735233</c:v>
                </c:pt>
              </c:numCache>
            </c:numRef>
          </c:val>
        </c:ser>
        <c:ser>
          <c:idx val="1"/>
          <c:order val="1"/>
          <c:tx>
            <c:strRef>
              <c:f>Dashboard_MS!$BG$36</c:f>
              <c:strCache>
                <c:ptCount val="1"/>
                <c:pt idx="0">
                  <c:v>EBITDA</c:v>
                </c:pt>
              </c:strCache>
            </c:strRef>
          </c:tx>
          <c:marker>
            <c:symbol val="square"/>
            <c:size val="5"/>
            <c:spPr>
              <a:ln w="0">
                <a:solidFill>
                  <a:schemeClr val="bg1"/>
                </a:solidFill>
              </a:ln>
            </c:spPr>
          </c:marker>
          <c:cat>
            <c:strRef>
              <c:f>Dashboard_MS!$BI$33:$BR$33</c:f>
              <c:strCache>
                <c:ptCount val="10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</c:strCache>
            </c:strRef>
          </c:cat>
          <c:val>
            <c:numRef>
              <c:f>Dashboard_MS!$BI$36:$BR$36</c:f>
              <c:numCache>
                <c:formatCode>_(#,##0.0_);\(#,##0.0\);_("-"_)</c:formatCode>
                <c:ptCount val="10"/>
                <c:pt idx="0">
                  <c:v>-3.4804734210807555</c:v>
                </c:pt>
                <c:pt idx="1">
                  <c:v>93.064306590051643</c:v>
                </c:pt>
                <c:pt idx="2">
                  <c:v>178.62828215413924</c:v>
                </c:pt>
                <c:pt idx="3">
                  <c:v>186.9889627770452</c:v>
                </c:pt>
                <c:pt idx="4">
                  <c:v>192.67900716143203</c:v>
                </c:pt>
                <c:pt idx="5">
                  <c:v>198.1915785108346</c:v>
                </c:pt>
                <c:pt idx="6">
                  <c:v>197.54005654358119</c:v>
                </c:pt>
                <c:pt idx="7">
                  <c:v>198.07418606575806</c:v>
                </c:pt>
                <c:pt idx="8">
                  <c:v>201.96888878691624</c:v>
                </c:pt>
                <c:pt idx="9">
                  <c:v>211.54093889708065</c:v>
                </c:pt>
              </c:numCache>
            </c:numRef>
          </c:val>
        </c:ser>
        <c:ser>
          <c:idx val="2"/>
          <c:order val="2"/>
          <c:tx>
            <c:strRef>
              <c:f>Dashboard_MS!$BG$37</c:f>
              <c:strCache>
                <c:ptCount val="1"/>
                <c:pt idx="0">
                  <c:v>NPAT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chemeClr val="bg1"/>
                </a:solidFill>
              </a:ln>
            </c:spPr>
          </c:marker>
          <c:cat>
            <c:strRef>
              <c:f>Dashboard_MS!$BI$33:$BR$33</c:f>
              <c:strCache>
                <c:ptCount val="10"/>
                <c:pt idx="0">
                  <c:v>2007 </c:v>
                </c:pt>
                <c:pt idx="1">
                  <c:v>2008 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 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</c:strCache>
            </c:strRef>
          </c:cat>
          <c:val>
            <c:numRef>
              <c:f>Dashboard_MS!$BI$37:$BR$37</c:f>
              <c:numCache>
                <c:formatCode>_(#,##0.0_);\(#,##0.0\);_("-"_)</c:formatCode>
                <c:ptCount val="10"/>
                <c:pt idx="0">
                  <c:v>-2.796421098000371</c:v>
                </c:pt>
                <c:pt idx="1">
                  <c:v>61.295713866450981</c:v>
                </c:pt>
                <c:pt idx="2">
                  <c:v>118.56723986211404</c:v>
                </c:pt>
                <c:pt idx="3">
                  <c:v>124.41971629814822</c:v>
                </c:pt>
                <c:pt idx="4">
                  <c:v>128.40274736721901</c:v>
                </c:pt>
                <c:pt idx="5">
                  <c:v>132.6650399506897</c:v>
                </c:pt>
                <c:pt idx="6">
                  <c:v>132.20897457361232</c:v>
                </c:pt>
                <c:pt idx="7">
                  <c:v>132.58286523913611</c:v>
                </c:pt>
                <c:pt idx="8">
                  <c:v>135.30915714394683</c:v>
                </c:pt>
                <c:pt idx="9">
                  <c:v>142.00959222106195</c:v>
                </c:pt>
              </c:numCache>
            </c:numRef>
          </c:val>
        </c:ser>
        <c:marker val="1"/>
        <c:axId val="174174592"/>
        <c:axId val="174176512"/>
      </c:lineChart>
      <c:catAx>
        <c:axId val="1741745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176512"/>
        <c:crosses val="autoZero"/>
        <c:auto val="1"/>
        <c:lblAlgn val="ctr"/>
        <c:lblOffset val="100"/>
      </c:catAx>
      <c:valAx>
        <c:axId val="174176512"/>
        <c:scaling>
          <c:orientation val="minMax"/>
        </c:scaling>
        <c:axPos val="l"/>
        <c:majorGridlines/>
        <c:numFmt formatCode="_(#,##0_);\(#,##0\);_(&quot;-&quot;_)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1745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206064667448512"/>
          <c:y val="2.1473892452997717E-2"/>
          <c:w val="0.41299125014541171"/>
          <c:h val="6.4240473778320109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10</xdr:col>
      <xdr:colOff>565524</xdr:colOff>
      <xdr:row>17</xdr:row>
      <xdr:rowOff>0</xdr:rowOff>
    </xdr:to>
    <xdr:pic>
      <xdr:nvPicPr>
        <xdr:cNvPr id="2" name="Picture 1" descr="WorkbookLog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4146923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</xdr:colOff>
      <xdr:row>29</xdr:row>
      <xdr:rowOff>33618</xdr:rowOff>
    </xdr:from>
    <xdr:to>
      <xdr:col>19</xdr:col>
      <xdr:colOff>0</xdr:colOff>
      <xdr:row>54</xdr:row>
      <xdr:rowOff>253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255</xdr:colOff>
      <xdr:row>54</xdr:row>
      <xdr:rowOff>253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217587</xdr:colOff>
      <xdr:row>56</xdr:row>
      <xdr:rowOff>13606</xdr:rowOff>
    </xdr:from>
    <xdr:to>
      <xdr:col>26</xdr:col>
      <xdr:colOff>0</xdr:colOff>
      <xdr:row>82</xdr:row>
      <xdr:rowOff>136070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127</xdr:colOff>
      <xdr:row>56</xdr:row>
      <xdr:rowOff>51955</xdr:rowOff>
    </xdr:from>
    <xdr:to>
      <xdr:col>52</xdr:col>
      <xdr:colOff>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PM_Classic">
      <a:dk1>
        <a:sysClr val="windowText" lastClr="000000"/>
      </a:dk1>
      <a:lt1>
        <a:sysClr val="window" lastClr="FFFFFF"/>
      </a:lt1>
      <a:dk2>
        <a:srgbClr val="07275C"/>
      </a:dk2>
      <a:lt2>
        <a:srgbClr val="C0C0C0"/>
      </a:lt2>
      <a:accent1>
        <a:srgbClr val="0069B3"/>
      </a:accent1>
      <a:accent2>
        <a:srgbClr val="DAAF5B"/>
      </a:accent2>
      <a:accent3>
        <a:srgbClr val="07275C"/>
      </a:accent3>
      <a:accent4>
        <a:srgbClr val="8E8C8C"/>
      </a:accent4>
      <a:accent5>
        <a:srgbClr val="007767"/>
      </a:accent5>
      <a:accent6>
        <a:srgbClr val="CB2840"/>
      </a:accent6>
      <a:hlink>
        <a:srgbClr val="E66904"/>
      </a:hlink>
      <a:folHlink>
        <a:srgbClr val="9C7936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1:N25"/>
  <sheetViews>
    <sheetView showGridLines="0" workbookViewId="0"/>
  </sheetViews>
  <sheetFormatPr defaultColWidth="11.83203125" defaultRowHeight="10.5"/>
  <cols>
    <col min="3" max="6" width="3.83203125" customWidth="1"/>
  </cols>
  <sheetData>
    <row r="1" spans="3:14" ht="11.25" thickBot="1"/>
    <row r="2" spans="3:14" ht="11.25" customHeight="1" thickTop="1"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3:14" ht="11.25" customHeight="1">
      <c r="C3" s="41"/>
      <c r="D3" s="42"/>
      <c r="E3" s="49" t="s">
        <v>126</v>
      </c>
      <c r="F3" s="49"/>
      <c r="G3" s="49"/>
      <c r="H3" s="49"/>
      <c r="I3" s="49"/>
      <c r="J3" s="49"/>
      <c r="K3" s="49"/>
      <c r="L3" s="49"/>
      <c r="M3" s="49"/>
      <c r="N3" s="43"/>
    </row>
    <row r="4" spans="3:14" ht="11.25" customHeight="1">
      <c r="C4" s="41"/>
      <c r="D4" s="42"/>
      <c r="E4" s="49"/>
      <c r="F4" s="49"/>
      <c r="G4" s="49"/>
      <c r="H4" s="49"/>
      <c r="I4" s="49"/>
      <c r="J4" s="49"/>
      <c r="K4" s="49"/>
      <c r="L4" s="49"/>
      <c r="M4" s="49"/>
      <c r="N4" s="43"/>
    </row>
    <row r="5" spans="3:14" ht="11.25" customHeight="1">
      <c r="C5" s="41"/>
      <c r="D5" s="42"/>
      <c r="E5" s="49"/>
      <c r="F5" s="49"/>
      <c r="G5" s="49"/>
      <c r="H5" s="49"/>
      <c r="I5" s="49"/>
      <c r="J5" s="49"/>
      <c r="K5" s="49"/>
      <c r="L5" s="49"/>
      <c r="M5" s="49"/>
      <c r="N5" s="43"/>
    </row>
    <row r="6" spans="3:14" ht="11.25" customHeight="1" thickBot="1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6"/>
    </row>
    <row r="7" spans="3:14" ht="11.25" thickTop="1"/>
    <row r="9" spans="3:14" ht="18">
      <c r="C9" s="2" t="s">
        <v>5</v>
      </c>
    </row>
    <row r="10" spans="3:14" ht="15">
      <c r="C10" s="1" t="s">
        <v>6</v>
      </c>
    </row>
    <row r="11" spans="3:14">
      <c r="C11" s="47" t="s">
        <v>0</v>
      </c>
      <c r="D11" s="47"/>
      <c r="E11" s="47"/>
      <c r="F11" s="47"/>
      <c r="G11" s="47"/>
    </row>
    <row r="19" spans="3:11">
      <c r="C19" s="7" t="s">
        <v>127</v>
      </c>
    </row>
    <row r="21" spans="3:11">
      <c r="C21" s="7" t="s">
        <v>7</v>
      </c>
    </row>
    <row r="22" spans="3:11">
      <c r="C22" s="9" t="s">
        <v>8</v>
      </c>
      <c r="D22" s="48" t="s">
        <v>9</v>
      </c>
      <c r="E22" s="48"/>
      <c r="F22" s="48"/>
      <c r="G22" s="48"/>
      <c r="H22" s="48"/>
      <c r="I22" s="48"/>
      <c r="J22" s="48"/>
      <c r="K22" s="48"/>
    </row>
    <row r="23" spans="3:11">
      <c r="C23" s="8"/>
      <c r="D23" s="48"/>
      <c r="E23" s="48"/>
      <c r="F23" s="48"/>
      <c r="G23" s="48"/>
      <c r="H23" s="48"/>
      <c r="I23" s="48"/>
      <c r="J23" s="48"/>
      <c r="K23" s="48"/>
    </row>
    <row r="24" spans="3:11">
      <c r="C24" s="9" t="s">
        <v>8</v>
      </c>
      <c r="D24" s="48" t="s">
        <v>10</v>
      </c>
      <c r="E24" s="48"/>
      <c r="F24" s="48"/>
      <c r="G24" s="48"/>
      <c r="H24" s="48"/>
      <c r="I24" s="48"/>
      <c r="J24" s="48"/>
      <c r="K24" s="48"/>
    </row>
    <row r="25" spans="3:11">
      <c r="D25" s="48"/>
      <c r="E25" s="48"/>
      <c r="F25" s="48"/>
      <c r="G25" s="48"/>
      <c r="H25" s="48"/>
      <c r="I25" s="48"/>
      <c r="J25" s="48"/>
      <c r="K25" s="48"/>
    </row>
  </sheetData>
  <mergeCells count="4">
    <mergeCell ref="C11:G11"/>
    <mergeCell ref="D22:K23"/>
    <mergeCell ref="D24:K25"/>
    <mergeCell ref="E3:M5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11.83203125" defaultRowHeight="10.5" outlineLevelRow="1"/>
  <cols>
    <col min="1" max="2" width="3.83203125" customWidth="1"/>
    <col min="3" max="5" width="0" hidden="1" customWidth="1"/>
    <col min="6" max="6" width="2.83203125" customWidth="1"/>
    <col min="7" max="7" width="0" hidden="1" customWidth="1"/>
  </cols>
  <sheetData>
    <row r="1" spans="1:16" ht="18">
      <c r="B1" s="2" t="s">
        <v>1</v>
      </c>
    </row>
    <row r="2" spans="1:16" ht="15">
      <c r="B2" s="3" t="str">
        <f>Model_Name</f>
        <v>Example Dashboard</v>
      </c>
    </row>
    <row r="3" spans="1:16">
      <c r="B3" s="47" t="s">
        <v>2</v>
      </c>
      <c r="C3" s="47"/>
      <c r="D3" s="47"/>
      <c r="E3" s="47"/>
      <c r="F3" s="47"/>
      <c r="G3" s="47"/>
      <c r="H3" s="47"/>
    </row>
    <row r="6" spans="1:16" s="6" customFormat="1" ht="12.75">
      <c r="A6" s="4" t="s">
        <v>3</v>
      </c>
      <c r="B6" s="5" t="s">
        <v>4</v>
      </c>
    </row>
    <row r="8" spans="1:16" outlineLevel="1">
      <c r="F8" s="50" t="s">
        <v>12</v>
      </c>
      <c r="G8" s="50"/>
      <c r="H8" s="51" t="str">
        <f>Dashboard_MS!B1</f>
        <v>Project Summary (A3 Landscape) - Annotated</v>
      </c>
      <c r="I8" s="51"/>
      <c r="J8" s="51"/>
      <c r="K8" s="51"/>
      <c r="L8" s="51"/>
      <c r="M8" s="51"/>
      <c r="N8" s="51"/>
      <c r="O8" s="51"/>
      <c r="P8" s="51"/>
    </row>
  </sheetData>
  <mergeCells count="3">
    <mergeCell ref="F8:G8"/>
    <mergeCell ref="H8:P8"/>
    <mergeCell ref="B3:H3"/>
  </mergeCells>
  <hyperlinks>
    <hyperlink ref="F8" location="HL_Sheet_Main_3" display="HL_Sheet_Main_3"/>
    <hyperlink ref="H8" location="HL_Sheet_Main_3" display="HL_Sheet_Main_3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/>
  </sheetPr>
  <dimension ref="A1:CF86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2.33203125" defaultRowHeight="10.5"/>
  <cols>
    <col min="1" max="1" width="3.83203125" style="10" customWidth="1"/>
    <col min="2" max="16" width="2.5" style="10" customWidth="1"/>
    <col min="17" max="26" width="11.83203125" style="10" customWidth="1"/>
    <col min="27" max="27" width="2.33203125" style="10"/>
    <col min="28" max="42" width="2.5" style="10" customWidth="1"/>
    <col min="43" max="52" width="11.83203125" style="10" customWidth="1"/>
    <col min="53" max="58" width="2.33203125" style="10"/>
    <col min="59" max="59" width="30.83203125" style="10" customWidth="1"/>
    <col min="60" max="60" width="2.33203125" style="10"/>
    <col min="61" max="84" width="12.83203125" style="10" customWidth="1"/>
    <col min="85" max="16384" width="2.33203125" style="10"/>
  </cols>
  <sheetData>
    <row r="1" spans="1:61" ht="18">
      <c r="B1" s="12" t="s">
        <v>13</v>
      </c>
    </row>
    <row r="2" spans="1:61" ht="15">
      <c r="B2" s="11" t="str">
        <f>Model_Name</f>
        <v>Example Dashboard</v>
      </c>
    </row>
    <row r="3" spans="1:61">
      <c r="B3" s="53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13"/>
    </row>
    <row r="4" spans="1:61" ht="12.75">
      <c r="A4" s="14" t="s">
        <v>3</v>
      </c>
      <c r="B4" s="54" t="s">
        <v>11</v>
      </c>
      <c r="C4" s="54"/>
    </row>
    <row r="6" spans="1:61" ht="11.25">
      <c r="B6" s="52" t="s">
        <v>14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B6" s="52" t="s">
        <v>87</v>
      </c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1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G7" s="18" t="s">
        <v>16</v>
      </c>
      <c r="BI7" s="17">
        <v>75</v>
      </c>
    </row>
    <row r="8" spans="1:61">
      <c r="B8" s="23" t="s">
        <v>71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4" t="str">
        <f t="shared" ref="Q8:Z8" si="0">BI$33</f>
        <v xml:space="preserve">2007 </v>
      </c>
      <c r="R8" s="24" t="str">
        <f t="shared" si="0"/>
        <v xml:space="preserve">2008 </v>
      </c>
      <c r="S8" s="24" t="str">
        <f t="shared" si="0"/>
        <v xml:space="preserve">2009 </v>
      </c>
      <c r="T8" s="24" t="str">
        <f t="shared" si="0"/>
        <v xml:space="preserve">2010 </v>
      </c>
      <c r="U8" s="24" t="str">
        <f t="shared" si="0"/>
        <v xml:space="preserve">2011 </v>
      </c>
      <c r="V8" s="24" t="str">
        <f t="shared" si="0"/>
        <v xml:space="preserve">2012 </v>
      </c>
      <c r="W8" s="24" t="str">
        <f t="shared" si="0"/>
        <v xml:space="preserve">2013 </v>
      </c>
      <c r="X8" s="24" t="str">
        <f t="shared" si="0"/>
        <v xml:space="preserve">2014 </v>
      </c>
      <c r="Y8" s="24" t="str">
        <f t="shared" si="0"/>
        <v xml:space="preserve">2015 </v>
      </c>
      <c r="Z8" s="24" t="str">
        <f t="shared" si="0"/>
        <v xml:space="preserve">2016 </v>
      </c>
      <c r="AB8" s="23" t="s">
        <v>71</v>
      </c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4" t="str">
        <f t="shared" ref="AQ8:AZ8" si="1">BI$33</f>
        <v xml:space="preserve">2007 </v>
      </c>
      <c r="AR8" s="24" t="str">
        <f t="shared" si="1"/>
        <v xml:space="preserve">2008 </v>
      </c>
      <c r="AS8" s="24" t="str">
        <f t="shared" si="1"/>
        <v xml:space="preserve">2009 </v>
      </c>
      <c r="AT8" s="24" t="str">
        <f t="shared" si="1"/>
        <v xml:space="preserve">2010 </v>
      </c>
      <c r="AU8" s="24" t="str">
        <f t="shared" si="1"/>
        <v xml:space="preserve">2011 </v>
      </c>
      <c r="AV8" s="24" t="str">
        <f t="shared" si="1"/>
        <v xml:space="preserve">2012 </v>
      </c>
      <c r="AW8" s="24" t="str">
        <f t="shared" si="1"/>
        <v xml:space="preserve">2013 </v>
      </c>
      <c r="AX8" s="24" t="str">
        <f t="shared" si="1"/>
        <v xml:space="preserve">2014 </v>
      </c>
      <c r="AY8" s="24" t="str">
        <f t="shared" si="1"/>
        <v xml:space="preserve">2015 </v>
      </c>
      <c r="AZ8" s="24" t="str">
        <f t="shared" si="1"/>
        <v xml:space="preserve">2016 </v>
      </c>
      <c r="BG8" s="18" t="s">
        <v>17</v>
      </c>
      <c r="BI8" s="17">
        <v>41</v>
      </c>
    </row>
    <row r="9" spans="1:61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G9" s="7" t="s">
        <v>18</v>
      </c>
      <c r="BI9" s="21">
        <f>SUM(BI7:BI8)</f>
        <v>116</v>
      </c>
    </row>
    <row r="10" spans="1:61">
      <c r="B10" s="22"/>
      <c r="C10" s="25" t="s">
        <v>72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7">
        <v>0</v>
      </c>
      <c r="R10" s="27">
        <v>327.65247989302497</v>
      </c>
      <c r="S10" s="27">
        <v>538.46684009663318</v>
      </c>
      <c r="T10" s="27">
        <v>553.27467819929063</v>
      </c>
      <c r="U10" s="27">
        <v>568.48973184977115</v>
      </c>
      <c r="V10" s="27">
        <v>584.12319947563992</v>
      </c>
      <c r="W10" s="27">
        <v>598.02604075040699</v>
      </c>
      <c r="X10" s="27">
        <v>613.36177599836299</v>
      </c>
      <c r="Y10" s="27">
        <v>630.22922483831792</v>
      </c>
      <c r="Z10" s="27">
        <v>647.56052852137179</v>
      </c>
      <c r="AB10" s="22"/>
      <c r="AC10" s="25" t="s">
        <v>89</v>
      </c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7">
        <v>1.2234493722525772</v>
      </c>
      <c r="AR10" s="27">
        <v>306.44609550283491</v>
      </c>
      <c r="AS10" s="27">
        <v>539.53634898477037</v>
      </c>
      <c r="AT10" s="27">
        <v>557.5146574153556</v>
      </c>
      <c r="AU10" s="27">
        <v>576.76005310616995</v>
      </c>
      <c r="AV10" s="27">
        <v>596.17377342393183</v>
      </c>
      <c r="AW10" s="27">
        <v>613.85271103920866</v>
      </c>
      <c r="AX10" s="27">
        <v>633.0803746598483</v>
      </c>
      <c r="AY10" s="27">
        <v>653.77874696772153</v>
      </c>
      <c r="AZ10" s="27">
        <v>675.09332426208437</v>
      </c>
      <c r="BG10" s="8"/>
    </row>
    <row r="11" spans="1:61">
      <c r="B11" s="22"/>
      <c r="C11" s="25" t="s">
        <v>73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8">
        <v>1.2234493722525772</v>
      </c>
      <c r="R11" s="28">
        <v>0.62925389434484025</v>
      </c>
      <c r="S11" s="28">
        <v>1.3626448541487244</v>
      </c>
      <c r="T11" s="28">
        <v>4.8485205079549107</v>
      </c>
      <c r="U11" s="28">
        <v>8.8955974338158956</v>
      </c>
      <c r="V11" s="28">
        <v>12.627457616784246</v>
      </c>
      <c r="W11" s="28">
        <v>16.463607534034182</v>
      </c>
      <c r="X11" s="28">
        <v>20.348834356606712</v>
      </c>
      <c r="Y11" s="28">
        <v>24.24270495844263</v>
      </c>
      <c r="Z11" s="28">
        <v>28.172330505980582</v>
      </c>
      <c r="AB11" s="22"/>
      <c r="AC11" s="25" t="s">
        <v>90</v>
      </c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7">
        <v>-3.4033803766666662</v>
      </c>
      <c r="AR11" s="27">
        <v>-227.52451076380336</v>
      </c>
      <c r="AS11" s="27">
        <v>-340.50689155394946</v>
      </c>
      <c r="AT11" s="27">
        <v>-370.31782224799014</v>
      </c>
      <c r="AU11" s="27">
        <v>-383.59080818856967</v>
      </c>
      <c r="AV11" s="27">
        <v>-397.50999935734262</v>
      </c>
      <c r="AW11" s="27">
        <v>-415.34853921562427</v>
      </c>
      <c r="AX11" s="27">
        <v>-434.10052024414165</v>
      </c>
      <c r="AY11" s="27">
        <v>-451.11674374513478</v>
      </c>
      <c r="AZ11" s="27">
        <v>-463.33543285473922</v>
      </c>
      <c r="BG11" s="7" t="s">
        <v>19</v>
      </c>
    </row>
    <row r="12" spans="1:61">
      <c r="B12" s="23" t="s">
        <v>74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9">
        <f t="shared" ref="Q12:Z12" si="2">SUM(Q10:Q11)</f>
        <v>1.2234493722525772</v>
      </c>
      <c r="R12" s="29">
        <f t="shared" si="2"/>
        <v>328.28173378736983</v>
      </c>
      <c r="S12" s="29">
        <f t="shared" si="2"/>
        <v>539.82948495078188</v>
      </c>
      <c r="T12" s="29">
        <f t="shared" si="2"/>
        <v>558.12319870724559</v>
      </c>
      <c r="U12" s="29">
        <f t="shared" si="2"/>
        <v>577.385329283587</v>
      </c>
      <c r="V12" s="29">
        <f t="shared" si="2"/>
        <v>596.75065709242415</v>
      </c>
      <c r="W12" s="29">
        <f t="shared" si="2"/>
        <v>614.48964828444116</v>
      </c>
      <c r="X12" s="29">
        <f t="shared" si="2"/>
        <v>633.71061035496973</v>
      </c>
      <c r="Y12" s="29">
        <f t="shared" si="2"/>
        <v>654.47192979676061</v>
      </c>
      <c r="Z12" s="29">
        <f t="shared" si="2"/>
        <v>675.73285902735233</v>
      </c>
      <c r="AB12" s="22"/>
      <c r="AC12" s="25" t="s">
        <v>91</v>
      </c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7">
        <v>-0.38870552844358436</v>
      </c>
      <c r="AR12" s="27">
        <v>-1.3187730207168675</v>
      </c>
      <c r="AS12" s="27">
        <v>-2.5120788072165499</v>
      </c>
      <c r="AT12" s="27">
        <v>-2.5120788072165499</v>
      </c>
      <c r="AU12" s="27">
        <v>-2.5120788072165499</v>
      </c>
      <c r="AV12" s="27">
        <v>-2.5120788072165499</v>
      </c>
      <c r="AW12" s="27">
        <v>-2.5120788072165499</v>
      </c>
      <c r="AX12" s="27">
        <v>-2.5120788072165499</v>
      </c>
      <c r="AY12" s="27">
        <v>-2.5120788072165499</v>
      </c>
      <c r="AZ12" s="27">
        <v>-2.5120788072165499</v>
      </c>
      <c r="BG12" s="15" t="str">
        <f>"Total Funds Raised = $" &amp;BI9 &amp;" million"</f>
        <v>Total Funds Raised = $116 million</v>
      </c>
    </row>
    <row r="13" spans="1:61">
      <c r="B13" s="22"/>
      <c r="C13" s="25" t="s">
        <v>75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7">
        <v>0</v>
      </c>
      <c r="R13" s="27">
        <v>-214.37092571876556</v>
      </c>
      <c r="S13" s="27">
        <v>-333.57185610492576</v>
      </c>
      <c r="T13" s="27">
        <v>-342.74508214781127</v>
      </c>
      <c r="U13" s="27">
        <v>-355.53646655410017</v>
      </c>
      <c r="V13" s="27">
        <v>-368.58705192876323</v>
      </c>
      <c r="W13" s="27">
        <v>-386.15333429843093</v>
      </c>
      <c r="X13" s="27">
        <v>-403.99326971046582</v>
      </c>
      <c r="Y13" s="27">
        <v>-419.989699623533</v>
      </c>
      <c r="Z13" s="27">
        <v>-430.78446179918677</v>
      </c>
      <c r="AB13" s="22"/>
      <c r="AC13" s="25" t="s">
        <v>92</v>
      </c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7">
        <v>0</v>
      </c>
      <c r="AR13" s="27">
        <v>-25.071125472193167</v>
      </c>
      <c r="AS13" s="27">
        <v>-50.814531369477464</v>
      </c>
      <c r="AT13" s="27">
        <v>-53.322735556349244</v>
      </c>
      <c r="AU13" s="27">
        <v>-55.029748871665277</v>
      </c>
      <c r="AV13" s="27">
        <v>-56.856445693152722</v>
      </c>
      <c r="AW13" s="27">
        <v>-56.660989102976686</v>
      </c>
      <c r="AX13" s="27">
        <v>-56.821227959629766</v>
      </c>
      <c r="AY13" s="27">
        <v>-57.989638775977234</v>
      </c>
      <c r="AZ13" s="27">
        <v>-60.861253809026529</v>
      </c>
      <c r="BG13" s="8"/>
    </row>
    <row r="14" spans="1:61">
      <c r="B14" s="23" t="s">
        <v>76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30">
        <f t="shared" ref="Q14:Z14" si="3">SUM(Q12:Q13)</f>
        <v>1.2234493722525772</v>
      </c>
      <c r="R14" s="30">
        <f t="shared" si="3"/>
        <v>113.91080806860427</v>
      </c>
      <c r="S14" s="30">
        <f t="shared" si="3"/>
        <v>206.25762884585612</v>
      </c>
      <c r="T14" s="30">
        <f t="shared" si="3"/>
        <v>215.37811655943432</v>
      </c>
      <c r="U14" s="30">
        <f t="shared" si="3"/>
        <v>221.84886272948683</v>
      </c>
      <c r="V14" s="30">
        <f t="shared" si="3"/>
        <v>228.16360516366092</v>
      </c>
      <c r="W14" s="30">
        <f t="shared" si="3"/>
        <v>228.33631398601023</v>
      </c>
      <c r="X14" s="30">
        <f t="shared" si="3"/>
        <v>229.71734064450391</v>
      </c>
      <c r="Y14" s="30">
        <f t="shared" si="3"/>
        <v>234.48223017322761</v>
      </c>
      <c r="Z14" s="30">
        <f t="shared" si="3"/>
        <v>244.94839722816556</v>
      </c>
      <c r="AB14" s="23" t="s">
        <v>93</v>
      </c>
      <c r="AC14" s="25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30">
        <f t="shared" ref="AQ14:AZ14" si="4">SUM(AQ10:AQ13)</f>
        <v>-2.5686365328576732</v>
      </c>
      <c r="AR14" s="30">
        <f t="shared" si="4"/>
        <v>52.531686246121517</v>
      </c>
      <c r="AS14" s="30">
        <f t="shared" si="4"/>
        <v>145.70284725412691</v>
      </c>
      <c r="AT14" s="30">
        <f t="shared" si="4"/>
        <v>131.36202080379968</v>
      </c>
      <c r="AU14" s="30">
        <f t="shared" si="4"/>
        <v>135.62741723871846</v>
      </c>
      <c r="AV14" s="30">
        <f t="shared" si="4"/>
        <v>139.29524956621995</v>
      </c>
      <c r="AW14" s="30">
        <f t="shared" si="4"/>
        <v>139.33110391339116</v>
      </c>
      <c r="AX14" s="30">
        <f t="shared" si="4"/>
        <v>139.64654764886035</v>
      </c>
      <c r="AY14" s="30">
        <f t="shared" si="4"/>
        <v>142.16028563939298</v>
      </c>
      <c r="AZ14" s="30">
        <f t="shared" si="4"/>
        <v>148.38455879110208</v>
      </c>
      <c r="BF14" s="7" t="s">
        <v>20</v>
      </c>
      <c r="BG14" s="8"/>
      <c r="BI14" s="19" t="s">
        <v>21</v>
      </c>
    </row>
    <row r="15" spans="1:61">
      <c r="B15" s="22"/>
      <c r="C15" s="25" t="s">
        <v>77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7">
        <v>-4.7039227933333327</v>
      </c>
      <c r="R15" s="27">
        <v>-20.846501478552625</v>
      </c>
      <c r="S15" s="27">
        <v>-27.62934669171689</v>
      </c>
      <c r="T15" s="27">
        <v>-28.389153782389108</v>
      </c>
      <c r="U15" s="27">
        <v>-29.169855568054803</v>
      </c>
      <c r="V15" s="27">
        <v>-29.972026652826315</v>
      </c>
      <c r="W15" s="27">
        <v>-30.796257442429042</v>
      </c>
      <c r="X15" s="27">
        <v>-31.643154578745847</v>
      </c>
      <c r="Y15" s="27">
        <v>-32.513341386311353</v>
      </c>
      <c r="Z15" s="27">
        <v>-33.407458331084918</v>
      </c>
      <c r="AB15" s="22"/>
      <c r="AC15" s="25" t="s">
        <v>94</v>
      </c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7">
        <v>-78.498327900000007</v>
      </c>
      <c r="AR15" s="27">
        <v>-18.394316100000001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G15" s="8"/>
    </row>
    <row r="16" spans="1:61">
      <c r="B16" s="23" t="s">
        <v>69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30">
        <f t="shared" ref="Q16:Z16" si="5">SUM(Q14:Q15)</f>
        <v>-3.4804734210807555</v>
      </c>
      <c r="R16" s="30">
        <f t="shared" si="5"/>
        <v>93.064306590051643</v>
      </c>
      <c r="S16" s="30">
        <f t="shared" si="5"/>
        <v>178.62828215413924</v>
      </c>
      <c r="T16" s="30">
        <f t="shared" si="5"/>
        <v>186.9889627770452</v>
      </c>
      <c r="U16" s="30">
        <f t="shared" si="5"/>
        <v>192.67900716143203</v>
      </c>
      <c r="V16" s="30">
        <f t="shared" si="5"/>
        <v>198.1915785108346</v>
      </c>
      <c r="W16" s="30">
        <f t="shared" si="5"/>
        <v>197.54005654358119</v>
      </c>
      <c r="X16" s="30">
        <f t="shared" si="5"/>
        <v>198.07418606575806</v>
      </c>
      <c r="Y16" s="30">
        <f t="shared" si="5"/>
        <v>201.96888878691624</v>
      </c>
      <c r="Z16" s="30">
        <f t="shared" si="5"/>
        <v>211.54093889708065</v>
      </c>
      <c r="AB16" s="23" t="s">
        <v>95</v>
      </c>
      <c r="AC16" s="25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30">
        <f t="shared" ref="AQ16:AZ16" si="6">SUM(AQ15)</f>
        <v>-78.498327900000007</v>
      </c>
      <c r="AR16" s="30">
        <f t="shared" si="6"/>
        <v>-18.394316100000001</v>
      </c>
      <c r="AS16" s="30">
        <f t="shared" si="6"/>
        <v>0</v>
      </c>
      <c r="AT16" s="30">
        <f t="shared" si="6"/>
        <v>0</v>
      </c>
      <c r="AU16" s="30">
        <f t="shared" si="6"/>
        <v>0</v>
      </c>
      <c r="AV16" s="30">
        <f t="shared" si="6"/>
        <v>0</v>
      </c>
      <c r="AW16" s="30">
        <f t="shared" si="6"/>
        <v>0</v>
      </c>
      <c r="AX16" s="30">
        <f t="shared" si="6"/>
        <v>0</v>
      </c>
      <c r="AY16" s="30">
        <f t="shared" si="6"/>
        <v>0</v>
      </c>
      <c r="AZ16" s="30">
        <f t="shared" si="6"/>
        <v>0</v>
      </c>
      <c r="BG16" s="7" t="s">
        <v>21</v>
      </c>
    </row>
    <row r="17" spans="2:84">
      <c r="B17" s="22"/>
      <c r="C17" s="25" t="s">
        <v>78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7">
        <v>-0.12570833333333334</v>
      </c>
      <c r="R17" s="27">
        <v>-4.1802280458333332</v>
      </c>
      <c r="S17" s="27">
        <v>-6.7344321153311988</v>
      </c>
      <c r="T17" s="27">
        <v>-6.7344321153311988</v>
      </c>
      <c r="U17" s="27">
        <v>-6.7344321153311988</v>
      </c>
      <c r="V17" s="27">
        <v>-6.1580140597756428</v>
      </c>
      <c r="W17" s="27">
        <v>-6.1580140597756428</v>
      </c>
      <c r="X17" s="27">
        <v>-6.1580140597756428</v>
      </c>
      <c r="Y17" s="27">
        <v>-6.1580140597756428</v>
      </c>
      <c r="Z17" s="27">
        <v>-6.1580140597756428</v>
      </c>
      <c r="AB17" s="22"/>
      <c r="AC17" s="25" t="s">
        <v>96</v>
      </c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7">
        <v>-1.0649999999999999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G17" s="18" t="s">
        <v>22</v>
      </c>
      <c r="BI17" s="17">
        <v>38.812643999999999</v>
      </c>
    </row>
    <row r="18" spans="2:84">
      <c r="B18" s="23" t="s">
        <v>79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30">
        <f t="shared" ref="Q18:Z18" si="7">SUM(Q16:Q17)</f>
        <v>-3.6061817544140888</v>
      </c>
      <c r="R18" s="30">
        <f t="shared" si="7"/>
        <v>88.884078544218312</v>
      </c>
      <c r="S18" s="30">
        <f t="shared" si="7"/>
        <v>171.89385003880804</v>
      </c>
      <c r="T18" s="30">
        <f t="shared" si="7"/>
        <v>180.254530661714</v>
      </c>
      <c r="U18" s="30">
        <f t="shared" si="7"/>
        <v>185.94457504610082</v>
      </c>
      <c r="V18" s="30">
        <f t="shared" si="7"/>
        <v>192.03356445105896</v>
      </c>
      <c r="W18" s="30">
        <f t="shared" si="7"/>
        <v>191.38204248380555</v>
      </c>
      <c r="X18" s="30">
        <f t="shared" si="7"/>
        <v>191.91617200598242</v>
      </c>
      <c r="Y18" s="30">
        <f t="shared" si="7"/>
        <v>195.8108747271406</v>
      </c>
      <c r="Z18" s="30">
        <f t="shared" si="7"/>
        <v>205.38292483730501</v>
      </c>
      <c r="AB18" s="22"/>
      <c r="AC18" s="25" t="s">
        <v>97</v>
      </c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7">
        <v>12.073327900000001</v>
      </c>
      <c r="AR18" s="27">
        <v>22.232912041661763</v>
      </c>
      <c r="AS18" s="27">
        <v>0</v>
      </c>
      <c r="AT18" s="27">
        <v>0</v>
      </c>
      <c r="AU18" s="27">
        <v>0</v>
      </c>
      <c r="AV18" s="27">
        <v>0</v>
      </c>
      <c r="AW18" s="27">
        <v>0</v>
      </c>
      <c r="AX18" s="27">
        <v>0</v>
      </c>
      <c r="AY18" s="27">
        <v>0</v>
      </c>
      <c r="AZ18" s="27">
        <v>0</v>
      </c>
      <c r="BG18" s="18" t="s">
        <v>23</v>
      </c>
      <c r="BI18" s="17">
        <v>58.08</v>
      </c>
    </row>
    <row r="19" spans="2:84">
      <c r="B19" s="22"/>
      <c r="C19" s="25" t="s">
        <v>80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7">
        <v>-0.38870552844358436</v>
      </c>
      <c r="R19" s="27">
        <v>-1.3187730207168675</v>
      </c>
      <c r="S19" s="27">
        <v>-2.5120788072165499</v>
      </c>
      <c r="T19" s="27">
        <v>-2.5120788072165499</v>
      </c>
      <c r="U19" s="27">
        <v>-2.5120788072165499</v>
      </c>
      <c r="V19" s="27">
        <v>-2.5120788072165499</v>
      </c>
      <c r="W19" s="27">
        <v>-2.5120788072165499</v>
      </c>
      <c r="X19" s="27">
        <v>-2.5120788072165499</v>
      </c>
      <c r="Y19" s="27">
        <v>-2.5120788072165499</v>
      </c>
      <c r="Z19" s="27">
        <v>-2.5120788072165499</v>
      </c>
      <c r="AB19" s="22"/>
      <c r="AC19" s="25" t="s">
        <v>98</v>
      </c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G19" s="18" t="s">
        <v>24</v>
      </c>
      <c r="BI19" s="17">
        <v>5.8085000000000004</v>
      </c>
    </row>
    <row r="20" spans="2:84">
      <c r="B20" s="23" t="s">
        <v>81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30">
        <f t="shared" ref="Q20:Z20" si="8">SUM(Q18:Q19)</f>
        <v>-3.9948872828576731</v>
      </c>
      <c r="R20" s="30">
        <f t="shared" si="8"/>
        <v>87.565305523501451</v>
      </c>
      <c r="S20" s="30">
        <f t="shared" si="8"/>
        <v>169.3817712315915</v>
      </c>
      <c r="T20" s="30">
        <f t="shared" si="8"/>
        <v>177.74245185449746</v>
      </c>
      <c r="U20" s="30">
        <f t="shared" si="8"/>
        <v>183.43249623888428</v>
      </c>
      <c r="V20" s="30">
        <f t="shared" si="8"/>
        <v>189.52148564384242</v>
      </c>
      <c r="W20" s="30">
        <f t="shared" si="8"/>
        <v>188.86996367658901</v>
      </c>
      <c r="X20" s="30">
        <f t="shared" si="8"/>
        <v>189.40409319876588</v>
      </c>
      <c r="Y20" s="30">
        <f t="shared" si="8"/>
        <v>193.29879591992406</v>
      </c>
      <c r="Z20" s="30">
        <f t="shared" si="8"/>
        <v>202.87084603008847</v>
      </c>
      <c r="AB20" s="22"/>
      <c r="AC20" s="25" t="s">
        <v>99</v>
      </c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7">
        <v>71.424999999999997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G20" s="18" t="s">
        <v>25</v>
      </c>
      <c r="BI20" s="17">
        <v>13.298856000000001</v>
      </c>
    </row>
    <row r="21" spans="2:84">
      <c r="B21" s="22"/>
      <c r="C21" s="25" t="s">
        <v>82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7">
        <v>1.1984661848573019</v>
      </c>
      <c r="R21" s="27">
        <v>-26.269591657050466</v>
      </c>
      <c r="S21" s="27">
        <v>-50.814531369477464</v>
      </c>
      <c r="T21" s="27">
        <v>-53.322735556349244</v>
      </c>
      <c r="U21" s="27">
        <v>-55.029748871665277</v>
      </c>
      <c r="V21" s="27">
        <v>-56.856445693152722</v>
      </c>
      <c r="W21" s="27">
        <v>-56.660989102976686</v>
      </c>
      <c r="X21" s="27">
        <v>-56.821227959629766</v>
      </c>
      <c r="Y21" s="27">
        <v>-57.989638775977234</v>
      </c>
      <c r="Z21" s="27">
        <v>-60.861253809026529</v>
      </c>
      <c r="AB21" s="22"/>
      <c r="AC21" s="25" t="s">
        <v>100</v>
      </c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G21" s="7" t="s">
        <v>26</v>
      </c>
      <c r="BI21" s="21">
        <f>SUM(BI17:BI20)</f>
        <v>115.99999999999999</v>
      </c>
    </row>
    <row r="22" spans="2:84">
      <c r="B22" s="23" t="s">
        <v>70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31">
        <f t="shared" ref="Q22:Z22" si="9">SUM(Q20:Q21)</f>
        <v>-2.796421098000371</v>
      </c>
      <c r="R22" s="31">
        <f t="shared" si="9"/>
        <v>61.295713866450981</v>
      </c>
      <c r="S22" s="31">
        <f t="shared" si="9"/>
        <v>118.56723986211404</v>
      </c>
      <c r="T22" s="31">
        <f t="shared" si="9"/>
        <v>124.41971629814822</v>
      </c>
      <c r="U22" s="31">
        <f t="shared" si="9"/>
        <v>128.40274736721901</v>
      </c>
      <c r="V22" s="31">
        <f t="shared" si="9"/>
        <v>132.6650399506897</v>
      </c>
      <c r="W22" s="31">
        <f t="shared" si="9"/>
        <v>132.20897457361232</v>
      </c>
      <c r="X22" s="31">
        <f t="shared" si="9"/>
        <v>132.58286523913611</v>
      </c>
      <c r="Y22" s="31">
        <f t="shared" si="9"/>
        <v>135.30915714394683</v>
      </c>
      <c r="Z22" s="31">
        <f t="shared" si="9"/>
        <v>142.00959222106195</v>
      </c>
      <c r="AB22" s="22"/>
      <c r="AC22" s="25" t="s">
        <v>101</v>
      </c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7">
        <v>0</v>
      </c>
      <c r="AR22" s="27">
        <v>0</v>
      </c>
      <c r="AS22" s="27">
        <v>-47.42689594484564</v>
      </c>
      <c r="AT22" s="27">
        <v>-49.767886519259299</v>
      </c>
      <c r="AU22" s="27">
        <v>-51.361098946887608</v>
      </c>
      <c r="AV22" s="27">
        <v>-53.066015980275886</v>
      </c>
      <c r="AW22" s="27">
        <v>-52.883589829444915</v>
      </c>
      <c r="AX22" s="27">
        <v>-53.033146095654452</v>
      </c>
      <c r="AY22" s="27">
        <v>-54.123662857578758</v>
      </c>
      <c r="AZ22" s="27">
        <v>-56.803836888424769</v>
      </c>
      <c r="BG22" s="8"/>
    </row>
    <row r="23" spans="2:84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B23" s="23" t="s">
        <v>102</v>
      </c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30">
        <f t="shared" ref="AQ23:AZ23" si="10">SUM(AQ17:AQ22)</f>
        <v>82.433327899999995</v>
      </c>
      <c r="AR23" s="30">
        <f t="shared" si="10"/>
        <v>22.232912041661763</v>
      </c>
      <c r="AS23" s="30">
        <f t="shared" si="10"/>
        <v>-47.42689594484564</v>
      </c>
      <c r="AT23" s="30">
        <f t="shared" si="10"/>
        <v>-49.767886519259299</v>
      </c>
      <c r="AU23" s="30">
        <f t="shared" si="10"/>
        <v>-51.361098946887608</v>
      </c>
      <c r="AV23" s="30">
        <f t="shared" si="10"/>
        <v>-53.066015980275886</v>
      </c>
      <c r="AW23" s="30">
        <f t="shared" si="10"/>
        <v>-52.883589829444915</v>
      </c>
      <c r="AX23" s="30">
        <f t="shared" si="10"/>
        <v>-53.033146095654452</v>
      </c>
      <c r="AY23" s="30">
        <f t="shared" si="10"/>
        <v>-54.123662857578758</v>
      </c>
      <c r="AZ23" s="30">
        <f t="shared" si="10"/>
        <v>-56.803836888424769</v>
      </c>
      <c r="BF23" s="7" t="s">
        <v>27</v>
      </c>
      <c r="BG23" s="8"/>
      <c r="BI23" s="19" t="s">
        <v>28</v>
      </c>
    </row>
    <row r="24" spans="2:84">
      <c r="B24" s="25" t="s">
        <v>83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33" t="str">
        <f>IF(ISERROR(Q14/Q12),"N/A",
IF(AND(Q10&lt;&gt;0,Q14/Q12&lt;=1,Q14/Q12&gt;0),Q14/Q12,"N/A"))</f>
        <v>N/A</v>
      </c>
      <c r="R24" s="32">
        <f t="shared" ref="R24:Z24" si="11">IF(ISERROR(R14/R12),"N/A",
IF(AND(R10&lt;&gt;0,R14/R12&lt;=1,R14/R12&gt;0),R14/R12,"N/A"))</f>
        <v>0.3469910029852134</v>
      </c>
      <c r="S24" s="32">
        <f t="shared" si="11"/>
        <v>0.38207922056102833</v>
      </c>
      <c r="T24" s="32">
        <f t="shared" si="11"/>
        <v>0.38589708698420794</v>
      </c>
      <c r="U24" s="32">
        <f t="shared" si="11"/>
        <v>0.38423016913982611</v>
      </c>
      <c r="V24" s="32">
        <f t="shared" si="11"/>
        <v>0.38234328266239875</v>
      </c>
      <c r="W24" s="32">
        <f t="shared" si="11"/>
        <v>0.3715869170839402</v>
      </c>
      <c r="X24" s="32">
        <f t="shared" si="11"/>
        <v>0.36249565162847586</v>
      </c>
      <c r="Y24" s="32">
        <f t="shared" si="11"/>
        <v>0.35827698560890703</v>
      </c>
      <c r="Z24" s="32">
        <f t="shared" si="11"/>
        <v>0.36249294962619322</v>
      </c>
      <c r="AB24" s="23" t="s">
        <v>103</v>
      </c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31">
        <f t="shared" ref="AQ24:AZ24" si="12">AQ14+AQ16+AQ23</f>
        <v>1.366363467142321</v>
      </c>
      <c r="AR24" s="31">
        <f t="shared" si="12"/>
        <v>56.370282187783275</v>
      </c>
      <c r="AS24" s="31">
        <f t="shared" si="12"/>
        <v>98.275951309281268</v>
      </c>
      <c r="AT24" s="31">
        <f t="shared" si="12"/>
        <v>81.594134284540388</v>
      </c>
      <c r="AU24" s="31">
        <f t="shared" si="12"/>
        <v>84.266318291830856</v>
      </c>
      <c r="AV24" s="31">
        <f t="shared" si="12"/>
        <v>86.229233585944058</v>
      </c>
      <c r="AW24" s="31">
        <f t="shared" si="12"/>
        <v>86.447514083946245</v>
      </c>
      <c r="AX24" s="31">
        <f t="shared" si="12"/>
        <v>86.613401553205904</v>
      </c>
      <c r="AY24" s="31">
        <f t="shared" si="12"/>
        <v>88.036622781814231</v>
      </c>
      <c r="AZ24" s="31">
        <f t="shared" si="12"/>
        <v>91.580721902677311</v>
      </c>
      <c r="BG24" s="8"/>
    </row>
    <row r="25" spans="2:84">
      <c r="B25" s="25" t="s">
        <v>84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33" t="str">
        <f>IF(ISERROR(Q16/Q12),"N/A",
IF(AND(Q16/Q12&lt;=1,Q16/Q12&gt;0),Q16/Q12,"N/A"))</f>
        <v>N/A</v>
      </c>
      <c r="R25" s="32">
        <f t="shared" ref="R25:Z25" si="13">IF(ISERROR(R16/R12),"N/A",
IF(AND(R16/R12&lt;=1,R16/R12&gt;0),R16/R12,"N/A"))</f>
        <v>0.28348914061216085</v>
      </c>
      <c r="S25" s="32">
        <f t="shared" si="13"/>
        <v>0.33089760217603786</v>
      </c>
      <c r="T25" s="32">
        <f t="shared" si="13"/>
        <v>0.33503169767922014</v>
      </c>
      <c r="U25" s="32">
        <f t="shared" si="13"/>
        <v>0.33370956515383909</v>
      </c>
      <c r="V25" s="32">
        <f t="shared" si="13"/>
        <v>0.33211790578747347</v>
      </c>
      <c r="W25" s="32">
        <f t="shared" si="13"/>
        <v>0.32147011279210658</v>
      </c>
      <c r="X25" s="32">
        <f t="shared" si="13"/>
        <v>0.31256252117162409</v>
      </c>
      <c r="Y25" s="32">
        <f t="shared" si="13"/>
        <v>0.30859824477061309</v>
      </c>
      <c r="Z25" s="32">
        <f t="shared" si="13"/>
        <v>0.31305409537368362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G25" s="19" t="s">
        <v>29</v>
      </c>
      <c r="BI25" s="20" t="s">
        <v>30</v>
      </c>
      <c r="BJ25" s="20" t="s">
        <v>31</v>
      </c>
      <c r="BK25" s="20" t="s">
        <v>32</v>
      </c>
      <c r="BL25" s="20" t="s">
        <v>33</v>
      </c>
      <c r="BM25" s="20" t="s">
        <v>34</v>
      </c>
      <c r="BN25" s="20" t="s">
        <v>35</v>
      </c>
      <c r="BO25" s="20" t="s">
        <v>36</v>
      </c>
      <c r="BP25" s="20" t="s">
        <v>37</v>
      </c>
      <c r="BQ25" s="20" t="s">
        <v>38</v>
      </c>
      <c r="BR25" s="20" t="s">
        <v>39</v>
      </c>
      <c r="BS25" s="20" t="s">
        <v>40</v>
      </c>
      <c r="BT25" s="20" t="s">
        <v>41</v>
      </c>
      <c r="BU25" s="20" t="s">
        <v>42</v>
      </c>
      <c r="BV25" s="20" t="s">
        <v>43</v>
      </c>
      <c r="BW25" s="20" t="s">
        <v>44</v>
      </c>
      <c r="BX25" s="20" t="s">
        <v>45</v>
      </c>
      <c r="BY25" s="20" t="s">
        <v>46</v>
      </c>
      <c r="BZ25" s="20" t="s">
        <v>47</v>
      </c>
      <c r="CA25" s="20" t="s">
        <v>48</v>
      </c>
      <c r="CB25" s="20" t="s">
        <v>49</v>
      </c>
      <c r="CC25" s="20" t="s">
        <v>50</v>
      </c>
      <c r="CD25" s="20" t="s">
        <v>51</v>
      </c>
      <c r="CE25" s="20" t="s">
        <v>52</v>
      </c>
      <c r="CF25" s="20" t="s">
        <v>53</v>
      </c>
    </row>
    <row r="26" spans="2:84">
      <c r="B26" s="25" t="s">
        <v>85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33" t="str">
        <f>IF(ISERROR(Q18/Q12),"N/A",
IF(AND(Q18/Q12&lt;=1,Q18/Q12&gt;0),Q18/Q12,"N/A"))</f>
        <v>N/A</v>
      </c>
      <c r="R26" s="32">
        <f t="shared" ref="R26:Z26" si="14">IF(ISERROR(R18/R12),"N/A",
IF(AND(R18/R12&lt;=1,R18/R12&gt;0),R18/R12,"N/A"))</f>
        <v>0.27075548041850267</v>
      </c>
      <c r="S26" s="32">
        <f t="shared" si="14"/>
        <v>0.31842249234400416</v>
      </c>
      <c r="T26" s="32">
        <f t="shared" si="14"/>
        <v>0.3229654869735375</v>
      </c>
      <c r="U26" s="32">
        <f t="shared" si="14"/>
        <v>0.32204589485641882</v>
      </c>
      <c r="V26" s="32">
        <f t="shared" si="14"/>
        <v>0.32179866443166227</v>
      </c>
      <c r="W26" s="32">
        <f t="shared" si="14"/>
        <v>0.31144876568403429</v>
      </c>
      <c r="X26" s="32">
        <f t="shared" si="14"/>
        <v>0.302845129732768</v>
      </c>
      <c r="Y26" s="32">
        <f t="shared" si="14"/>
        <v>0.29918911081174654</v>
      </c>
      <c r="Z26" s="32">
        <f t="shared" si="14"/>
        <v>0.3039410058183829</v>
      </c>
      <c r="AB26" s="25" t="s">
        <v>104</v>
      </c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32">
        <f t="shared" ref="AQ26:AZ26" si="15">IF(ISERROR(-AQ22/Q22),0,
-AQ22/Q22)</f>
        <v>0</v>
      </c>
      <c r="AR26" s="32">
        <f t="shared" si="15"/>
        <v>0</v>
      </c>
      <c r="AS26" s="32">
        <f t="shared" si="15"/>
        <v>0.40000000000000019</v>
      </c>
      <c r="AT26" s="32">
        <f t="shared" si="15"/>
        <v>0.40000000000000008</v>
      </c>
      <c r="AU26" s="32">
        <f t="shared" si="15"/>
        <v>0.4</v>
      </c>
      <c r="AV26" s="32">
        <f t="shared" si="15"/>
        <v>0.4</v>
      </c>
      <c r="AW26" s="32">
        <f t="shared" si="15"/>
        <v>0.39999999999999991</v>
      </c>
      <c r="AX26" s="32">
        <f t="shared" si="15"/>
        <v>0.40000000000000008</v>
      </c>
      <c r="AY26" s="32">
        <f t="shared" si="15"/>
        <v>0.40000000000000019</v>
      </c>
      <c r="AZ26" s="32">
        <f t="shared" si="15"/>
        <v>0.39999999999999991</v>
      </c>
      <c r="BG26" s="8"/>
    </row>
    <row r="27" spans="2:84">
      <c r="B27" s="25" t="s">
        <v>86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33" t="str">
        <f>IF(ISERROR(Q22/Q12),"N/A",
IF(AND(Q22/Q12&lt;=1,Q22/Q12&gt;0),Q22/Q12,"N/A"))</f>
        <v>N/A</v>
      </c>
      <c r="R27" s="32">
        <f t="shared" ref="R27:Z27" si="16">IF(ISERROR(R22/R12),"N/A",
IF(AND(R22/R12&lt;=1,R22/R12&gt;0),R22/R12,"N/A"))</f>
        <v>0.18671679706112618</v>
      </c>
      <c r="S27" s="32">
        <f t="shared" si="16"/>
        <v>0.21963831759379393</v>
      </c>
      <c r="T27" s="32">
        <f t="shared" si="16"/>
        <v>0.2229251831608787</v>
      </c>
      <c r="U27" s="32">
        <f t="shared" si="16"/>
        <v>0.22238657765437103</v>
      </c>
      <c r="V27" s="32">
        <f t="shared" si="16"/>
        <v>0.22231234833838259</v>
      </c>
      <c r="W27" s="32">
        <f t="shared" si="16"/>
        <v>0.21515248457434405</v>
      </c>
      <c r="X27" s="32">
        <f t="shared" si="16"/>
        <v>0.20921673564037457</v>
      </c>
      <c r="Y27" s="32">
        <f t="shared" si="16"/>
        <v>0.20674554703356898</v>
      </c>
      <c r="Z27" s="32">
        <f t="shared" si="16"/>
        <v>0.21015641066422328</v>
      </c>
      <c r="AB27" s="25" t="s">
        <v>105</v>
      </c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32">
        <f t="shared" ref="AQ27:AZ27" si="17">IF(ISERROR(-AQ22/AQ14),0,
-AQ22/AQ14)</f>
        <v>0</v>
      </c>
      <c r="AR27" s="32">
        <f t="shared" si="17"/>
        <v>0</v>
      </c>
      <c r="AS27" s="32">
        <f t="shared" si="17"/>
        <v>0.32550424949573054</v>
      </c>
      <c r="AT27" s="32">
        <f t="shared" si="17"/>
        <v>0.37886054290830268</v>
      </c>
      <c r="AU27" s="32">
        <f t="shared" si="17"/>
        <v>0.37869259765145191</v>
      </c>
      <c r="AV27" s="32">
        <f t="shared" si="17"/>
        <v>0.38096070142757227</v>
      </c>
      <c r="AW27" s="32">
        <f t="shared" si="17"/>
        <v>0.37955336851646271</v>
      </c>
      <c r="AX27" s="32">
        <f t="shared" si="17"/>
        <v>0.37976696874029203</v>
      </c>
      <c r="AY27" s="32">
        <f t="shared" si="17"/>
        <v>0.38072280605055953</v>
      </c>
      <c r="AZ27" s="32">
        <f t="shared" si="17"/>
        <v>0.38281501357829306</v>
      </c>
      <c r="BG27" s="18" t="s">
        <v>54</v>
      </c>
      <c r="BI27" s="17">
        <v>0</v>
      </c>
      <c r="BJ27" s="17">
        <v>0</v>
      </c>
      <c r="BK27" s="17">
        <v>0</v>
      </c>
      <c r="BL27" s="17">
        <v>5.8218965999999996</v>
      </c>
      <c r="BM27" s="17">
        <v>8.7119999999999997</v>
      </c>
      <c r="BN27" s="17">
        <v>0</v>
      </c>
      <c r="BO27" s="17">
        <v>5.8079999999999998</v>
      </c>
      <c r="BP27" s="17">
        <v>0</v>
      </c>
      <c r="BQ27" s="17">
        <v>2.9039999999999999</v>
      </c>
      <c r="BR27" s="17">
        <v>12.614109300000001</v>
      </c>
      <c r="BS27" s="17">
        <v>0</v>
      </c>
      <c r="BT27" s="17">
        <v>6.7783160999999996</v>
      </c>
      <c r="BU27" s="17">
        <v>0</v>
      </c>
      <c r="BV27" s="17">
        <v>5.8079999999999998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</row>
    <row r="28" spans="2:84"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G28" s="18" t="s">
        <v>55</v>
      </c>
      <c r="BI28" s="17">
        <v>0</v>
      </c>
      <c r="BJ28" s="17">
        <v>0</v>
      </c>
      <c r="BK28" s="17">
        <v>0</v>
      </c>
      <c r="BL28" s="17">
        <v>5.8218965999999996</v>
      </c>
      <c r="BM28" s="17">
        <v>0</v>
      </c>
      <c r="BN28" s="17">
        <v>8.7119999999999997</v>
      </c>
      <c r="BO28" s="17">
        <v>0</v>
      </c>
      <c r="BP28" s="17">
        <v>5.8079999999999998</v>
      </c>
      <c r="BQ28" s="17">
        <v>0</v>
      </c>
      <c r="BR28" s="17">
        <v>2.9039999999999999</v>
      </c>
      <c r="BS28" s="17">
        <v>12.614109300000001</v>
      </c>
      <c r="BT28" s="17">
        <v>0</v>
      </c>
      <c r="BU28" s="17">
        <v>5.8079999999999998</v>
      </c>
      <c r="BV28" s="17">
        <v>0.97031610000000001</v>
      </c>
      <c r="BW28" s="17">
        <v>5.8079999999999998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</row>
    <row r="29" spans="2:84" ht="11.25">
      <c r="B29" s="52" t="s">
        <v>15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B29" s="52" t="s">
        <v>88</v>
      </c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G29" s="18" t="s">
        <v>125</v>
      </c>
      <c r="BI29" s="17">
        <v>2.5624999999999998E-2</v>
      </c>
      <c r="BJ29" s="17">
        <v>5.1313528645833328E-2</v>
      </c>
      <c r="BK29" s="17">
        <v>1.2455657434356011</v>
      </c>
      <c r="BL29" s="17">
        <v>1.2742787085078684</v>
      </c>
      <c r="BM29" s="17">
        <v>1.3030628578060441</v>
      </c>
      <c r="BN29" s="17">
        <v>1.3319183678076885</v>
      </c>
      <c r="BO29" s="17">
        <v>1.3608454154278782</v>
      </c>
      <c r="BP29" s="17">
        <v>1.389844178020293</v>
      </c>
      <c r="BQ29" s="17">
        <v>1.4189148333783017</v>
      </c>
      <c r="BR29" s="17">
        <v>1.4480575597360521</v>
      </c>
      <c r="BS29" s="17">
        <v>6.7887209348987323</v>
      </c>
      <c r="BT29" s="17">
        <v>13.630533428443584</v>
      </c>
      <c r="BU29" s="17">
        <v>19.515979792568267</v>
      </c>
      <c r="BV29" s="17">
        <v>26.389345282031094</v>
      </c>
      <c r="BW29" s="17">
        <v>32.306422867209463</v>
      </c>
      <c r="BX29" s="17">
        <v>35.213184448338396</v>
      </c>
      <c r="BY29" s="17">
        <v>36.145018808871221</v>
      </c>
      <c r="BZ29" s="17">
        <v>36.145018808871221</v>
      </c>
      <c r="CA29" s="17">
        <v>36.145018808871221</v>
      </c>
      <c r="CB29" s="17">
        <v>36.145018808871221</v>
      </c>
      <c r="CC29" s="17">
        <v>36.145018808871221</v>
      </c>
      <c r="CD29" s="17">
        <v>36.145018808871221</v>
      </c>
      <c r="CE29" s="17">
        <v>36.145018808871221</v>
      </c>
      <c r="CF29" s="17">
        <v>36.145018808871221</v>
      </c>
    </row>
    <row r="30" spans="2:84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G30" s="8"/>
    </row>
    <row r="31" spans="2:84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B31" s="23" t="s">
        <v>71</v>
      </c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4" t="str">
        <f t="shared" ref="AQ31:AZ31" si="18">BI$33</f>
        <v xml:space="preserve">2007 </v>
      </c>
      <c r="AR31" s="24" t="str">
        <f t="shared" si="18"/>
        <v xml:space="preserve">2008 </v>
      </c>
      <c r="AS31" s="24" t="str">
        <f t="shared" si="18"/>
        <v xml:space="preserve">2009 </v>
      </c>
      <c r="AT31" s="24" t="str">
        <f t="shared" si="18"/>
        <v xml:space="preserve">2010 </v>
      </c>
      <c r="AU31" s="24" t="str">
        <f t="shared" si="18"/>
        <v xml:space="preserve">2011 </v>
      </c>
      <c r="AV31" s="24" t="str">
        <f t="shared" si="18"/>
        <v xml:space="preserve">2012 </v>
      </c>
      <c r="AW31" s="24" t="str">
        <f t="shared" si="18"/>
        <v xml:space="preserve">2013 </v>
      </c>
      <c r="AX31" s="24" t="str">
        <f t="shared" si="18"/>
        <v xml:space="preserve">2014 </v>
      </c>
      <c r="AY31" s="24" t="str">
        <f t="shared" si="18"/>
        <v xml:space="preserve">2015 </v>
      </c>
      <c r="AZ31" s="24" t="str">
        <f t="shared" si="18"/>
        <v xml:space="preserve">2016 </v>
      </c>
      <c r="BF31" s="7" t="s">
        <v>56</v>
      </c>
      <c r="BG31" s="8"/>
      <c r="BI31" s="19" t="s">
        <v>57</v>
      </c>
    </row>
    <row r="32" spans="2:84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G32" s="8"/>
    </row>
    <row r="33" spans="2:70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B33" s="22"/>
      <c r="AC33" s="25" t="s">
        <v>106</v>
      </c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7">
        <v>1.9550689955859242</v>
      </c>
      <c r="AR33" s="27">
        <v>58.606924522135152</v>
      </c>
      <c r="AS33" s="27">
        <v>156.88287583141644</v>
      </c>
      <c r="AT33" s="27">
        <v>238.47701011595674</v>
      </c>
      <c r="AU33" s="27">
        <v>322.74332840778754</v>
      </c>
      <c r="AV33" s="27">
        <v>408.97256199373157</v>
      </c>
      <c r="AW33" s="27">
        <v>495.42007607767783</v>
      </c>
      <c r="AX33" s="27">
        <v>582.03347763088368</v>
      </c>
      <c r="AY33" s="27">
        <v>670.0701004126978</v>
      </c>
      <c r="AZ33" s="27">
        <v>761.65082231537508</v>
      </c>
      <c r="BG33" s="19" t="s">
        <v>29</v>
      </c>
      <c r="BI33" s="16" t="s">
        <v>58</v>
      </c>
      <c r="BJ33" s="16" t="s">
        <v>59</v>
      </c>
      <c r="BK33" s="16" t="s">
        <v>60</v>
      </c>
      <c r="BL33" s="16" t="s">
        <v>61</v>
      </c>
      <c r="BM33" s="16" t="s">
        <v>62</v>
      </c>
      <c r="BN33" s="16" t="s">
        <v>63</v>
      </c>
      <c r="BO33" s="16" t="s">
        <v>64</v>
      </c>
      <c r="BP33" s="16" t="s">
        <v>65</v>
      </c>
      <c r="BQ33" s="16" t="s">
        <v>66</v>
      </c>
      <c r="BR33" s="16" t="s">
        <v>67</v>
      </c>
    </row>
    <row r="34" spans="2:70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B34" s="22"/>
      <c r="AC34" s="25" t="s">
        <v>107</v>
      </c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7">
        <v>0</v>
      </c>
      <c r="AR34" s="27">
        <v>21.835638284535001</v>
      </c>
      <c r="AS34" s="27">
        <v>22.128774250546574</v>
      </c>
      <c r="AT34" s="27">
        <v>22.737315542436605</v>
      </c>
      <c r="AU34" s="27">
        <v>23.362591719853604</v>
      </c>
      <c r="AV34" s="27">
        <v>23.939475388345901</v>
      </c>
      <c r="AW34" s="27">
        <v>24.576412633578371</v>
      </c>
      <c r="AX34" s="27">
        <v>25.206648328699849</v>
      </c>
      <c r="AY34" s="27">
        <v>25.899831157739097</v>
      </c>
      <c r="AZ34" s="27">
        <v>26.539365923007036</v>
      </c>
      <c r="BG34" s="8"/>
    </row>
    <row r="35" spans="2:70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B35" s="22"/>
      <c r="AC35" s="25" t="s">
        <v>108</v>
      </c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7">
        <v>79.666827900000001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G35" s="18" t="s">
        <v>68</v>
      </c>
      <c r="BI35" s="17">
        <v>1.2234493722525772</v>
      </c>
      <c r="BJ35" s="17">
        <v>328.28173378736983</v>
      </c>
      <c r="BK35" s="17">
        <v>539.82948495078188</v>
      </c>
      <c r="BL35" s="17">
        <v>558.12319870724559</v>
      </c>
      <c r="BM35" s="17">
        <v>577.385329283587</v>
      </c>
      <c r="BN35" s="17">
        <v>596.75065709242415</v>
      </c>
      <c r="BO35" s="17">
        <v>614.48964828444116</v>
      </c>
      <c r="BP35" s="17">
        <v>633.71061035496973</v>
      </c>
      <c r="BQ35" s="17">
        <v>654.47192979676061</v>
      </c>
      <c r="BR35" s="17">
        <v>675.73285902735233</v>
      </c>
    </row>
    <row r="36" spans="2:70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B36" s="22"/>
      <c r="AC36" s="25" t="s">
        <v>109</v>
      </c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G36" s="18" t="s">
        <v>69</v>
      </c>
      <c r="BI36" s="17">
        <v>-3.4804734210807555</v>
      </c>
      <c r="BJ36" s="17">
        <v>93.064306590051643</v>
      </c>
      <c r="BK36" s="17">
        <v>178.62828215413924</v>
      </c>
      <c r="BL36" s="17">
        <v>186.9889627770452</v>
      </c>
      <c r="BM36" s="17">
        <v>192.67900716143203</v>
      </c>
      <c r="BN36" s="17">
        <v>198.1915785108346</v>
      </c>
      <c r="BO36" s="17">
        <v>197.54005654358119</v>
      </c>
      <c r="BP36" s="17">
        <v>198.07418606575806</v>
      </c>
      <c r="BQ36" s="17">
        <v>201.96888878691624</v>
      </c>
      <c r="BR36" s="17">
        <v>211.54093889708065</v>
      </c>
    </row>
    <row r="37" spans="2:70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B37" s="23" t="s">
        <v>110</v>
      </c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30">
        <f t="shared" ref="AQ37:AZ37" si="19">SUM(AQ33:AQ36)</f>
        <v>81.62189689558592</v>
      </c>
      <c r="AR37" s="30">
        <f t="shared" si="19"/>
        <v>80.442562806670153</v>
      </c>
      <c r="AS37" s="30">
        <f t="shared" si="19"/>
        <v>179.01165008196301</v>
      </c>
      <c r="AT37" s="30">
        <f t="shared" si="19"/>
        <v>261.21432565839336</v>
      </c>
      <c r="AU37" s="30">
        <f t="shared" si="19"/>
        <v>346.10592012764113</v>
      </c>
      <c r="AV37" s="30">
        <f t="shared" si="19"/>
        <v>432.91203738207747</v>
      </c>
      <c r="AW37" s="30">
        <f t="shared" si="19"/>
        <v>519.99648871125623</v>
      </c>
      <c r="AX37" s="30">
        <f t="shared" si="19"/>
        <v>607.24012595958357</v>
      </c>
      <c r="AY37" s="30">
        <f t="shared" si="19"/>
        <v>695.96993157043687</v>
      </c>
      <c r="AZ37" s="30">
        <f t="shared" si="19"/>
        <v>788.19018823838212</v>
      </c>
      <c r="BG37" s="18" t="s">
        <v>70</v>
      </c>
      <c r="BI37" s="17">
        <v>-2.796421098000371</v>
      </c>
      <c r="BJ37" s="17">
        <v>61.295713866450981</v>
      </c>
      <c r="BK37" s="17">
        <v>118.56723986211404</v>
      </c>
      <c r="BL37" s="17">
        <v>124.41971629814822</v>
      </c>
      <c r="BM37" s="17">
        <v>128.40274736721901</v>
      </c>
      <c r="BN37" s="17">
        <v>132.6650399506897</v>
      </c>
      <c r="BO37" s="17">
        <v>132.20897457361232</v>
      </c>
      <c r="BP37" s="17">
        <v>132.58286523913611</v>
      </c>
      <c r="BQ37" s="17">
        <v>135.30915714394683</v>
      </c>
      <c r="BR37" s="17">
        <v>142.00959222106195</v>
      </c>
    </row>
    <row r="38" spans="2:70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B38" s="22"/>
      <c r="AC38" s="25" t="s">
        <v>111</v>
      </c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7">
        <v>1.1984661848573026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</row>
    <row r="39" spans="2:70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B39" s="22"/>
      <c r="AC39" s="25" t="s">
        <v>112</v>
      </c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7">
        <v>0.93929166666666675</v>
      </c>
      <c r="AR39" s="27">
        <v>94.820207620833344</v>
      </c>
      <c r="AS39" s="27">
        <v>88.08577550550217</v>
      </c>
      <c r="AT39" s="27">
        <v>81.351343390170967</v>
      </c>
      <c r="AU39" s="27">
        <v>74.616911274839765</v>
      </c>
      <c r="AV39" s="27">
        <v>68.458897215064113</v>
      </c>
      <c r="AW39" s="27">
        <v>62.30088315528846</v>
      </c>
      <c r="AX39" s="27">
        <v>56.142869095512815</v>
      </c>
      <c r="AY39" s="27">
        <v>49.984855035737169</v>
      </c>
      <c r="AZ39" s="27">
        <v>43.826840975961531</v>
      </c>
    </row>
    <row r="40" spans="2:70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B40" s="23" t="s">
        <v>113</v>
      </c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30">
        <f t="shared" ref="AQ40:AZ40" si="20">SUM(AQ38:AQ39)</f>
        <v>2.1377578515239692</v>
      </c>
      <c r="AR40" s="30">
        <f t="shared" si="20"/>
        <v>94.820207620833344</v>
      </c>
      <c r="AS40" s="30">
        <f t="shared" si="20"/>
        <v>88.08577550550217</v>
      </c>
      <c r="AT40" s="30">
        <f t="shared" si="20"/>
        <v>81.351343390170967</v>
      </c>
      <c r="AU40" s="30">
        <f t="shared" si="20"/>
        <v>74.616911274839765</v>
      </c>
      <c r="AV40" s="30">
        <f t="shared" si="20"/>
        <v>68.458897215064113</v>
      </c>
      <c r="AW40" s="30">
        <f t="shared" si="20"/>
        <v>62.30088315528846</v>
      </c>
      <c r="AX40" s="30">
        <f t="shared" si="20"/>
        <v>56.142869095512815</v>
      </c>
      <c r="AY40" s="30">
        <f t="shared" si="20"/>
        <v>49.984855035737169</v>
      </c>
      <c r="AZ40" s="30">
        <f t="shared" si="20"/>
        <v>43.826840975961531</v>
      </c>
    </row>
    <row r="41" spans="2:70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B41" s="23" t="s">
        <v>124</v>
      </c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34">
        <f t="shared" ref="AQ41:AZ41" si="21">SUM(AQ40,AQ37)</f>
        <v>83.759654747109892</v>
      </c>
      <c r="AR41" s="34">
        <f t="shared" si="21"/>
        <v>175.26277042750348</v>
      </c>
      <c r="AS41" s="34">
        <f t="shared" si="21"/>
        <v>267.09742558746518</v>
      </c>
      <c r="AT41" s="34">
        <f t="shared" si="21"/>
        <v>342.56566904856436</v>
      </c>
      <c r="AU41" s="34">
        <f t="shared" si="21"/>
        <v>420.72283140248089</v>
      </c>
      <c r="AV41" s="34">
        <f t="shared" si="21"/>
        <v>501.37093459714157</v>
      </c>
      <c r="AW41" s="34">
        <f t="shared" si="21"/>
        <v>582.29737186654472</v>
      </c>
      <c r="AX41" s="34">
        <f t="shared" si="21"/>
        <v>663.38299505509633</v>
      </c>
      <c r="AY41" s="34">
        <f t="shared" si="21"/>
        <v>745.95478660617403</v>
      </c>
      <c r="AZ41" s="34">
        <f t="shared" si="21"/>
        <v>832.01702921434367</v>
      </c>
    </row>
    <row r="42" spans="2:70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B42" s="23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spans="2:70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B43" s="22"/>
      <c r="AC43" s="25" t="s">
        <v>114</v>
      </c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7">
        <v>0.47554241666666669</v>
      </c>
      <c r="AR43" s="27">
        <v>8.9934588501815114</v>
      </c>
      <c r="AS43" s="27">
        <v>29.687770092874736</v>
      </c>
      <c r="AT43" s="27">
        <v>30.504183775084961</v>
      </c>
      <c r="AU43" s="27">
        <v>31.619697708670273</v>
      </c>
      <c r="AV43" s="27">
        <v>32.668776932917176</v>
      </c>
      <c r="AW43" s="27">
        <v>34.26982945815287</v>
      </c>
      <c r="AX43" s="27">
        <v>35.805733503222875</v>
      </c>
      <c r="AY43" s="27">
        <v>37.192030767932408</v>
      </c>
      <c r="AZ43" s="27">
        <v>38.048518043464895</v>
      </c>
    </row>
    <row r="44" spans="2:70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B44" s="22"/>
      <c r="AC44" s="25" t="s">
        <v>115</v>
      </c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7">
        <v>0.82499999999999996</v>
      </c>
      <c r="AR44" s="27">
        <v>0</v>
      </c>
      <c r="AS44" s="27">
        <v>0</v>
      </c>
      <c r="AT44" s="27">
        <v>0</v>
      </c>
      <c r="AU44" s="27">
        <v>0</v>
      </c>
      <c r="AV44" s="27">
        <v>0</v>
      </c>
      <c r="AW44" s="27">
        <v>0</v>
      </c>
      <c r="AX44" s="27">
        <v>0</v>
      </c>
      <c r="AY44" s="27">
        <v>0</v>
      </c>
      <c r="AZ44" s="27">
        <v>0</v>
      </c>
    </row>
    <row r="45" spans="2:70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B45" s="23" t="s">
        <v>116</v>
      </c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30">
        <f t="shared" ref="AQ45:AZ45" si="22">SUM(AQ43:AQ44)</f>
        <v>1.3005424166666666</v>
      </c>
      <c r="AR45" s="30">
        <f t="shared" si="22"/>
        <v>8.9934588501815114</v>
      </c>
      <c r="AS45" s="30">
        <f t="shared" si="22"/>
        <v>29.687770092874736</v>
      </c>
      <c r="AT45" s="30">
        <f t="shared" si="22"/>
        <v>30.504183775084961</v>
      </c>
      <c r="AU45" s="30">
        <f t="shared" si="22"/>
        <v>31.619697708670273</v>
      </c>
      <c r="AV45" s="30">
        <f t="shared" si="22"/>
        <v>32.668776932917176</v>
      </c>
      <c r="AW45" s="30">
        <f t="shared" si="22"/>
        <v>34.26982945815287</v>
      </c>
      <c r="AX45" s="30">
        <f t="shared" si="22"/>
        <v>35.805733503222875</v>
      </c>
      <c r="AY45" s="30">
        <f t="shared" si="22"/>
        <v>37.192030767932408</v>
      </c>
      <c r="AZ45" s="30">
        <f t="shared" si="22"/>
        <v>38.048518043464895</v>
      </c>
    </row>
    <row r="46" spans="2:70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B46" s="22"/>
      <c r="AC46" s="25" t="s">
        <v>117</v>
      </c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7">
        <v>13.630533428443584</v>
      </c>
      <c r="AR46" s="27">
        <v>36.145018808871221</v>
      </c>
      <c r="AS46" s="27">
        <v>36.145018808871221</v>
      </c>
      <c r="AT46" s="27">
        <v>36.145018808871221</v>
      </c>
      <c r="AU46" s="27">
        <v>36.145018808871221</v>
      </c>
      <c r="AV46" s="27">
        <v>36.145018808871221</v>
      </c>
      <c r="AW46" s="27">
        <v>36.145018808871221</v>
      </c>
      <c r="AX46" s="27">
        <v>36.145018808871221</v>
      </c>
      <c r="AY46" s="27">
        <v>36.145018808871221</v>
      </c>
      <c r="AZ46" s="27">
        <v>36.145018808871221</v>
      </c>
    </row>
    <row r="47" spans="2:70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B47" s="23" t="s">
        <v>118</v>
      </c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30">
        <f t="shared" ref="AQ47:AZ47" si="23">SUM(AQ46)</f>
        <v>13.630533428443584</v>
      </c>
      <c r="AR47" s="30">
        <f t="shared" si="23"/>
        <v>36.145018808871221</v>
      </c>
      <c r="AS47" s="30">
        <f t="shared" si="23"/>
        <v>36.145018808871221</v>
      </c>
      <c r="AT47" s="30">
        <f t="shared" si="23"/>
        <v>36.145018808871221</v>
      </c>
      <c r="AU47" s="30">
        <f t="shared" si="23"/>
        <v>36.145018808871221</v>
      </c>
      <c r="AV47" s="30">
        <f t="shared" si="23"/>
        <v>36.145018808871221</v>
      </c>
      <c r="AW47" s="30">
        <f t="shared" si="23"/>
        <v>36.145018808871221</v>
      </c>
      <c r="AX47" s="30">
        <f t="shared" si="23"/>
        <v>36.145018808871221</v>
      </c>
      <c r="AY47" s="30">
        <f t="shared" si="23"/>
        <v>36.145018808871221</v>
      </c>
      <c r="AZ47" s="30">
        <f t="shared" si="23"/>
        <v>36.145018808871221</v>
      </c>
    </row>
    <row r="48" spans="2:70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B48" s="23" t="s">
        <v>119</v>
      </c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34">
        <f t="shared" ref="AQ48:AZ48" si="24">SUM(AQ47,AQ45)</f>
        <v>14.93107584511025</v>
      </c>
      <c r="AR48" s="34">
        <f t="shared" si="24"/>
        <v>45.138477659052732</v>
      </c>
      <c r="AS48" s="34">
        <f t="shared" si="24"/>
        <v>65.832788901745957</v>
      </c>
      <c r="AT48" s="34">
        <f t="shared" si="24"/>
        <v>66.649202583956182</v>
      </c>
      <c r="AU48" s="34">
        <f t="shared" si="24"/>
        <v>67.764716517541501</v>
      </c>
      <c r="AV48" s="34">
        <f t="shared" si="24"/>
        <v>68.813795741788397</v>
      </c>
      <c r="AW48" s="34">
        <f t="shared" si="24"/>
        <v>70.414848267024098</v>
      </c>
      <c r="AX48" s="34">
        <f t="shared" si="24"/>
        <v>71.950752312094096</v>
      </c>
      <c r="AY48" s="34">
        <f t="shared" si="24"/>
        <v>73.337049576803622</v>
      </c>
      <c r="AZ48" s="34">
        <f t="shared" si="24"/>
        <v>74.193536852336109</v>
      </c>
    </row>
    <row r="49" spans="2:52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B49" s="23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2:52" ht="11.25" thickBot="1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B50" s="23" t="s">
        <v>120</v>
      </c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36">
        <f t="shared" ref="AQ50:AZ50" si="25">AQ41-AQ48</f>
        <v>68.828578901999634</v>
      </c>
      <c r="AR50" s="36">
        <f t="shared" si="25"/>
        <v>130.12429276845074</v>
      </c>
      <c r="AS50" s="36">
        <f t="shared" si="25"/>
        <v>201.26463668571921</v>
      </c>
      <c r="AT50" s="36">
        <f t="shared" si="25"/>
        <v>275.91646646460816</v>
      </c>
      <c r="AU50" s="36">
        <f t="shared" si="25"/>
        <v>352.95811488493939</v>
      </c>
      <c r="AV50" s="36">
        <f t="shared" si="25"/>
        <v>432.55713885535317</v>
      </c>
      <c r="AW50" s="36">
        <f t="shared" si="25"/>
        <v>511.8825235995206</v>
      </c>
      <c r="AX50" s="36">
        <f t="shared" si="25"/>
        <v>591.43224274300223</v>
      </c>
      <c r="AY50" s="36">
        <f t="shared" si="25"/>
        <v>672.61773702937035</v>
      </c>
      <c r="AZ50" s="36">
        <f t="shared" si="25"/>
        <v>757.82349236200753</v>
      </c>
    </row>
    <row r="51" spans="2:52" ht="11.25" thickTop="1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B51" s="23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spans="2:52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B52" s="22"/>
      <c r="AC52" s="25" t="s">
        <v>121</v>
      </c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7">
        <v>71.424999999999997</v>
      </c>
      <c r="AR52" s="27">
        <v>71.424999999999997</v>
      </c>
      <c r="AS52" s="27">
        <v>71.424999999999997</v>
      </c>
      <c r="AT52" s="27">
        <v>71.424999999999997</v>
      </c>
      <c r="AU52" s="27">
        <v>71.424999999999997</v>
      </c>
      <c r="AV52" s="27">
        <v>71.424999999999997</v>
      </c>
      <c r="AW52" s="27">
        <v>71.424999999999997</v>
      </c>
      <c r="AX52" s="27">
        <v>71.424999999999997</v>
      </c>
      <c r="AY52" s="27">
        <v>71.424999999999997</v>
      </c>
      <c r="AZ52" s="27">
        <v>71.424999999999997</v>
      </c>
    </row>
    <row r="53" spans="2:52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B53" s="22"/>
      <c r="AC53" s="25" t="s">
        <v>122</v>
      </c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7">
        <v>-2.5964210980003717</v>
      </c>
      <c r="AR53" s="27">
        <v>58.699292768450633</v>
      </c>
      <c r="AS53" s="27">
        <v>129.83963668571909</v>
      </c>
      <c r="AT53" s="27">
        <v>204.49146646460801</v>
      </c>
      <c r="AU53" s="27">
        <v>281.53311488493944</v>
      </c>
      <c r="AV53" s="27">
        <v>361.13213885535322</v>
      </c>
      <c r="AW53" s="27">
        <v>440.45752359952058</v>
      </c>
      <c r="AX53" s="27">
        <v>520.00724274300217</v>
      </c>
      <c r="AY53" s="27">
        <v>601.19273702937028</v>
      </c>
      <c r="AZ53" s="27">
        <v>686.39849236200746</v>
      </c>
    </row>
    <row r="54" spans="2:52" ht="11.25" thickBot="1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B54" s="23" t="s">
        <v>123</v>
      </c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35">
        <f t="shared" ref="AQ54:AZ54" si="26">SUM(AQ52:AQ53)</f>
        <v>68.82857890199962</v>
      </c>
      <c r="AR54" s="35">
        <f t="shared" si="26"/>
        <v>130.12429276845063</v>
      </c>
      <c r="AS54" s="35">
        <f t="shared" si="26"/>
        <v>201.2646366857191</v>
      </c>
      <c r="AT54" s="35">
        <f t="shared" si="26"/>
        <v>275.91646646460799</v>
      </c>
      <c r="AU54" s="35">
        <f t="shared" si="26"/>
        <v>352.95811488493945</v>
      </c>
      <c r="AV54" s="35">
        <f t="shared" si="26"/>
        <v>432.55713885535323</v>
      </c>
      <c r="AW54" s="35">
        <f t="shared" si="26"/>
        <v>511.8825235995206</v>
      </c>
      <c r="AX54" s="35">
        <f t="shared" si="26"/>
        <v>591.43224274300212</v>
      </c>
      <c r="AY54" s="35">
        <f t="shared" si="26"/>
        <v>672.61773702937023</v>
      </c>
      <c r="AZ54" s="35">
        <f t="shared" si="26"/>
        <v>757.82349236200741</v>
      </c>
    </row>
    <row r="55" spans="2:52" ht="11.25" thickTop="1"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</row>
    <row r="56" spans="2:52" ht="11.25">
      <c r="B56" s="52" t="str">
        <f>BI23</f>
        <v>Capital Expenditure &amp; Debt Drawdowns ($ million)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B56" s="52" t="str">
        <f>BI31</f>
        <v>Income Statement Analysis ($ million)</v>
      </c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2:52" s="22" customFormat="1"/>
    <row r="58" spans="2:52" s="22" customFormat="1"/>
    <row r="59" spans="2:52" s="22" customFormat="1"/>
    <row r="60" spans="2:52" s="22" customFormat="1"/>
    <row r="61" spans="2:52" s="22" customFormat="1"/>
    <row r="62" spans="2:52" s="22" customFormat="1"/>
    <row r="63" spans="2:52" s="22" customFormat="1"/>
    <row r="64" spans="2:52" s="22" customFormat="1"/>
    <row r="65" s="22" customFormat="1"/>
    <row r="66" s="22" customFormat="1"/>
    <row r="67" s="22" customFormat="1"/>
    <row r="68" s="22" customFormat="1"/>
    <row r="69" s="22" customFormat="1"/>
    <row r="70" s="22" customFormat="1"/>
    <row r="71" s="22" customFormat="1"/>
    <row r="72" s="22" customFormat="1"/>
    <row r="73" s="22" customFormat="1"/>
    <row r="74" s="22" customFormat="1"/>
    <row r="75" s="22" customFormat="1"/>
    <row r="76" s="22" customFormat="1"/>
    <row r="77" s="22" customFormat="1"/>
    <row r="78" s="22" customFormat="1"/>
    <row r="79" s="22" customFormat="1"/>
    <row r="80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</sheetData>
  <mergeCells count="8">
    <mergeCell ref="AB56:AZ56"/>
    <mergeCell ref="B29:Z29"/>
    <mergeCell ref="B56:Z56"/>
    <mergeCell ref="B3:K3"/>
    <mergeCell ref="B4:C4"/>
    <mergeCell ref="B6:Z6"/>
    <mergeCell ref="AB6:AZ6"/>
    <mergeCell ref="AB29:AZ29"/>
  </mergeCells>
  <hyperlinks>
    <hyperlink ref="B3" location="HL_Home" tooltip="Go to Table of Contents" display="HL_Home"/>
    <hyperlink ref="A4" location="$B$5" tooltip="Go to Top of Sheet" display="$B$5"/>
    <hyperlink ref="B4" location="HL_Sheet_Main_2" tooltip="Go to Previous Sheet" display="HL_Sheet_Main_2"/>
  </hyperlinks>
  <pageMargins left="0.39370078510708278" right="0.39370078510708278" top="0.59055116441514754" bottom="0.98425197601318359" header="0" footer="0.31496062992126"/>
  <pageSetup paperSize="8" scale="80" orientation="landscape" r:id="rId1"/>
  <headerFooter>
    <oddFooter>&amp;C&amp;"Tahoma,Bold"&amp;10Page &amp;P of &amp;N&amp;L&amp;"Bold"&amp;7&amp;F
&amp;A
Printed: &amp;T on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Cover</vt:lpstr>
      <vt:lpstr>Contents</vt:lpstr>
      <vt:lpstr>Dashboard_MS</vt:lpstr>
      <vt:lpstr>HL_Home</vt:lpstr>
      <vt:lpstr>Model_Name</vt:lpstr>
      <vt:lpstr>Contents!Print_Area</vt:lpstr>
      <vt:lpstr>Cover!Print_Area</vt:lpstr>
      <vt:lpstr>Dashboard_MS!Print_Area</vt:lpstr>
      <vt:lpstr>Contents!Print_Titles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james.longden</dc:creator>
  <cp:lastModifiedBy>Best Practice Modelling</cp:lastModifiedBy>
  <cp:lastPrinted>2010-04-09T08:00:06Z</cp:lastPrinted>
  <dcterms:created xsi:type="dcterms:W3CDTF">2010-04-09T07:28:34Z</dcterms:created>
  <dcterms:modified xsi:type="dcterms:W3CDTF">2010-11-30T03:22:17Z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BSCK">
    <vt:lpwstr>CO-4142|-4142/COC-4142|-4142/CS1-4142|-4142/S1S2-4142|-4142/S2BAR6|-4142/BATAR6|-4142/TABO-4142|-4142/BOTO-4142|-4142/TOLU-4142|-4142/LUMS-4142|-4142/MSCH-4142|-4142/CH</vt:lpwstr>
  </property>
</Properties>
</file>