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k_Finansmod_Excel\Engelsk_bok\Manus_Routledge\Spreadsheet\"/>
    </mc:Choice>
  </mc:AlternateContent>
  <bookViews>
    <workbookView xWindow="0" yWindow="0" windowWidth="20715" windowHeight="11910" tabRatio="805"/>
  </bookViews>
  <sheets>
    <sheet name="Pr 8-1" sheetId="29" r:id="rId1"/>
    <sheet name="Pr 8-2" sheetId="30" r:id="rId2"/>
    <sheet name="Pr 8-3" sheetId="31" r:id="rId3"/>
    <sheet name="Pr 8-4" sheetId="32" r:id="rId4"/>
    <sheet name="Pr 8-5" sheetId="33" r:id="rId5"/>
    <sheet name="Pr 8-6" sheetId="34" r:id="rId6"/>
    <sheet name="Pr 8-7" sheetId="35" r:id="rId7"/>
    <sheet name="Pr 8-8" sheetId="36" r:id="rId8"/>
    <sheet name="Pr 8-9" sheetId="37" r:id="rId9"/>
    <sheet name="Pr 8-10" sheetId="38" r:id="rId10"/>
    <sheet name="Pr 8-11" sheetId="39" r:id="rId11"/>
    <sheet name="Pr 8-12" sheetId="40" r:id="rId12"/>
    <sheet name="Pr 8-13" sheetId="41" r:id="rId13"/>
    <sheet name="Pr 8-14" sheetId="42" r:id="rId14"/>
    <sheet name="Pr 8-15" sheetId="43" r:id="rId15"/>
    <sheet name="Pr 8-16" sheetId="44" r:id="rId16"/>
  </sheets>
  <externalReferences>
    <externalReference r:id="rId17"/>
    <externalReference r:id="rId18"/>
    <externalReference r:id="rId19"/>
  </externalReferences>
  <definedNames>
    <definedName name="A">'Pr 8-3'!$B$5:$B$20</definedName>
    <definedName name="Axe">'[1]Eks 3.6'!$B$6:$B$13</definedName>
    <definedName name="B">'Pr 8-3'!$C$5:$C$20</definedName>
    <definedName name="BR">'[1]Eks 3.1'!$G$4:$G$15</definedName>
    <definedName name="Bud">'[1]Eks 3.6'!$C$6:$C$13</definedName>
    <definedName name="Call">#REF!</definedName>
    <definedName name="Cen">'[1]Eks 3.6'!$D$6:$D$13</definedName>
    <definedName name="d_1">'[2]Løsn kap 5'!$E$164</definedName>
    <definedName name="d_2">'[2]Løsn kap 5'!$E$165</definedName>
    <definedName name="Dip">'[1]Eks 3.6'!$E$6:$E$13</definedName>
    <definedName name="Ebb">'[1]Eks 3.6'!$F$6:$F$13</definedName>
    <definedName name="implied_call_volatility">#REF!</definedName>
    <definedName name="interest">#REF!</definedName>
    <definedName name="Ny">#REF!</definedName>
    <definedName name="r_">#REF!</definedName>
    <definedName name="rente">'[2]Løsn kap 5'!$B$166</definedName>
    <definedName name="S" localSheetId="0">#REF!</definedName>
    <definedName name="S" localSheetId="9">#REF!</definedName>
    <definedName name="S" localSheetId="10">#REF!</definedName>
    <definedName name="S" localSheetId="11">#REF!</definedName>
    <definedName name="S" localSheetId="13">#REF!</definedName>
    <definedName name="S" localSheetId="1">#REF!</definedName>
    <definedName name="S" localSheetId="2">#REF!</definedName>
    <definedName name="S" localSheetId="3">#REF!</definedName>
    <definedName name="S" localSheetId="5">#REF!</definedName>
    <definedName name="S" localSheetId="7">#REF!</definedName>
    <definedName name="S" localSheetId="8">#REF!</definedName>
    <definedName name="S">'[2]Løsn kap 5'!$B$164</definedName>
    <definedName name="sdffs">#REF!</definedName>
    <definedName name="sigma" localSheetId="0">#REF!</definedName>
    <definedName name="sigma" localSheetId="9">#REF!</definedName>
    <definedName name="sigma" localSheetId="10">#REF!</definedName>
    <definedName name="sigma" localSheetId="11">#REF!</definedName>
    <definedName name="sigma" localSheetId="13">#REF!</definedName>
    <definedName name="sigma" localSheetId="1">#REF!</definedName>
    <definedName name="sigma" localSheetId="2">#REF!</definedName>
    <definedName name="sigma" localSheetId="3">#REF!</definedName>
    <definedName name="sigma" localSheetId="5">#REF!</definedName>
    <definedName name="sigma" localSheetId="7">#REF!</definedName>
    <definedName name="sigma" localSheetId="8">#REF!</definedName>
    <definedName name="sigma">'[2]Løsn kap 5'!$B$167</definedName>
    <definedName name="solver_adj" localSheetId="9" hidden="1">'Pr 8-10'!$B$17:$F$17</definedName>
    <definedName name="solver_adj" localSheetId="7" hidden="1">'Pr 8-8'!$J$6:$J$10</definedName>
    <definedName name="solver_cvg" localSheetId="9" hidden="1">0.0001</definedName>
    <definedName name="solver_cvg" localSheetId="7" hidden="1">0.0001</definedName>
    <definedName name="solver_drv" localSheetId="9" hidden="1">1</definedName>
    <definedName name="solver_drv" localSheetId="7" hidden="1">1</definedName>
    <definedName name="solver_est" localSheetId="9" hidden="1">1</definedName>
    <definedName name="solver_est" localSheetId="7" hidden="1">1</definedName>
    <definedName name="solver_itr" localSheetId="9" hidden="1">100</definedName>
    <definedName name="solver_itr" localSheetId="7" hidden="1">100</definedName>
    <definedName name="solver_lhs1" localSheetId="9" hidden="1">'Pr 8-10'!$F$19</definedName>
    <definedName name="solver_lhs1" localSheetId="7" hidden="1">'Pr 8-8'!$J$11</definedName>
    <definedName name="solver_lhs2" localSheetId="9" hidden="1">'Pr 8-10'!$B$17:$F$17</definedName>
    <definedName name="solver_lhs2" localSheetId="7" hidden="1">'Pr 8-8'!$K$5:$M$5</definedName>
    <definedName name="solver_lin" localSheetId="9" hidden="1">2</definedName>
    <definedName name="solver_lin" localSheetId="7" hidden="1">2</definedName>
    <definedName name="solver_neg" localSheetId="9" hidden="1">2</definedName>
    <definedName name="solver_neg" localSheetId="7" hidden="1">1</definedName>
    <definedName name="solver_num" localSheetId="9" hidden="1">2</definedName>
    <definedName name="solver_num" localSheetId="7" hidden="1">1</definedName>
    <definedName name="solver_nwt" localSheetId="9" hidden="1">1</definedName>
    <definedName name="solver_nwt" localSheetId="7" hidden="1">1</definedName>
    <definedName name="solver_opt" localSheetId="9" hidden="1">'Pr 8-10'!#REF!</definedName>
    <definedName name="solver_opt" localSheetId="7" hidden="1">'Pr 8-8'!$J$13</definedName>
    <definedName name="solver_pre" localSheetId="9" hidden="1">0.000001</definedName>
    <definedName name="solver_pre" localSheetId="7" hidden="1">0.000001</definedName>
    <definedName name="solver_rel1" localSheetId="9" hidden="1">2</definedName>
    <definedName name="solver_rel1" localSheetId="7" hidden="1">2</definedName>
    <definedName name="solver_rel2" localSheetId="9" hidden="1">3</definedName>
    <definedName name="solver_rel2" localSheetId="7" hidden="1">3</definedName>
    <definedName name="solver_rhs1" localSheetId="9" hidden="1">1</definedName>
    <definedName name="solver_rhs1" localSheetId="7" hidden="1">1</definedName>
    <definedName name="solver_rhs2" localSheetId="9" hidden="1">0</definedName>
    <definedName name="solver_rhs2" localSheetId="7" hidden="1">0</definedName>
    <definedName name="solver_scl" localSheetId="9" hidden="1">1</definedName>
    <definedName name="solver_scl" localSheetId="7" hidden="1">1</definedName>
    <definedName name="solver_sho" localSheetId="9" hidden="1">2</definedName>
    <definedName name="solver_sho" localSheetId="7" hidden="1">2</definedName>
    <definedName name="solver_tim" localSheetId="9" hidden="1">100</definedName>
    <definedName name="solver_tim" localSheetId="7" hidden="1">100</definedName>
    <definedName name="solver_tol" localSheetId="9" hidden="1">0.05</definedName>
    <definedName name="solver_tol" localSheetId="7" hidden="1">0.05</definedName>
    <definedName name="solver_typ" localSheetId="9" hidden="1">2</definedName>
    <definedName name="solver_typ" localSheetId="7" hidden="1">2</definedName>
    <definedName name="solver_val" localSheetId="9" hidden="1">0</definedName>
    <definedName name="solver_val" localSheetId="7" hidden="1">0</definedName>
    <definedName name="T" localSheetId="0">#REF!</definedName>
    <definedName name="T" localSheetId="9">#REF!</definedName>
    <definedName name="T" localSheetId="10">#REF!</definedName>
    <definedName name="T" localSheetId="11">#REF!</definedName>
    <definedName name="T" localSheetId="13">#REF!</definedName>
    <definedName name="T" localSheetId="1">#REF!</definedName>
    <definedName name="T" localSheetId="2">#REF!</definedName>
    <definedName name="T" localSheetId="3">#REF!</definedName>
    <definedName name="T" localSheetId="5">#REF!</definedName>
    <definedName name="T" localSheetId="7">#REF!</definedName>
    <definedName name="T" localSheetId="8">#REF!</definedName>
    <definedName name="T">'[2]Løsn kap 5'!$B$168</definedName>
    <definedName name="target_call_price">#REF!</definedName>
    <definedName name="test">'[3]Løsn kap 5'!$E$164</definedName>
    <definedName name="X" localSheetId="0">#REF!</definedName>
    <definedName name="X" localSheetId="9">#REF!</definedName>
    <definedName name="X" localSheetId="10">#REF!</definedName>
    <definedName name="X" localSheetId="11">#REF!</definedName>
    <definedName name="X" localSheetId="13">#REF!</definedName>
    <definedName name="X" localSheetId="1">#REF!</definedName>
    <definedName name="X" localSheetId="2">#REF!</definedName>
    <definedName name="X" localSheetId="3">#REF!</definedName>
    <definedName name="X" localSheetId="5">#REF!</definedName>
    <definedName name="X" localSheetId="7">#REF!</definedName>
    <definedName name="X" localSheetId="8">#REF!</definedName>
    <definedName name="X">'[2]Løsn kap 5'!$B$165</definedName>
  </definedNames>
  <calcPr calcId="152511" iterate="1"/>
</workbook>
</file>

<file path=xl/calcChain.xml><?xml version="1.0" encoding="utf-8"?>
<calcChain xmlns="http://schemas.openxmlformats.org/spreadsheetml/2006/main">
  <c r="J13" i="36" l="1" a="1"/>
  <c r="J13" i="36" s="1"/>
  <c r="B7" i="44" l="1"/>
  <c r="B8" i="44"/>
  <c r="C17" i="44"/>
  <c r="C18" i="44"/>
  <c r="C19" i="44"/>
  <c r="C20" i="44"/>
  <c r="C21" i="44"/>
  <c r="B22" i="44"/>
  <c r="C22" i="44"/>
  <c r="C23" i="44"/>
  <c r="C24" i="44"/>
  <c r="C25" i="44"/>
  <c r="B26" i="44"/>
  <c r="C26" i="44"/>
  <c r="C27" i="44"/>
  <c r="C28" i="44"/>
  <c r="C29" i="44"/>
  <c r="B30" i="44"/>
  <c r="C30" i="44"/>
  <c r="C31" i="44"/>
  <c r="C32" i="44"/>
  <c r="C33" i="44"/>
  <c r="C34" i="44"/>
  <c r="C35" i="44"/>
  <c r="C36" i="44"/>
  <c r="C37" i="44"/>
  <c r="B38" i="44"/>
  <c r="C38" i="44"/>
  <c r="C39" i="44"/>
  <c r="C40" i="44"/>
  <c r="C41" i="44"/>
  <c r="B42" i="44"/>
  <c r="C42" i="44"/>
  <c r="G5" i="42"/>
  <c r="G6" i="42"/>
  <c r="G7" i="42"/>
  <c r="G8" i="42"/>
  <c r="G9" i="42"/>
  <c r="G10" i="42"/>
  <c r="G11" i="42"/>
  <c r="G12" i="42"/>
  <c r="B17" i="42"/>
  <c r="E17" i="42"/>
  <c r="C17" i="41"/>
  <c r="D17" i="41"/>
  <c r="E17" i="41"/>
  <c r="F17" i="41"/>
  <c r="G17" i="41"/>
  <c r="H17" i="41"/>
  <c r="I17" i="41"/>
  <c r="J17" i="41"/>
  <c r="C19" i="41"/>
  <c r="D19" i="41"/>
  <c r="E19" i="41"/>
  <c r="F19" i="41"/>
  <c r="G19" i="41"/>
  <c r="H19" i="41"/>
  <c r="I19" i="41"/>
  <c r="J19" i="41"/>
  <c r="B16" i="40"/>
  <c r="I5" i="39"/>
  <c r="J5" i="39"/>
  <c r="K5" i="39"/>
  <c r="L5" i="39"/>
  <c r="M5" i="39"/>
  <c r="I6" i="39"/>
  <c r="J6" i="39"/>
  <c r="K6" i="39"/>
  <c r="L6" i="39"/>
  <c r="M6" i="39"/>
  <c r="I7" i="39"/>
  <c r="J7" i="39"/>
  <c r="K7" i="39"/>
  <c r="L7" i="39"/>
  <c r="M7" i="39"/>
  <c r="I8" i="39"/>
  <c r="J8" i="39"/>
  <c r="K8" i="39"/>
  <c r="L8" i="39"/>
  <c r="M8" i="39"/>
  <c r="I9" i="39"/>
  <c r="J9" i="39"/>
  <c r="K9" i="39"/>
  <c r="L9" i="39"/>
  <c r="M9" i="39"/>
  <c r="I10" i="39"/>
  <c r="J10" i="39"/>
  <c r="K10" i="39"/>
  <c r="L10" i="39"/>
  <c r="M10" i="39"/>
  <c r="I11" i="39"/>
  <c r="J11" i="39"/>
  <c r="K11" i="39"/>
  <c r="L11" i="39"/>
  <c r="M11" i="39"/>
  <c r="I12" i="39"/>
  <c r="J12" i="39"/>
  <c r="K12" i="39"/>
  <c r="L12" i="39"/>
  <c r="M12" i="39"/>
  <c r="I13" i="39"/>
  <c r="J13" i="39"/>
  <c r="K13" i="39"/>
  <c r="L13" i="39"/>
  <c r="M13" i="39"/>
  <c r="I14" i="39"/>
  <c r="J14" i="39"/>
  <c r="K14" i="39"/>
  <c r="L14" i="39"/>
  <c r="M14" i="39"/>
  <c r="I15" i="39"/>
  <c r="J15" i="39"/>
  <c r="K15" i="39"/>
  <c r="L15" i="39"/>
  <c r="M15" i="39"/>
  <c r="I16" i="39"/>
  <c r="J16" i="39"/>
  <c r="K16" i="39"/>
  <c r="L16" i="39"/>
  <c r="M16" i="39"/>
  <c r="I17" i="39"/>
  <c r="J17" i="39"/>
  <c r="K17" i="39"/>
  <c r="L17" i="39"/>
  <c r="M17" i="39"/>
  <c r="I18" i="39"/>
  <c r="J18" i="39"/>
  <c r="K18" i="39"/>
  <c r="L18" i="39"/>
  <c r="M18" i="39"/>
  <c r="I19" i="39"/>
  <c r="J19" i="39"/>
  <c r="K19" i="39"/>
  <c r="L19" i="39"/>
  <c r="M19" i="39"/>
  <c r="I20" i="39"/>
  <c r="J20" i="39"/>
  <c r="K20" i="39"/>
  <c r="L20" i="39"/>
  <c r="M20" i="39"/>
  <c r="I21" i="39"/>
  <c r="J21" i="39"/>
  <c r="K21" i="39"/>
  <c r="L21" i="39"/>
  <c r="M21" i="39"/>
  <c r="I22" i="39"/>
  <c r="J22" i="39"/>
  <c r="K22" i="39"/>
  <c r="L22" i="39"/>
  <c r="M22" i="39"/>
  <c r="I23" i="39"/>
  <c r="J23" i="39"/>
  <c r="K23" i="39"/>
  <c r="L23" i="39"/>
  <c r="M23" i="39"/>
  <c r="I24" i="39"/>
  <c r="J24" i="39"/>
  <c r="K24" i="39"/>
  <c r="L24" i="39"/>
  <c r="M24" i="39"/>
  <c r="I25" i="39"/>
  <c r="J25" i="39"/>
  <c r="K25" i="39"/>
  <c r="L25" i="39"/>
  <c r="M25" i="39"/>
  <c r="I26" i="39"/>
  <c r="J26" i="39"/>
  <c r="K26" i="39"/>
  <c r="L26" i="39"/>
  <c r="M26" i="39"/>
  <c r="I27" i="39"/>
  <c r="J27" i="39"/>
  <c r="K27" i="39"/>
  <c r="L27" i="39"/>
  <c r="M27" i="39"/>
  <c r="I28" i="39"/>
  <c r="J28" i="39"/>
  <c r="K28" i="39"/>
  <c r="L28" i="39"/>
  <c r="M28" i="39"/>
  <c r="I29" i="39"/>
  <c r="J29" i="39"/>
  <c r="K29" i="39"/>
  <c r="L29" i="39"/>
  <c r="M29" i="39"/>
  <c r="I30" i="39"/>
  <c r="J30" i="39"/>
  <c r="K30" i="39"/>
  <c r="L30" i="39"/>
  <c r="M30" i="39"/>
  <c r="I31" i="39"/>
  <c r="J31" i="39"/>
  <c r="K31" i="39"/>
  <c r="L31" i="39"/>
  <c r="M31" i="39"/>
  <c r="I32" i="39"/>
  <c r="J32" i="39"/>
  <c r="K32" i="39"/>
  <c r="L32" i="39"/>
  <c r="M32" i="39"/>
  <c r="I33" i="39"/>
  <c r="J33" i="39"/>
  <c r="K33" i="39"/>
  <c r="L33" i="39"/>
  <c r="M33" i="39"/>
  <c r="I34" i="39"/>
  <c r="J34" i="39"/>
  <c r="K34" i="39"/>
  <c r="L34" i="39"/>
  <c r="M34" i="39"/>
  <c r="I35" i="39"/>
  <c r="J35" i="39"/>
  <c r="K35" i="39"/>
  <c r="L35" i="39"/>
  <c r="M35" i="39"/>
  <c r="I36" i="39"/>
  <c r="J36" i="39"/>
  <c r="K36" i="39"/>
  <c r="L36" i="39"/>
  <c r="M36" i="39"/>
  <c r="I37" i="39"/>
  <c r="J37" i="39"/>
  <c r="K37" i="39"/>
  <c r="L37" i="39"/>
  <c r="M37" i="39"/>
  <c r="I38" i="39"/>
  <c r="J38" i="39"/>
  <c r="K38" i="39"/>
  <c r="L38" i="39"/>
  <c r="M38" i="39"/>
  <c r="I39" i="39"/>
  <c r="J39" i="39"/>
  <c r="K39" i="39"/>
  <c r="L39" i="39"/>
  <c r="M39" i="39"/>
  <c r="I40" i="39"/>
  <c r="J40" i="39"/>
  <c r="K40" i="39"/>
  <c r="L40" i="39"/>
  <c r="M40" i="39"/>
  <c r="I41" i="39"/>
  <c r="J41" i="39"/>
  <c r="K41" i="39"/>
  <c r="L41" i="39"/>
  <c r="M41" i="39"/>
  <c r="I42" i="39"/>
  <c r="J42" i="39"/>
  <c r="K42" i="39"/>
  <c r="L42" i="39"/>
  <c r="M42" i="39"/>
  <c r="I43" i="39"/>
  <c r="J43" i="39"/>
  <c r="K43" i="39"/>
  <c r="L43" i="39"/>
  <c r="M43" i="39"/>
  <c r="I44" i="39"/>
  <c r="J44" i="39"/>
  <c r="K44" i="39"/>
  <c r="L44" i="39"/>
  <c r="M44" i="39"/>
  <c r="I45" i="39"/>
  <c r="J45" i="39"/>
  <c r="K45" i="39"/>
  <c r="L45" i="39"/>
  <c r="M45" i="39"/>
  <c r="I46" i="39"/>
  <c r="J46" i="39"/>
  <c r="K46" i="39"/>
  <c r="L46" i="39"/>
  <c r="M46" i="39"/>
  <c r="I47" i="39"/>
  <c r="J47" i="39"/>
  <c r="K47" i="39"/>
  <c r="L47" i="39"/>
  <c r="M47" i="39"/>
  <c r="I48" i="39"/>
  <c r="J48" i="39"/>
  <c r="K48" i="39"/>
  <c r="L48" i="39"/>
  <c r="M48" i="39"/>
  <c r="I49" i="39"/>
  <c r="J49" i="39"/>
  <c r="K49" i="39"/>
  <c r="L49" i="39"/>
  <c r="M49" i="39"/>
  <c r="I50" i="39"/>
  <c r="J50" i="39"/>
  <c r="K50" i="39"/>
  <c r="L50" i="39"/>
  <c r="M50" i="39"/>
  <c r="I51" i="39"/>
  <c r="J51" i="39"/>
  <c r="K51" i="39"/>
  <c r="L51" i="39"/>
  <c r="M51" i="39"/>
  <c r="I52" i="39"/>
  <c r="J52" i="39"/>
  <c r="K52" i="39"/>
  <c r="L52" i="39"/>
  <c r="M52" i="39"/>
  <c r="I53" i="39"/>
  <c r="J53" i="39"/>
  <c r="K53" i="39"/>
  <c r="L53" i="39"/>
  <c r="M53" i="39"/>
  <c r="I54" i="39"/>
  <c r="J54" i="39"/>
  <c r="K54" i="39"/>
  <c r="L54" i="39"/>
  <c r="M54" i="39"/>
  <c r="I55" i="39"/>
  <c r="J55" i="39"/>
  <c r="K55" i="39"/>
  <c r="L55" i="39"/>
  <c r="M55" i="39"/>
  <c r="I56" i="39"/>
  <c r="J56" i="39"/>
  <c r="K56" i="39"/>
  <c r="L56" i="39"/>
  <c r="M56" i="39"/>
  <c r="I57" i="39"/>
  <c r="J57" i="39"/>
  <c r="K57" i="39"/>
  <c r="L57" i="39"/>
  <c r="M57" i="39"/>
  <c r="I58" i="39"/>
  <c r="J58" i="39"/>
  <c r="K58" i="39"/>
  <c r="L58" i="39"/>
  <c r="M58" i="39"/>
  <c r="I59" i="39"/>
  <c r="J59" i="39"/>
  <c r="K59" i="39"/>
  <c r="L59" i="39"/>
  <c r="M59" i="39"/>
  <c r="I60" i="39"/>
  <c r="J60" i="39"/>
  <c r="K60" i="39"/>
  <c r="L60" i="39"/>
  <c r="M60" i="39"/>
  <c r="I61" i="39"/>
  <c r="J61" i="39"/>
  <c r="K61" i="39"/>
  <c r="L61" i="39"/>
  <c r="M61" i="39"/>
  <c r="J63" i="39"/>
  <c r="N67" i="39" s="1"/>
  <c r="G66" i="39"/>
  <c r="F67" i="39" s="1"/>
  <c r="H66" i="39"/>
  <c r="I66" i="39"/>
  <c r="J66" i="39"/>
  <c r="F70" i="39" s="1"/>
  <c r="K66" i="39"/>
  <c r="F71" i="39" s="1"/>
  <c r="G67" i="39"/>
  <c r="F68" i="39"/>
  <c r="M67" i="39" s="1"/>
  <c r="G68" i="39"/>
  <c r="F69" i="39"/>
  <c r="M68" i="39" s="1"/>
  <c r="G69" i="39"/>
  <c r="G70" i="39"/>
  <c r="J70" i="39"/>
  <c r="F79" i="39"/>
  <c r="F80" i="39"/>
  <c r="K80" i="39"/>
  <c r="F81" i="39"/>
  <c r="K82" i="39"/>
  <c r="F95" i="39"/>
  <c r="F97" i="39"/>
  <c r="J101" i="39"/>
  <c r="J4" i="38"/>
  <c r="K4" i="38"/>
  <c r="L4" i="38"/>
  <c r="M4" i="38"/>
  <c r="N4" i="38"/>
  <c r="I5" i="38"/>
  <c r="J5" i="38"/>
  <c r="K5" i="38"/>
  <c r="L5" i="38"/>
  <c r="M5" i="38"/>
  <c r="N5" i="38"/>
  <c r="I6" i="38"/>
  <c r="J6" i="38"/>
  <c r="K6" i="38"/>
  <c r="L6" i="38"/>
  <c r="M6" i="38"/>
  <c r="N6" i="38"/>
  <c r="Q6" i="38"/>
  <c r="I7" i="38"/>
  <c r="J7" i="38"/>
  <c r="K7" i="38"/>
  <c r="L7" i="38"/>
  <c r="M7" i="38"/>
  <c r="N7" i="38"/>
  <c r="I8" i="38"/>
  <c r="J8" i="38"/>
  <c r="K8" i="38"/>
  <c r="L8" i="38"/>
  <c r="M8" i="38"/>
  <c r="N8" i="38"/>
  <c r="I9" i="38"/>
  <c r="J9" i="38"/>
  <c r="K9" i="38"/>
  <c r="L9" i="38"/>
  <c r="M9" i="38"/>
  <c r="N9" i="38"/>
  <c r="B15" i="38"/>
  <c r="Q5" i="38" s="1"/>
  <c r="J34" i="38" s="1"/>
  <c r="C15" i="38"/>
  <c r="D15" i="38"/>
  <c r="Q7" i="38" s="1"/>
  <c r="J18" i="38" s="1"/>
  <c r="E15" i="38"/>
  <c r="Q8" i="38" s="1"/>
  <c r="J19" i="38" s="1"/>
  <c r="F15" i="38"/>
  <c r="Q9" i="38" s="1"/>
  <c r="O19" i="38"/>
  <c r="J36" i="38"/>
  <c r="J37" i="38"/>
  <c r="M40" i="38"/>
  <c r="I5" i="37"/>
  <c r="J5" i="37"/>
  <c r="K5" i="37"/>
  <c r="L5" i="37"/>
  <c r="M5" i="37"/>
  <c r="I6" i="37"/>
  <c r="J6" i="37"/>
  <c r="K6" i="37"/>
  <c r="L6" i="37"/>
  <c r="M6" i="37"/>
  <c r="I7" i="37"/>
  <c r="J7" i="37"/>
  <c r="K7" i="37"/>
  <c r="L7" i="37"/>
  <c r="M7" i="37"/>
  <c r="I8" i="37"/>
  <c r="J8" i="37"/>
  <c r="K8" i="37"/>
  <c r="L8" i="37"/>
  <c r="M8" i="37"/>
  <c r="I9" i="37"/>
  <c r="J9" i="37"/>
  <c r="K9" i="37"/>
  <c r="L9" i="37"/>
  <c r="M9" i="37"/>
  <c r="I10" i="37"/>
  <c r="J10" i="37"/>
  <c r="K10" i="37"/>
  <c r="L10" i="37"/>
  <c r="M10" i="37"/>
  <c r="I11" i="37"/>
  <c r="J11" i="37"/>
  <c r="K11" i="37"/>
  <c r="L11" i="37"/>
  <c r="M11" i="37"/>
  <c r="I12" i="37"/>
  <c r="J12" i="37"/>
  <c r="K12" i="37"/>
  <c r="L12" i="37"/>
  <c r="M12" i="37"/>
  <c r="I13" i="37"/>
  <c r="J13" i="37"/>
  <c r="K13" i="37"/>
  <c r="L13" i="37"/>
  <c r="M13" i="37"/>
  <c r="I14" i="37"/>
  <c r="J14" i="37"/>
  <c r="K14" i="37"/>
  <c r="L14" i="37"/>
  <c r="M14" i="37"/>
  <c r="I15" i="37"/>
  <c r="J15" i="37"/>
  <c r="K15" i="37"/>
  <c r="L15" i="37"/>
  <c r="M15" i="37"/>
  <c r="I16" i="37"/>
  <c r="J16" i="37"/>
  <c r="K16" i="37"/>
  <c r="L16" i="37"/>
  <c r="M16" i="37"/>
  <c r="I17" i="37"/>
  <c r="J17" i="37"/>
  <c r="K17" i="37"/>
  <c r="L17" i="37"/>
  <c r="M17" i="37"/>
  <c r="I18" i="37"/>
  <c r="J18" i="37"/>
  <c r="K18" i="37"/>
  <c r="L18" i="37"/>
  <c r="M18" i="37"/>
  <c r="I19" i="37"/>
  <c r="J19" i="37"/>
  <c r="K19" i="37"/>
  <c r="L19" i="37"/>
  <c r="M19" i="37"/>
  <c r="I20" i="37"/>
  <c r="J20" i="37"/>
  <c r="K20" i="37"/>
  <c r="L20" i="37"/>
  <c r="M20" i="37"/>
  <c r="I21" i="37"/>
  <c r="J21" i="37"/>
  <c r="K21" i="37"/>
  <c r="L21" i="37"/>
  <c r="M21" i="37"/>
  <c r="I22" i="37"/>
  <c r="J22" i="37"/>
  <c r="K22" i="37"/>
  <c r="L22" i="37"/>
  <c r="M22" i="37"/>
  <c r="I23" i="37"/>
  <c r="J23" i="37"/>
  <c r="K23" i="37"/>
  <c r="L23" i="37"/>
  <c r="M23" i="37"/>
  <c r="I24" i="37"/>
  <c r="J24" i="37"/>
  <c r="K24" i="37"/>
  <c r="L24" i="37"/>
  <c r="M24" i="37"/>
  <c r="I25" i="37"/>
  <c r="J25" i="37"/>
  <c r="K25" i="37"/>
  <c r="L25" i="37"/>
  <c r="M25" i="37"/>
  <c r="I26" i="37"/>
  <c r="J26" i="37"/>
  <c r="K26" i="37"/>
  <c r="L26" i="37"/>
  <c r="M26" i="37"/>
  <c r="I27" i="37"/>
  <c r="J27" i="37"/>
  <c r="K27" i="37"/>
  <c r="L27" i="37"/>
  <c r="M27" i="37"/>
  <c r="I28" i="37"/>
  <c r="J28" i="37"/>
  <c r="K28" i="37"/>
  <c r="L28" i="37"/>
  <c r="M28" i="37"/>
  <c r="I29" i="37"/>
  <c r="J29" i="37"/>
  <c r="K29" i="37"/>
  <c r="L29" i="37"/>
  <c r="M29" i="37"/>
  <c r="I30" i="37"/>
  <c r="J30" i="37"/>
  <c r="K30" i="37"/>
  <c r="L30" i="37"/>
  <c r="M30" i="37"/>
  <c r="I31" i="37"/>
  <c r="J31" i="37"/>
  <c r="K31" i="37"/>
  <c r="L31" i="37"/>
  <c r="M31" i="37"/>
  <c r="I32" i="37"/>
  <c r="J32" i="37"/>
  <c r="K32" i="37"/>
  <c r="L32" i="37"/>
  <c r="M32" i="37"/>
  <c r="I33" i="37"/>
  <c r="J33" i="37"/>
  <c r="K33" i="37"/>
  <c r="L33" i="37"/>
  <c r="M33" i="37"/>
  <c r="I34" i="37"/>
  <c r="J34" i="37"/>
  <c r="K34" i="37"/>
  <c r="L34" i="37"/>
  <c r="M34" i="37"/>
  <c r="I35" i="37"/>
  <c r="J35" i="37"/>
  <c r="K35" i="37"/>
  <c r="L35" i="37"/>
  <c r="M35" i="37"/>
  <c r="I36" i="37"/>
  <c r="J36" i="37"/>
  <c r="K36" i="37"/>
  <c r="L36" i="37"/>
  <c r="M36" i="37"/>
  <c r="I37" i="37"/>
  <c r="J37" i="37"/>
  <c r="K37" i="37"/>
  <c r="L37" i="37"/>
  <c r="M37" i="37"/>
  <c r="I38" i="37"/>
  <c r="J38" i="37"/>
  <c r="K38" i="37"/>
  <c r="L38" i="37"/>
  <c r="M38" i="37"/>
  <c r="I39" i="37"/>
  <c r="J39" i="37"/>
  <c r="K39" i="37"/>
  <c r="L39" i="37"/>
  <c r="M39" i="37"/>
  <c r="I40" i="37"/>
  <c r="J40" i="37"/>
  <c r="K40" i="37"/>
  <c r="L40" i="37"/>
  <c r="M40" i="37"/>
  <c r="I41" i="37"/>
  <c r="J41" i="37"/>
  <c r="K41" i="37"/>
  <c r="L41" i="37"/>
  <c r="M41" i="37"/>
  <c r="I42" i="37"/>
  <c r="J42" i="37"/>
  <c r="K42" i="37"/>
  <c r="L42" i="37"/>
  <c r="M42" i="37"/>
  <c r="I43" i="37"/>
  <c r="J43" i="37"/>
  <c r="K43" i="37"/>
  <c r="L43" i="37"/>
  <c r="M43" i="37"/>
  <c r="I44" i="37"/>
  <c r="J44" i="37"/>
  <c r="K44" i="37"/>
  <c r="L44" i="37"/>
  <c r="M44" i="37"/>
  <c r="I45" i="37"/>
  <c r="J45" i="37"/>
  <c r="K45" i="37"/>
  <c r="L45" i="37"/>
  <c r="M45" i="37"/>
  <c r="I46" i="37"/>
  <c r="J46" i="37"/>
  <c r="K46" i="37"/>
  <c r="L46" i="37"/>
  <c r="M46" i="37"/>
  <c r="I47" i="37"/>
  <c r="J47" i="37"/>
  <c r="K47" i="37"/>
  <c r="L47" i="37"/>
  <c r="M47" i="37"/>
  <c r="I48" i="37"/>
  <c r="J48" i="37"/>
  <c r="K48" i="37"/>
  <c r="L48" i="37"/>
  <c r="M48" i="37"/>
  <c r="I49" i="37"/>
  <c r="J49" i="37"/>
  <c r="K49" i="37"/>
  <c r="L49" i="37"/>
  <c r="M49" i="37"/>
  <c r="I50" i="37"/>
  <c r="J50" i="37"/>
  <c r="K50" i="37"/>
  <c r="L50" i="37"/>
  <c r="M50" i="37"/>
  <c r="I51" i="37"/>
  <c r="J51" i="37"/>
  <c r="K51" i="37"/>
  <c r="L51" i="37"/>
  <c r="M51" i="37"/>
  <c r="I52" i="37"/>
  <c r="J52" i="37"/>
  <c r="K52" i="37"/>
  <c r="L52" i="37"/>
  <c r="M52" i="37"/>
  <c r="I53" i="37"/>
  <c r="J53" i="37"/>
  <c r="K53" i="37"/>
  <c r="L53" i="37"/>
  <c r="M53" i="37"/>
  <c r="I54" i="37"/>
  <c r="J54" i="37"/>
  <c r="K54" i="37"/>
  <c r="L54" i="37"/>
  <c r="M54" i="37"/>
  <c r="I55" i="37"/>
  <c r="J55" i="37"/>
  <c r="K55" i="37"/>
  <c r="L55" i="37"/>
  <c r="M55" i="37"/>
  <c r="I56" i="37"/>
  <c r="J56" i="37"/>
  <c r="K56" i="37"/>
  <c r="L56" i="37"/>
  <c r="M56" i="37"/>
  <c r="I57" i="37"/>
  <c r="J57" i="37"/>
  <c r="K57" i="37"/>
  <c r="L57" i="37"/>
  <c r="M57" i="37"/>
  <c r="I58" i="37"/>
  <c r="J58" i="37"/>
  <c r="K58" i="37"/>
  <c r="L58" i="37"/>
  <c r="M58" i="37"/>
  <c r="I59" i="37"/>
  <c r="J59" i="37"/>
  <c r="K59" i="37"/>
  <c r="L59" i="37"/>
  <c r="M59" i="37"/>
  <c r="I60" i="37"/>
  <c r="J60" i="37"/>
  <c r="K60" i="37"/>
  <c r="L60" i="37"/>
  <c r="M60" i="37"/>
  <c r="I61" i="37"/>
  <c r="J61" i="37"/>
  <c r="K61" i="37"/>
  <c r="L61" i="37"/>
  <c r="M61" i="37"/>
  <c r="A66" i="37"/>
  <c r="A67" i="37"/>
  <c r="A68" i="37"/>
  <c r="A69" i="37"/>
  <c r="A70" i="37"/>
  <c r="J11" i="36"/>
  <c r="B14" i="36"/>
  <c r="C14" i="36"/>
  <c r="D14" i="36"/>
  <c r="E14" i="36"/>
  <c r="F14" i="36"/>
  <c r="B17" i="35"/>
  <c r="M31" i="35"/>
  <c r="B35" i="35"/>
  <c r="C35" i="35"/>
  <c r="B36" i="35" s="1"/>
  <c r="D35" i="35"/>
  <c r="B37" i="35" s="1"/>
  <c r="E35" i="35"/>
  <c r="F35" i="35"/>
  <c r="B39" i="35" s="1"/>
  <c r="G35" i="35"/>
  <c r="B40" i="35" s="1"/>
  <c r="H35" i="35"/>
  <c r="I35" i="35"/>
  <c r="J35" i="35"/>
  <c r="B43" i="35" s="1"/>
  <c r="K35" i="35"/>
  <c r="B44" i="35" s="1"/>
  <c r="L35" i="35"/>
  <c r="B45" i="35" s="1"/>
  <c r="B38" i="35"/>
  <c r="B41" i="35"/>
  <c r="B42" i="35"/>
  <c r="C47" i="35"/>
  <c r="C50" i="35"/>
  <c r="D50" i="35"/>
  <c r="E50" i="35"/>
  <c r="F50" i="35"/>
  <c r="G50" i="35"/>
  <c r="H50" i="35"/>
  <c r="I50" i="35"/>
  <c r="J50" i="35"/>
  <c r="K50" i="35"/>
  <c r="L50" i="35"/>
  <c r="C18" i="34"/>
  <c r="M18" i="34"/>
  <c r="N18" i="34"/>
  <c r="O18" i="34"/>
  <c r="M20" i="34" s="1"/>
  <c r="P18" i="34"/>
  <c r="M21" i="34" s="1"/>
  <c r="Q18" i="34"/>
  <c r="M22" i="34" s="1"/>
  <c r="R18" i="34"/>
  <c r="S18" i="34"/>
  <c r="M24" i="34" s="1"/>
  <c r="T18" i="34"/>
  <c r="M25" i="34" s="1"/>
  <c r="M19" i="34"/>
  <c r="M23" i="34"/>
  <c r="F28" i="34"/>
  <c r="D31" i="34"/>
  <c r="E31" i="34"/>
  <c r="F31" i="34"/>
  <c r="G31" i="34"/>
  <c r="H31" i="34"/>
  <c r="I31" i="34"/>
  <c r="J31" i="34"/>
  <c r="D32" i="34"/>
  <c r="E32" i="34"/>
  <c r="F32" i="34"/>
  <c r="G32" i="34"/>
  <c r="H32" i="34"/>
  <c r="I32" i="34"/>
  <c r="J32" i="34"/>
  <c r="S6" i="33"/>
  <c r="S7" i="33"/>
  <c r="U7" i="33" s="1"/>
  <c r="W7" i="33"/>
  <c r="S8" i="33"/>
  <c r="T8" i="33"/>
  <c r="U8" i="33"/>
  <c r="V8" i="33"/>
  <c r="Y8" i="33" s="1"/>
  <c r="W8" i="33"/>
  <c r="S9" i="33"/>
  <c r="W9" i="33" s="1"/>
  <c r="U9" i="33"/>
  <c r="S10" i="33"/>
  <c r="V10" i="33" s="1"/>
  <c r="T10" i="33"/>
  <c r="U10" i="33"/>
  <c r="W10" i="33"/>
  <c r="S11" i="33"/>
  <c r="S12" i="33"/>
  <c r="V12" i="33" s="1"/>
  <c r="S13" i="33"/>
  <c r="U13" i="33"/>
  <c r="W13" i="33"/>
  <c r="S14" i="33"/>
  <c r="V14" i="33"/>
  <c r="S15" i="33"/>
  <c r="U15" i="33" s="1"/>
  <c r="S16" i="33"/>
  <c r="T16" i="33"/>
  <c r="U16" i="33"/>
  <c r="V16" i="33"/>
  <c r="W16" i="33"/>
  <c r="Y16" i="33"/>
  <c r="S17" i="33"/>
  <c r="W17" i="33" s="1"/>
  <c r="U17" i="33"/>
  <c r="S18" i="33"/>
  <c r="V18" i="33" s="1"/>
  <c r="T18" i="33"/>
  <c r="W18" i="33"/>
  <c r="S19" i="33"/>
  <c r="S20" i="33"/>
  <c r="S21" i="33"/>
  <c r="U21" i="33"/>
  <c r="W21" i="33"/>
  <c r="S22" i="33"/>
  <c r="V22" i="33" s="1"/>
  <c r="S23" i="33"/>
  <c r="U23" i="33" s="1"/>
  <c r="W23" i="33"/>
  <c r="S24" i="33"/>
  <c r="T24" i="33"/>
  <c r="U24" i="33"/>
  <c r="V24" i="33"/>
  <c r="Y24" i="33" s="1"/>
  <c r="W24" i="33"/>
  <c r="S25" i="33"/>
  <c r="W25" i="33" s="1"/>
  <c r="U25" i="33"/>
  <c r="S26" i="33"/>
  <c r="V26" i="33" s="1"/>
  <c r="T26" i="33"/>
  <c r="U26" i="33"/>
  <c r="W26" i="33"/>
  <c r="S27" i="33"/>
  <c r="S28" i="33"/>
  <c r="V28" i="33"/>
  <c r="S29" i="33"/>
  <c r="U29" i="33"/>
  <c r="W29" i="33"/>
  <c r="S30" i="33"/>
  <c r="S31" i="33"/>
  <c r="U31" i="33" s="1"/>
  <c r="W31" i="33"/>
  <c r="S32" i="33"/>
  <c r="T32" i="33"/>
  <c r="U32" i="33"/>
  <c r="V32" i="33"/>
  <c r="Y32" i="33" s="1"/>
  <c r="W32" i="33"/>
  <c r="S33" i="33"/>
  <c r="W33" i="33" s="1"/>
  <c r="U33" i="33"/>
  <c r="S34" i="33"/>
  <c r="V34" i="33" s="1"/>
  <c r="T34" i="33"/>
  <c r="W34" i="33"/>
  <c r="S35" i="33"/>
  <c r="S36" i="33"/>
  <c r="S37" i="33"/>
  <c r="U37" i="33"/>
  <c r="W37" i="33"/>
  <c r="S38" i="33"/>
  <c r="V38" i="33"/>
  <c r="S39" i="33"/>
  <c r="S40" i="33"/>
  <c r="T40" i="33"/>
  <c r="U40" i="33"/>
  <c r="V40" i="33"/>
  <c r="W40" i="33"/>
  <c r="Y40" i="33"/>
  <c r="S41" i="33"/>
  <c r="W41" i="33" s="1"/>
  <c r="U41" i="33"/>
  <c r="S42" i="33"/>
  <c r="V42" i="33" s="1"/>
  <c r="T42" i="33"/>
  <c r="Y42" i="33" s="1"/>
  <c r="U42" i="33"/>
  <c r="W42" i="33"/>
  <c r="S43" i="33"/>
  <c r="W43" i="33"/>
  <c r="S44" i="33"/>
  <c r="T44" i="33" s="1"/>
  <c r="U44" i="33"/>
  <c r="V44" i="33"/>
  <c r="W44" i="33"/>
  <c r="S45" i="33"/>
  <c r="U45" i="33" s="1"/>
  <c r="W45" i="33"/>
  <c r="S46" i="33"/>
  <c r="T46" i="33" s="1"/>
  <c r="U46" i="33"/>
  <c r="W46" i="33"/>
  <c r="S47" i="33"/>
  <c r="U47" i="33" s="1"/>
  <c r="W47" i="33"/>
  <c r="S48" i="33"/>
  <c r="T48" i="33" s="1"/>
  <c r="U48" i="33"/>
  <c r="V48" i="33"/>
  <c r="W48" i="33"/>
  <c r="S49" i="33"/>
  <c r="U49" i="33"/>
  <c r="W49" i="33"/>
  <c r="S50" i="33"/>
  <c r="T50" i="33"/>
  <c r="U50" i="33"/>
  <c r="Y50" i="33" s="1"/>
  <c r="V50" i="33"/>
  <c r="W50" i="33"/>
  <c r="S51" i="33"/>
  <c r="S52" i="33"/>
  <c r="S53" i="33"/>
  <c r="U53" i="33" s="1"/>
  <c r="W53" i="33"/>
  <c r="S54" i="33"/>
  <c r="U54" i="33" s="1"/>
  <c r="T54" i="33"/>
  <c r="W54" i="33"/>
  <c r="S55" i="33"/>
  <c r="U55" i="33"/>
  <c r="W55" i="33"/>
  <c r="S56" i="33"/>
  <c r="T56" i="33" s="1"/>
  <c r="U56" i="33"/>
  <c r="W56" i="33"/>
  <c r="S57" i="33"/>
  <c r="W57" i="33" s="1"/>
  <c r="U57" i="33"/>
  <c r="S58" i="33"/>
  <c r="T58" i="33"/>
  <c r="U58" i="33"/>
  <c r="Y58" i="33" s="1"/>
  <c r="V58" i="33"/>
  <c r="W58" i="33"/>
  <c r="S59" i="33"/>
  <c r="S60" i="33"/>
  <c r="U60" i="33"/>
  <c r="S61" i="33"/>
  <c r="W61" i="33" s="1"/>
  <c r="U61" i="33"/>
  <c r="S62" i="33"/>
  <c r="U62" i="33"/>
  <c r="S63" i="33"/>
  <c r="U63" i="33" s="1"/>
  <c r="W63" i="33"/>
  <c r="S64" i="33"/>
  <c r="U64" i="33" s="1"/>
  <c r="T64" i="33"/>
  <c r="V64" i="33"/>
  <c r="W64" i="33"/>
  <c r="Y64" i="33"/>
  <c r="S65" i="33"/>
  <c r="U65" i="33"/>
  <c r="W65" i="33"/>
  <c r="S66" i="33"/>
  <c r="S67" i="33"/>
  <c r="U67" i="33" s="1"/>
  <c r="W67" i="33"/>
  <c r="S68" i="33"/>
  <c r="T68" i="33"/>
  <c r="U68" i="33"/>
  <c r="V68" i="33"/>
  <c r="Y68" i="33" s="1"/>
  <c r="W68" i="33"/>
  <c r="S69" i="33"/>
  <c r="W69" i="33" s="1"/>
  <c r="U69" i="33"/>
  <c r="S70" i="33"/>
  <c r="U70" i="33" s="1"/>
  <c r="W70" i="33"/>
  <c r="S71" i="33"/>
  <c r="S72" i="33"/>
  <c r="U72" i="33" s="1"/>
  <c r="T72" i="33"/>
  <c r="Y72" i="33" s="1"/>
  <c r="V72" i="33"/>
  <c r="W72" i="33"/>
  <c r="S73" i="33"/>
  <c r="U73" i="33"/>
  <c r="W73" i="33"/>
  <c r="S74" i="33"/>
  <c r="U74" i="33"/>
  <c r="W74" i="33"/>
  <c r="S75" i="33"/>
  <c r="U75" i="33" s="1"/>
  <c r="S76" i="33"/>
  <c r="T76" i="33"/>
  <c r="U76" i="33"/>
  <c r="V76" i="33"/>
  <c r="W76" i="33"/>
  <c r="Y76" i="33"/>
  <c r="S77" i="33"/>
  <c r="W77" i="33" s="1"/>
  <c r="U77" i="33"/>
  <c r="S78" i="33"/>
  <c r="U78" i="33"/>
  <c r="S79" i="33"/>
  <c r="U79" i="33" s="1"/>
  <c r="W79" i="33"/>
  <c r="S80" i="33"/>
  <c r="U80" i="33" s="1"/>
  <c r="T80" i="33"/>
  <c r="V80" i="33"/>
  <c r="W80" i="33"/>
  <c r="Y80" i="33"/>
  <c r="S81" i="33"/>
  <c r="U81" i="33"/>
  <c r="W81" i="33"/>
  <c r="S82" i="33"/>
  <c r="S83" i="33"/>
  <c r="U83" i="33" s="1"/>
  <c r="W83" i="33"/>
  <c r="S84" i="33"/>
  <c r="T84" i="33"/>
  <c r="U84" i="33"/>
  <c r="V84" i="33"/>
  <c r="Y84" i="33" s="1"/>
  <c r="W84" i="33"/>
  <c r="S85" i="33"/>
  <c r="W85" i="33" s="1"/>
  <c r="U85" i="33"/>
  <c r="S86" i="33"/>
  <c r="U86" i="33" s="1"/>
  <c r="W86" i="33"/>
  <c r="S87" i="33"/>
  <c r="S88" i="33"/>
  <c r="U88" i="33" s="1"/>
  <c r="T88" i="33"/>
  <c r="Y88" i="33" s="1"/>
  <c r="V88" i="33"/>
  <c r="W88" i="33"/>
  <c r="S89" i="33"/>
  <c r="U89" i="33"/>
  <c r="W89" i="33"/>
  <c r="S90" i="33"/>
  <c r="U90" i="33"/>
  <c r="W90" i="33"/>
  <c r="S91" i="33"/>
  <c r="U91" i="33" s="1"/>
  <c r="S92" i="33"/>
  <c r="T92" i="33"/>
  <c r="U92" i="33"/>
  <c r="V92" i="33"/>
  <c r="W92" i="33"/>
  <c r="Y92" i="33"/>
  <c r="S93" i="33"/>
  <c r="W93" i="33" s="1"/>
  <c r="U93" i="33"/>
  <c r="S94" i="33"/>
  <c r="U94" i="33"/>
  <c r="S95" i="33"/>
  <c r="U95" i="33" s="1"/>
  <c r="W95" i="33"/>
  <c r="S96" i="33"/>
  <c r="W96" i="33"/>
  <c r="S97" i="33"/>
  <c r="U97" i="33"/>
  <c r="W97" i="33"/>
  <c r="S98" i="33"/>
  <c r="S99" i="33"/>
  <c r="S100" i="33"/>
  <c r="T100" i="33"/>
  <c r="U100" i="33"/>
  <c r="V100" i="33"/>
  <c r="W100" i="33"/>
  <c r="Y100" i="33"/>
  <c r="S101" i="33"/>
  <c r="W101" i="33" s="1"/>
  <c r="S102" i="33"/>
  <c r="T102" i="33"/>
  <c r="S103" i="33"/>
  <c r="S104" i="33"/>
  <c r="U104" i="33" s="1"/>
  <c r="T104" i="33"/>
  <c r="V104" i="33"/>
  <c r="W104" i="33"/>
  <c r="S105" i="33"/>
  <c r="U105" i="33"/>
  <c r="W105" i="33"/>
  <c r="S106" i="33"/>
  <c r="T106" i="33" s="1"/>
  <c r="U106" i="33"/>
  <c r="V106" i="33"/>
  <c r="W106" i="33"/>
  <c r="S107" i="33"/>
  <c r="U107" i="33"/>
  <c r="W107" i="33"/>
  <c r="S108" i="33"/>
  <c r="T108" i="33"/>
  <c r="U108" i="33"/>
  <c r="V108" i="33"/>
  <c r="W108" i="33"/>
  <c r="S109" i="33"/>
  <c r="W109" i="33" s="1"/>
  <c r="U109" i="33"/>
  <c r="S110" i="33"/>
  <c r="V110" i="33" s="1"/>
  <c r="U110" i="33"/>
  <c r="W110" i="33"/>
  <c r="S111" i="33"/>
  <c r="U111" i="33" s="1"/>
  <c r="W111" i="33"/>
  <c r="S112" i="33"/>
  <c r="S113" i="33"/>
  <c r="U113" i="33"/>
  <c r="W113" i="33"/>
  <c r="S114" i="33"/>
  <c r="W114" i="33"/>
  <c r="S115" i="33"/>
  <c r="S116" i="33"/>
  <c r="T116" i="33"/>
  <c r="U116" i="33"/>
  <c r="V116" i="33"/>
  <c r="W116" i="33"/>
  <c r="Y116" i="33"/>
  <c r="S117" i="33"/>
  <c r="W117" i="33" s="1"/>
  <c r="S118" i="33"/>
  <c r="S119" i="33"/>
  <c r="S120" i="33"/>
  <c r="U120" i="33" s="1"/>
  <c r="T120" i="33"/>
  <c r="V120" i="33"/>
  <c r="W120" i="33"/>
  <c r="S121" i="33"/>
  <c r="U121" i="33"/>
  <c r="W121" i="33"/>
  <c r="S122" i="33"/>
  <c r="T122" i="33" s="1"/>
  <c r="U122" i="33"/>
  <c r="V122" i="33"/>
  <c r="W122" i="33"/>
  <c r="S123" i="33"/>
  <c r="U123" i="33"/>
  <c r="W123" i="33"/>
  <c r="S124" i="33"/>
  <c r="T124" i="33"/>
  <c r="U124" i="33"/>
  <c r="Y124" i="33" s="1"/>
  <c r="V124" i="33"/>
  <c r="W124" i="33"/>
  <c r="S125" i="33"/>
  <c r="U125" i="33"/>
  <c r="S126" i="33"/>
  <c r="U126" i="33"/>
  <c r="S127" i="33"/>
  <c r="U127" i="33"/>
  <c r="S128" i="33"/>
  <c r="T128" i="33"/>
  <c r="U128" i="33"/>
  <c r="Y128" i="33" s="1"/>
  <c r="V128" i="33"/>
  <c r="W128" i="33"/>
  <c r="S129" i="33"/>
  <c r="S130" i="33"/>
  <c r="V130" i="33" s="1"/>
  <c r="T130" i="33"/>
  <c r="U130" i="33"/>
  <c r="W130" i="33"/>
  <c r="S131" i="33"/>
  <c r="S132" i="33"/>
  <c r="U132" i="33" s="1"/>
  <c r="V132" i="33"/>
  <c r="W132" i="33"/>
  <c r="S133" i="33"/>
  <c r="T133" i="33" s="1"/>
  <c r="U133" i="33"/>
  <c r="W133" i="33"/>
  <c r="S134" i="33"/>
  <c r="T134" i="33" s="1"/>
  <c r="V134" i="33"/>
  <c r="W134" i="33"/>
  <c r="S135" i="33"/>
  <c r="T135" i="33" s="1"/>
  <c r="W135" i="33"/>
  <c r="S136" i="33"/>
  <c r="T136" i="33"/>
  <c r="U136" i="33"/>
  <c r="V136" i="33"/>
  <c r="Y136" i="33" s="1"/>
  <c r="W136" i="33"/>
  <c r="S137" i="33"/>
  <c r="U137" i="33"/>
  <c r="S138" i="33"/>
  <c r="S139" i="33"/>
  <c r="W139" i="33" s="1"/>
  <c r="S140" i="33"/>
  <c r="S141" i="33"/>
  <c r="T141" i="33" s="1"/>
  <c r="U141" i="33"/>
  <c r="W141" i="33"/>
  <c r="S142" i="33"/>
  <c r="U142" i="33"/>
  <c r="S143" i="33"/>
  <c r="S144" i="33"/>
  <c r="T144" i="33"/>
  <c r="U144" i="33"/>
  <c r="Y144" i="33" s="1"/>
  <c r="V144" i="33"/>
  <c r="W144" i="33"/>
  <c r="S145" i="33"/>
  <c r="S146" i="33"/>
  <c r="V146" i="33" s="1"/>
  <c r="T146" i="33"/>
  <c r="U146" i="33"/>
  <c r="W146" i="33"/>
  <c r="S147" i="33"/>
  <c r="W147" i="33"/>
  <c r="S148" i="33"/>
  <c r="U148" i="33" s="1"/>
  <c r="V148" i="33"/>
  <c r="W148" i="33"/>
  <c r="S149" i="33"/>
  <c r="T149" i="33" s="1"/>
  <c r="U149" i="33"/>
  <c r="W149" i="33"/>
  <c r="S150" i="33"/>
  <c r="T150" i="33" s="1"/>
  <c r="V150" i="33"/>
  <c r="W150" i="33"/>
  <c r="S151" i="33"/>
  <c r="T151" i="33" s="1"/>
  <c r="W151" i="33"/>
  <c r="S152" i="33"/>
  <c r="T152" i="33"/>
  <c r="U152" i="33"/>
  <c r="V152" i="33"/>
  <c r="Y152" i="33" s="1"/>
  <c r="W152" i="33"/>
  <c r="S153" i="33"/>
  <c r="U153" i="33"/>
  <c r="S154" i="33"/>
  <c r="T154" i="33"/>
  <c r="W154" i="33"/>
  <c r="S155" i="33"/>
  <c r="S156" i="33"/>
  <c r="T156" i="33"/>
  <c r="V156" i="33"/>
  <c r="S157" i="33"/>
  <c r="T157" i="33" s="1"/>
  <c r="U157" i="33"/>
  <c r="W157" i="33"/>
  <c r="S158" i="33"/>
  <c r="U158" i="33"/>
  <c r="V158" i="33"/>
  <c r="S159" i="33"/>
  <c r="T159" i="33" s="1"/>
  <c r="S160" i="33"/>
  <c r="T160" i="33"/>
  <c r="Z160" i="33" s="1"/>
  <c r="U160" i="33"/>
  <c r="V160" i="33"/>
  <c r="W160" i="33"/>
  <c r="Y160" i="33"/>
  <c r="S161" i="33"/>
  <c r="U161" i="33"/>
  <c r="S162" i="33"/>
  <c r="V162" i="33" s="1"/>
  <c r="T162" i="33"/>
  <c r="U162" i="33"/>
  <c r="W162" i="33"/>
  <c r="S163" i="33"/>
  <c r="W163" i="33"/>
  <c r="S164" i="33"/>
  <c r="V164" i="33"/>
  <c r="W164" i="33"/>
  <c r="S165" i="33"/>
  <c r="T165" i="33" s="1"/>
  <c r="U165" i="33"/>
  <c r="W165" i="33"/>
  <c r="S166" i="33"/>
  <c r="W166" i="33" s="1"/>
  <c r="S167" i="33"/>
  <c r="W167" i="33"/>
  <c r="S168" i="33"/>
  <c r="T168" i="33"/>
  <c r="U168" i="33"/>
  <c r="V168" i="33"/>
  <c r="Y168" i="33" s="1"/>
  <c r="W168" i="33"/>
  <c r="S169" i="33"/>
  <c r="U169" i="33"/>
  <c r="S170" i="33"/>
  <c r="T170" i="33"/>
  <c r="W170" i="33"/>
  <c r="S171" i="33"/>
  <c r="S172" i="33"/>
  <c r="T172" i="33"/>
  <c r="V172" i="33"/>
  <c r="S173" i="33"/>
  <c r="T173" i="33" s="1"/>
  <c r="U173" i="33"/>
  <c r="W173" i="33"/>
  <c r="S174" i="33"/>
  <c r="U174" i="33"/>
  <c r="V174" i="33"/>
  <c r="S175" i="33"/>
  <c r="T175" i="33" s="1"/>
  <c r="S176" i="33"/>
  <c r="T176" i="33"/>
  <c r="Z176" i="33" s="1"/>
  <c r="U176" i="33"/>
  <c r="V176" i="33"/>
  <c r="W176" i="33"/>
  <c r="Y176" i="33"/>
  <c r="S177" i="33"/>
  <c r="U177" i="33"/>
  <c r="S178" i="33"/>
  <c r="V178" i="33" s="1"/>
  <c r="T178" i="33"/>
  <c r="U178" i="33"/>
  <c r="W178" i="33"/>
  <c r="S179" i="33"/>
  <c r="W179" i="33"/>
  <c r="S180" i="33"/>
  <c r="V180" i="33"/>
  <c r="W180" i="33"/>
  <c r="S181" i="33"/>
  <c r="T181" i="33" s="1"/>
  <c r="U181" i="33"/>
  <c r="W181" i="33"/>
  <c r="S182" i="33"/>
  <c r="W182" i="33" s="1"/>
  <c r="S183" i="33"/>
  <c r="W183" i="33"/>
  <c r="S184" i="33"/>
  <c r="T184" i="33"/>
  <c r="U184" i="33"/>
  <c r="V184" i="33"/>
  <c r="Y184" i="33" s="1"/>
  <c r="W184" i="33"/>
  <c r="S185" i="33"/>
  <c r="U185" i="33"/>
  <c r="S186" i="33"/>
  <c r="T186" i="33"/>
  <c r="W186" i="33"/>
  <c r="S187" i="33"/>
  <c r="S188" i="33"/>
  <c r="T188" i="33"/>
  <c r="V188" i="33"/>
  <c r="S189" i="33"/>
  <c r="T189" i="33" s="1"/>
  <c r="U189" i="33"/>
  <c r="W189" i="33"/>
  <c r="S190" i="33"/>
  <c r="U190" i="33"/>
  <c r="V190" i="33"/>
  <c r="S191" i="33"/>
  <c r="T191" i="33" s="1"/>
  <c r="S192" i="33"/>
  <c r="T192" i="33"/>
  <c r="Z192" i="33" s="1"/>
  <c r="U192" i="33"/>
  <c r="V192" i="33"/>
  <c r="W192" i="33"/>
  <c r="Y192" i="33"/>
  <c r="S193" i="33"/>
  <c r="U193" i="33"/>
  <c r="S194" i="33"/>
  <c r="V194" i="33" s="1"/>
  <c r="T194" i="33"/>
  <c r="Y194" i="33" s="1"/>
  <c r="U194" i="33"/>
  <c r="W194" i="33"/>
  <c r="S195" i="33"/>
  <c r="S196" i="33"/>
  <c r="S197" i="33"/>
  <c r="S198" i="33"/>
  <c r="V198" i="33" s="1"/>
  <c r="T198" i="33"/>
  <c r="U198" i="33"/>
  <c r="W198" i="33"/>
  <c r="S199" i="33"/>
  <c r="S200" i="33"/>
  <c r="V200" i="33" s="1"/>
  <c r="T200" i="33"/>
  <c r="U200" i="33"/>
  <c r="S201" i="33"/>
  <c r="S202" i="33"/>
  <c r="V202" i="33" s="1"/>
  <c r="S203" i="33"/>
  <c r="S204" i="33"/>
  <c r="V204" i="33" s="1"/>
  <c r="T204" i="33"/>
  <c r="U204" i="33"/>
  <c r="S205" i="33"/>
  <c r="U205" i="33" s="1"/>
  <c r="W205" i="33"/>
  <c r="S206" i="33"/>
  <c r="U206" i="33" s="1"/>
  <c r="T206" i="33"/>
  <c r="Y206" i="33" s="1"/>
  <c r="V206" i="33"/>
  <c r="W206" i="33"/>
  <c r="S207" i="33"/>
  <c r="U207" i="33"/>
  <c r="W207" i="33"/>
  <c r="S208" i="33"/>
  <c r="T208" i="33" s="1"/>
  <c r="U208" i="33"/>
  <c r="V208" i="33"/>
  <c r="W208" i="33"/>
  <c r="S209" i="33"/>
  <c r="U209" i="33"/>
  <c r="W209" i="33"/>
  <c r="S210" i="33"/>
  <c r="T210" i="33"/>
  <c r="U210" i="33"/>
  <c r="Y210" i="33" s="1"/>
  <c r="V210" i="33"/>
  <c r="W210" i="33"/>
  <c r="S211" i="33"/>
  <c r="W211" i="33" s="1"/>
  <c r="U211" i="33"/>
  <c r="S212" i="33"/>
  <c r="V212" i="33" s="1"/>
  <c r="S213" i="33"/>
  <c r="U213" i="33" s="1"/>
  <c r="W213" i="33"/>
  <c r="S214" i="33"/>
  <c r="U214" i="33" s="1"/>
  <c r="T214" i="33"/>
  <c r="S215" i="33"/>
  <c r="U215" i="33"/>
  <c r="W215" i="33"/>
  <c r="S216" i="33"/>
  <c r="T216" i="33" s="1"/>
  <c r="W216" i="33"/>
  <c r="S217" i="33"/>
  <c r="U217" i="33"/>
  <c r="W217" i="33"/>
  <c r="S218" i="33"/>
  <c r="T218" i="33"/>
  <c r="U218" i="33"/>
  <c r="Y218" i="33" s="1"/>
  <c r="V218" i="33"/>
  <c r="W218" i="33"/>
  <c r="S219" i="33"/>
  <c r="W219" i="33" s="1"/>
  <c r="U219" i="33"/>
  <c r="S220" i="33"/>
  <c r="V220" i="33" s="1"/>
  <c r="T220" i="33"/>
  <c r="U220" i="33"/>
  <c r="W220" i="33"/>
  <c r="S221" i="33"/>
  <c r="U221" i="33" s="1"/>
  <c r="S222" i="33"/>
  <c r="U222" i="33" s="1"/>
  <c r="T222" i="33"/>
  <c r="W222" i="33"/>
  <c r="S223" i="33"/>
  <c r="U223" i="33"/>
  <c r="W223" i="33"/>
  <c r="S224" i="33"/>
  <c r="T224" i="33" s="1"/>
  <c r="W224" i="33"/>
  <c r="S225" i="33"/>
  <c r="U225" i="33"/>
  <c r="W225" i="33"/>
  <c r="S226" i="33"/>
  <c r="T226" i="33"/>
  <c r="U226" i="33"/>
  <c r="Y226" i="33" s="1"/>
  <c r="V226" i="33"/>
  <c r="W226" i="33"/>
  <c r="S227" i="33"/>
  <c r="W227" i="33" s="1"/>
  <c r="U227" i="33"/>
  <c r="S228" i="33"/>
  <c r="V228" i="33" s="1"/>
  <c r="T228" i="33"/>
  <c r="U228" i="33"/>
  <c r="W228" i="33"/>
  <c r="S229" i="33"/>
  <c r="U229" i="33" s="1"/>
  <c r="S230" i="33"/>
  <c r="U230" i="33" s="1"/>
  <c r="T230" i="33"/>
  <c r="W230" i="33"/>
  <c r="S231" i="33"/>
  <c r="U231" i="33"/>
  <c r="W231" i="33"/>
  <c r="S232" i="33"/>
  <c r="T232" i="33" s="1"/>
  <c r="W232" i="33"/>
  <c r="S233" i="33"/>
  <c r="U233" i="33"/>
  <c r="W233" i="33"/>
  <c r="S234" i="33"/>
  <c r="T234" i="33"/>
  <c r="U234" i="33"/>
  <c r="Y234" i="33" s="1"/>
  <c r="V234" i="33"/>
  <c r="W234" i="33"/>
  <c r="S235" i="33"/>
  <c r="W235" i="33" s="1"/>
  <c r="U235" i="33"/>
  <c r="S236" i="33"/>
  <c r="V236" i="33" s="1"/>
  <c r="T236" i="33"/>
  <c r="U236" i="33"/>
  <c r="Y236" i="33" s="1"/>
  <c r="W236" i="33"/>
  <c r="S237" i="33"/>
  <c r="U237" i="33" s="1"/>
  <c r="S238" i="33"/>
  <c r="U238" i="33" s="1"/>
  <c r="T238" i="33"/>
  <c r="W238" i="33"/>
  <c r="S239" i="33"/>
  <c r="U239" i="33"/>
  <c r="W239" i="33"/>
  <c r="S240" i="33"/>
  <c r="T240" i="33" s="1"/>
  <c r="W240" i="33"/>
  <c r="S241" i="33"/>
  <c r="U241" i="33"/>
  <c r="W241" i="33"/>
  <c r="S242" i="33"/>
  <c r="T242" i="33"/>
  <c r="U242" i="33"/>
  <c r="Y242" i="33" s="1"/>
  <c r="V242" i="33"/>
  <c r="W242" i="33"/>
  <c r="S243" i="33"/>
  <c r="W243" i="33" s="1"/>
  <c r="U243" i="33"/>
  <c r="S244" i="33"/>
  <c r="V244" i="33" s="1"/>
  <c r="T244" i="33"/>
  <c r="U244" i="33"/>
  <c r="Y244" i="33" s="1"/>
  <c r="W244" i="33"/>
  <c r="S245" i="33"/>
  <c r="U245" i="33" s="1"/>
  <c r="S246" i="33"/>
  <c r="U246" i="33" s="1"/>
  <c r="T246" i="33"/>
  <c r="W246" i="33"/>
  <c r="S247" i="33"/>
  <c r="U247" i="33"/>
  <c r="W247" i="33"/>
  <c r="S248" i="33"/>
  <c r="T248" i="33" s="1"/>
  <c r="W248" i="33"/>
  <c r="S249" i="33"/>
  <c r="U249" i="33"/>
  <c r="W249" i="33"/>
  <c r="S250" i="33"/>
  <c r="T250" i="33"/>
  <c r="U250" i="33"/>
  <c r="Y250" i="33" s="1"/>
  <c r="V250" i="33"/>
  <c r="W250" i="33"/>
  <c r="S251" i="33"/>
  <c r="W251" i="33" s="1"/>
  <c r="U251" i="33"/>
  <c r="S252" i="33"/>
  <c r="V252" i="33" s="1"/>
  <c r="T252" i="33"/>
  <c r="U252" i="33"/>
  <c r="W252" i="33"/>
  <c r="S253" i="33"/>
  <c r="U253" i="33" s="1"/>
  <c r="S254" i="33"/>
  <c r="U254" i="33" s="1"/>
  <c r="T254" i="33"/>
  <c r="W254" i="33"/>
  <c r="S255" i="33"/>
  <c r="U255" i="33"/>
  <c r="W255" i="33"/>
  <c r="S256" i="33"/>
  <c r="T256" i="33" s="1"/>
  <c r="W256" i="33"/>
  <c r="S257" i="33"/>
  <c r="U257" i="33"/>
  <c r="W257" i="33"/>
  <c r="S258" i="33"/>
  <c r="T258" i="33"/>
  <c r="U258" i="33"/>
  <c r="Y258" i="33" s="1"/>
  <c r="V258" i="33"/>
  <c r="W258" i="33"/>
  <c r="S259" i="33"/>
  <c r="W259" i="33" s="1"/>
  <c r="U259" i="33"/>
  <c r="S260" i="33"/>
  <c r="V260" i="33" s="1"/>
  <c r="T260" i="33"/>
  <c r="U260" i="33"/>
  <c r="W260" i="33"/>
  <c r="S261" i="33"/>
  <c r="U261" i="33" s="1"/>
  <c r="S262" i="33"/>
  <c r="U262" i="33" s="1"/>
  <c r="T262" i="33"/>
  <c r="W262" i="33"/>
  <c r="S263" i="33"/>
  <c r="U263" i="33"/>
  <c r="W263" i="33"/>
  <c r="S264" i="33"/>
  <c r="T264" i="33" s="1"/>
  <c r="W264" i="33"/>
  <c r="S265" i="33"/>
  <c r="U265" i="33"/>
  <c r="W265" i="33"/>
  <c r="S266" i="33"/>
  <c r="T266" i="33"/>
  <c r="U266" i="33"/>
  <c r="Y266" i="33" s="1"/>
  <c r="V266" i="33"/>
  <c r="W266" i="33"/>
  <c r="S267" i="33"/>
  <c r="W267" i="33" s="1"/>
  <c r="U267" i="33"/>
  <c r="S268" i="33"/>
  <c r="V268" i="33" s="1"/>
  <c r="T268" i="33"/>
  <c r="U268" i="33"/>
  <c r="Y268" i="33" s="1"/>
  <c r="W268" i="33"/>
  <c r="S269" i="33"/>
  <c r="U269" i="33" s="1"/>
  <c r="S270" i="33"/>
  <c r="U270" i="33" s="1"/>
  <c r="T270" i="33"/>
  <c r="W270" i="33"/>
  <c r="S271" i="33"/>
  <c r="U271" i="33"/>
  <c r="W271" i="33"/>
  <c r="S272" i="33"/>
  <c r="T272" i="33" s="1"/>
  <c r="W272" i="33"/>
  <c r="S273" i="33"/>
  <c r="U273" i="33"/>
  <c r="W273" i="33"/>
  <c r="S274" i="33"/>
  <c r="T274" i="33"/>
  <c r="U274" i="33"/>
  <c r="Y274" i="33" s="1"/>
  <c r="V274" i="33"/>
  <c r="W274" i="33"/>
  <c r="S275" i="33"/>
  <c r="W275" i="33" s="1"/>
  <c r="U275" i="33"/>
  <c r="S276" i="33"/>
  <c r="V276" i="33" s="1"/>
  <c r="T276" i="33"/>
  <c r="U276" i="33"/>
  <c r="Y276" i="33" s="1"/>
  <c r="W276" i="33"/>
  <c r="S277" i="33"/>
  <c r="U277" i="33" s="1"/>
  <c r="S278" i="33"/>
  <c r="U278" i="33" s="1"/>
  <c r="T278" i="33"/>
  <c r="W278" i="33"/>
  <c r="S279" i="33"/>
  <c r="U279" i="33"/>
  <c r="W279" i="33"/>
  <c r="S280" i="33"/>
  <c r="T280" i="33" s="1"/>
  <c r="W280" i="33"/>
  <c r="S281" i="33"/>
  <c r="U281" i="33"/>
  <c r="W281" i="33"/>
  <c r="S282" i="33"/>
  <c r="T282" i="33"/>
  <c r="U282" i="33"/>
  <c r="Y282" i="33" s="1"/>
  <c r="V282" i="33"/>
  <c r="W282" i="33"/>
  <c r="S283" i="33"/>
  <c r="W283" i="33" s="1"/>
  <c r="U283" i="33"/>
  <c r="S284" i="33"/>
  <c r="V284" i="33" s="1"/>
  <c r="T284" i="33"/>
  <c r="U284" i="33"/>
  <c r="W284" i="33"/>
  <c r="S285" i="33"/>
  <c r="U285" i="33" s="1"/>
  <c r="S286" i="33"/>
  <c r="U286" i="33" s="1"/>
  <c r="T286" i="33"/>
  <c r="W286" i="33"/>
  <c r="S287" i="33"/>
  <c r="U287" i="33"/>
  <c r="W287" i="33"/>
  <c r="S288" i="33"/>
  <c r="T288" i="33" s="1"/>
  <c r="W288" i="33"/>
  <c r="S289" i="33"/>
  <c r="T289" i="33" s="1"/>
  <c r="U289" i="33"/>
  <c r="V289" i="33"/>
  <c r="S290" i="33"/>
  <c r="U290" i="33" s="1"/>
  <c r="T290" i="33"/>
  <c r="W290" i="33"/>
  <c r="S291" i="33"/>
  <c r="T291" i="33" s="1"/>
  <c r="U291" i="33"/>
  <c r="W291" i="33"/>
  <c r="S292" i="33"/>
  <c r="T292" i="33" s="1"/>
  <c r="W292" i="33"/>
  <c r="S293" i="33"/>
  <c r="T293" i="33" s="1"/>
  <c r="S294" i="33"/>
  <c r="U294" i="33" s="1"/>
  <c r="T294" i="33"/>
  <c r="W294" i="33"/>
  <c r="S295" i="33"/>
  <c r="T295" i="33" s="1"/>
  <c r="U295" i="33"/>
  <c r="W295" i="33"/>
  <c r="S296" i="33"/>
  <c r="T296" i="33" s="1"/>
  <c r="W296" i="33"/>
  <c r="S297" i="33"/>
  <c r="T297" i="33" s="1"/>
  <c r="U297" i="33"/>
  <c r="W297" i="33"/>
  <c r="S298" i="33"/>
  <c r="T298" i="33" s="1"/>
  <c r="W298" i="33"/>
  <c r="S299" i="33"/>
  <c r="T299" i="33" s="1"/>
  <c r="U299" i="33"/>
  <c r="W299" i="33"/>
  <c r="S300" i="33"/>
  <c r="T300" i="33" s="1"/>
  <c r="S301" i="33"/>
  <c r="T301" i="33" s="1"/>
  <c r="U301" i="33"/>
  <c r="W301" i="33"/>
  <c r="S302" i="33"/>
  <c r="T302" i="33"/>
  <c r="U302" i="33"/>
  <c r="V302" i="33"/>
  <c r="Y302" i="33" s="1"/>
  <c r="W302" i="33"/>
  <c r="E14" i="32"/>
  <c r="F14" i="32" s="1"/>
  <c r="G14" i="32"/>
  <c r="E15" i="32"/>
  <c r="H15" i="32"/>
  <c r="E16" i="32"/>
  <c r="G16" i="32"/>
  <c r="E17" i="32"/>
  <c r="F17" i="32"/>
  <c r="H17" i="32"/>
  <c r="E18" i="32"/>
  <c r="E19" i="32"/>
  <c r="F19" i="32"/>
  <c r="H19" i="32"/>
  <c r="E20" i="32"/>
  <c r="G20" i="32"/>
  <c r="E21" i="32"/>
  <c r="F21" i="32"/>
  <c r="E22" i="32"/>
  <c r="G22" i="32"/>
  <c r="E23" i="32"/>
  <c r="H23" i="32"/>
  <c r="E24" i="32"/>
  <c r="G24" i="32"/>
  <c r="E25" i="32"/>
  <c r="F25" i="32"/>
  <c r="H25" i="32"/>
  <c r="E26" i="32"/>
  <c r="E27" i="32"/>
  <c r="F27" i="32"/>
  <c r="H27" i="32"/>
  <c r="E28" i="32"/>
  <c r="G28" i="32"/>
  <c r="B22" i="31"/>
  <c r="C22" i="31"/>
  <c r="B23" i="31"/>
  <c r="C23" i="31"/>
  <c r="B24" i="31"/>
  <c r="B17" i="30"/>
  <c r="C17" i="30"/>
  <c r="B18" i="30"/>
  <c r="C18" i="30"/>
  <c r="B19" i="30"/>
  <c r="B20" i="30" s="1"/>
  <c r="C19" i="30"/>
  <c r="C20" i="30"/>
  <c r="B22" i="30"/>
  <c r="B23" i="30"/>
  <c r="C5" i="29"/>
  <c r="C6" i="29"/>
  <c r="C7" i="29"/>
  <c r="C12" i="29" s="1"/>
  <c r="C8" i="29"/>
  <c r="C9" i="29"/>
  <c r="Y252" i="33" l="1"/>
  <c r="Y246" i="33"/>
  <c r="Y220" i="33"/>
  <c r="Z298" i="33"/>
  <c r="Y290" i="33"/>
  <c r="Y256" i="33"/>
  <c r="Y284" i="33"/>
  <c r="Y294" i="33"/>
  <c r="Y286" i="33"/>
  <c r="Y260" i="33"/>
  <c r="Y228" i="33"/>
  <c r="W300" i="33"/>
  <c r="Z286" i="33"/>
  <c r="Z278" i="33"/>
  <c r="U197" i="33"/>
  <c r="W197" i="33"/>
  <c r="V196" i="33"/>
  <c r="U196" i="33"/>
  <c r="T145" i="33"/>
  <c r="W145" i="33"/>
  <c r="U145" i="33"/>
  <c r="T143" i="33"/>
  <c r="W143" i="33"/>
  <c r="U140" i="33"/>
  <c r="V140" i="33"/>
  <c r="W140" i="33"/>
  <c r="V138" i="33"/>
  <c r="T138" i="33"/>
  <c r="U138" i="33"/>
  <c r="T131" i="33"/>
  <c r="U131" i="33"/>
  <c r="U115" i="33"/>
  <c r="W115" i="33"/>
  <c r="T98" i="33"/>
  <c r="U98" i="33"/>
  <c r="V98" i="33"/>
  <c r="W51" i="33"/>
  <c r="U51" i="33"/>
  <c r="U36" i="33"/>
  <c r="Z36" i="33" s="1"/>
  <c r="W36" i="33"/>
  <c r="T36" i="33"/>
  <c r="V36" i="33"/>
  <c r="U20" i="33"/>
  <c r="Z20" i="33" s="1"/>
  <c r="W20" i="33"/>
  <c r="T20" i="33"/>
  <c r="F35" i="34"/>
  <c r="I63" i="37"/>
  <c r="F5" i="31"/>
  <c r="F9" i="31" s="1"/>
  <c r="V300" i="33"/>
  <c r="V298" i="33"/>
  <c r="V288" i="33"/>
  <c r="V264" i="33"/>
  <c r="V248" i="33"/>
  <c r="V232" i="33"/>
  <c r="Z232" i="33" s="1"/>
  <c r="V216" i="33"/>
  <c r="W202" i="33"/>
  <c r="U195" i="33"/>
  <c r="W195" i="33"/>
  <c r="T179" i="33"/>
  <c r="U179" i="33"/>
  <c r="Z144" i="33"/>
  <c r="T129" i="33"/>
  <c r="W129" i="33"/>
  <c r="U129" i="33"/>
  <c r="T127" i="33"/>
  <c r="W127" i="33"/>
  <c r="U119" i="33"/>
  <c r="W119" i="33"/>
  <c r="Y104" i="33"/>
  <c r="G96" i="39"/>
  <c r="G79" i="39"/>
  <c r="L79" i="39"/>
  <c r="F6" i="31"/>
  <c r="G9" i="31" s="1"/>
  <c r="Z302" i="33"/>
  <c r="U300" i="33"/>
  <c r="Z300" i="33" s="1"/>
  <c r="V294" i="33"/>
  <c r="Z294" i="33" s="1"/>
  <c r="U292" i="33"/>
  <c r="Z292" i="33" s="1"/>
  <c r="V278" i="33"/>
  <c r="Y278" i="33" s="1"/>
  <c r="W277" i="33"/>
  <c r="Z274" i="33"/>
  <c r="U272" i="33"/>
  <c r="Y272" i="33" s="1"/>
  <c r="W269" i="33"/>
  <c r="Z266" i="33"/>
  <c r="U256" i="33"/>
  <c r="Z256" i="33" s="1"/>
  <c r="V254" i="33"/>
  <c r="Y254" i="33" s="1"/>
  <c r="W253" i="33"/>
  <c r="V246" i="33"/>
  <c r="W245" i="33"/>
  <c r="U212" i="33"/>
  <c r="U202" i="33"/>
  <c r="W196" i="33"/>
  <c r="W191" i="33"/>
  <c r="U188" i="33"/>
  <c r="Z188" i="33" s="1"/>
  <c r="W188" i="33"/>
  <c r="Z184" i="33"/>
  <c r="W175" i="33"/>
  <c r="U172" i="33"/>
  <c r="W172" i="33"/>
  <c r="Z168" i="33"/>
  <c r="W159" i="33"/>
  <c r="U156" i="33"/>
  <c r="Z156" i="33" s="1"/>
  <c r="W156" i="33"/>
  <c r="Z146" i="33"/>
  <c r="Y146" i="33"/>
  <c r="T142" i="33"/>
  <c r="V142" i="33"/>
  <c r="W142" i="33"/>
  <c r="Z128" i="33"/>
  <c r="T114" i="33"/>
  <c r="U114" i="33"/>
  <c r="V114" i="33"/>
  <c r="Y108" i="33"/>
  <c r="V102" i="33"/>
  <c r="U102" i="33"/>
  <c r="Y102" i="33" s="1"/>
  <c r="W102" i="33"/>
  <c r="U99" i="33"/>
  <c r="W99" i="33"/>
  <c r="U96" i="33"/>
  <c r="Z96" i="33" s="1"/>
  <c r="T96" i="33"/>
  <c r="V96" i="33"/>
  <c r="V94" i="33"/>
  <c r="T94" i="33"/>
  <c r="Y94" i="33" s="1"/>
  <c r="W94" i="33"/>
  <c r="U87" i="33"/>
  <c r="W87" i="33"/>
  <c r="T82" i="33"/>
  <c r="Y82" i="33" s="1"/>
  <c r="V82" i="33"/>
  <c r="U82" i="33"/>
  <c r="W82" i="33"/>
  <c r="V78" i="33"/>
  <c r="Z78" i="33" s="1"/>
  <c r="T78" i="33"/>
  <c r="W78" i="33"/>
  <c r="U71" i="33"/>
  <c r="W71" i="33"/>
  <c r="T66" i="33"/>
  <c r="V66" i="33"/>
  <c r="U66" i="33"/>
  <c r="W66" i="33"/>
  <c r="V62" i="33"/>
  <c r="T62" i="33"/>
  <c r="W62" i="33"/>
  <c r="Z62" i="33" s="1"/>
  <c r="U39" i="33"/>
  <c r="W39" i="33"/>
  <c r="T30" i="33"/>
  <c r="U30" i="33"/>
  <c r="Z30" i="33" s="1"/>
  <c r="W30" i="33"/>
  <c r="V30" i="33"/>
  <c r="L63" i="39"/>
  <c r="N69" i="39" s="1"/>
  <c r="J68" i="39"/>
  <c r="J69" i="39"/>
  <c r="H71" i="39"/>
  <c r="K71" i="39"/>
  <c r="K68" i="39"/>
  <c r="K70" i="39"/>
  <c r="I71" i="39"/>
  <c r="M63" i="39"/>
  <c r="N70" i="39" s="1"/>
  <c r="G71" i="39"/>
  <c r="H67" i="39"/>
  <c r="K67" i="39"/>
  <c r="I63" i="39"/>
  <c r="N66" i="39" s="1"/>
  <c r="I67" i="39"/>
  <c r="J67" i="39"/>
  <c r="T182" i="33"/>
  <c r="U182" i="33"/>
  <c r="Z178" i="33"/>
  <c r="Y178" i="33"/>
  <c r="T166" i="33"/>
  <c r="U166" i="33"/>
  <c r="Z162" i="33"/>
  <c r="Y162" i="33"/>
  <c r="V118" i="33"/>
  <c r="U118" i="33"/>
  <c r="Z118" i="33" s="1"/>
  <c r="W118" i="33"/>
  <c r="U112" i="33"/>
  <c r="T112" i="33"/>
  <c r="V112" i="33"/>
  <c r="Z112" i="33" s="1"/>
  <c r="M63" i="37"/>
  <c r="J17" i="38"/>
  <c r="O17" i="38"/>
  <c r="V296" i="33"/>
  <c r="Y296" i="33" s="1"/>
  <c r="V292" i="33"/>
  <c r="Y292" i="33" s="1"/>
  <c r="V280" i="33"/>
  <c r="V272" i="33"/>
  <c r="V256" i="33"/>
  <c r="V240" i="33"/>
  <c r="Y240" i="33" s="1"/>
  <c r="V224" i="33"/>
  <c r="W214" i="33"/>
  <c r="W212" i="33"/>
  <c r="U201" i="33"/>
  <c r="W201" i="33"/>
  <c r="T183" i="33"/>
  <c r="U183" i="33"/>
  <c r="Z172" i="33"/>
  <c r="T167" i="33"/>
  <c r="U167" i="33"/>
  <c r="T163" i="33"/>
  <c r="U163" i="33"/>
  <c r="T125" i="33"/>
  <c r="V125" i="33"/>
  <c r="W125" i="33"/>
  <c r="U35" i="33"/>
  <c r="W35" i="33"/>
  <c r="U11" i="33"/>
  <c r="W11" i="33"/>
  <c r="U298" i="33"/>
  <c r="U296" i="33"/>
  <c r="V290" i="33"/>
  <c r="Z290" i="33" s="1"/>
  <c r="U288" i="33"/>
  <c r="Y288" i="33" s="1"/>
  <c r="V286" i="33"/>
  <c r="W285" i="33"/>
  <c r="Z282" i="33"/>
  <c r="U280" i="33"/>
  <c r="Y280" i="33" s="1"/>
  <c r="V270" i="33"/>
  <c r="Y270" i="33" s="1"/>
  <c r="U264" i="33"/>
  <c r="Y264" i="33" s="1"/>
  <c r="V262" i="33"/>
  <c r="Y262" i="33" s="1"/>
  <c r="W261" i="33"/>
  <c r="U248" i="33"/>
  <c r="Y248" i="33" s="1"/>
  <c r="U240" i="33"/>
  <c r="V238" i="33"/>
  <c r="Y238" i="33" s="1"/>
  <c r="W237" i="33"/>
  <c r="U232" i="33"/>
  <c r="Y232" i="33" s="1"/>
  <c r="V230" i="33"/>
  <c r="Y230" i="33" s="1"/>
  <c r="W229" i="33"/>
  <c r="U224" i="33"/>
  <c r="Y224" i="33" s="1"/>
  <c r="V222" i="33"/>
  <c r="Y222" i="33" s="1"/>
  <c r="W221" i="33"/>
  <c r="U216" i="33"/>
  <c r="Z216" i="33" s="1"/>
  <c r="V214" i="33"/>
  <c r="Z214" i="33" s="1"/>
  <c r="Y198" i="33"/>
  <c r="C11" i="29"/>
  <c r="G26" i="32"/>
  <c r="F23" i="32"/>
  <c r="H21" i="32"/>
  <c r="G18" i="32"/>
  <c r="F15" i="32"/>
  <c r="W289" i="33"/>
  <c r="Y289" i="33" s="1"/>
  <c r="T212" i="33"/>
  <c r="Y208" i="33"/>
  <c r="W204" i="33"/>
  <c r="Y204" i="33" s="1"/>
  <c r="U203" i="33"/>
  <c r="W203" i="33"/>
  <c r="T202" i="33"/>
  <c r="Y202" i="33" s="1"/>
  <c r="W200" i="33"/>
  <c r="Z200" i="33" s="1"/>
  <c r="U199" i="33"/>
  <c r="W199" i="33"/>
  <c r="T196" i="33"/>
  <c r="T193" i="33"/>
  <c r="W193" i="33"/>
  <c r="U191" i="33"/>
  <c r="T190" i="33"/>
  <c r="W190" i="33"/>
  <c r="Y188" i="33"/>
  <c r="T187" i="33"/>
  <c r="U187" i="33"/>
  <c r="W187" i="33"/>
  <c r="V186" i="33"/>
  <c r="U186" i="33"/>
  <c r="Z186" i="33" s="1"/>
  <c r="V182" i="33"/>
  <c r="U180" i="33"/>
  <c r="T180" i="33"/>
  <c r="T177" i="33"/>
  <c r="W177" i="33"/>
  <c r="U175" i="33"/>
  <c r="T174" i="33"/>
  <c r="W174" i="33"/>
  <c r="Y172" i="33"/>
  <c r="T171" i="33"/>
  <c r="U171" i="33"/>
  <c r="W171" i="33"/>
  <c r="V170" i="33"/>
  <c r="U170" i="33"/>
  <c r="Y170" i="33" s="1"/>
  <c r="V166" i="33"/>
  <c r="U164" i="33"/>
  <c r="T164" i="33"/>
  <c r="T161" i="33"/>
  <c r="W161" i="33"/>
  <c r="U159" i="33"/>
  <c r="T158" i="33"/>
  <c r="W158" i="33"/>
  <c r="Y156" i="33"/>
  <c r="T155" i="33"/>
  <c r="U155" i="33"/>
  <c r="W155" i="33"/>
  <c r="V154" i="33"/>
  <c r="Z154" i="33" s="1"/>
  <c r="U154" i="33"/>
  <c r="T147" i="33"/>
  <c r="U147" i="33"/>
  <c r="U143" i="33"/>
  <c r="T140" i="33"/>
  <c r="W138" i="33"/>
  <c r="W131" i="33"/>
  <c r="Z130" i="33"/>
  <c r="Y130" i="33"/>
  <c r="T126" i="33"/>
  <c r="V126" i="33"/>
  <c r="W126" i="33"/>
  <c r="Y120" i="33"/>
  <c r="T118" i="33"/>
  <c r="W112" i="33"/>
  <c r="U103" i="33"/>
  <c r="W103" i="33"/>
  <c r="W98" i="33"/>
  <c r="V52" i="33"/>
  <c r="T52" i="33"/>
  <c r="Y52" i="33" s="1"/>
  <c r="W52" i="33"/>
  <c r="U52" i="33"/>
  <c r="V20" i="33"/>
  <c r="T14" i="33"/>
  <c r="U14" i="33"/>
  <c r="W14" i="33"/>
  <c r="Z14" i="33" s="1"/>
  <c r="T6" i="33"/>
  <c r="Y6" i="33" s="1"/>
  <c r="W6" i="33"/>
  <c r="U6" i="33"/>
  <c r="V6" i="33"/>
  <c r="C53" i="35"/>
  <c r="J71" i="39"/>
  <c r="D15" i="42"/>
  <c r="C17" i="42"/>
  <c r="G15" i="42"/>
  <c r="F17" i="42"/>
  <c r="C15" i="42"/>
  <c r="G17" i="42"/>
  <c r="E15" i="42"/>
  <c r="T185" i="33"/>
  <c r="W185" i="33"/>
  <c r="T169" i="33"/>
  <c r="W169" i="33"/>
  <c r="T153" i="33"/>
  <c r="W153" i="33"/>
  <c r="U151" i="33"/>
  <c r="U150" i="33"/>
  <c r="Z150" i="33" s="1"/>
  <c r="T148" i="33"/>
  <c r="T137" i="33"/>
  <c r="W137" i="33"/>
  <c r="U135" i="33"/>
  <c r="U134" i="33"/>
  <c r="T132" i="33"/>
  <c r="Y122" i="33"/>
  <c r="U117" i="33"/>
  <c r="T110" i="33"/>
  <c r="Y110" i="33" s="1"/>
  <c r="Y106" i="33"/>
  <c r="U101" i="33"/>
  <c r="W91" i="33"/>
  <c r="T90" i="33"/>
  <c r="Y90" i="33" s="1"/>
  <c r="V90" i="33"/>
  <c r="W75" i="33"/>
  <c r="T74" i="33"/>
  <c r="Y74" i="33" s="1"/>
  <c r="V74" i="33"/>
  <c r="V60" i="33"/>
  <c r="W60" i="33"/>
  <c r="T60" i="33"/>
  <c r="Y60" i="33" s="1"/>
  <c r="T43" i="33"/>
  <c r="Z43" i="33" s="1"/>
  <c r="U43" i="33"/>
  <c r="Y43" i="33" s="1"/>
  <c r="V43" i="33"/>
  <c r="T38" i="33"/>
  <c r="W38" i="33"/>
  <c r="U38" i="33"/>
  <c r="Z38" i="33" s="1"/>
  <c r="U28" i="33"/>
  <c r="Z28" i="33" s="1"/>
  <c r="T28" i="33"/>
  <c r="W28" i="33"/>
  <c r="Y26" i="33"/>
  <c r="U19" i="33"/>
  <c r="W19" i="33"/>
  <c r="W15" i="33"/>
  <c r="M70" i="39"/>
  <c r="F99" i="39"/>
  <c r="F82" i="39"/>
  <c r="M66" i="39"/>
  <c r="F78" i="39"/>
  <c r="K78" i="39"/>
  <c r="B17" i="44"/>
  <c r="B19" i="44"/>
  <c r="B21" i="44"/>
  <c r="B23" i="44"/>
  <c r="B25" i="44"/>
  <c r="B27" i="44"/>
  <c r="B29" i="44"/>
  <c r="B31" i="44"/>
  <c r="B33" i="44"/>
  <c r="B35" i="44"/>
  <c r="B37" i="44"/>
  <c r="B39" i="44"/>
  <c r="B41" i="44"/>
  <c r="B20" i="44"/>
  <c r="B28" i="44"/>
  <c r="B36" i="44"/>
  <c r="B11" i="44"/>
  <c r="B12" i="44" s="1"/>
  <c r="B24" i="44"/>
  <c r="B32" i="44"/>
  <c r="B40" i="44"/>
  <c r="Z152" i="33"/>
  <c r="T139" i="33"/>
  <c r="U139" i="33"/>
  <c r="Z136" i="33"/>
  <c r="Z134" i="33"/>
  <c r="Y134" i="33"/>
  <c r="V86" i="33"/>
  <c r="T86" i="33"/>
  <c r="V70" i="33"/>
  <c r="T70" i="33"/>
  <c r="Y70" i="33" s="1"/>
  <c r="W59" i="33"/>
  <c r="U59" i="33"/>
  <c r="U27" i="33"/>
  <c r="W27" i="33"/>
  <c r="T22" i="33"/>
  <c r="W22" i="33"/>
  <c r="U22" i="33"/>
  <c r="Z22" i="33" s="1"/>
  <c r="U12" i="33"/>
  <c r="T12" i="33"/>
  <c r="W12" i="33"/>
  <c r="Z12" i="33" s="1"/>
  <c r="Y10" i="33"/>
  <c r="J15" i="36" a="1"/>
  <c r="J15" i="36" s="1"/>
  <c r="M69" i="39"/>
  <c r="K81" i="39"/>
  <c r="F98" i="39"/>
  <c r="K63" i="39"/>
  <c r="N68" i="39" s="1"/>
  <c r="H69" i="39"/>
  <c r="K69" i="39"/>
  <c r="I70" i="39"/>
  <c r="I69" i="39"/>
  <c r="B34" i="44"/>
  <c r="B18" i="44"/>
  <c r="Y56" i="33"/>
  <c r="L63" i="37"/>
  <c r="J63" i="37"/>
  <c r="H68" i="39"/>
  <c r="H70" i="39"/>
  <c r="V56" i="33"/>
  <c r="V54" i="33"/>
  <c r="Y54" i="33" s="1"/>
  <c r="Y48" i="33"/>
  <c r="V46" i="33"/>
  <c r="Y46" i="33" s="1"/>
  <c r="Y44" i="33"/>
  <c r="U34" i="33"/>
  <c r="Y34" i="33" s="1"/>
  <c r="U18" i="33"/>
  <c r="Z18" i="33" s="1"/>
  <c r="K63" i="37"/>
  <c r="J20" i="38"/>
  <c r="J38" i="38"/>
  <c r="F96" i="39"/>
  <c r="K79" i="39"/>
  <c r="I68" i="39"/>
  <c r="B15" i="42"/>
  <c r="F15" i="42"/>
  <c r="D17" i="42"/>
  <c r="K19" i="31"/>
  <c r="K17" i="31"/>
  <c r="K15" i="31"/>
  <c r="K12" i="31"/>
  <c r="K10" i="31"/>
  <c r="W293" i="33"/>
  <c r="U293" i="33"/>
  <c r="Y293" i="33" s="1"/>
  <c r="Z284" i="33"/>
  <c r="Z276" i="33"/>
  <c r="Z272" i="33"/>
  <c r="Z268" i="33"/>
  <c r="Z264" i="33"/>
  <c r="Z262" i="33"/>
  <c r="Z260" i="33"/>
  <c r="Z258" i="33"/>
  <c r="Z252" i="33"/>
  <c r="Z250" i="33"/>
  <c r="Z248" i="33"/>
  <c r="Z246" i="33"/>
  <c r="Z244" i="33"/>
  <c r="Z242" i="33"/>
  <c r="Z238" i="33"/>
  <c r="Z236" i="33"/>
  <c r="Z234" i="33"/>
  <c r="Z230" i="33"/>
  <c r="Z228" i="33"/>
  <c r="Z226" i="33"/>
  <c r="Z222" i="33"/>
  <c r="Z220" i="33"/>
  <c r="Z218" i="33"/>
  <c r="Z212" i="33"/>
  <c r="Z210" i="33"/>
  <c r="Z208" i="33"/>
  <c r="Z206" i="33"/>
  <c r="Z204" i="33"/>
  <c r="Z202" i="33"/>
  <c r="Z198" i="33"/>
  <c r="Z196" i="33"/>
  <c r="Z194" i="33"/>
  <c r="K20" i="31"/>
  <c r="K18" i="31"/>
  <c r="K16" i="31"/>
  <c r="K14" i="31"/>
  <c r="K13" i="31"/>
  <c r="K11" i="31"/>
  <c r="Z288" i="33"/>
  <c r="C13" i="29"/>
  <c r="C14" i="29" s="1"/>
  <c r="J20" i="31"/>
  <c r="J19" i="31"/>
  <c r="J18" i="31"/>
  <c r="J17" i="31"/>
  <c r="J16" i="31"/>
  <c r="J15" i="31"/>
  <c r="J14" i="31"/>
  <c r="J13" i="31"/>
  <c r="J12" i="31"/>
  <c r="J11" i="31"/>
  <c r="J10" i="31"/>
  <c r="H28" i="32"/>
  <c r="F28" i="32"/>
  <c r="G27" i="32"/>
  <c r="K27" i="32" s="1"/>
  <c r="L27" i="32" s="1"/>
  <c r="H26" i="32"/>
  <c r="F26" i="32"/>
  <c r="G25" i="32"/>
  <c r="K25" i="32" s="1"/>
  <c r="L25" i="32" s="1"/>
  <c r="H24" i="32"/>
  <c r="F24" i="32"/>
  <c r="G23" i="32"/>
  <c r="H22" i="32"/>
  <c r="F22" i="32"/>
  <c r="G21" i="32"/>
  <c r="K21" i="32" s="1"/>
  <c r="L21" i="32" s="1"/>
  <c r="H20" i="32"/>
  <c r="F20" i="32"/>
  <c r="G19" i="32"/>
  <c r="K19" i="32" s="1"/>
  <c r="L19" i="32" s="1"/>
  <c r="H18" i="32"/>
  <c r="F18" i="32"/>
  <c r="G17" i="32"/>
  <c r="K17" i="32" s="1"/>
  <c r="L17" i="32" s="1"/>
  <c r="H16" i="32"/>
  <c r="F16" i="32"/>
  <c r="G15" i="32"/>
  <c r="H14" i="32"/>
  <c r="J14" i="32" s="1"/>
  <c r="V301" i="33"/>
  <c r="Z301" i="33" s="1"/>
  <c r="V299" i="33"/>
  <c r="Y299" i="33" s="1"/>
  <c r="V297" i="33"/>
  <c r="Y297" i="33" s="1"/>
  <c r="V295" i="33"/>
  <c r="Y295" i="33" s="1"/>
  <c r="V293" i="33"/>
  <c r="V291" i="33"/>
  <c r="Y291" i="33" s="1"/>
  <c r="T287" i="33"/>
  <c r="V287" i="33"/>
  <c r="T285" i="33"/>
  <c r="V285" i="33"/>
  <c r="T283" i="33"/>
  <c r="V283" i="33"/>
  <c r="T281" i="33"/>
  <c r="V281" i="33"/>
  <c r="T279" i="33"/>
  <c r="V279" i="33"/>
  <c r="T277" i="33"/>
  <c r="V277" i="33"/>
  <c r="T275" i="33"/>
  <c r="V275" i="33"/>
  <c r="T273" i="33"/>
  <c r="V273" i="33"/>
  <c r="T271" i="33"/>
  <c r="V271" i="33"/>
  <c r="T269" i="33"/>
  <c r="V269" i="33"/>
  <c r="T267" i="33"/>
  <c r="V267" i="33"/>
  <c r="T265" i="33"/>
  <c r="V265" i="33"/>
  <c r="T263" i="33"/>
  <c r="V263" i="33"/>
  <c r="T261" i="33"/>
  <c r="V261" i="33"/>
  <c r="T259" i="33"/>
  <c r="V259" i="33"/>
  <c r="T257" i="33"/>
  <c r="V257" i="33"/>
  <c r="T255" i="33"/>
  <c r="V255" i="33"/>
  <c r="T253" i="33"/>
  <c r="V253" i="33"/>
  <c r="T251" i="33"/>
  <c r="V251" i="33"/>
  <c r="T249" i="33"/>
  <c r="V249" i="33"/>
  <c r="T247" i="33"/>
  <c r="V247" i="33"/>
  <c r="T245" i="33"/>
  <c r="V245" i="33"/>
  <c r="T243" i="33"/>
  <c r="V243" i="33"/>
  <c r="T241" i="33"/>
  <c r="V241" i="33"/>
  <c r="T239" i="33"/>
  <c r="V239" i="33"/>
  <c r="T237" i="33"/>
  <c r="V237" i="33"/>
  <c r="T235" i="33"/>
  <c r="V235" i="33"/>
  <c r="T233" i="33"/>
  <c r="V233" i="33"/>
  <c r="T231" i="33"/>
  <c r="V231" i="33"/>
  <c r="T229" i="33"/>
  <c r="V229" i="33"/>
  <c r="T227" i="33"/>
  <c r="V227" i="33"/>
  <c r="T225" i="33"/>
  <c r="V225" i="33"/>
  <c r="T223" i="33"/>
  <c r="V223" i="33"/>
  <c r="T221" i="33"/>
  <c r="V221" i="33"/>
  <c r="T219" i="33"/>
  <c r="V219" i="33"/>
  <c r="T217" i="33"/>
  <c r="V217" i="33"/>
  <c r="T215" i="33"/>
  <c r="V215" i="33"/>
  <c r="T213" i="33"/>
  <c r="V213" i="33"/>
  <c r="T211" i="33"/>
  <c r="V211" i="33"/>
  <c r="T209" i="33"/>
  <c r="V209" i="33"/>
  <c r="T207" i="33"/>
  <c r="V207" i="33"/>
  <c r="T205" i="33"/>
  <c r="V205" i="33"/>
  <c r="T203" i="33"/>
  <c r="V203" i="33"/>
  <c r="T201" i="33"/>
  <c r="V201" i="33"/>
  <c r="T199" i="33"/>
  <c r="V199" i="33"/>
  <c r="T197" i="33"/>
  <c r="V197" i="33"/>
  <c r="T195" i="33"/>
  <c r="V195" i="33"/>
  <c r="Z124" i="33"/>
  <c r="Z122" i="33"/>
  <c r="Z120" i="33"/>
  <c r="Z116" i="33"/>
  <c r="Z114" i="33"/>
  <c r="Z110" i="33"/>
  <c r="Z108" i="33"/>
  <c r="Z106" i="33"/>
  <c r="Z104" i="33"/>
  <c r="Z100" i="33"/>
  <c r="Z98" i="33"/>
  <c r="Z92" i="33"/>
  <c r="Z90" i="33"/>
  <c r="Z88" i="33"/>
  <c r="Z86" i="33"/>
  <c r="Z84" i="33"/>
  <c r="Z82" i="33"/>
  <c r="Z80" i="33"/>
  <c r="Z76" i="33"/>
  <c r="Z74" i="33"/>
  <c r="Z72" i="33"/>
  <c r="Z68" i="33"/>
  <c r="Z66" i="33"/>
  <c r="Z64" i="33"/>
  <c r="Z58" i="33"/>
  <c r="Z56" i="33"/>
  <c r="Z50" i="33"/>
  <c r="Z48" i="33"/>
  <c r="Z46" i="33"/>
  <c r="Z44" i="33"/>
  <c r="V193" i="33"/>
  <c r="Z193" i="33" s="1"/>
  <c r="V191" i="33"/>
  <c r="V189" i="33"/>
  <c r="Z189" i="33" s="1"/>
  <c r="V187" i="33"/>
  <c r="Y187" i="33" s="1"/>
  <c r="V185" i="33"/>
  <c r="Z185" i="33" s="1"/>
  <c r="V183" i="33"/>
  <c r="V181" i="33"/>
  <c r="Z181" i="33" s="1"/>
  <c r="V179" i="33"/>
  <c r="V177" i="33"/>
  <c r="Z177" i="33" s="1"/>
  <c r="V175" i="33"/>
  <c r="V173" i="33"/>
  <c r="Z173" i="33" s="1"/>
  <c r="V171" i="33"/>
  <c r="V169" i="33"/>
  <c r="Z169" i="33" s="1"/>
  <c r="V167" i="33"/>
  <c r="V165" i="33"/>
  <c r="Z165" i="33" s="1"/>
  <c r="V163" i="33"/>
  <c r="V161" i="33"/>
  <c r="Z161" i="33" s="1"/>
  <c r="V159" i="33"/>
  <c r="Y159" i="33" s="1"/>
  <c r="V157" i="33"/>
  <c r="Z157" i="33" s="1"/>
  <c r="V155" i="33"/>
  <c r="Y155" i="33" s="1"/>
  <c r="V153" i="33"/>
  <c r="Z153" i="33" s="1"/>
  <c r="V151" i="33"/>
  <c r="V149" i="33"/>
  <c r="Z149" i="33" s="1"/>
  <c r="V147" i="33"/>
  <c r="Y147" i="33" s="1"/>
  <c r="V145" i="33"/>
  <c r="Z145" i="33" s="1"/>
  <c r="V143" i="33"/>
  <c r="V141" i="33"/>
  <c r="Z141" i="33" s="1"/>
  <c r="V139" i="33"/>
  <c r="V137" i="33"/>
  <c r="Z137" i="33" s="1"/>
  <c r="V135" i="33"/>
  <c r="V133" i="33"/>
  <c r="Z133" i="33" s="1"/>
  <c r="V131" i="33"/>
  <c r="Y131" i="33" s="1"/>
  <c r="V129" i="33"/>
  <c r="Z129" i="33" s="1"/>
  <c r="V127" i="33"/>
  <c r="T123" i="33"/>
  <c r="V123" i="33"/>
  <c r="T121" i="33"/>
  <c r="V121" i="33"/>
  <c r="T119" i="33"/>
  <c r="V119" i="33"/>
  <c r="T117" i="33"/>
  <c r="V117" i="33"/>
  <c r="T115" i="33"/>
  <c r="V115" i="33"/>
  <c r="T113" i="33"/>
  <c r="V113" i="33"/>
  <c r="T111" i="33"/>
  <c r="V111" i="33"/>
  <c r="T109" i="33"/>
  <c r="V109" i="33"/>
  <c r="T107" i="33"/>
  <c r="V107" i="33"/>
  <c r="T105" i="33"/>
  <c r="V105" i="33"/>
  <c r="T103" i="33"/>
  <c r="V103" i="33"/>
  <c r="T101" i="33"/>
  <c r="V101" i="33"/>
  <c r="T99" i="33"/>
  <c r="V99" i="33"/>
  <c r="T97" i="33"/>
  <c r="V97" i="33"/>
  <c r="T95" i="33"/>
  <c r="V95" i="33"/>
  <c r="T93" i="33"/>
  <c r="V93" i="33"/>
  <c r="T91" i="33"/>
  <c r="V91" i="33"/>
  <c r="T89" i="33"/>
  <c r="V89" i="33"/>
  <c r="T87" i="33"/>
  <c r="V87" i="33"/>
  <c r="T85" i="33"/>
  <c r="V85" i="33"/>
  <c r="T83" i="33"/>
  <c r="V83" i="33"/>
  <c r="T81" i="33"/>
  <c r="V81" i="33"/>
  <c r="T79" i="33"/>
  <c r="V79" i="33"/>
  <c r="T77" i="33"/>
  <c r="V77" i="33"/>
  <c r="T75" i="33"/>
  <c r="V75" i="33"/>
  <c r="T73" i="33"/>
  <c r="V73" i="33"/>
  <c r="T71" i="33"/>
  <c r="V71" i="33"/>
  <c r="T69" i="33"/>
  <c r="V69" i="33"/>
  <c r="T67" i="33"/>
  <c r="V67" i="33"/>
  <c r="T65" i="33"/>
  <c r="V65" i="33"/>
  <c r="T63" i="33"/>
  <c r="V63" i="33"/>
  <c r="T61" i="33"/>
  <c r="V61" i="33"/>
  <c r="T59" i="33"/>
  <c r="V59" i="33"/>
  <c r="T57" i="33"/>
  <c r="V57" i="33"/>
  <c r="T55" i="33"/>
  <c r="V55" i="33"/>
  <c r="T53" i="33"/>
  <c r="V53" i="33"/>
  <c r="T51" i="33"/>
  <c r="V51" i="33"/>
  <c r="T49" i="33"/>
  <c r="V49" i="33"/>
  <c r="T47" i="33"/>
  <c r="V47" i="33"/>
  <c r="T45" i="33"/>
  <c r="V45" i="33"/>
  <c r="Z42" i="33"/>
  <c r="Z40" i="33"/>
  <c r="Z34" i="33"/>
  <c r="Z32" i="33"/>
  <c r="Z26" i="33"/>
  <c r="Z24" i="33"/>
  <c r="Z16" i="33"/>
  <c r="Z10" i="33"/>
  <c r="Z8" i="33"/>
  <c r="T41" i="33"/>
  <c r="V41" i="33"/>
  <c r="T39" i="33"/>
  <c r="V39" i="33"/>
  <c r="T37" i="33"/>
  <c r="V37" i="33"/>
  <c r="T35" i="33"/>
  <c r="V35" i="33"/>
  <c r="T33" i="33"/>
  <c r="V33" i="33"/>
  <c r="T31" i="33"/>
  <c r="V31" i="33"/>
  <c r="T29" i="33"/>
  <c r="V29" i="33"/>
  <c r="T27" i="33"/>
  <c r="V27" i="33"/>
  <c r="T25" i="33"/>
  <c r="V25" i="33"/>
  <c r="T23" i="33"/>
  <c r="V23" i="33"/>
  <c r="T21" i="33"/>
  <c r="V21" i="33"/>
  <c r="T19" i="33"/>
  <c r="V19" i="33"/>
  <c r="T17" i="33"/>
  <c r="V17" i="33"/>
  <c r="T15" i="33"/>
  <c r="V15" i="33"/>
  <c r="T13" i="33"/>
  <c r="V13" i="33"/>
  <c r="T11" i="33"/>
  <c r="V11" i="33"/>
  <c r="T9" i="33"/>
  <c r="V9" i="33"/>
  <c r="T7" i="33"/>
  <c r="V7" i="33"/>
  <c r="J35" i="38"/>
  <c r="O20" i="38"/>
  <c r="O18" i="38"/>
  <c r="P16" i="38" a="1"/>
  <c r="J16" i="38"/>
  <c r="K16" i="38" s="1" a="1"/>
  <c r="O16" i="38"/>
  <c r="Y18" i="33" l="1"/>
  <c r="Z289" i="33"/>
  <c r="Y139" i="33"/>
  <c r="Y171" i="33"/>
  <c r="Y179" i="33"/>
  <c r="Z52" i="33"/>
  <c r="Z293" i="33"/>
  <c r="Y150" i="33"/>
  <c r="F68" i="37" a="1"/>
  <c r="F68" i="37" s="1"/>
  <c r="Z138" i="33"/>
  <c r="Y138" i="33"/>
  <c r="Y200" i="33"/>
  <c r="Z296" i="33"/>
  <c r="Y216" i="33"/>
  <c r="F66" i="37" a="1"/>
  <c r="F66" i="37" s="1"/>
  <c r="Z54" i="33"/>
  <c r="Z70" i="33"/>
  <c r="Z94" i="33"/>
  <c r="Z102" i="33"/>
  <c r="Z224" i="33"/>
  <c r="Z240" i="33"/>
  <c r="Z280" i="33"/>
  <c r="Y12" i="33"/>
  <c r="Y22" i="33"/>
  <c r="Y86" i="33"/>
  <c r="Z132" i="33"/>
  <c r="Y132" i="33"/>
  <c r="Y118" i="33"/>
  <c r="Z126" i="33"/>
  <c r="Y126" i="33"/>
  <c r="Z158" i="33"/>
  <c r="Y158" i="33"/>
  <c r="Z164" i="33"/>
  <c r="Y164" i="33"/>
  <c r="Z190" i="33"/>
  <c r="Y190" i="33"/>
  <c r="Y196" i="33"/>
  <c r="Z125" i="33"/>
  <c r="Y112" i="33"/>
  <c r="L78" i="39"/>
  <c r="G95" i="39"/>
  <c r="G78" i="39"/>
  <c r="H78" i="39" s="1" a="1"/>
  <c r="G99" i="39"/>
  <c r="G82" i="39"/>
  <c r="L82" i="39"/>
  <c r="G98" i="39"/>
  <c r="G81" i="39"/>
  <c r="L81" i="39"/>
  <c r="Y30" i="33"/>
  <c r="Y62" i="33"/>
  <c r="Y298" i="33"/>
  <c r="Y300" i="33"/>
  <c r="Y214" i="33"/>
  <c r="Z174" i="33"/>
  <c r="Y174" i="33"/>
  <c r="Z180" i="33"/>
  <c r="Y180" i="33"/>
  <c r="Y163" i="33"/>
  <c r="Z60" i="33"/>
  <c r="Z254" i="33"/>
  <c r="Y114" i="33"/>
  <c r="Z142" i="33"/>
  <c r="Y142" i="33"/>
  <c r="Z170" i="33"/>
  <c r="K34" i="38" a="1"/>
  <c r="K37" i="38" s="1"/>
  <c r="Z6" i="33"/>
  <c r="Y127" i="33"/>
  <c r="Y135" i="33"/>
  <c r="Y143" i="33"/>
  <c r="Y151" i="33"/>
  <c r="Y167" i="33"/>
  <c r="Y175" i="33"/>
  <c r="Y183" i="33"/>
  <c r="Y191" i="33"/>
  <c r="K15" i="32"/>
  <c r="L15" i="32" s="1"/>
  <c r="K23" i="32"/>
  <c r="L23" i="32" s="1"/>
  <c r="G97" i="39"/>
  <c r="G80" i="39"/>
  <c r="L80" i="39"/>
  <c r="M78" i="39" s="1" a="1"/>
  <c r="Y28" i="33"/>
  <c r="Y38" i="33"/>
  <c r="Z148" i="33"/>
  <c r="Y148" i="33"/>
  <c r="Y14" i="33"/>
  <c r="Z140" i="33"/>
  <c r="Y140" i="33"/>
  <c r="Y154" i="33"/>
  <c r="Y186" i="33"/>
  <c r="Y212" i="33"/>
  <c r="Y125" i="33"/>
  <c r="Z166" i="33"/>
  <c r="Y166" i="33"/>
  <c r="Z182" i="33"/>
  <c r="Y182" i="33"/>
  <c r="Y66" i="33"/>
  <c r="Y78" i="33"/>
  <c r="Y96" i="33"/>
  <c r="Y20" i="33"/>
  <c r="Y36" i="33"/>
  <c r="Y98" i="33"/>
  <c r="Z270" i="33"/>
  <c r="K16" i="38"/>
  <c r="K18" i="38"/>
  <c r="K20" i="38"/>
  <c r="K17" i="38"/>
  <c r="K19" i="38"/>
  <c r="K35" i="38"/>
  <c r="K34" i="38"/>
  <c r="K38" i="38"/>
  <c r="Y45" i="33"/>
  <c r="Z45" i="33"/>
  <c r="Y47" i="33"/>
  <c r="Z47" i="33"/>
  <c r="Y49" i="33"/>
  <c r="Z49" i="33"/>
  <c r="Y51" i="33"/>
  <c r="Z51" i="33"/>
  <c r="Y53" i="33"/>
  <c r="Z53" i="33"/>
  <c r="Y55" i="33"/>
  <c r="Z55" i="33"/>
  <c r="Y57" i="33"/>
  <c r="Z57" i="33"/>
  <c r="Y59" i="33"/>
  <c r="Z59" i="33"/>
  <c r="Y61" i="33"/>
  <c r="Z61" i="33"/>
  <c r="Y63" i="33"/>
  <c r="Z63" i="33"/>
  <c r="Y65" i="33"/>
  <c r="Z65" i="33"/>
  <c r="Y67" i="33"/>
  <c r="Z67" i="33"/>
  <c r="Y69" i="33"/>
  <c r="Z69" i="33"/>
  <c r="Y71" i="33"/>
  <c r="Z71" i="33"/>
  <c r="Y73" i="33"/>
  <c r="Z73" i="33"/>
  <c r="Y75" i="33"/>
  <c r="Z75" i="33"/>
  <c r="Y77" i="33"/>
  <c r="Z77" i="33"/>
  <c r="Y79" i="33"/>
  <c r="Z79" i="33"/>
  <c r="Y81" i="33"/>
  <c r="Z81" i="33"/>
  <c r="Y83" i="33"/>
  <c r="Z83" i="33"/>
  <c r="Y85" i="33"/>
  <c r="Z85" i="33"/>
  <c r="Y87" i="33"/>
  <c r="Z87" i="33"/>
  <c r="Y89" i="33"/>
  <c r="Z89" i="33"/>
  <c r="Y91" i="33"/>
  <c r="Z91" i="33"/>
  <c r="Y93" i="33"/>
  <c r="Z93" i="33"/>
  <c r="Y95" i="33"/>
  <c r="Z95" i="33"/>
  <c r="Y97" i="33"/>
  <c r="Z97" i="33"/>
  <c r="Y99" i="33"/>
  <c r="Z99" i="33"/>
  <c r="Y101" i="33"/>
  <c r="Z101" i="33"/>
  <c r="Y103" i="33"/>
  <c r="Z103" i="33"/>
  <c r="Y105" i="33"/>
  <c r="Z105" i="33"/>
  <c r="Y107" i="33"/>
  <c r="Z107" i="33"/>
  <c r="Y109" i="33"/>
  <c r="Z109" i="33"/>
  <c r="Y111" i="33"/>
  <c r="Z111" i="33"/>
  <c r="Y113" i="33"/>
  <c r="Z113" i="33"/>
  <c r="Y115" i="33"/>
  <c r="Z115" i="33"/>
  <c r="Y117" i="33"/>
  <c r="Z117" i="33"/>
  <c r="Y119" i="33"/>
  <c r="Z119" i="33"/>
  <c r="Y121" i="33"/>
  <c r="Z121" i="33"/>
  <c r="Y123" i="33"/>
  <c r="Z123" i="33"/>
  <c r="Z127" i="33"/>
  <c r="Z131" i="33"/>
  <c r="Z135" i="33"/>
  <c r="Z139" i="33"/>
  <c r="Z143" i="33"/>
  <c r="Z147" i="33"/>
  <c r="Z151" i="33"/>
  <c r="Z155" i="33"/>
  <c r="Z159" i="33"/>
  <c r="Z163" i="33"/>
  <c r="Z167" i="33"/>
  <c r="Z171" i="33"/>
  <c r="Z175" i="33"/>
  <c r="Z179" i="33"/>
  <c r="Z183" i="33"/>
  <c r="Z187" i="33"/>
  <c r="Z191" i="33"/>
  <c r="K16" i="32"/>
  <c r="L16" i="32" s="1"/>
  <c r="J16" i="32"/>
  <c r="K20" i="32"/>
  <c r="L20" i="32" s="1"/>
  <c r="J20" i="32"/>
  <c r="K24" i="32"/>
  <c r="L24" i="32" s="1"/>
  <c r="J24" i="32"/>
  <c r="K28" i="32"/>
  <c r="L28" i="32" s="1"/>
  <c r="J28" i="32"/>
  <c r="Y129" i="33"/>
  <c r="Y133" i="33"/>
  <c r="Y137" i="33"/>
  <c r="Y141" i="33"/>
  <c r="Y145" i="33"/>
  <c r="Y149" i="33"/>
  <c r="Y153" i="33"/>
  <c r="Y157" i="33"/>
  <c r="Y161" i="33"/>
  <c r="Y165" i="33"/>
  <c r="Y169" i="33"/>
  <c r="Y173" i="33"/>
  <c r="Y177" i="33"/>
  <c r="Y181" i="33"/>
  <c r="Y185" i="33"/>
  <c r="Y189" i="33"/>
  <c r="Y193" i="33"/>
  <c r="Y301" i="33"/>
  <c r="K14" i="32"/>
  <c r="L14" i="32" s="1"/>
  <c r="J21" i="32"/>
  <c r="Z291" i="33"/>
  <c r="Z295" i="33"/>
  <c r="Z297" i="33"/>
  <c r="Z299" i="33"/>
  <c r="J15" i="32"/>
  <c r="J23" i="32"/>
  <c r="P16" i="38"/>
  <c r="P17" i="38"/>
  <c r="P18" i="38"/>
  <c r="P19" i="38"/>
  <c r="P20" i="38"/>
  <c r="Y7" i="33"/>
  <c r="Z7" i="33"/>
  <c r="Y9" i="33"/>
  <c r="Z9" i="33"/>
  <c r="Y11" i="33"/>
  <c r="Z11" i="33"/>
  <c r="Y13" i="33"/>
  <c r="Z13" i="33"/>
  <c r="Y15" i="33"/>
  <c r="Z15" i="33"/>
  <c r="Y17" i="33"/>
  <c r="Z17" i="33"/>
  <c r="Y19" i="33"/>
  <c r="Z19" i="33"/>
  <c r="Y21" i="33"/>
  <c r="Z21" i="33"/>
  <c r="Y23" i="33"/>
  <c r="Z23" i="33"/>
  <c r="Y25" i="33"/>
  <c r="Z25" i="33"/>
  <c r="Y27" i="33"/>
  <c r="Z27" i="33"/>
  <c r="Y29" i="33"/>
  <c r="Z29" i="33"/>
  <c r="Y31" i="33"/>
  <c r="Z31" i="33"/>
  <c r="Y33" i="33"/>
  <c r="Z33" i="33"/>
  <c r="Y35" i="33"/>
  <c r="Z35" i="33"/>
  <c r="Y37" i="33"/>
  <c r="Z37" i="33"/>
  <c r="Y39" i="33"/>
  <c r="Z39" i="33"/>
  <c r="Y41" i="33"/>
  <c r="Z41" i="33"/>
  <c r="Y195" i="33"/>
  <c r="Z195" i="33"/>
  <c r="Y197" i="33"/>
  <c r="Z197" i="33"/>
  <c r="Y199" i="33"/>
  <c r="Z199" i="33"/>
  <c r="Y201" i="33"/>
  <c r="Z201" i="33"/>
  <c r="Y203" i="33"/>
  <c r="Z203" i="33"/>
  <c r="Y205" i="33"/>
  <c r="Z205" i="33"/>
  <c r="Y207" i="33"/>
  <c r="Z207" i="33"/>
  <c r="Y209" i="33"/>
  <c r="Z209" i="33"/>
  <c r="Y211" i="33"/>
  <c r="Z211" i="33"/>
  <c r="Y213" i="33"/>
  <c r="Z213" i="33"/>
  <c r="Y215" i="33"/>
  <c r="Z215" i="33"/>
  <c r="Y217" i="33"/>
  <c r="Z217" i="33"/>
  <c r="Y219" i="33"/>
  <c r="Z219" i="33"/>
  <c r="Y221" i="33"/>
  <c r="Z221" i="33"/>
  <c r="Y223" i="33"/>
  <c r="Z223" i="33"/>
  <c r="Y225" i="33"/>
  <c r="Z225" i="33"/>
  <c r="Y227" i="33"/>
  <c r="Z227" i="33"/>
  <c r="Y229" i="33"/>
  <c r="Z229" i="33"/>
  <c r="Y231" i="33"/>
  <c r="Z231" i="33"/>
  <c r="Y233" i="33"/>
  <c r="Z233" i="33"/>
  <c r="Y235" i="33"/>
  <c r="Z235" i="33"/>
  <c r="Y237" i="33"/>
  <c r="Z237" i="33"/>
  <c r="Y239" i="33"/>
  <c r="Z239" i="33"/>
  <c r="Y241" i="33"/>
  <c r="Z241" i="33"/>
  <c r="Y243" i="33"/>
  <c r="Z243" i="33"/>
  <c r="Y245" i="33"/>
  <c r="Z245" i="33"/>
  <c r="Y247" i="33"/>
  <c r="Z247" i="33"/>
  <c r="Y249" i="33"/>
  <c r="Z249" i="33"/>
  <c r="Y251" i="33"/>
  <c r="Z251" i="33"/>
  <c r="Y253" i="33"/>
  <c r="Z253" i="33"/>
  <c r="Y255" i="33"/>
  <c r="Z255" i="33"/>
  <c r="Y257" i="33"/>
  <c r="Z257" i="33"/>
  <c r="Y259" i="33"/>
  <c r="Z259" i="33"/>
  <c r="Y261" i="33"/>
  <c r="Z261" i="33"/>
  <c r="Y263" i="33"/>
  <c r="Z263" i="33"/>
  <c r="Y265" i="33"/>
  <c r="Z265" i="33"/>
  <c r="Y267" i="33"/>
  <c r="Z267" i="33"/>
  <c r="Y269" i="33"/>
  <c r="Z269" i="33"/>
  <c r="Y271" i="33"/>
  <c r="Z271" i="33"/>
  <c r="Y273" i="33"/>
  <c r="Z273" i="33"/>
  <c r="Y275" i="33"/>
  <c r="Z275" i="33"/>
  <c r="Y277" i="33"/>
  <c r="Z277" i="33"/>
  <c r="Y279" i="33"/>
  <c r="Z279" i="33"/>
  <c r="Y281" i="33"/>
  <c r="Z281" i="33"/>
  <c r="Y283" i="33"/>
  <c r="Z283" i="33"/>
  <c r="Y285" i="33"/>
  <c r="Z285" i="33"/>
  <c r="Y287" i="33"/>
  <c r="Z287" i="33"/>
  <c r="K18" i="32"/>
  <c r="L18" i="32" s="1"/>
  <c r="J18" i="32"/>
  <c r="K22" i="32"/>
  <c r="L22" i="32" s="1"/>
  <c r="J22" i="32"/>
  <c r="K26" i="32"/>
  <c r="L26" i="32" s="1"/>
  <c r="J26" i="32"/>
  <c r="J17" i="32"/>
  <c r="J25" i="32"/>
  <c r="J19" i="32"/>
  <c r="J27" i="32"/>
  <c r="H80" i="39" l="1"/>
  <c r="I80" i="39" s="1"/>
  <c r="H81" i="39"/>
  <c r="I79" i="39" s="1"/>
  <c r="H82" i="39"/>
  <c r="H79" i="39"/>
  <c r="H78" i="39"/>
  <c r="I78" i="39" s="1"/>
  <c r="M79" i="39"/>
  <c r="M81" i="39"/>
  <c r="M78" i="39"/>
  <c r="M82" i="39"/>
  <c r="M80" i="39"/>
  <c r="N80" i="39" s="1"/>
  <c r="K36" i="38"/>
  <c r="L36" i="38" s="1"/>
  <c r="L19" i="38"/>
  <c r="H95" i="39" a="1"/>
  <c r="Q20" i="38"/>
  <c r="Q19" i="38"/>
  <c r="Q17" i="38"/>
  <c r="L38" i="38"/>
  <c r="L34" i="38"/>
  <c r="L35" i="38"/>
  <c r="L17" i="38"/>
  <c r="L18" i="38"/>
  <c r="Q18" i="38"/>
  <c r="Q16" i="38"/>
  <c r="L37" i="38"/>
  <c r="L20" i="38"/>
  <c r="L16" i="38"/>
  <c r="I81" i="39" l="1"/>
  <c r="N78" i="39"/>
  <c r="N81" i="39"/>
  <c r="I89" i="39" s="1" a="1"/>
  <c r="I89" i="39" s="1"/>
  <c r="I82" i="39"/>
  <c r="G87" i="39" s="1" a="1"/>
  <c r="G87" i="39" s="1"/>
  <c r="N79" i="39"/>
  <c r="H96" i="39"/>
  <c r="H99" i="39"/>
  <c r="H98" i="39"/>
  <c r="I98" i="39" s="1"/>
  <c r="H95" i="39"/>
  <c r="H97" i="39"/>
  <c r="N82" i="39"/>
  <c r="J23" i="38"/>
  <c r="J25" i="38" a="1"/>
  <c r="J25" i="38" s="1"/>
  <c r="L27" i="38" a="1"/>
  <c r="L27" i="38" s="1"/>
  <c r="O23" i="38"/>
  <c r="O25" i="38" a="1"/>
  <c r="O25" i="38" s="1"/>
  <c r="L41" i="38" a="1"/>
  <c r="L41" i="38" s="1"/>
  <c r="N41" i="38" s="1"/>
  <c r="L40" i="38"/>
  <c r="N40" i="38" s="1"/>
  <c r="I99" i="39" l="1"/>
  <c r="I97" i="39"/>
  <c r="I96" i="39"/>
  <c r="L85" i="39"/>
  <c r="L87" i="39" a="1"/>
  <c r="L87" i="39" s="1"/>
  <c r="G85" i="39"/>
  <c r="C69" i="39" s="1"/>
  <c r="I95" i="39"/>
  <c r="C68" i="39"/>
  <c r="C72" i="39"/>
  <c r="C76" i="39"/>
  <c r="C80" i="39"/>
  <c r="C84" i="39"/>
  <c r="C88" i="39"/>
  <c r="C92" i="39"/>
  <c r="C95" i="39"/>
  <c r="C102" i="39"/>
  <c r="C100" i="39"/>
  <c r="C104" i="39"/>
  <c r="C101" i="39"/>
  <c r="C103" i="39"/>
  <c r="D96" i="39"/>
  <c r="D97" i="39"/>
  <c r="D98" i="39"/>
  <c r="D99" i="39"/>
  <c r="D100" i="39"/>
  <c r="D101" i="39"/>
  <c r="D103" i="39"/>
  <c r="D104" i="39"/>
  <c r="D67" i="39"/>
  <c r="D68" i="39"/>
  <c r="D69" i="39"/>
  <c r="D71" i="39"/>
  <c r="D73" i="39"/>
  <c r="D75" i="39"/>
  <c r="D77" i="39"/>
  <c r="D79" i="39"/>
  <c r="D81" i="39"/>
  <c r="D83" i="39"/>
  <c r="D85" i="39"/>
  <c r="D86" i="39"/>
  <c r="D88" i="39"/>
  <c r="D91" i="39"/>
  <c r="D93" i="39"/>
  <c r="D95" i="39"/>
  <c r="D70" i="39"/>
  <c r="D72" i="39"/>
  <c r="D74" i="39"/>
  <c r="D76" i="39"/>
  <c r="D78" i="39"/>
  <c r="D80" i="39"/>
  <c r="D82" i="39"/>
  <c r="D84" i="39"/>
  <c r="D87" i="39"/>
  <c r="D89" i="39"/>
  <c r="D90" i="39"/>
  <c r="D92" i="39"/>
  <c r="D94" i="39"/>
  <c r="D102" i="39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7" i="38"/>
  <c r="D39" i="38"/>
  <c r="D40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36" i="38"/>
  <c r="D38" i="38"/>
  <c r="D41" i="38"/>
  <c r="C36" i="38"/>
  <c r="C38" i="38"/>
  <c r="C41" i="38"/>
  <c r="C22" i="38"/>
  <c r="C23" i="38"/>
  <c r="C24" i="38"/>
  <c r="C25" i="38"/>
  <c r="C26" i="38"/>
  <c r="C27" i="38"/>
  <c r="C28" i="38"/>
  <c r="C29" i="38"/>
  <c r="C30" i="38"/>
  <c r="C31" i="38"/>
  <c r="C32" i="38"/>
  <c r="C33" i="38"/>
  <c r="C34" i="38"/>
  <c r="C35" i="38"/>
  <c r="C37" i="38"/>
  <c r="C39" i="38"/>
  <c r="C40" i="38"/>
  <c r="C42" i="38"/>
  <c r="C43" i="38"/>
  <c r="C44" i="38"/>
  <c r="C45" i="38"/>
  <c r="C46" i="38"/>
  <c r="C47" i="38"/>
  <c r="C48" i="38"/>
  <c r="C49" i="38"/>
  <c r="C50" i="38"/>
  <c r="C51" i="38"/>
  <c r="C52" i="38"/>
  <c r="C53" i="38"/>
  <c r="C54" i="38"/>
  <c r="C55" i="38"/>
  <c r="C56" i="38"/>
  <c r="C57" i="38"/>
  <c r="C91" i="39" l="1"/>
  <c r="C87" i="39"/>
  <c r="C83" i="39"/>
  <c r="C79" i="39"/>
  <c r="C75" i="39"/>
  <c r="C71" i="39"/>
  <c r="C67" i="39"/>
  <c r="C99" i="39"/>
  <c r="C98" i="39"/>
  <c r="C94" i="39"/>
  <c r="C90" i="39"/>
  <c r="C86" i="39"/>
  <c r="C82" i="39"/>
  <c r="C78" i="39"/>
  <c r="C74" i="39"/>
  <c r="C70" i="39"/>
  <c r="I102" i="39" a="1"/>
  <c r="I102" i="39" s="1"/>
  <c r="K102" i="39" s="1"/>
  <c r="I101" i="39"/>
  <c r="K101" i="39" s="1"/>
  <c r="C97" i="39"/>
  <c r="C96" i="39"/>
  <c r="C93" i="39"/>
  <c r="C89" i="39"/>
  <c r="C85" i="39"/>
  <c r="C81" i="39"/>
  <c r="C77" i="39"/>
  <c r="C73" i="39"/>
</calcChain>
</file>

<file path=xl/sharedStrings.xml><?xml version="1.0" encoding="utf-8"?>
<sst xmlns="http://schemas.openxmlformats.org/spreadsheetml/2006/main" count="364" uniqueCount="156">
  <si>
    <t>A</t>
  </si>
  <si>
    <t>B</t>
  </si>
  <si>
    <t>C</t>
  </si>
  <si>
    <t>Year</t>
  </si>
  <si>
    <t>Market value</t>
  </si>
  <si>
    <t>Return</t>
  </si>
  <si>
    <t>Standard deviation</t>
  </si>
  <si>
    <t>Variance</t>
  </si>
  <si>
    <t>Average</t>
  </si>
  <si>
    <t>Jun</t>
  </si>
  <si>
    <t>May</t>
  </si>
  <si>
    <t>Apr</t>
  </si>
  <si>
    <t>Mar</t>
  </si>
  <si>
    <t>Feb</t>
  </si>
  <si>
    <t>Jan</t>
  </si>
  <si>
    <r>
      <t>ln (P</t>
    </r>
    <r>
      <rPr>
        <vertAlign val="subscript"/>
        <sz val="10"/>
        <rFont val="Arial"/>
        <family val="2"/>
      </rPr>
      <t>t+1</t>
    </r>
    <r>
      <rPr>
        <sz val="10"/>
        <rFont val="Arial"/>
        <family val="2"/>
      </rPr>
      <t>/P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>)</t>
    </r>
  </si>
  <si>
    <t>Price</t>
  </si>
  <si>
    <t>Correlation Coefficient</t>
  </si>
  <si>
    <t>Covariance</t>
  </si>
  <si>
    <t>Standard deviation in %</t>
  </si>
  <si>
    <t>Dec</t>
  </si>
  <si>
    <t>Nov</t>
  </si>
  <si>
    <t>Oct</t>
  </si>
  <si>
    <t>Sep</t>
  </si>
  <si>
    <t>Aug</t>
  </si>
  <si>
    <t>Jul</t>
  </si>
  <si>
    <t>Stock B</t>
  </si>
  <si>
    <t>Stock A</t>
  </si>
  <si>
    <t>Standard dev.</t>
  </si>
  <si>
    <r>
      <t>s</t>
    </r>
    <r>
      <rPr>
        <vertAlign val="subscript"/>
        <sz val="8"/>
        <rFont val="Arial"/>
        <family val="2"/>
      </rPr>
      <t>P</t>
    </r>
  </si>
  <si>
    <r>
      <t>r</t>
    </r>
    <r>
      <rPr>
        <vertAlign val="subscript"/>
        <sz val="8"/>
        <rFont val="Arial"/>
        <family val="2"/>
      </rPr>
      <t>P</t>
    </r>
  </si>
  <si>
    <t>Share A</t>
  </si>
  <si>
    <t>With formulas</t>
  </si>
  <si>
    <t>Data table</t>
  </si>
  <si>
    <t>Share A:</t>
  </si>
  <si>
    <t>Portfolio</t>
  </si>
  <si>
    <t>Stocks</t>
  </si>
  <si>
    <t>Returns</t>
  </si>
  <si>
    <t>Expect. return</t>
  </si>
  <si>
    <t>Stock C</t>
  </si>
  <si>
    <t>Sum</t>
  </si>
  <si>
    <t>Shares:</t>
  </si>
  <si>
    <t>Expected return</t>
  </si>
  <si>
    <t>Correlation coeff.:</t>
  </si>
  <si>
    <t>Standard deviation, ca. 3%</t>
  </si>
  <si>
    <t>Expected return, ca. 11%</t>
  </si>
  <si>
    <t>The line touches at:</t>
  </si>
  <si>
    <t>Stock D</t>
  </si>
  <si>
    <r>
      <t xml:space="preserve">Correlation coeff., </t>
    </r>
    <r>
      <rPr>
        <sz val="10"/>
        <rFont val="Symbol"/>
        <family val="1"/>
        <charset val="2"/>
      </rPr>
      <t>r</t>
    </r>
  </si>
  <si>
    <t>Portfolio's expected return:</t>
  </si>
  <si>
    <t>Average return:</t>
  </si>
  <si>
    <t>Share</t>
  </si>
  <si>
    <t>Stock</t>
  </si>
  <si>
    <t>Shares</t>
  </si>
  <si>
    <t>Covariance matrix:</t>
  </si>
  <si>
    <t>Products of shares:</t>
  </si>
  <si>
    <t>Stock:</t>
  </si>
  <si>
    <t>Returns:</t>
  </si>
  <si>
    <t>Expected returns:</t>
  </si>
  <si>
    <t>Portfolio's standard deviation:</t>
  </si>
  <si>
    <t>Expected return:</t>
  </si>
  <si>
    <t>Standard deviation:</t>
  </si>
  <si>
    <t>Average returns:</t>
  </si>
  <si>
    <t>Sum:</t>
  </si>
  <si>
    <t>E</t>
  </si>
  <si>
    <t>D</t>
  </si>
  <si>
    <t>standard deviation:</t>
  </si>
  <si>
    <t>in portfolio:</t>
  </si>
  <si>
    <t>Shares that minimizes</t>
  </si>
  <si>
    <t>Shares of stocks</t>
  </si>
  <si>
    <t>Average:</t>
  </si>
  <si>
    <t>Rolls Royce</t>
  </si>
  <si>
    <t>Kingfisher</t>
  </si>
  <si>
    <t>British Airways</t>
  </si>
  <si>
    <t>BP</t>
  </si>
  <si>
    <t>Barclays</t>
  </si>
  <si>
    <t>Period</t>
  </si>
  <si>
    <t>Date</t>
  </si>
  <si>
    <t>Stock prices</t>
  </si>
  <si>
    <r>
      <t>s</t>
    </r>
    <r>
      <rPr>
        <i/>
        <vertAlign val="subscript"/>
        <sz val="10"/>
        <rFont val="Arial"/>
        <family val="2"/>
      </rPr>
      <t xml:space="preserve">M </t>
    </r>
    <r>
      <rPr>
        <i/>
        <sz val="10"/>
        <rFont val="Arial"/>
        <family val="2"/>
      </rPr>
      <t>=</t>
    </r>
  </si>
  <si>
    <r>
      <t>E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r</t>
    </r>
    <r>
      <rPr>
        <i/>
        <vertAlign val="subscript"/>
        <sz val="9"/>
        <rFont val="Arial"/>
        <family val="2"/>
      </rPr>
      <t>M</t>
    </r>
    <r>
      <rPr>
        <sz val="10"/>
        <rFont val="Arial"/>
        <family val="2"/>
      </rPr>
      <t>) =</t>
    </r>
  </si>
  <si>
    <t>With loan:</t>
  </si>
  <si>
    <t>Risk-free:</t>
  </si>
  <si>
    <t>of line:</t>
  </si>
  <si>
    <t xml:space="preserve">Extension </t>
  </si>
  <si>
    <t>M</t>
  </si>
  <si>
    <t>W</t>
  </si>
  <si>
    <r>
      <t>E(</t>
    </r>
    <r>
      <rPr>
        <i/>
        <sz val="10"/>
        <rFont val="Arial"/>
        <family val="2"/>
      </rPr>
      <t>r</t>
    </r>
    <r>
      <rPr>
        <b/>
        <i/>
        <sz val="10"/>
        <rFont val="Arial"/>
        <family val="2"/>
      </rPr>
      <t>) - r</t>
    </r>
  </si>
  <si>
    <r>
      <t xml:space="preserve">Rate of return </t>
    </r>
    <r>
      <rPr>
        <b/>
        <i/>
        <sz val="10"/>
        <rFont val="Arial"/>
        <family val="2"/>
      </rPr>
      <t>r</t>
    </r>
    <r>
      <rPr>
        <b/>
        <i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:</t>
    </r>
  </si>
  <si>
    <r>
      <t xml:space="preserve">Calculation of the market portfolio </t>
    </r>
    <r>
      <rPr>
        <b/>
        <i/>
        <sz val="12"/>
        <rFont val="Arial"/>
        <family val="2"/>
      </rPr>
      <t>M</t>
    </r>
    <r>
      <rPr>
        <b/>
        <sz val="12"/>
        <rFont val="Arial"/>
        <family val="2"/>
      </rPr>
      <t>:</t>
    </r>
  </si>
  <si>
    <r>
      <t>s</t>
    </r>
    <r>
      <rPr>
        <i/>
        <vertAlign val="subscript"/>
        <sz val="10"/>
        <rFont val="Arial"/>
        <family val="2"/>
      </rPr>
      <t>XY</t>
    </r>
    <r>
      <rPr>
        <sz val="10"/>
        <rFont val="Arial"/>
        <family val="2"/>
      </rPr>
      <t xml:space="preserve"> =</t>
    </r>
  </si>
  <si>
    <r>
      <t xml:space="preserve">Covariance between portfolio </t>
    </r>
    <r>
      <rPr>
        <i/>
        <sz val="10"/>
        <rFont val="Arial"/>
        <family val="2"/>
      </rPr>
      <t>X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Y</t>
    </r>
  </si>
  <si>
    <r>
      <t>s</t>
    </r>
    <r>
      <rPr>
        <i/>
        <vertAlign val="subscript"/>
        <sz val="10"/>
        <rFont val="Arial"/>
        <family val="2"/>
      </rPr>
      <t xml:space="preserve">Y </t>
    </r>
    <r>
      <rPr>
        <i/>
        <sz val="10"/>
        <rFont val="Arial"/>
        <family val="2"/>
      </rPr>
      <t>=</t>
    </r>
  </si>
  <si>
    <r>
      <t>s</t>
    </r>
    <r>
      <rPr>
        <i/>
        <vertAlign val="subscript"/>
        <sz val="10"/>
        <rFont val="Arial"/>
        <family val="2"/>
      </rPr>
      <t xml:space="preserve">X </t>
    </r>
    <r>
      <rPr>
        <i/>
        <sz val="10"/>
        <rFont val="Arial"/>
        <family val="2"/>
      </rPr>
      <t>=</t>
    </r>
  </si>
  <si>
    <r>
      <t xml:space="preserve">Standard deviation, portfolio </t>
    </r>
    <r>
      <rPr>
        <i/>
        <sz val="10"/>
        <rFont val="Arial"/>
        <family val="2"/>
      </rPr>
      <t>Y</t>
    </r>
  </si>
  <si>
    <r>
      <t xml:space="preserve">Standard deviation, portfolio </t>
    </r>
    <r>
      <rPr>
        <i/>
        <sz val="10"/>
        <rFont val="Arial"/>
        <family val="2"/>
      </rPr>
      <t>X</t>
    </r>
  </si>
  <si>
    <r>
      <t>E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r</t>
    </r>
    <r>
      <rPr>
        <i/>
        <vertAlign val="subscript"/>
        <sz val="9"/>
        <rFont val="Arial"/>
        <family val="2"/>
      </rPr>
      <t>Y</t>
    </r>
    <r>
      <rPr>
        <sz val="10"/>
        <rFont val="Arial"/>
        <family val="2"/>
      </rPr>
      <t>) =</t>
    </r>
  </si>
  <si>
    <r>
      <t>E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r</t>
    </r>
    <r>
      <rPr>
        <i/>
        <vertAlign val="subscript"/>
        <sz val="9"/>
        <rFont val="Arial"/>
        <family val="2"/>
      </rPr>
      <t>X</t>
    </r>
    <r>
      <rPr>
        <sz val="10"/>
        <rFont val="Arial"/>
        <family val="2"/>
      </rPr>
      <t>) =</t>
    </r>
  </si>
  <si>
    <r>
      <t xml:space="preserve">Expected return, portfolio </t>
    </r>
    <r>
      <rPr>
        <i/>
        <sz val="10"/>
        <rFont val="Arial"/>
        <family val="2"/>
      </rPr>
      <t>Y</t>
    </r>
  </si>
  <si>
    <r>
      <t xml:space="preserve">Expected return, portfolio </t>
    </r>
    <r>
      <rPr>
        <i/>
        <sz val="10"/>
        <rFont val="Arial"/>
        <family val="2"/>
      </rPr>
      <t>X</t>
    </r>
  </si>
  <si>
    <r>
      <t>s</t>
    </r>
    <r>
      <rPr>
        <i/>
        <vertAlign val="subscript"/>
        <sz val="10"/>
        <rFont val="Arial"/>
        <family val="2"/>
      </rPr>
      <t>P</t>
    </r>
  </si>
  <si>
    <r>
      <t>E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r</t>
    </r>
    <r>
      <rPr>
        <vertAlign val="subscript"/>
        <sz val="9"/>
        <rFont val="Arial"/>
        <family val="2"/>
      </rPr>
      <t>P</t>
    </r>
    <r>
      <rPr>
        <sz val="10"/>
        <rFont val="Arial"/>
        <family val="2"/>
      </rPr>
      <t>)</t>
    </r>
  </si>
  <si>
    <r>
      <t>a</t>
    </r>
    <r>
      <rPr>
        <b/>
        <sz val="10"/>
        <rFont val="Times New Roman"/>
        <family val="1"/>
      </rPr>
      <t xml:space="preserve"> = share of  </t>
    </r>
    <r>
      <rPr>
        <b/>
        <i/>
        <sz val="10"/>
        <rFont val="Times New Roman"/>
        <family val="1"/>
      </rPr>
      <t>X:</t>
    </r>
  </si>
  <si>
    <t>Curve of efficient portfolios:</t>
  </si>
  <si>
    <t>Y</t>
  </si>
  <si>
    <t>X</t>
  </si>
  <si>
    <r>
      <t xml:space="preserve">Constant  </t>
    </r>
    <r>
      <rPr>
        <i/>
        <sz val="10"/>
        <rFont val="Arial"/>
        <family val="2"/>
      </rPr>
      <t>r</t>
    </r>
    <r>
      <rPr>
        <sz val="10"/>
        <rFont val="Arial"/>
        <family val="2"/>
      </rPr>
      <t xml:space="preserve"> :</t>
    </r>
  </si>
  <si>
    <r>
      <t xml:space="preserve">Calculation of portfolio </t>
    </r>
    <r>
      <rPr>
        <b/>
        <i/>
        <sz val="12"/>
        <rFont val="Arial"/>
        <family val="2"/>
      </rPr>
      <t>Y</t>
    </r>
    <r>
      <rPr>
        <b/>
        <sz val="12"/>
        <rFont val="Arial"/>
        <family val="2"/>
      </rPr>
      <t>:</t>
    </r>
  </si>
  <si>
    <r>
      <t xml:space="preserve">Calculation of portfolio </t>
    </r>
    <r>
      <rPr>
        <b/>
        <i/>
        <sz val="12"/>
        <rFont val="Arial"/>
        <family val="2"/>
      </rPr>
      <t>X</t>
    </r>
    <r>
      <rPr>
        <b/>
        <sz val="12"/>
        <rFont val="Arial"/>
        <family val="2"/>
      </rPr>
      <t>:</t>
    </r>
  </si>
  <si>
    <r>
      <t>E(</t>
    </r>
    <r>
      <rPr>
        <i/>
        <sz val="10"/>
        <rFont val="Arial"/>
        <family val="2"/>
      </rPr>
      <t>r</t>
    </r>
    <r>
      <rPr>
        <b/>
        <i/>
        <sz val="10"/>
        <rFont val="Arial"/>
        <family val="2"/>
      </rPr>
      <t>)</t>
    </r>
  </si>
  <si>
    <t>Stocks:</t>
  </si>
  <si>
    <r>
      <t xml:space="preserve">Matrix with values for </t>
    </r>
    <r>
      <rPr>
        <sz val="10"/>
        <rFont val="Symbol"/>
        <family val="1"/>
        <charset val="2"/>
      </rPr>
      <t>s</t>
    </r>
    <r>
      <rPr>
        <b/>
        <i/>
        <vertAlign val="subscript"/>
        <sz val="10"/>
        <rFont val="Arial"/>
        <family val="2"/>
      </rPr>
      <t>ij</t>
    </r>
  </si>
  <si>
    <t>Data for returns:</t>
  </si>
  <si>
    <r>
      <t xml:space="preserve">Interest rate </t>
    </r>
    <r>
      <rPr>
        <b/>
        <i/>
        <sz val="10"/>
        <rFont val="Arial"/>
        <family val="2"/>
      </rPr>
      <t>r</t>
    </r>
    <r>
      <rPr>
        <b/>
        <i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:</t>
    </r>
  </si>
  <si>
    <r>
      <t xml:space="preserve">Beregning av markedsporteføljen </t>
    </r>
    <r>
      <rPr>
        <b/>
        <i/>
        <sz val="12"/>
        <rFont val="Arial"/>
        <family val="2"/>
      </rPr>
      <t>M</t>
    </r>
    <r>
      <rPr>
        <b/>
        <sz val="12"/>
        <rFont val="Arial"/>
        <family val="2"/>
      </rPr>
      <t>:</t>
    </r>
  </si>
  <si>
    <t>R R</t>
  </si>
  <si>
    <t>Kingfish</t>
  </si>
  <si>
    <t>Br Airw</t>
  </si>
  <si>
    <t>b</t>
  </si>
  <si>
    <t>Market portfolio</t>
  </si>
  <si>
    <t>Alt. calculation:</t>
  </si>
  <si>
    <t>Beta</t>
  </si>
  <si>
    <t>Market</t>
  </si>
  <si>
    <t>G</t>
  </si>
  <si>
    <t>F</t>
  </si>
  <si>
    <t>Alt.:</t>
  </si>
  <si>
    <t>Year / Stock</t>
  </si>
  <si>
    <r>
      <t>risk-free return 0,067 = 6,7</t>
    </r>
    <r>
      <rPr>
        <b/>
        <sz val="10"/>
        <rFont val="Arial"/>
        <family val="2"/>
      </rPr>
      <t>%</t>
    </r>
  </si>
  <si>
    <t>The intercept indicate the</t>
  </si>
  <si>
    <t>expected return can be explained by changes in beta.</t>
  </si>
  <si>
    <r>
      <t>The value 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0,61 tells us that 61% of the changes in</t>
    </r>
  </si>
  <si>
    <r>
      <t>E</t>
    </r>
    <r>
      <rPr>
        <sz val="10"/>
        <rFont val="Arial"/>
        <family val="2"/>
      </rPr>
      <t>(</t>
    </r>
    <r>
      <rPr>
        <i/>
        <sz val="10"/>
        <rFont val="Arial"/>
        <family val="2"/>
      </rPr>
      <t>r</t>
    </r>
    <r>
      <rPr>
        <i/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</si>
  <si>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t>Earnings</t>
  </si>
  <si>
    <t>Value after one week</t>
  </si>
  <si>
    <t>Loss - VaR</t>
  </si>
  <si>
    <t>Value at Risk</t>
  </si>
  <si>
    <t>Significance level</t>
  </si>
  <si>
    <t>Expected return after one week</t>
  </si>
  <si>
    <t>Expected return per week</t>
  </si>
  <si>
    <t>Amounts in $000.</t>
  </si>
  <si>
    <t>Problem 8.1</t>
  </si>
  <si>
    <t>Problem 8.2</t>
  </si>
  <si>
    <t>Problem 8.3</t>
  </si>
  <si>
    <t>Problem 8.4</t>
  </si>
  <si>
    <t>Problem 8.5</t>
  </si>
  <si>
    <t>Problem 8.6</t>
  </si>
  <si>
    <t>Problem 8.7</t>
  </si>
  <si>
    <t>Problem 8.8</t>
  </si>
  <si>
    <t>Problem 8.9</t>
  </si>
  <si>
    <t>Problem 8.10</t>
  </si>
  <si>
    <t>Problem 8.11</t>
  </si>
  <si>
    <t>Problem 8.12</t>
  </si>
  <si>
    <t>Problem 8.13</t>
  </si>
  <si>
    <t>Problem 8.14</t>
  </si>
  <si>
    <t>Problem 8.15</t>
  </si>
  <si>
    <t>Problem 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</si>
</sst>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167" formatCode="0.0\ %"/>
    <numFmt numFmtId="169" formatCode="0.000\ %"/>
    <numFmt numFmtId="170" formatCode="0.0000\ %"/>
    <numFmt numFmtId="171" formatCode="0.000000"/>
    <numFmt numFmtId="180" formatCode="0.0000000000"/>
    <numFmt numFmtId="181" formatCode="0.0000000\ %"/>
    <numFmt numFmtId="182" formatCode="0.0000000"/>
    <numFmt numFmtId="183" formatCode="0.00000000"/>
    <numFmt numFmtId="184" formatCode="0.00000000000000\ %"/>
    <numFmt numFmtId="185" formatCode="0.00000"/>
    <numFmt numFmtId="186" formatCode="0.0"/>
    <numFmt numFmtId="187" formatCode="0.000000000000\ %"/>
    <numFmt numFmtId="188" formatCode="0.000000000000000000000\ %"/>
    <numFmt numFmtId="189" formatCode="0.0000"/>
    <numFmt numFmtId="190" formatCode="0.000000000000000000000000000000000000000000000"/>
    <numFmt numFmtId="191" formatCode="0.000"/>
    <numFmt numFmtId="192" formatCode="0.000000000000000000000000000000000\ %"/>
    <numFmt numFmtId="193" formatCode="0.0000000000000000000\ %"/>
    <numFmt numFmtId="194" formatCode="0.00000000000000000000000000"/>
    <numFmt numFmtId="195" formatCode="0.0000000000000000000000000000000000000000000000000000000000000000000"/>
    <numFmt numFmtId="196" formatCode="[$-809]dd\ mmmm\ yyyy;@"/>
    <numFmt numFmtId="197" formatCode="0.000000\ %"/>
    <numFmt numFmtId="198" formatCode="0.000000000\ %"/>
    <numFmt numFmtId="199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vertAlign val="subscript"/>
      <sz val="8"/>
      <name val="Arial"/>
      <family val="2"/>
    </font>
    <font>
      <i/>
      <vertAlign val="subscript"/>
      <sz val="10"/>
      <name val="Arial"/>
      <family val="2"/>
    </font>
    <font>
      <i/>
      <vertAlign val="subscript"/>
      <sz val="9"/>
      <name val="Arial"/>
      <family val="2"/>
    </font>
    <font>
      <b/>
      <i/>
      <vertAlign val="subscript"/>
      <sz val="10"/>
      <name val="Arial"/>
      <family val="2"/>
    </font>
    <font>
      <b/>
      <i/>
      <sz val="12"/>
      <name val="Arial"/>
      <family val="2"/>
    </font>
    <font>
      <vertAlign val="subscript"/>
      <sz val="9"/>
      <name val="Arial"/>
      <family val="2"/>
    </font>
    <font>
      <b/>
      <i/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/>
    <xf numFmtId="167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0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Border="1"/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7" fontId="0" fillId="0" borderId="0" xfId="0" applyNumberFormat="1" applyBorder="1"/>
    <xf numFmtId="0" fontId="7" fillId="0" borderId="0" xfId="0" applyFont="1" applyBorder="1"/>
    <xf numFmtId="0" fontId="3" fillId="0" borderId="0" xfId="0" applyFont="1" applyBorder="1" applyAlignment="1">
      <alignment horizontal="left"/>
    </xf>
    <xf numFmtId="167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0" fontId="0" fillId="0" borderId="0" xfId="0" applyNumberFormat="1" applyAlignment="1">
      <alignment horizontal="center"/>
    </xf>
    <xf numFmtId="10" fontId="10" fillId="0" borderId="0" xfId="4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0" fontId="2" fillId="0" borderId="0" xfId="4" applyNumberFormat="1" applyFont="1" applyAlignment="1">
      <alignment horizontal="center"/>
    </xf>
    <xf numFmtId="170" fontId="0" fillId="0" borderId="0" xfId="0" applyNumberFormat="1"/>
    <xf numFmtId="170" fontId="10" fillId="0" borderId="0" xfId="4" applyNumberFormat="1" applyAlignment="1">
      <alignment horizontal="center"/>
    </xf>
    <xf numFmtId="180" fontId="10" fillId="0" borderId="0" xfId="4" applyNumberFormat="1"/>
    <xf numFmtId="181" fontId="10" fillId="0" borderId="0" xfId="4" applyNumberFormat="1"/>
    <xf numFmtId="4" fontId="10" fillId="0" borderId="0" xfId="4" applyNumberFormat="1"/>
    <xf numFmtId="11" fontId="0" fillId="0" borderId="0" xfId="0" applyNumberFormat="1"/>
    <xf numFmtId="9" fontId="10" fillId="0" borderId="0" xfId="4" applyAlignment="1">
      <alignment horizontal="center"/>
    </xf>
    <xf numFmtId="182" fontId="0" fillId="0" borderId="0" xfId="0" applyNumberFormat="1" applyAlignment="1">
      <alignment horizontal="center"/>
    </xf>
    <xf numFmtId="183" fontId="0" fillId="0" borderId="0" xfId="0" applyNumberFormat="1" applyAlignment="1">
      <alignment horizontal="center"/>
    </xf>
    <xf numFmtId="182" fontId="10" fillId="0" borderId="0" xfId="4" applyNumberFormat="1" applyAlignment="1">
      <alignment horizontal="center"/>
    </xf>
    <xf numFmtId="181" fontId="10" fillId="0" borderId="0" xfId="4" applyNumberFormat="1" applyAlignment="1">
      <alignment horizontal="center"/>
    </xf>
    <xf numFmtId="9" fontId="10" fillId="0" borderId="0" xfId="4"/>
    <xf numFmtId="169" fontId="0" fillId="0" borderId="0" xfId="4" applyNumberFormat="1" applyFont="1"/>
    <xf numFmtId="167" fontId="10" fillId="0" borderId="0" xfId="4" applyNumberFormat="1" applyAlignment="1">
      <alignment horizontal="center"/>
    </xf>
    <xf numFmtId="2" fontId="0" fillId="0" borderId="0" xfId="0" applyNumberFormat="1"/>
    <xf numFmtId="184" fontId="0" fillId="0" borderId="0" xfId="0" applyNumberFormat="1"/>
    <xf numFmtId="170" fontId="10" fillId="0" borderId="0" xfId="4" applyNumberFormat="1"/>
    <xf numFmtId="185" fontId="0" fillId="0" borderId="0" xfId="0" applyNumberFormat="1"/>
    <xf numFmtId="2" fontId="10" fillId="0" borderId="0" xfId="4" applyNumberFormat="1"/>
    <xf numFmtId="186" fontId="0" fillId="0" borderId="0" xfId="0" applyNumberFormat="1"/>
    <xf numFmtId="2" fontId="0" fillId="0" borderId="0" xfId="0" applyNumberFormat="1" applyFill="1" applyBorder="1" applyAlignment="1">
      <alignment horizontal="left"/>
    </xf>
    <xf numFmtId="186" fontId="10" fillId="0" borderId="0" xfId="4" applyNumberFormat="1"/>
    <xf numFmtId="10" fontId="10" fillId="0" borderId="0" xfId="4" applyNumberFormat="1"/>
    <xf numFmtId="187" fontId="0" fillId="0" borderId="0" xfId="0" applyNumberFormat="1"/>
    <xf numFmtId="10" fontId="0" fillId="0" borderId="8" xfId="0" applyNumberFormat="1" applyBorder="1"/>
    <xf numFmtId="10" fontId="0" fillId="0" borderId="3" xfId="0" applyNumberFormat="1" applyBorder="1"/>
    <xf numFmtId="186" fontId="0" fillId="0" borderId="3" xfId="0" applyNumberFormat="1" applyBorder="1"/>
    <xf numFmtId="10" fontId="0" fillId="0" borderId="1" xfId="0" applyNumberFormat="1" applyBorder="1"/>
    <xf numFmtId="10" fontId="10" fillId="0" borderId="8" xfId="4" applyNumberFormat="1" applyBorder="1"/>
    <xf numFmtId="0" fontId="0" fillId="0" borderId="8" xfId="0" applyBorder="1" applyAlignment="1">
      <alignment horizontal="left"/>
    </xf>
    <xf numFmtId="10" fontId="0" fillId="0" borderId="9" xfId="0" applyNumberFormat="1" applyBorder="1"/>
    <xf numFmtId="10" fontId="0" fillId="0" borderId="5" xfId="0" applyNumberFormat="1" applyBorder="1"/>
    <xf numFmtId="186" fontId="0" fillId="0" borderId="5" xfId="0" applyNumberFormat="1" applyBorder="1"/>
    <xf numFmtId="10" fontId="0" fillId="0" borderId="4" xfId="0" applyNumberFormat="1" applyBorder="1"/>
    <xf numFmtId="10" fontId="10" fillId="0" borderId="9" xfId="4" applyNumberFormat="1" applyBorder="1"/>
    <xf numFmtId="0" fontId="0" fillId="0" borderId="9" xfId="0" applyBorder="1" applyAlignment="1">
      <alignment horizontal="left"/>
    </xf>
    <xf numFmtId="10" fontId="0" fillId="0" borderId="10" xfId="0" applyNumberFormat="1" applyBorder="1"/>
    <xf numFmtId="10" fontId="0" fillId="0" borderId="11" xfId="0" applyNumberFormat="1" applyBorder="1"/>
    <xf numFmtId="0" fontId="1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9" fontId="0" fillId="0" borderId="12" xfId="0" applyNumberFormat="1" applyBorder="1"/>
    <xf numFmtId="10" fontId="0" fillId="0" borderId="13" xfId="0" applyNumberFormat="1" applyBorder="1"/>
    <xf numFmtId="10" fontId="0" fillId="0" borderId="7" xfId="0" applyNumberFormat="1" applyBorder="1"/>
    <xf numFmtId="0" fontId="13" fillId="0" borderId="13" xfId="0" applyFont="1" applyBorder="1" applyAlignment="1">
      <alignment horizontal="center"/>
    </xf>
    <xf numFmtId="0" fontId="0" fillId="0" borderId="7" xfId="0" applyBorder="1"/>
    <xf numFmtId="10" fontId="0" fillId="0" borderId="12" xfId="0" applyNumberFormat="1" applyBorder="1"/>
    <xf numFmtId="10" fontId="10" fillId="0" borderId="1" xfId="4" applyNumberFormat="1" applyBorder="1"/>
    <xf numFmtId="0" fontId="13" fillId="0" borderId="3" xfId="0" applyFont="1" applyBorder="1"/>
    <xf numFmtId="10" fontId="10" fillId="0" borderId="4" xfId="4" applyNumberFormat="1" applyBorder="1"/>
    <xf numFmtId="0" fontId="4" fillId="0" borderId="5" xfId="0" applyFont="1" applyBorder="1"/>
    <xf numFmtId="10" fontId="10" fillId="0" borderId="10" xfId="4" applyNumberFormat="1" applyBorder="1"/>
    <xf numFmtId="0" fontId="0" fillId="0" borderId="10" xfId="0" applyBorder="1" applyAlignment="1">
      <alignment horizontal="left"/>
    </xf>
    <xf numFmtId="0" fontId="0" fillId="0" borderId="6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1" fontId="0" fillId="0" borderId="0" xfId="0" applyNumberFormat="1"/>
    <xf numFmtId="167" fontId="10" fillId="0" borderId="0" xfId="4" applyNumberFormat="1"/>
    <xf numFmtId="169" fontId="10" fillId="0" borderId="0" xfId="4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7" fontId="3" fillId="0" borderId="0" xfId="4" applyNumberFormat="1" applyFont="1"/>
    <xf numFmtId="0" fontId="5" fillId="0" borderId="0" xfId="0" applyFont="1"/>
    <xf numFmtId="10" fontId="5" fillId="0" borderId="0" xfId="4" applyNumberFormat="1" applyFont="1"/>
    <xf numFmtId="0" fontId="13" fillId="0" borderId="0" xfId="0" applyFont="1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88" fontId="0" fillId="0" borderId="0" xfId="0" applyNumberFormat="1"/>
    <xf numFmtId="189" fontId="0" fillId="0" borderId="0" xfId="0" applyNumberFormat="1"/>
    <xf numFmtId="10" fontId="3" fillId="0" borderId="0" xfId="4" applyNumberFormat="1" applyFont="1"/>
    <xf numFmtId="190" fontId="0" fillId="0" borderId="0" xfId="0" applyNumberFormat="1"/>
    <xf numFmtId="182" fontId="0" fillId="0" borderId="0" xfId="0" applyNumberFormat="1"/>
    <xf numFmtId="1" fontId="0" fillId="0" borderId="0" xfId="0" applyNumberFormat="1" applyAlignment="1">
      <alignment horizontal="center"/>
    </xf>
    <xf numFmtId="189" fontId="0" fillId="0" borderId="0" xfId="0" applyNumberFormat="1" applyBorder="1"/>
    <xf numFmtId="189" fontId="0" fillId="0" borderId="1" xfId="0" applyNumberFormat="1" applyBorder="1"/>
    <xf numFmtId="189" fontId="0" fillId="0" borderId="2" xfId="0" applyNumberFormat="1" applyBorder="1"/>
    <xf numFmtId="189" fontId="0" fillId="0" borderId="3" xfId="0" applyNumberFormat="1" applyBorder="1"/>
    <xf numFmtId="0" fontId="0" fillId="0" borderId="8" xfId="0" applyBorder="1" applyAlignment="1">
      <alignment horizontal="center"/>
    </xf>
    <xf numFmtId="185" fontId="0" fillId="0" borderId="1" xfId="0" applyNumberFormat="1" applyBorder="1" applyAlignment="1">
      <alignment horizontal="center"/>
    </xf>
    <xf numFmtId="185" fontId="0" fillId="0" borderId="2" xfId="0" applyNumberFormat="1" applyBorder="1" applyAlignment="1">
      <alignment horizontal="center"/>
    </xf>
    <xf numFmtId="185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89" fontId="0" fillId="0" borderId="4" xfId="0" applyNumberFormat="1" applyBorder="1"/>
    <xf numFmtId="189" fontId="0" fillId="0" borderId="5" xfId="0" applyNumberFormat="1" applyBorder="1"/>
    <xf numFmtId="0" fontId="0" fillId="0" borderId="9" xfId="0" applyBorder="1" applyAlignment="1">
      <alignment horizontal="center"/>
    </xf>
    <xf numFmtId="185" fontId="0" fillId="0" borderId="4" xfId="0" applyNumberFormat="1" applyBorder="1" applyAlignment="1">
      <alignment horizontal="center"/>
    </xf>
    <xf numFmtId="185" fontId="0" fillId="0" borderId="0" xfId="0" applyNumberFormat="1" applyBorder="1" applyAlignment="1">
      <alignment horizontal="center"/>
    </xf>
    <xf numFmtId="185" fontId="0" fillId="0" borderId="5" xfId="0" applyNumberFormat="1" applyBorder="1" applyAlignment="1">
      <alignment horizontal="center"/>
    </xf>
    <xf numFmtId="189" fontId="0" fillId="0" borderId="6" xfId="0" applyNumberFormat="1" applyBorder="1"/>
    <xf numFmtId="189" fontId="0" fillId="0" borderId="14" xfId="0" applyNumberFormat="1" applyBorder="1"/>
    <xf numFmtId="189" fontId="0" fillId="0" borderId="11" xfId="0" applyNumberFormat="1" applyBorder="1"/>
    <xf numFmtId="185" fontId="0" fillId="0" borderId="6" xfId="0" applyNumberFormat="1" applyBorder="1" applyAlignment="1">
      <alignment horizontal="center"/>
    </xf>
    <xf numFmtId="185" fontId="0" fillId="0" borderId="14" xfId="0" applyNumberFormat="1" applyBorder="1" applyAlignment="1">
      <alignment horizontal="center"/>
    </xf>
    <xf numFmtId="185" fontId="0" fillId="0" borderId="11" xfId="0" applyNumberFormat="1" applyBorder="1" applyAlignment="1">
      <alignment horizontal="center"/>
    </xf>
    <xf numFmtId="191" fontId="5" fillId="0" borderId="0" xfId="0" applyNumberFormat="1" applyFont="1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2" fontId="5" fillId="0" borderId="0" xfId="0" applyNumberFormat="1" applyFont="1" applyAlignment="1">
      <alignment horizontal="center"/>
    </xf>
    <xf numFmtId="171" fontId="0" fillId="0" borderId="0" xfId="0" applyNumberFormat="1" applyBorder="1"/>
    <xf numFmtId="167" fontId="0" fillId="0" borderId="0" xfId="4" applyNumberFormat="1" applyFont="1"/>
    <xf numFmtId="167" fontId="10" fillId="0" borderId="0" xfId="4" applyNumberFormat="1" applyBorder="1" applyAlignment="1">
      <alignment horizontal="center"/>
    </xf>
    <xf numFmtId="167" fontId="3" fillId="0" borderId="0" xfId="4" applyNumberFormat="1" applyFont="1" applyBorder="1"/>
    <xf numFmtId="167" fontId="10" fillId="0" borderId="0" xfId="4" applyNumberFormat="1" applyBorder="1"/>
    <xf numFmtId="10" fontId="5" fillId="0" borderId="0" xfId="4" applyNumberFormat="1" applyFont="1" applyBorder="1"/>
    <xf numFmtId="0" fontId="13" fillId="0" borderId="0" xfId="0" applyFont="1" applyBorder="1" applyAlignment="1">
      <alignment horizontal="center"/>
    </xf>
    <xf numFmtId="0" fontId="0" fillId="0" borderId="0" xfId="0" applyBorder="1" applyAlignment="1"/>
    <xf numFmtId="2" fontId="0" fillId="0" borderId="0" xfId="0" applyNumberFormat="1" applyBorder="1" applyAlignment="1">
      <alignment horizontal="center"/>
    </xf>
    <xf numFmtId="10" fontId="10" fillId="0" borderId="0" xfId="4" applyNumberFormat="1" applyBorder="1" applyAlignment="1">
      <alignment horizontal="center"/>
    </xf>
    <xf numFmtId="10" fontId="3" fillId="0" borderId="0" xfId="4" applyNumberFormat="1" applyFont="1" applyBorder="1"/>
    <xf numFmtId="192" fontId="0" fillId="0" borderId="0" xfId="0" applyNumberFormat="1"/>
    <xf numFmtId="0" fontId="0" fillId="0" borderId="2" xfId="0" applyBorder="1"/>
    <xf numFmtId="0" fontId="0" fillId="0" borderId="3" xfId="0" applyBorder="1"/>
    <xf numFmtId="2" fontId="0" fillId="0" borderId="8" xfId="0" applyNumberFormat="1" applyBorder="1"/>
    <xf numFmtId="0" fontId="0" fillId="0" borderId="4" xfId="0" applyBorder="1"/>
    <xf numFmtId="0" fontId="0" fillId="0" borderId="5" xfId="0" applyBorder="1"/>
    <xf numFmtId="2" fontId="0" fillId="0" borderId="9" xfId="0" applyNumberFormat="1" applyBorder="1"/>
    <xf numFmtId="0" fontId="0" fillId="0" borderId="14" xfId="0" applyBorder="1"/>
    <xf numFmtId="2" fontId="0" fillId="0" borderId="10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2" fontId="0" fillId="0" borderId="12" xfId="0" applyNumberFormat="1" applyBorder="1"/>
    <xf numFmtId="0" fontId="5" fillId="0" borderId="7" xfId="0" applyFont="1" applyBorder="1" applyAlignment="1">
      <alignment horizontal="center"/>
    </xf>
    <xf numFmtId="191" fontId="5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right"/>
    </xf>
    <xf numFmtId="171" fontId="0" fillId="0" borderId="1" xfId="0" applyNumberFormat="1" applyBorder="1" applyAlignment="1">
      <alignment horizontal="center"/>
    </xf>
    <xf numFmtId="171" fontId="0" fillId="0" borderId="2" xfId="0" applyNumberFormat="1" applyFill="1" applyBorder="1" applyAlignment="1">
      <alignment horizontal="center"/>
    </xf>
    <xf numFmtId="171" fontId="0" fillId="0" borderId="3" xfId="0" applyNumberFormat="1" applyFill="1" applyBorder="1" applyAlignment="1">
      <alignment horizontal="center"/>
    </xf>
    <xf numFmtId="1" fontId="10" fillId="0" borderId="0" xfId="4" applyNumberFormat="1" applyFill="1" applyBorder="1" applyAlignment="1">
      <alignment horizontal="center"/>
    </xf>
    <xf numFmtId="171" fontId="0" fillId="0" borderId="4" xfId="0" applyNumberFormat="1" applyBorder="1" applyAlignment="1">
      <alignment horizontal="center"/>
    </xf>
    <xf numFmtId="171" fontId="10" fillId="0" borderId="0" xfId="4" applyNumberFormat="1" applyFill="1" applyBorder="1" applyAlignment="1">
      <alignment horizontal="center"/>
    </xf>
    <xf numFmtId="171" fontId="0" fillId="0" borderId="0" xfId="0" applyNumberFormat="1" applyFill="1" applyBorder="1" applyAlignment="1">
      <alignment horizontal="center"/>
    </xf>
    <xf numFmtId="171" fontId="0" fillId="0" borderId="5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71" fontId="0" fillId="0" borderId="6" xfId="0" applyNumberFormat="1" applyBorder="1" applyAlignment="1">
      <alignment horizontal="center"/>
    </xf>
    <xf numFmtId="171" fontId="0" fillId="0" borderId="14" xfId="0" applyNumberFormat="1" applyFill="1" applyBorder="1" applyAlignment="1">
      <alignment horizontal="center"/>
    </xf>
    <xf numFmtId="171" fontId="10" fillId="0" borderId="11" xfId="4" applyNumberFormat="1" applyFill="1" applyBorder="1" applyAlignment="1">
      <alignment horizontal="center"/>
    </xf>
    <xf numFmtId="1" fontId="10" fillId="0" borderId="0" xfId="4" applyNumberFormat="1" applyFont="1" applyFill="1" applyBorder="1" applyAlignment="1">
      <alignment horizontal="center"/>
    </xf>
    <xf numFmtId="167" fontId="5" fillId="0" borderId="0" xfId="4" applyNumberFormat="1" applyFont="1" applyFill="1" applyBorder="1" applyAlignment="1">
      <alignment horizontal="center"/>
    </xf>
    <xf numFmtId="193" fontId="0" fillId="0" borderId="0" xfId="0" applyNumberFormat="1" applyBorder="1" applyAlignment="1"/>
    <xf numFmtId="2" fontId="0" fillId="0" borderId="0" xfId="0" applyNumberFormat="1" applyBorder="1"/>
    <xf numFmtId="0" fontId="3" fillId="0" borderId="0" xfId="0" applyFont="1" applyBorder="1" applyAlignment="1">
      <alignment horizontal="center"/>
    </xf>
    <xf numFmtId="191" fontId="0" fillId="0" borderId="0" xfId="0" applyNumberFormat="1" applyBorder="1" applyAlignment="1"/>
    <xf numFmtId="1" fontId="0" fillId="0" borderId="0" xfId="0" applyNumberFormat="1" applyBorder="1"/>
    <xf numFmtId="167" fontId="4" fillId="0" borderId="0" xfId="0" applyNumberFormat="1" applyFont="1" applyBorder="1" applyAlignment="1">
      <alignment horizontal="center"/>
    </xf>
    <xf numFmtId="167" fontId="0" fillId="0" borderId="0" xfId="0" applyNumberFormat="1" applyBorder="1" applyAlignment="1"/>
    <xf numFmtId="191" fontId="0" fillId="0" borderId="0" xfId="0" applyNumberFormat="1" applyBorder="1"/>
    <xf numFmtId="167" fontId="6" fillId="0" borderId="0" xfId="4" applyNumberFormat="1" applyFont="1" applyBorder="1"/>
    <xf numFmtId="167" fontId="6" fillId="0" borderId="0" xfId="4" applyNumberFormat="1" applyFont="1" applyBorder="1" applyAlignment="1">
      <alignment horizontal="center"/>
    </xf>
    <xf numFmtId="10" fontId="0" fillId="0" borderId="0" xfId="4" applyNumberFormat="1" applyFont="1"/>
    <xf numFmtId="1" fontId="3" fillId="0" borderId="0" xfId="0" applyNumberFormat="1" applyFont="1" applyBorder="1" applyAlignment="1">
      <alignment horizontal="center"/>
    </xf>
    <xf numFmtId="182" fontId="0" fillId="0" borderId="0" xfId="0" applyNumberFormat="1" applyBorder="1"/>
    <xf numFmtId="194" fontId="0" fillId="0" borderId="0" xfId="0" applyNumberFormat="1" applyBorder="1"/>
    <xf numFmtId="10" fontId="3" fillId="0" borderId="0" xfId="4" applyNumberFormat="1" applyFont="1" applyBorder="1" applyAlignment="1">
      <alignment horizontal="center"/>
    </xf>
    <xf numFmtId="1" fontId="3" fillId="0" borderId="0" xfId="0" applyNumberFormat="1" applyFont="1" applyBorder="1"/>
    <xf numFmtId="167" fontId="0" fillId="0" borderId="13" xfId="0" applyNumberFormat="1" applyBorder="1"/>
    <xf numFmtId="167" fontId="0" fillId="0" borderId="15" xfId="0" applyNumberFormat="1" applyBorder="1"/>
    <xf numFmtId="167" fontId="0" fillId="0" borderId="12" xfId="0" applyNumberFormat="1" applyBorder="1"/>
    <xf numFmtId="191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" fontId="0" fillId="0" borderId="0" xfId="0" applyNumberFormat="1"/>
    <xf numFmtId="2" fontId="0" fillId="0" borderId="10" xfId="0" applyNumberFormat="1" applyBorder="1" applyAlignment="1">
      <alignment horizontal="center"/>
    </xf>
    <xf numFmtId="2" fontId="3" fillId="0" borderId="0" xfId="0" applyNumberFormat="1" applyFont="1" applyBorder="1"/>
    <xf numFmtId="0" fontId="3" fillId="0" borderId="0" xfId="0" applyFont="1" applyAlignment="1">
      <alignment horizontal="center"/>
    </xf>
    <xf numFmtId="1" fontId="3" fillId="0" borderId="0" xfId="4" applyNumberFormat="1" applyFont="1" applyBorder="1" applyAlignment="1">
      <alignment horizontal="center"/>
    </xf>
    <xf numFmtId="170" fontId="10" fillId="0" borderId="0" xfId="4" applyNumberFormat="1" applyBorder="1"/>
    <xf numFmtId="4" fontId="0" fillId="0" borderId="0" xfId="0" applyNumberFormat="1"/>
    <xf numFmtId="0" fontId="0" fillId="0" borderId="8" xfId="0" applyBorder="1"/>
    <xf numFmtId="195" fontId="0" fillId="0" borderId="0" xfId="0" applyNumberFormat="1"/>
    <xf numFmtId="0" fontId="0" fillId="0" borderId="9" xfId="0" applyBorder="1"/>
    <xf numFmtId="1" fontId="3" fillId="0" borderId="0" xfId="4" applyNumberFormat="1" applyFont="1" applyBorder="1"/>
    <xf numFmtId="0" fontId="0" fillId="0" borderId="10" xfId="0" applyBorder="1"/>
    <xf numFmtId="14" fontId="2" fillId="0" borderId="0" xfId="0" applyNumberFormat="1" applyFont="1"/>
    <xf numFmtId="2" fontId="10" fillId="0" borderId="0" xfId="4" applyNumberFormat="1" applyFont="1" applyBorder="1"/>
    <xf numFmtId="10" fontId="10" fillId="0" borderId="13" xfId="4" applyNumberFormat="1" applyFont="1" applyBorder="1"/>
    <xf numFmtId="10" fontId="10" fillId="0" borderId="15" xfId="4" applyNumberFormat="1" applyFont="1" applyBorder="1"/>
    <xf numFmtId="10" fontId="10" fillId="0" borderId="12" xfId="4" applyNumberFormat="1" applyFont="1" applyBorder="1"/>
    <xf numFmtId="14" fontId="0" fillId="0" borderId="0" xfId="0" applyNumberFormat="1"/>
    <xf numFmtId="196" fontId="0" fillId="0" borderId="0" xfId="0" applyNumberFormat="1"/>
    <xf numFmtId="1" fontId="5" fillId="0" borderId="0" xfId="4" applyNumberFormat="1" applyFont="1"/>
    <xf numFmtId="17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  <xf numFmtId="0" fontId="7" fillId="0" borderId="0" xfId="0" applyFont="1"/>
    <xf numFmtId="10" fontId="10" fillId="0" borderId="0" xfId="4" applyNumberFormat="1" applyBorder="1"/>
    <xf numFmtId="186" fontId="0" fillId="0" borderId="0" xfId="0" applyNumberFormat="1" applyBorder="1" applyAlignment="1">
      <alignment horizontal="center"/>
    </xf>
    <xf numFmtId="1" fontId="13" fillId="0" borderId="0" xfId="4" applyNumberFormat="1" applyFont="1" applyFill="1" applyBorder="1"/>
    <xf numFmtId="1" fontId="10" fillId="0" borderId="0" xfId="4" applyNumberFormat="1" applyFont="1" applyFill="1" applyBorder="1"/>
    <xf numFmtId="1" fontId="4" fillId="0" borderId="0" xfId="4" applyNumberFormat="1" applyFont="1" applyFill="1" applyBorder="1"/>
    <xf numFmtId="2" fontId="0" fillId="0" borderId="2" xfId="0" applyNumberFormat="1" applyBorder="1" applyAlignment="1">
      <alignment horizontal="right"/>
    </xf>
    <xf numFmtId="167" fontId="10" fillId="0" borderId="8" xfId="4" applyNumberFormat="1" applyBorder="1" applyAlignment="1">
      <alignment horizontal="right"/>
    </xf>
    <xf numFmtId="1" fontId="10" fillId="0" borderId="0" xfId="4" applyNumberFormat="1" applyFont="1"/>
    <xf numFmtId="2" fontId="0" fillId="0" borderId="0" xfId="0" applyNumberFormat="1" applyBorder="1" applyAlignment="1">
      <alignment horizontal="right"/>
    </xf>
    <xf numFmtId="167" fontId="10" fillId="0" borderId="9" xfId="4" applyNumberFormat="1" applyBorder="1" applyAlignment="1">
      <alignment horizontal="right"/>
    </xf>
    <xf numFmtId="2" fontId="2" fillId="0" borderId="14" xfId="4" applyNumberFormat="1" applyFont="1" applyBorder="1" applyAlignment="1">
      <alignment horizontal="right"/>
    </xf>
    <xf numFmtId="167" fontId="10" fillId="0" borderId="10" xfId="4" applyNumberFormat="1" applyBorder="1" applyAlignment="1">
      <alignment horizontal="right"/>
    </xf>
    <xf numFmtId="1" fontId="8" fillId="0" borderId="0" xfId="0" applyNumberFormat="1" applyFont="1" applyBorder="1" applyAlignment="1">
      <alignment horizontal="center"/>
    </xf>
    <xf numFmtId="9" fontId="10" fillId="0" borderId="0" xfId="4" applyBorder="1"/>
    <xf numFmtId="197" fontId="0" fillId="0" borderId="0" xfId="0" applyNumberFormat="1"/>
    <xf numFmtId="198" fontId="0" fillId="0" borderId="0" xfId="0" applyNumberFormat="1"/>
    <xf numFmtId="197" fontId="10" fillId="0" borderId="0" xfId="4" applyNumberFormat="1"/>
    <xf numFmtId="185" fontId="0" fillId="0" borderId="0" xfId="0" applyNumberFormat="1" applyAlignment="1">
      <alignment horizontal="center"/>
    </xf>
    <xf numFmtId="0" fontId="13" fillId="0" borderId="0" xfId="0" applyFont="1"/>
    <xf numFmtId="1" fontId="13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0" fontId="20" fillId="0" borderId="0" xfId="0" applyFont="1" applyBorder="1"/>
    <xf numFmtId="2" fontId="2" fillId="0" borderId="8" xfId="0" applyNumberFormat="1" applyFont="1" applyBorder="1" applyAlignment="1">
      <alignment horizontal="right"/>
    </xf>
    <xf numFmtId="2" fontId="0" fillId="0" borderId="1" xfId="0" applyNumberFormat="1" applyBorder="1"/>
    <xf numFmtId="2" fontId="0" fillId="0" borderId="8" xfId="0" applyNumberFormat="1" applyBorder="1" applyAlignment="1">
      <alignment horizontal="right"/>
    </xf>
    <xf numFmtId="167" fontId="10" fillId="0" borderId="3" xfId="4" applyNumberForma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2" fontId="0" fillId="0" borderId="4" xfId="0" applyNumberFormat="1" applyBorder="1"/>
    <xf numFmtId="2" fontId="0" fillId="0" borderId="9" xfId="0" applyNumberFormat="1" applyBorder="1" applyAlignment="1">
      <alignment horizontal="right"/>
    </xf>
    <xf numFmtId="167" fontId="10" fillId="0" borderId="5" xfId="4" applyNumberFormat="1" applyBorder="1" applyAlignment="1">
      <alignment horizontal="right"/>
    </xf>
    <xf numFmtId="2" fontId="2" fillId="0" borderId="10" xfId="4" applyNumberFormat="1" applyFont="1" applyBorder="1" applyAlignment="1">
      <alignment horizontal="right"/>
    </xf>
    <xf numFmtId="2" fontId="0" fillId="0" borderId="6" xfId="0" applyNumberFormat="1" applyBorder="1"/>
    <xf numFmtId="167" fontId="10" fillId="0" borderId="11" xfId="4" applyNumberFormat="1" applyBorder="1" applyAlignment="1">
      <alignment horizontal="right"/>
    </xf>
    <xf numFmtId="167" fontId="3" fillId="0" borderId="1" xfId="0" applyNumberFormat="1" applyFont="1" applyBorder="1"/>
    <xf numFmtId="167" fontId="3" fillId="0" borderId="2" xfId="0" applyNumberFormat="1" applyFont="1" applyBorder="1"/>
    <xf numFmtId="167" fontId="2" fillId="0" borderId="0" xfId="4" applyNumberFormat="1" applyFont="1"/>
    <xf numFmtId="2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167" fontId="3" fillId="0" borderId="4" xfId="4" applyNumberFormat="1" applyFont="1" applyBorder="1"/>
    <xf numFmtId="167" fontId="0" fillId="0" borderId="8" xfId="0" applyNumberFormat="1" applyBorder="1"/>
    <xf numFmtId="191" fontId="0" fillId="0" borderId="1" xfId="0" applyNumberFormat="1" applyBorder="1"/>
    <xf numFmtId="191" fontId="0" fillId="0" borderId="2" xfId="0" applyNumberFormat="1" applyBorder="1"/>
    <xf numFmtId="191" fontId="0" fillId="0" borderId="3" xfId="0" applyNumberFormat="1" applyBorder="1"/>
    <xf numFmtId="167" fontId="0" fillId="0" borderId="9" xfId="0" applyNumberFormat="1" applyBorder="1"/>
    <xf numFmtId="191" fontId="0" fillId="0" borderId="4" xfId="0" applyNumberFormat="1" applyBorder="1"/>
    <xf numFmtId="191" fontId="0" fillId="0" borderId="5" xfId="0" applyNumberFormat="1" applyBorder="1"/>
    <xf numFmtId="167" fontId="0" fillId="0" borderId="10" xfId="0" applyNumberFormat="1" applyBorder="1"/>
    <xf numFmtId="191" fontId="0" fillId="0" borderId="6" xfId="0" applyNumberFormat="1" applyBorder="1"/>
    <xf numFmtId="191" fontId="0" fillId="0" borderId="14" xfId="0" applyNumberFormat="1" applyBorder="1"/>
    <xf numFmtId="191" fontId="0" fillId="0" borderId="11" xfId="0" applyNumberFormat="1" applyBorder="1"/>
    <xf numFmtId="0" fontId="3" fillId="0" borderId="11" xfId="0" applyFont="1" applyBorder="1"/>
    <xf numFmtId="10" fontId="2" fillId="0" borderId="0" xfId="0" applyNumberFormat="1" applyFont="1" applyAlignment="1">
      <alignment horizontal="center"/>
    </xf>
    <xf numFmtId="9" fontId="2" fillId="0" borderId="0" xfId="4" applyFont="1" applyAlignment="1">
      <alignment horizontal="center"/>
    </xf>
    <xf numFmtId="167" fontId="2" fillId="0" borderId="0" xfId="0" applyNumberFormat="1" applyFont="1" applyAlignment="1">
      <alignment horizontal="center"/>
    </xf>
    <xf numFmtId="9" fontId="0" fillId="0" borderId="0" xfId="4" applyFont="1" applyBorder="1"/>
    <xf numFmtId="1" fontId="10" fillId="0" borderId="3" xfId="4" applyNumberFormat="1" applyFont="1" applyBorder="1"/>
    <xf numFmtId="1" fontId="10" fillId="0" borderId="5" xfId="4" applyNumberFormat="1" applyFont="1" applyBorder="1"/>
    <xf numFmtId="167" fontId="13" fillId="0" borderId="0" xfId="4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197" fontId="0" fillId="0" borderId="0" xfId="4" applyNumberFormat="1" applyFont="1" applyAlignment="1">
      <alignment horizontal="center"/>
    </xf>
    <xf numFmtId="10" fontId="0" fillId="0" borderId="0" xfId="4" applyNumberFormat="1" applyFont="1" applyAlignment="1">
      <alignment horizontal="center"/>
    </xf>
    <xf numFmtId="167" fontId="2" fillId="0" borderId="0" xfId="4" applyNumberFormat="1" applyFont="1" applyAlignment="1">
      <alignment horizontal="center"/>
    </xf>
    <xf numFmtId="0" fontId="1" fillId="0" borderId="0" xfId="5"/>
    <xf numFmtId="10" fontId="0" fillId="0" borderId="0" xfId="6" applyNumberFormat="1" applyFont="1"/>
    <xf numFmtId="1" fontId="1" fillId="0" borderId="0" xfId="5" applyNumberFormat="1"/>
    <xf numFmtId="3" fontId="1" fillId="0" borderId="0" xfId="5" applyNumberFormat="1"/>
    <xf numFmtId="9" fontId="1" fillId="0" borderId="0" xfId="4" applyFont="1"/>
    <xf numFmtId="10" fontId="1" fillId="0" borderId="0" xfId="5" applyNumberFormat="1"/>
    <xf numFmtId="0" fontId="1" fillId="0" borderId="0" xfId="5" applyFont="1"/>
    <xf numFmtId="9" fontId="0" fillId="0" borderId="0" xfId="6" applyFont="1"/>
    <xf numFmtId="2" fontId="1" fillId="0" borderId="0" xfId="5" applyNumberFormat="1"/>
    <xf numFmtId="4" fontId="1" fillId="0" borderId="0" xfId="5" applyNumberFormat="1"/>
    <xf numFmtId="186" fontId="1" fillId="0" borderId="0" xfId="5" applyNumberFormat="1"/>
    <xf numFmtId="167" fontId="0" fillId="0" borderId="7" xfId="6" applyNumberFormat="1" applyFont="1" applyFill="1" applyBorder="1"/>
    <xf numFmtId="0" fontId="1" fillId="0" borderId="0" xfId="5" applyFont="1" applyAlignment="1">
      <alignment horizontal="center"/>
    </xf>
    <xf numFmtId="10" fontId="1" fillId="0" borderId="0" xfId="4" applyNumberFormat="1" applyFont="1"/>
    <xf numFmtId="10" fontId="0" fillId="0" borderId="7" xfId="6" applyNumberFormat="1" applyFont="1" applyFill="1" applyBorder="1"/>
    <xf numFmtId="3" fontId="1" fillId="0" borderId="7" xfId="5" applyNumberFormat="1" applyFill="1" applyBorder="1"/>
    <xf numFmtId="0" fontId="11" fillId="0" borderId="0" xfId="5" applyFo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85" fontId="10" fillId="0" borderId="0" xfId="4" applyNumberFormat="1" applyAlignment="1">
      <alignment horizontal="center"/>
    </xf>
    <xf numFmtId="10" fontId="10" fillId="0" borderId="0" xfId="4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4" fontId="0" fillId="2" borderId="15" xfId="0" applyNumberFormat="1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14" fontId="0" fillId="2" borderId="9" xfId="0" applyNumberFormat="1" applyFill="1" applyBorder="1"/>
    <xf numFmtId="4" fontId="0" fillId="2" borderId="0" xfId="0" applyNumberFormat="1" applyFill="1" applyBorder="1"/>
    <xf numFmtId="4" fontId="0" fillId="2" borderId="4" xfId="0" applyNumberFormat="1" applyFill="1" applyBorder="1"/>
    <xf numFmtId="14" fontId="0" fillId="2" borderId="8" xfId="0" applyNumberFormat="1" applyFill="1" applyBorder="1"/>
    <xf numFmtId="4" fontId="0" fillId="2" borderId="2" xfId="0" applyNumberFormat="1" applyFill="1" applyBorder="1"/>
    <xf numFmtId="4" fontId="0" fillId="2" borderId="1" xfId="0" applyNumberFormat="1" applyFill="1" applyBorder="1"/>
    <xf numFmtId="199" fontId="1" fillId="0" borderId="0" xfId="5" applyNumberFormat="1"/>
  </cellXfs>
  <cellStyles count="7">
    <cellStyle name="Normal" xfId="0" builtinId="0"/>
    <cellStyle name="Normal 2" xfId="2"/>
    <cellStyle name="Normal 2 2" xfId="5"/>
    <cellStyle name="Normal 3" xfId="3"/>
    <cellStyle name="Prosent 2" xfId="1"/>
    <cellStyle name="Prosent 2 2" xfId="6"/>
    <cellStyle name="Prosent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849070398625976"/>
          <c:y val="7.2997435822493614E-2"/>
          <c:w val="0.77796942334396479"/>
          <c:h val="0.72997435822493617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 8-3'!$G$10:$G$20</c:f>
              <c:numCache>
                <c:formatCode>0.00%</c:formatCode>
                <c:ptCount val="11"/>
                <c:pt idx="0">
                  <c:v>5.0192622299829404E-2</c:v>
                </c:pt>
                <c:pt idx="1">
                  <c:v>4.9934744669501742E-2</c:v>
                </c:pt>
                <c:pt idx="2">
                  <c:v>4.9888313477874417E-2</c:v>
                </c:pt>
                <c:pt idx="3">
                  <c:v>5.0053917156485689E-2</c:v>
                </c:pt>
                <c:pt idx="4">
                  <c:v>5.0429466865448143E-2</c:v>
                </c:pt>
                <c:pt idx="5">
                  <c:v>5.1010325803131917E-2</c:v>
                </c:pt>
                <c:pt idx="6">
                  <c:v>5.1789586340627712E-2</c:v>
                </c:pt>
                <c:pt idx="7">
                  <c:v>5.2758457831027741E-2</c:v>
                </c:pt>
                <c:pt idx="8">
                  <c:v>5.3906717546764675E-2</c:v>
                </c:pt>
                <c:pt idx="9">
                  <c:v>5.5223176522256778E-2</c:v>
                </c:pt>
                <c:pt idx="10">
                  <c:v>5.669611942922842E-2</c:v>
                </c:pt>
              </c:numCache>
            </c:numRef>
          </c:xVal>
          <c:yVal>
            <c:numRef>
              <c:f>'Pr 8-3'!$F$10:$F$20</c:f>
              <c:numCache>
                <c:formatCode>0.00%</c:formatCode>
                <c:ptCount val="11"/>
                <c:pt idx="0">
                  <c:v>6.2825000000000006E-2</c:v>
                </c:pt>
                <c:pt idx="1">
                  <c:v>6.4451875000000006E-2</c:v>
                </c:pt>
                <c:pt idx="2">
                  <c:v>6.6078750000000006E-2</c:v>
                </c:pt>
                <c:pt idx="3">
                  <c:v>6.7705625000000005E-2</c:v>
                </c:pt>
                <c:pt idx="4">
                  <c:v>6.9332500000000005E-2</c:v>
                </c:pt>
                <c:pt idx="5">
                  <c:v>7.0959375000000005E-2</c:v>
                </c:pt>
                <c:pt idx="6">
                  <c:v>7.2586250000000005E-2</c:v>
                </c:pt>
                <c:pt idx="7">
                  <c:v>7.4213125000000005E-2</c:v>
                </c:pt>
                <c:pt idx="8">
                  <c:v>7.5840000000000005E-2</c:v>
                </c:pt>
                <c:pt idx="9">
                  <c:v>7.7466875000000004E-2</c:v>
                </c:pt>
                <c:pt idx="10">
                  <c:v>7.9093750000000004E-2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1776"/>
        <c:axId val="162002168"/>
      </c:scatterChart>
      <c:valAx>
        <c:axId val="162001776"/>
        <c:scaling>
          <c:orientation val="minMax"/>
          <c:max val="5.8000000000000003E-2"/>
          <c:min val="4.8000000000000001E-2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200" b="0" i="0" u="none" strike="noStrike" baseline="0">
                    <a:solidFill>
                      <a:srgbClr val="000000"/>
                    </a:solidFill>
                    <a:latin typeface="Symbol"/>
                  </a:rPr>
                  <a:t>s</a:t>
                </a:r>
                <a:r>
                  <a:rPr lang="nb-NO" sz="1200" b="1" i="0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P</a:t>
                </a:r>
              </a:p>
            </c:rich>
          </c:tx>
          <c:layout>
            <c:manualLayout>
              <c:xMode val="edge"/>
              <c:yMode val="edge"/>
              <c:x val="0.86117475940507437"/>
              <c:y val="0.86720946448858072"/>
            </c:manualLayout>
          </c:layout>
          <c:overlay val="0"/>
          <c:spPr>
            <a:noFill/>
            <a:ln w="25400">
              <a:noFill/>
            </a:ln>
          </c:spPr>
        </c:title>
        <c:numFmt formatCode="0.0\ 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002168"/>
        <c:crosses val="autoZero"/>
        <c:crossBetween val="midCat"/>
        <c:majorUnit val="2E-3"/>
      </c:valAx>
      <c:valAx>
        <c:axId val="162002168"/>
        <c:scaling>
          <c:orientation val="minMax"/>
          <c:max val="0.08"/>
          <c:min val="0.06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20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  <a:r>
                  <a:rPr lang="nb-NO" sz="1200" b="1" i="0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P</a:t>
                </a:r>
              </a:p>
            </c:rich>
          </c:tx>
          <c:layout>
            <c:manualLayout>
              <c:xMode val="edge"/>
              <c:yMode val="edge"/>
              <c:x val="2.0801399825021872E-2"/>
              <c:y val="7.0077643279664661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\ 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001776"/>
        <c:crosses val="autoZero"/>
        <c:crossBetween val="midCat"/>
        <c:majorUnit val="2E-3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54037267080746"/>
          <c:y val="3.6734730483428811E-2"/>
          <c:w val="0.81366459627329191"/>
          <c:h val="0.7816334319529575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 8-4'!$L$14:$L$28</c:f>
              <c:numCache>
                <c:formatCode>0.00%</c:formatCode>
                <c:ptCount val="15"/>
                <c:pt idx="0">
                  <c:v>7.9000000000000001E-2</c:v>
                </c:pt>
                <c:pt idx="1">
                  <c:v>8.1779581803772997E-2</c:v>
                </c:pt>
                <c:pt idx="2">
                  <c:v>7.4007178705852578E-2</c:v>
                </c:pt>
                <c:pt idx="3">
                  <c:v>0.10666864581497226</c:v>
                </c:pt>
                <c:pt idx="4">
                  <c:v>8.1131066799346355E-2</c:v>
                </c:pt>
                <c:pt idx="5">
                  <c:v>8.4173407320839763E-2</c:v>
                </c:pt>
                <c:pt idx="6">
                  <c:v>0.14251982318260151</c:v>
                </c:pt>
                <c:pt idx="7">
                  <c:v>9.775767233317291E-2</c:v>
                </c:pt>
                <c:pt idx="8">
                  <c:v>0.11373945006021437</c:v>
                </c:pt>
                <c:pt idx="9">
                  <c:v>9.6703412556124413E-2</c:v>
                </c:pt>
                <c:pt idx="10">
                  <c:v>0.183</c:v>
                </c:pt>
                <c:pt idx="11">
                  <c:v>0.12</c:v>
                </c:pt>
                <c:pt idx="12">
                  <c:v>0.1517615316870517</c:v>
                </c:pt>
                <c:pt idx="13">
                  <c:v>0.11613381290563055</c:v>
                </c:pt>
                <c:pt idx="14">
                  <c:v>0.12792282829893967</c:v>
                </c:pt>
              </c:numCache>
            </c:numRef>
          </c:xVal>
          <c:yVal>
            <c:numRef>
              <c:f>'Pr 8-4'!$J$14:$J$28</c:f>
              <c:numCache>
                <c:formatCode>0.0\ %</c:formatCode>
                <c:ptCount val="15"/>
                <c:pt idx="0">
                  <c:v>0.127</c:v>
                </c:pt>
                <c:pt idx="1">
                  <c:v>0.14400000000000002</c:v>
                </c:pt>
                <c:pt idx="2">
                  <c:v>0.11575000000000001</c:v>
                </c:pt>
                <c:pt idx="3">
                  <c:v>0.161</c:v>
                </c:pt>
                <c:pt idx="4">
                  <c:v>0.10450000000000001</c:v>
                </c:pt>
                <c:pt idx="5">
                  <c:v>0.13275000000000001</c:v>
                </c:pt>
                <c:pt idx="6">
                  <c:v>0.17799999999999999</c:v>
                </c:pt>
                <c:pt idx="7">
                  <c:v>9.325E-2</c:v>
                </c:pt>
                <c:pt idx="8">
                  <c:v>0.14974999999999999</c:v>
                </c:pt>
                <c:pt idx="9">
                  <c:v>0.1215</c:v>
                </c:pt>
                <c:pt idx="10">
                  <c:v>0.19500000000000001</c:v>
                </c:pt>
                <c:pt idx="11">
                  <c:v>8.2000000000000003E-2</c:v>
                </c:pt>
                <c:pt idx="12">
                  <c:v>0.16674999999999998</c:v>
                </c:pt>
                <c:pt idx="13">
                  <c:v>0.11025</c:v>
                </c:pt>
                <c:pt idx="14">
                  <c:v>0.13850000000000001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0208"/>
        <c:axId val="162002952"/>
      </c:scatterChart>
      <c:valAx>
        <c:axId val="16200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Standard deviation</a:t>
                </a:r>
              </a:p>
            </c:rich>
          </c:tx>
          <c:layout>
            <c:manualLayout>
              <c:xMode val="edge"/>
              <c:yMode val="edge"/>
              <c:x val="0.75941083451525082"/>
              <c:y val="0.9122457549949113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002952"/>
        <c:crosses val="autoZero"/>
        <c:crossBetween val="midCat"/>
        <c:majorUnit val="0.02"/>
      </c:valAx>
      <c:valAx>
        <c:axId val="162002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Expected return</a:t>
                </a:r>
              </a:p>
            </c:rich>
          </c:tx>
          <c:layout>
            <c:manualLayout>
              <c:xMode val="edge"/>
              <c:yMode val="edge"/>
              <c:x val="1.6366541138879379E-2"/>
              <c:y val="7.5510204081632656E-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000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6875"/>
          <c:y val="7.3863738824655467E-2"/>
          <c:w val="0.748046875"/>
          <c:h val="0.7187509970245320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 8-5'!$Z$6:$Z$302</c:f>
              <c:numCache>
                <c:formatCode>0.0\ %</c:formatCode>
                <c:ptCount val="297"/>
                <c:pt idx="0">
                  <c:v>0.1</c:v>
                </c:pt>
                <c:pt idx="1">
                  <c:v>9.1093358704133862E-2</c:v>
                </c:pt>
                <c:pt idx="2">
                  <c:v>9.3198712437458073E-2</c:v>
                </c:pt>
                <c:pt idx="3">
                  <c:v>9.1271024975070822E-2</c:v>
                </c:pt>
                <c:pt idx="4">
                  <c:v>8.2292162445763942E-2</c:v>
                </c:pt>
                <c:pt idx="5">
                  <c:v>8.7544274512957168E-2</c:v>
                </c:pt>
                <c:pt idx="6">
                  <c:v>8.300361437913413E-2</c:v>
                </c:pt>
                <c:pt idx="7">
                  <c:v>8.4428668116937639E-2</c:v>
                </c:pt>
                <c:pt idx="8">
                  <c:v>8.2426209423944768E-2</c:v>
                </c:pt>
                <c:pt idx="9">
                  <c:v>8.4793867702800313E-2</c:v>
                </c:pt>
                <c:pt idx="10">
                  <c:v>7.3634231170020367E-2</c:v>
                </c:pt>
                <c:pt idx="11">
                  <c:v>8.3270643086264196E-2</c:v>
                </c:pt>
                <c:pt idx="12">
                  <c:v>7.5349850696600579E-2</c:v>
                </c:pt>
                <c:pt idx="13">
                  <c:v>7.5805013026844073E-2</c:v>
                </c:pt>
                <c:pt idx="14">
                  <c:v>7.3714042081546444E-2</c:v>
                </c:pt>
                <c:pt idx="15">
                  <c:v>7.9634163522950371E-2</c:v>
                </c:pt>
                <c:pt idx="16">
                  <c:v>7.9059471285861757E-2</c:v>
                </c:pt>
                <c:pt idx="17">
                  <c:v>7.4289703189607648E-2</c:v>
                </c:pt>
                <c:pt idx="18">
                  <c:v>7.6959729729255161E-2</c:v>
                </c:pt>
                <c:pt idx="19">
                  <c:v>7.6143811304662176E-2</c:v>
                </c:pt>
                <c:pt idx="20">
                  <c:v>6.5176682947201289E-2</c:v>
                </c:pt>
                <c:pt idx="21">
                  <c:v>8.0597766718439545E-2</c:v>
                </c:pt>
                <c:pt idx="22">
                  <c:v>6.8515691633376952E-2</c:v>
                </c:pt>
                <c:pt idx="23">
                  <c:v>6.7383974355925302E-2</c:v>
                </c:pt>
                <c:pt idx="24">
                  <c:v>6.5187728906597145E-2</c:v>
                </c:pt>
                <c:pt idx="25">
                  <c:v>7.6060502233419411E-2</c:v>
                </c:pt>
                <c:pt idx="26">
                  <c:v>7.5263536988371738E-2</c:v>
                </c:pt>
                <c:pt idx="27">
                  <c:v>6.6877799006845318E-2</c:v>
                </c:pt>
                <c:pt idx="28">
                  <c:v>6.9888482599066354E-2</c:v>
                </c:pt>
                <c:pt idx="29">
                  <c:v>7.0801129934486215E-2</c:v>
                </c:pt>
                <c:pt idx="30">
                  <c:v>6.5759562042337225E-2</c:v>
                </c:pt>
                <c:pt idx="31">
                  <c:v>7.2443081105099338E-2</c:v>
                </c:pt>
                <c:pt idx="32">
                  <c:v>6.76886992045201E-2</c:v>
                </c:pt>
                <c:pt idx="33">
                  <c:v>7.1370021717805293E-2</c:v>
                </c:pt>
                <c:pt idx="34">
                  <c:v>6.8529993433532443E-2</c:v>
                </c:pt>
                <c:pt idx="35">
                  <c:v>5.7008771254956903E-2</c:v>
                </c:pt>
                <c:pt idx="36">
                  <c:v>7.9686887252546149E-2</c:v>
                </c:pt>
                <c:pt idx="37">
                  <c:v>6.2769419305900867E-2</c:v>
                </c:pt>
                <c:pt idx="38">
                  <c:v>5.9252004185512581E-2</c:v>
                </c:pt>
                <c:pt idx="39">
                  <c:v>5.6930835230128152E-2</c:v>
                </c:pt>
                <c:pt idx="40">
                  <c:v>7.4302086107995657E-2</c:v>
                </c:pt>
                <c:pt idx="41">
                  <c:v>7.3285742133105278E-2</c:v>
                </c:pt>
                <c:pt idx="42">
                  <c:v>6.045758844016192E-2</c:v>
                </c:pt>
                <c:pt idx="43">
                  <c:v>6.3834160133896964E-2</c:v>
                </c:pt>
                <c:pt idx="44">
                  <c:v>6.2858571412338027E-2</c:v>
                </c:pt>
                <c:pt idx="45">
                  <c:v>5.7495043264615436E-2</c:v>
                </c:pt>
                <c:pt idx="46">
                  <c:v>6.9750985656118147E-2</c:v>
                </c:pt>
                <c:pt idx="47">
                  <c:v>6.7610650048642487E-2</c:v>
                </c:pt>
                <c:pt idx="48">
                  <c:v>5.8682876548444694E-2</c:v>
                </c:pt>
                <c:pt idx="49">
                  <c:v>6.6205739932425803E-2</c:v>
                </c:pt>
                <c:pt idx="50">
                  <c:v>5.9511679525955243E-2</c:v>
                </c:pt>
                <c:pt idx="51">
                  <c:v>6.8421341699794233E-2</c:v>
                </c:pt>
                <c:pt idx="52">
                  <c:v>6.1835588458427404E-2</c:v>
                </c:pt>
                <c:pt idx="53">
                  <c:v>6.3417347784340536E-2</c:v>
                </c:pt>
                <c:pt idx="54">
                  <c:v>6.0381454106372766E-2</c:v>
                </c:pt>
                <c:pt idx="55">
                  <c:v>6.454269904489586E-2</c:v>
                </c:pt>
                <c:pt idx="56">
                  <c:v>4.9274739979019683E-2</c:v>
                </c:pt>
                <c:pt idx="57">
                  <c:v>8.0597766718439545E-2</c:v>
                </c:pt>
                <c:pt idx="58">
                  <c:v>5.8432867463440473E-2</c:v>
                </c:pt>
                <c:pt idx="59">
                  <c:v>5.1546095875439492E-2</c:v>
                </c:pt>
                <c:pt idx="60">
                  <c:v>4.9079527300087154E-2</c:v>
                </c:pt>
                <c:pt idx="61">
                  <c:v>7.4487582857815982E-2</c:v>
                </c:pt>
                <c:pt idx="62">
                  <c:v>7.3273460406889479E-2</c:v>
                </c:pt>
                <c:pt idx="63">
                  <c:v>5.5375084650048166E-2</c:v>
                </c:pt>
                <c:pt idx="64">
                  <c:v>5.9110066824526603E-2</c:v>
                </c:pt>
                <c:pt idx="65">
                  <c:v>5.5367860713594494E-2</c:v>
                </c:pt>
                <c:pt idx="66">
                  <c:v>4.9629023766340603E-2</c:v>
                </c:pt>
                <c:pt idx="67">
                  <c:v>6.9097033221405396E-2</c:v>
                </c:pt>
                <c:pt idx="68">
                  <c:v>6.649511260235598E-2</c:v>
                </c:pt>
                <c:pt idx="69">
                  <c:v>5.2837865210471936E-2</c:v>
                </c:pt>
                <c:pt idx="70">
                  <c:v>6.1214377396164053E-2</c:v>
                </c:pt>
                <c:pt idx="71">
                  <c:v>5.1744758188632022E-2</c:v>
                </c:pt>
                <c:pt idx="72">
                  <c:v>6.7537248981580533E-2</c:v>
                </c:pt>
                <c:pt idx="73">
                  <c:v>5.6389006020677472E-2</c:v>
                </c:pt>
                <c:pt idx="74">
                  <c:v>6.044667071063551E-2</c:v>
                </c:pt>
                <c:pt idx="75">
                  <c:v>5.0899115905877979E-2</c:v>
                </c:pt>
                <c:pt idx="76">
                  <c:v>6.4606501220852389E-2</c:v>
                </c:pt>
                <c:pt idx="77">
                  <c:v>5.5909212121080729E-2</c:v>
                </c:pt>
                <c:pt idx="78">
                  <c:v>5.2644847801090668E-2</c:v>
                </c:pt>
                <c:pt idx="79">
                  <c:v>6.1267936149343241E-2</c:v>
                </c:pt>
                <c:pt idx="80">
                  <c:v>6.2667056736374654E-2</c:v>
                </c:pt>
                <c:pt idx="81">
                  <c:v>5.4211437907511734E-2</c:v>
                </c:pt>
                <c:pt idx="82">
                  <c:v>5.8878179319676663E-2</c:v>
                </c:pt>
                <c:pt idx="83">
                  <c:v>4.2213741838410868E-2</c:v>
                </c:pt>
                <c:pt idx="84">
                  <c:v>8.3270643086264196E-2</c:v>
                </c:pt>
                <c:pt idx="85">
                  <c:v>5.5835472595832839E-2</c:v>
                </c:pt>
                <c:pt idx="86">
                  <c:v>4.4488200682877704E-2</c:v>
                </c:pt>
                <c:pt idx="87">
                  <c:v>4.1862632502029776E-2</c:v>
                </c:pt>
                <c:pt idx="88">
                  <c:v>7.5227654489555901E-2</c:v>
                </c:pt>
                <c:pt idx="89">
                  <c:v>7.6602872008822223E-2</c:v>
                </c:pt>
                <c:pt idx="90">
                  <c:v>5.2023840688668881E-2</c:v>
                </c:pt>
                <c:pt idx="91">
                  <c:v>5.6053545828966073E-2</c:v>
                </c:pt>
                <c:pt idx="92">
                  <c:v>4.8538644398046386E-2</c:v>
                </c:pt>
                <c:pt idx="93">
                  <c:v>4.2383959229878469E-2</c:v>
                </c:pt>
                <c:pt idx="94">
                  <c:v>6.755738301621815E-2</c:v>
                </c:pt>
                <c:pt idx="95">
                  <c:v>7.053793305732739E-2</c:v>
                </c:pt>
                <c:pt idx="96">
                  <c:v>4.8670319497615792E-2</c:v>
                </c:pt>
                <c:pt idx="97">
                  <c:v>5.7792733107199561E-2</c:v>
                </c:pt>
                <c:pt idx="98">
                  <c:v>4.460269050180718E-2</c:v>
                </c:pt>
                <c:pt idx="99">
                  <c:v>6.8797383671183321E-2</c:v>
                </c:pt>
                <c:pt idx="100">
                  <c:v>5.2579463671665577E-2</c:v>
                </c:pt>
                <c:pt idx="101">
                  <c:v>5.3966656372245257E-2</c:v>
                </c:pt>
                <c:pt idx="102">
                  <c:v>4.3746542720539641E-2</c:v>
                </c:pt>
                <c:pt idx="103">
                  <c:v>6.0401986722292508E-2</c:v>
                </c:pt>
                <c:pt idx="104">
                  <c:v>6.5244156826492899E-2</c:v>
                </c:pt>
                <c:pt idx="105">
                  <c:v>4.5875483648676663E-2</c:v>
                </c:pt>
                <c:pt idx="106">
                  <c:v>6.0922902097651256E-2</c:v>
                </c:pt>
                <c:pt idx="107">
                  <c:v>4.9050178389074182E-2</c:v>
                </c:pt>
                <c:pt idx="108">
                  <c:v>4.5530649017996659E-2</c:v>
                </c:pt>
                <c:pt idx="109">
                  <c:v>6.1463485094810567E-2</c:v>
                </c:pt>
                <c:pt idx="110">
                  <c:v>6.3091679324614597E-2</c:v>
                </c:pt>
                <c:pt idx="111">
                  <c:v>4.9604838473681176E-2</c:v>
                </c:pt>
                <c:pt idx="112">
                  <c:v>5.4738651791946799E-2</c:v>
                </c:pt>
                <c:pt idx="113">
                  <c:v>5.0291947665605477E-2</c:v>
                </c:pt>
                <c:pt idx="114">
                  <c:v>5.6259399214709002E-2</c:v>
                </c:pt>
                <c:pt idx="115">
                  <c:v>5.22118760436742E-2</c:v>
                </c:pt>
                <c:pt idx="116">
                  <c:v>5.8323580137025197E-2</c:v>
                </c:pt>
                <c:pt idx="117">
                  <c:v>4.722414636602762E-2</c:v>
                </c:pt>
                <c:pt idx="118">
                  <c:v>5.4790875152711332E-2</c:v>
                </c:pt>
                <c:pt idx="119">
                  <c:v>3.6221540552549669E-2</c:v>
                </c:pt>
                <c:pt idx="120">
                  <c:v>8.7544274512957168E-2</c:v>
                </c:pt>
                <c:pt idx="121">
                  <c:v>5.5223183537351415E-2</c:v>
                </c:pt>
                <c:pt idx="122">
                  <c:v>3.843696137833999E-2</c:v>
                </c:pt>
                <c:pt idx="123">
                  <c:v>3.5667352018337442E-2</c:v>
                </c:pt>
                <c:pt idx="124">
                  <c:v>7.9002531605006185E-2</c:v>
                </c:pt>
                <c:pt idx="125">
                  <c:v>8.0495962631674883E-2</c:v>
                </c:pt>
                <c:pt idx="126">
                  <c:v>5.0748004886891858E-2</c:v>
                </c:pt>
                <c:pt idx="127">
                  <c:v>5.4943607453460858E-2</c:v>
                </c:pt>
                <c:pt idx="128">
                  <c:v>4.2689577182258437E-2</c:v>
                </c:pt>
                <c:pt idx="129">
                  <c:v>3.6135301299421871E-2</c:v>
                </c:pt>
                <c:pt idx="130">
                  <c:v>7.069936350491425E-2</c:v>
                </c:pt>
                <c:pt idx="131">
                  <c:v>7.395133534967438E-2</c:v>
                </c:pt>
                <c:pt idx="132">
                  <c:v>4.6632177731690809E-2</c:v>
                </c:pt>
                <c:pt idx="133">
                  <c:v>5.6228106850577851E-2</c:v>
                </c:pt>
                <c:pt idx="134">
                  <c:v>3.8435400349157288E-2</c:v>
                </c:pt>
                <c:pt idx="135">
                  <c:v>7.2089388955656988E-2</c:v>
                </c:pt>
                <c:pt idx="136">
                  <c:v>5.0776766340522313E-2</c:v>
                </c:pt>
                <c:pt idx="137">
                  <c:v>4.8445846055157303E-2</c:v>
                </c:pt>
                <c:pt idx="138">
                  <c:v>3.7587231874667226E-2</c:v>
                </c:pt>
                <c:pt idx="139">
                  <c:v>6.2729578350248782E-2</c:v>
                </c:pt>
                <c:pt idx="140">
                  <c:v>6.805585940975252E-2</c:v>
                </c:pt>
                <c:pt idx="141">
                  <c:v>4.2979064671069794E-2</c:v>
                </c:pt>
                <c:pt idx="142">
                  <c:v>5.897457079114693E-2</c:v>
                </c:pt>
                <c:pt idx="143">
                  <c:v>4.3150898020782841E-2</c:v>
                </c:pt>
                <c:pt idx="144">
                  <c:v>3.9377658640401672E-2</c:v>
                </c:pt>
                <c:pt idx="145">
                  <c:v>6.3982497606767441E-2</c:v>
                </c:pt>
                <c:pt idx="146">
                  <c:v>6.5772030529701611E-2</c:v>
                </c:pt>
                <c:pt idx="147">
                  <c:v>4.7023398430993908E-2</c:v>
                </c:pt>
                <c:pt idx="148">
                  <c:v>5.2486188659494039E-2</c:v>
                </c:pt>
                <c:pt idx="149">
                  <c:v>5.5237668307052935E-2</c:v>
                </c:pt>
                <c:pt idx="150">
                  <c:v>3.9915911614292365E-2</c:v>
                </c:pt>
                <c:pt idx="151">
                  <c:v>6.2992062992094491E-2</c:v>
                </c:pt>
                <c:pt idx="152">
                  <c:v>4.4441422119459686E-2</c:v>
                </c:pt>
                <c:pt idx="153">
                  <c:v>5.7988964467388104E-2</c:v>
                </c:pt>
                <c:pt idx="154">
                  <c:v>4.9208129409681896E-2</c:v>
                </c:pt>
                <c:pt idx="155">
                  <c:v>4.9257689755001707E-2</c:v>
                </c:pt>
                <c:pt idx="156">
                  <c:v>4.1199029114774056E-2</c:v>
                </c:pt>
                <c:pt idx="157">
                  <c:v>5.6304884335197779E-2</c:v>
                </c:pt>
                <c:pt idx="158">
                  <c:v>6.0238193864026179E-2</c:v>
                </c:pt>
                <c:pt idx="159">
                  <c:v>4.37899531856338E-2</c:v>
                </c:pt>
                <c:pt idx="160">
                  <c:v>5.5721809015860206E-2</c:v>
                </c:pt>
                <c:pt idx="161">
                  <c:v>5.2964894033689897E-2</c:v>
                </c:pt>
                <c:pt idx="162">
                  <c:v>4.649214987500578E-2</c:v>
                </c:pt>
                <c:pt idx="163">
                  <c:v>5.0784643348161858E-2</c:v>
                </c:pt>
                <c:pt idx="164">
                  <c:v>3.1906112267087637E-2</c:v>
                </c:pt>
                <c:pt idx="165">
                  <c:v>9.3198712437458073E-2</c:v>
                </c:pt>
                <c:pt idx="166">
                  <c:v>5.666039180944657E-2</c:v>
                </c:pt>
                <c:pt idx="167">
                  <c:v>3.3935232428848931E-2</c:v>
                </c:pt>
                <c:pt idx="168">
                  <c:v>3.1110126968561219E-2</c:v>
                </c:pt>
                <c:pt idx="169">
                  <c:v>8.4354015909143307E-2</c:v>
                </c:pt>
                <c:pt idx="170">
                  <c:v>8.5925549169033555E-2</c:v>
                </c:pt>
                <c:pt idx="171">
                  <c:v>5.1701450656630517E-2</c:v>
                </c:pt>
                <c:pt idx="172">
                  <c:v>5.589633261672898E-2</c:v>
                </c:pt>
                <c:pt idx="173">
                  <c:v>3.8272705679112888E-2</c:v>
                </c:pt>
                <c:pt idx="174">
                  <c:v>3.1482058382513681E-2</c:v>
                </c:pt>
                <c:pt idx="175">
                  <c:v>7.5662408103363984E-2</c:v>
                </c:pt>
                <c:pt idx="176">
                  <c:v>7.9082235679070176E-2</c:v>
                </c:pt>
                <c:pt idx="177">
                  <c:v>4.7001276578407948E-2</c:v>
                </c:pt>
                <c:pt idx="178">
                  <c:v>5.6674509261219017E-2</c:v>
                </c:pt>
                <c:pt idx="179">
                  <c:v>3.3781059782073151E-2</c:v>
                </c:pt>
                <c:pt idx="180">
                  <c:v>7.7153613006780183E-2</c:v>
                </c:pt>
                <c:pt idx="181">
                  <c:v>5.1193358944300577E-2</c:v>
                </c:pt>
                <c:pt idx="182">
                  <c:v>4.4244773702664594E-2</c:v>
                </c:pt>
                <c:pt idx="183">
                  <c:v>3.2982419559516855E-2</c:v>
                </c:pt>
                <c:pt idx="184">
                  <c:v>6.7183331266021634E-2</c:v>
                </c:pt>
                <c:pt idx="185">
                  <c:v>7.2790109218217283E-2</c:v>
                </c:pt>
                <c:pt idx="186">
                  <c:v>4.2645515590739431E-2</c:v>
                </c:pt>
                <c:pt idx="187">
                  <c:v>5.8933861234438049E-2</c:v>
                </c:pt>
                <c:pt idx="188">
                  <c:v>3.865333103368971E-2</c:v>
                </c:pt>
                <c:pt idx="189">
                  <c:v>3.4701008630874122E-2</c:v>
                </c:pt>
                <c:pt idx="190">
                  <c:v>6.8569380921807949E-2</c:v>
                </c:pt>
                <c:pt idx="191">
                  <c:v>7.0451117805184607E-2</c:v>
                </c:pt>
                <c:pt idx="192">
                  <c:v>4.680341867855381E-2</c:v>
                </c:pt>
                <c:pt idx="193">
                  <c:v>5.2364873722754265E-2</c:v>
                </c:pt>
                <c:pt idx="194">
                  <c:v>5.1283525619832342E-2</c:v>
                </c:pt>
                <c:pt idx="195">
                  <c:v>3.5468295701936402E-2</c:v>
                </c:pt>
                <c:pt idx="196">
                  <c:v>5.9008473967727723E-2</c:v>
                </c:pt>
                <c:pt idx="197">
                  <c:v>6.7204166537499749E-2</c:v>
                </c:pt>
                <c:pt idx="198">
                  <c:v>3.8750483867946731E-2</c:v>
                </c:pt>
                <c:pt idx="199">
                  <c:v>6.2513998432351142E-2</c:v>
                </c:pt>
                <c:pt idx="200">
                  <c:v>4.5017774267504605E-2</c:v>
                </c:pt>
                <c:pt idx="201">
                  <c:v>3.6614204893729428E-2</c:v>
                </c:pt>
                <c:pt idx="202">
                  <c:v>6.0253132698640667E-2</c:v>
                </c:pt>
                <c:pt idx="203">
                  <c:v>6.4402173876352969E-2</c:v>
                </c:pt>
                <c:pt idx="204">
                  <c:v>4.2822891074751131E-2</c:v>
                </c:pt>
                <c:pt idx="205">
                  <c:v>5.5108982933819418E-2</c:v>
                </c:pt>
                <c:pt idx="206">
                  <c:v>3.9959979979974969E-2</c:v>
                </c:pt>
                <c:pt idx="207">
                  <c:v>6.2067060507164346E-2</c:v>
                </c:pt>
                <c:pt idx="208">
                  <c:v>4.8431394776528996E-2</c:v>
                </c:pt>
                <c:pt idx="209">
                  <c:v>5.9207431965928065E-2</c:v>
                </c:pt>
                <c:pt idx="210">
                  <c:v>3.937613490427927E-2</c:v>
                </c:pt>
                <c:pt idx="211">
                  <c:v>5.2332781313436806E-2</c:v>
                </c:pt>
                <c:pt idx="212">
                  <c:v>4.6572953524551139E-2</c:v>
                </c:pt>
                <c:pt idx="213">
                  <c:v>4.2106531559842356E-2</c:v>
                </c:pt>
                <c:pt idx="214">
                  <c:v>5.404516629634884E-2</c:v>
                </c:pt>
                <c:pt idx="215">
                  <c:v>5.6360269694173758E-2</c:v>
                </c:pt>
                <c:pt idx="216">
                  <c:v>4.4972880717161094E-2</c:v>
                </c:pt>
                <c:pt idx="217">
                  <c:v>5.1713054444695102E-2</c:v>
                </c:pt>
                <c:pt idx="218">
                  <c:v>4.8835642721274795E-2</c:v>
                </c:pt>
                <c:pt idx="219">
                  <c:v>0.03</c:v>
                </c:pt>
                <c:pt idx="220">
                  <c:v>0.1</c:v>
                </c:pt>
                <c:pt idx="221">
                  <c:v>0.06</c:v>
                </c:pt>
                <c:pt idx="222">
                  <c:v>3.1651224304914335E-2</c:v>
                </c:pt>
                <c:pt idx="223">
                  <c:v>2.8974471522359126E-2</c:v>
                </c:pt>
                <c:pt idx="224">
                  <c:v>9.1004395498239549E-2</c:v>
                </c:pt>
                <c:pt idx="225">
                  <c:v>9.2621811686017033E-2</c:v>
                </c:pt>
                <c:pt idx="226">
                  <c:v>5.4767873794771327E-2</c:v>
                </c:pt>
                <c:pt idx="227">
                  <c:v>5.8811563488824201E-2</c:v>
                </c:pt>
                <c:pt idx="228">
                  <c:v>3.5821781083580979E-2</c:v>
                </c:pt>
                <c:pt idx="229">
                  <c:v>2.9197260145431454E-2</c:v>
                </c:pt>
                <c:pt idx="230">
                  <c:v>8.2116989715892541E-2</c:v>
                </c:pt>
                <c:pt idx="231">
                  <c:v>8.562242696863949E-2</c:v>
                </c:pt>
                <c:pt idx="232">
                  <c:v>4.972403845224159E-2</c:v>
                </c:pt>
                <c:pt idx="233">
                  <c:v>5.9086377448613316E-2</c:v>
                </c:pt>
                <c:pt idx="234">
                  <c:v>3.1321558071079413E-2</c:v>
                </c:pt>
                <c:pt idx="235">
                  <c:v>8.3668871152896535E-2</c:v>
                </c:pt>
                <c:pt idx="236">
                  <c:v>5.37776905417107E-2</c:v>
                </c:pt>
                <c:pt idx="237">
                  <c:v>4.176362053270765E-2</c:v>
                </c:pt>
                <c:pt idx="238">
                  <c:v>3.0641148803528889E-2</c:v>
                </c:pt>
                <c:pt idx="239">
                  <c:v>7.3377108146887346E-2</c:v>
                </c:pt>
                <c:pt idx="240">
                  <c:v>7.910246519546657E-2</c:v>
                </c:pt>
                <c:pt idx="241">
                  <c:v>4.493194854443773E-2</c:v>
                </c:pt>
                <c:pt idx="242">
                  <c:v>6.0804605088759511E-2</c:v>
                </c:pt>
                <c:pt idx="243">
                  <c:v>3.6085454133209967E-2</c:v>
                </c:pt>
                <c:pt idx="244">
                  <c:v>3.215151629394794E-2</c:v>
                </c:pt>
                <c:pt idx="245">
                  <c:v>7.4844906306307843E-2</c:v>
                </c:pt>
                <c:pt idx="246">
                  <c:v>7.6764314626003138E-2</c:v>
                </c:pt>
                <c:pt idx="247">
                  <c:v>4.8976729168044693E-2</c:v>
                </c:pt>
                <c:pt idx="248">
                  <c:v>5.4388969469921014E-2</c:v>
                </c:pt>
                <c:pt idx="249">
                  <c:v>4.8834414094980197E-2</c:v>
                </c:pt>
                <c:pt idx="250">
                  <c:v>3.3146945560639518E-2</c:v>
                </c:pt>
                <c:pt idx="251">
                  <c:v>6.4844429213310226E-2</c:v>
                </c:pt>
                <c:pt idx="252">
                  <c:v>7.3190163273489151E-2</c:v>
                </c:pt>
                <c:pt idx="253">
                  <c:v>4.0481106704239198E-2</c:v>
                </c:pt>
                <c:pt idx="254">
                  <c:v>6.3849823805551723E-2</c:v>
                </c:pt>
                <c:pt idx="255">
                  <c:v>4.2460334431089916E-2</c:v>
                </c:pt>
                <c:pt idx="256">
                  <c:v>3.4056423769973261E-2</c:v>
                </c:pt>
                <c:pt idx="257">
                  <c:v>6.6201510556784124E-2</c:v>
                </c:pt>
                <c:pt idx="258">
                  <c:v>7.0417611433504321E-2</c:v>
                </c:pt>
                <c:pt idx="259">
                  <c:v>4.4484154482242327E-2</c:v>
                </c:pt>
                <c:pt idx="260">
                  <c:v>5.6549801060658024E-2</c:v>
                </c:pt>
                <c:pt idx="261">
                  <c:v>3.7343808054348178E-2</c:v>
                </c:pt>
                <c:pt idx="262">
                  <c:v>6.8072902097677607E-2</c:v>
                </c:pt>
                <c:pt idx="263">
                  <c:v>4.9985597925802587E-2</c:v>
                </c:pt>
                <c:pt idx="264">
                  <c:v>5.6612719418872651E-2</c:v>
                </c:pt>
                <c:pt idx="265">
                  <c:v>6.8044103344816004E-2</c:v>
                </c:pt>
                <c:pt idx="266">
                  <c:v>3.6496575181789316E-2</c:v>
                </c:pt>
                <c:pt idx="267">
                  <c:v>4.9831716807671803E-2</c:v>
                </c:pt>
                <c:pt idx="268">
                  <c:v>3.6870042039574627E-2</c:v>
                </c:pt>
                <c:pt idx="269">
                  <c:v>5.7819719819452609E-2</c:v>
                </c:pt>
                <c:pt idx="270">
                  <c:v>6.4792900845694515E-2</c:v>
                </c:pt>
                <c:pt idx="271">
                  <c:v>4.0402970187846339E-2</c:v>
                </c:pt>
                <c:pt idx="272">
                  <c:v>6.0093260853443457E-2</c:v>
                </c:pt>
                <c:pt idx="273">
                  <c:v>4.3988634895845542E-2</c:v>
                </c:pt>
                <c:pt idx="274">
                  <c:v>3.9501898688544076E-2</c:v>
                </c:pt>
                <c:pt idx="275">
                  <c:v>5.9621137191435726E-2</c:v>
                </c:pt>
                <c:pt idx="276">
                  <c:v>6.1965151496627527E-2</c:v>
                </c:pt>
                <c:pt idx="277">
                  <c:v>4.5960852907664801E-2</c:v>
                </c:pt>
                <c:pt idx="278">
                  <c:v>5.2649786324352729E-2</c:v>
                </c:pt>
                <c:pt idx="279">
                  <c:v>5.6736584317352068E-2</c:v>
                </c:pt>
                <c:pt idx="280">
                  <c:v>4.2422635467401125E-2</c:v>
                </c:pt>
                <c:pt idx="281">
                  <c:v>5.1527080258830897E-2</c:v>
                </c:pt>
                <c:pt idx="282">
                  <c:v>4.6266186356776796E-2</c:v>
                </c:pt>
                <c:pt idx="283">
                  <c:v>5.3854619114798316E-2</c:v>
                </c:pt>
                <c:pt idx="284">
                  <c:v>4.918902316574298E-2</c:v>
                </c:pt>
                <c:pt idx="285">
                  <c:v>0.1</c:v>
                </c:pt>
                <c:pt idx="286">
                  <c:v>0.06</c:v>
                </c:pt>
                <c:pt idx="287">
                  <c:v>9.2621811686017033E-2</c:v>
                </c:pt>
                <c:pt idx="288">
                  <c:v>5.8811563488824201E-2</c:v>
                </c:pt>
                <c:pt idx="289">
                  <c:v>8.562242696863949E-2</c:v>
                </c:pt>
                <c:pt idx="290">
                  <c:v>5.9086377448613316E-2</c:v>
                </c:pt>
                <c:pt idx="291">
                  <c:v>7.910246519546657E-2</c:v>
                </c:pt>
                <c:pt idx="292">
                  <c:v>6.0804605088759511E-2</c:v>
                </c:pt>
                <c:pt idx="293">
                  <c:v>7.3190163273489151E-2</c:v>
                </c:pt>
                <c:pt idx="294">
                  <c:v>6.3849823805551723E-2</c:v>
                </c:pt>
                <c:pt idx="295">
                  <c:v>6.8044103344816004E-2</c:v>
                </c:pt>
                <c:pt idx="296">
                  <c:v>0.06</c:v>
                </c:pt>
              </c:numCache>
            </c:numRef>
          </c:xVal>
          <c:yVal>
            <c:numRef>
              <c:f>'Pr 8-5'!$Y$6:$Y$302</c:f>
              <c:numCache>
                <c:formatCode>0.0\ %</c:formatCode>
                <c:ptCount val="297"/>
                <c:pt idx="0">
                  <c:v>0.16</c:v>
                </c:pt>
                <c:pt idx="1">
                  <c:v>0.15300000000000002</c:v>
                </c:pt>
                <c:pt idx="2">
                  <c:v>0.15300000000000002</c:v>
                </c:pt>
                <c:pt idx="3">
                  <c:v>0.15800000000000003</c:v>
                </c:pt>
                <c:pt idx="4">
                  <c:v>0.14599999999999999</c:v>
                </c:pt>
                <c:pt idx="5">
                  <c:v>0.14599999999999999</c:v>
                </c:pt>
                <c:pt idx="6">
                  <c:v>0.156</c:v>
                </c:pt>
                <c:pt idx="7">
                  <c:v>0.14600000000000002</c:v>
                </c:pt>
                <c:pt idx="8">
                  <c:v>0.15100000000000002</c:v>
                </c:pt>
                <c:pt idx="9">
                  <c:v>0.15100000000000002</c:v>
                </c:pt>
                <c:pt idx="10">
                  <c:v>0.13899999999999998</c:v>
                </c:pt>
                <c:pt idx="11">
                  <c:v>0.13899999999999998</c:v>
                </c:pt>
                <c:pt idx="12">
                  <c:v>0.154</c:v>
                </c:pt>
                <c:pt idx="13">
                  <c:v>0.13899999999999998</c:v>
                </c:pt>
                <c:pt idx="14">
                  <c:v>0.14399999999999999</c:v>
                </c:pt>
                <c:pt idx="15">
                  <c:v>0.14399999999999999</c:v>
                </c:pt>
                <c:pt idx="16">
                  <c:v>0.13899999999999998</c:v>
                </c:pt>
                <c:pt idx="17">
                  <c:v>0.14899999999999999</c:v>
                </c:pt>
                <c:pt idx="18">
                  <c:v>0.14899999999999999</c:v>
                </c:pt>
                <c:pt idx="19">
                  <c:v>0.14399999999999999</c:v>
                </c:pt>
                <c:pt idx="20">
                  <c:v>0.13200000000000001</c:v>
                </c:pt>
                <c:pt idx="21">
                  <c:v>0.13200000000000001</c:v>
                </c:pt>
                <c:pt idx="22">
                  <c:v>0.15200000000000002</c:v>
                </c:pt>
                <c:pt idx="23">
                  <c:v>0.13200000000000001</c:v>
                </c:pt>
                <c:pt idx="24">
                  <c:v>0.13700000000000001</c:v>
                </c:pt>
                <c:pt idx="25">
                  <c:v>0.13700000000000001</c:v>
                </c:pt>
                <c:pt idx="26">
                  <c:v>0.13200000000000001</c:v>
                </c:pt>
                <c:pt idx="27">
                  <c:v>0.14699999999999999</c:v>
                </c:pt>
                <c:pt idx="28">
                  <c:v>0.14699999999999999</c:v>
                </c:pt>
                <c:pt idx="29">
                  <c:v>0.13200000000000001</c:v>
                </c:pt>
                <c:pt idx="30">
                  <c:v>0.14200000000000002</c:v>
                </c:pt>
                <c:pt idx="31">
                  <c:v>0.14200000000000002</c:v>
                </c:pt>
                <c:pt idx="32">
                  <c:v>0.13700000000000001</c:v>
                </c:pt>
                <c:pt idx="33">
                  <c:v>0.13700000000000001</c:v>
                </c:pt>
                <c:pt idx="34">
                  <c:v>0.14199999999999999</c:v>
                </c:pt>
                <c:pt idx="35">
                  <c:v>0.125</c:v>
                </c:pt>
                <c:pt idx="36">
                  <c:v>0.125</c:v>
                </c:pt>
                <c:pt idx="37">
                  <c:v>0.15000000000000002</c:v>
                </c:pt>
                <c:pt idx="38">
                  <c:v>0.12499999999999999</c:v>
                </c:pt>
                <c:pt idx="39">
                  <c:v>0.13</c:v>
                </c:pt>
                <c:pt idx="40">
                  <c:v>0.13</c:v>
                </c:pt>
                <c:pt idx="41">
                  <c:v>0.125</c:v>
                </c:pt>
                <c:pt idx="42">
                  <c:v>0.14500000000000002</c:v>
                </c:pt>
                <c:pt idx="43">
                  <c:v>0.14500000000000002</c:v>
                </c:pt>
                <c:pt idx="44">
                  <c:v>0.125</c:v>
                </c:pt>
                <c:pt idx="45">
                  <c:v>0.13500000000000001</c:v>
                </c:pt>
                <c:pt idx="46">
                  <c:v>0.13500000000000001</c:v>
                </c:pt>
                <c:pt idx="47">
                  <c:v>0.125</c:v>
                </c:pt>
                <c:pt idx="48">
                  <c:v>0.14000000000000001</c:v>
                </c:pt>
                <c:pt idx="49">
                  <c:v>0.14000000000000001</c:v>
                </c:pt>
                <c:pt idx="50">
                  <c:v>0.13</c:v>
                </c:pt>
                <c:pt idx="51">
                  <c:v>0.13</c:v>
                </c:pt>
                <c:pt idx="52">
                  <c:v>0.13999999999999999</c:v>
                </c:pt>
                <c:pt idx="53">
                  <c:v>0.13</c:v>
                </c:pt>
                <c:pt idx="54">
                  <c:v>0.13500000000000001</c:v>
                </c:pt>
                <c:pt idx="55">
                  <c:v>0.13500000000000001</c:v>
                </c:pt>
                <c:pt idx="56">
                  <c:v>0.11799999999999999</c:v>
                </c:pt>
                <c:pt idx="57">
                  <c:v>0.11799999999999999</c:v>
                </c:pt>
                <c:pt idx="58">
                  <c:v>0.14800000000000002</c:v>
                </c:pt>
                <c:pt idx="59">
                  <c:v>0.11799999999999999</c:v>
                </c:pt>
                <c:pt idx="60">
                  <c:v>0.123</c:v>
                </c:pt>
                <c:pt idx="61">
                  <c:v>0.123</c:v>
                </c:pt>
                <c:pt idx="62">
                  <c:v>0.11799999999999999</c:v>
                </c:pt>
                <c:pt idx="63">
                  <c:v>0.14300000000000002</c:v>
                </c:pt>
                <c:pt idx="64">
                  <c:v>0.14300000000000002</c:v>
                </c:pt>
                <c:pt idx="65">
                  <c:v>0.11800000000000001</c:v>
                </c:pt>
                <c:pt idx="66">
                  <c:v>0.128</c:v>
                </c:pt>
                <c:pt idx="67">
                  <c:v>0.128</c:v>
                </c:pt>
                <c:pt idx="68">
                  <c:v>0.11799999999999999</c:v>
                </c:pt>
                <c:pt idx="69">
                  <c:v>0.13800000000000001</c:v>
                </c:pt>
                <c:pt idx="70">
                  <c:v>0.13800000000000001</c:v>
                </c:pt>
                <c:pt idx="71">
                  <c:v>0.123</c:v>
                </c:pt>
                <c:pt idx="72">
                  <c:v>0.12299999999999998</c:v>
                </c:pt>
                <c:pt idx="73">
                  <c:v>0.13800000000000001</c:v>
                </c:pt>
                <c:pt idx="74">
                  <c:v>0.11799999999999999</c:v>
                </c:pt>
                <c:pt idx="75">
                  <c:v>0.13300000000000001</c:v>
                </c:pt>
                <c:pt idx="76">
                  <c:v>0.13300000000000001</c:v>
                </c:pt>
                <c:pt idx="77">
                  <c:v>0.123</c:v>
                </c:pt>
                <c:pt idx="78">
                  <c:v>0.128</c:v>
                </c:pt>
                <c:pt idx="79">
                  <c:v>0.123</c:v>
                </c:pt>
                <c:pt idx="80">
                  <c:v>0.128</c:v>
                </c:pt>
                <c:pt idx="81">
                  <c:v>0.13300000000000001</c:v>
                </c:pt>
                <c:pt idx="82">
                  <c:v>0.13300000000000001</c:v>
                </c:pt>
                <c:pt idx="83">
                  <c:v>0.111</c:v>
                </c:pt>
                <c:pt idx="84">
                  <c:v>0.111</c:v>
                </c:pt>
                <c:pt idx="85">
                  <c:v>0.14600000000000002</c:v>
                </c:pt>
                <c:pt idx="86">
                  <c:v>0.111</c:v>
                </c:pt>
                <c:pt idx="87">
                  <c:v>0.11600000000000001</c:v>
                </c:pt>
                <c:pt idx="88">
                  <c:v>0.111</c:v>
                </c:pt>
                <c:pt idx="89">
                  <c:v>0.11600000000000001</c:v>
                </c:pt>
                <c:pt idx="90">
                  <c:v>0.14100000000000001</c:v>
                </c:pt>
                <c:pt idx="91">
                  <c:v>0.14100000000000001</c:v>
                </c:pt>
                <c:pt idx="92">
                  <c:v>0.111</c:v>
                </c:pt>
                <c:pt idx="93">
                  <c:v>0.121</c:v>
                </c:pt>
                <c:pt idx="94">
                  <c:v>0.111</c:v>
                </c:pt>
                <c:pt idx="95">
                  <c:v>0.121</c:v>
                </c:pt>
                <c:pt idx="96">
                  <c:v>0.13600000000000001</c:v>
                </c:pt>
                <c:pt idx="97">
                  <c:v>0.13600000000000001</c:v>
                </c:pt>
                <c:pt idx="98">
                  <c:v>0.11599999999999999</c:v>
                </c:pt>
                <c:pt idx="99">
                  <c:v>0.11600000000000001</c:v>
                </c:pt>
                <c:pt idx="100">
                  <c:v>0.13600000000000001</c:v>
                </c:pt>
                <c:pt idx="101">
                  <c:v>0.11099999999999999</c:v>
                </c:pt>
                <c:pt idx="102">
                  <c:v>0.126</c:v>
                </c:pt>
                <c:pt idx="103">
                  <c:v>0.11099999999999999</c:v>
                </c:pt>
                <c:pt idx="104">
                  <c:v>0.126</c:v>
                </c:pt>
                <c:pt idx="105">
                  <c:v>0.13100000000000001</c:v>
                </c:pt>
                <c:pt idx="106">
                  <c:v>0.13100000000000001</c:v>
                </c:pt>
                <c:pt idx="107">
                  <c:v>0.11599999999999999</c:v>
                </c:pt>
                <c:pt idx="108">
                  <c:v>0.121</c:v>
                </c:pt>
                <c:pt idx="109">
                  <c:v>0.11600000000000001</c:v>
                </c:pt>
                <c:pt idx="110">
                  <c:v>0.121</c:v>
                </c:pt>
                <c:pt idx="111">
                  <c:v>0.13100000000000001</c:v>
                </c:pt>
                <c:pt idx="112">
                  <c:v>0.13100000000000001</c:v>
                </c:pt>
                <c:pt idx="113">
                  <c:v>0.121</c:v>
                </c:pt>
                <c:pt idx="114">
                  <c:v>0.121</c:v>
                </c:pt>
                <c:pt idx="115">
                  <c:v>0.126</c:v>
                </c:pt>
                <c:pt idx="116">
                  <c:v>0.126</c:v>
                </c:pt>
                <c:pt idx="117">
                  <c:v>0.126</c:v>
                </c:pt>
                <c:pt idx="118">
                  <c:v>0.11599999999999999</c:v>
                </c:pt>
                <c:pt idx="119">
                  <c:v>0.104</c:v>
                </c:pt>
                <c:pt idx="120">
                  <c:v>0.104</c:v>
                </c:pt>
                <c:pt idx="121">
                  <c:v>0.14400000000000002</c:v>
                </c:pt>
                <c:pt idx="122">
                  <c:v>0.104</c:v>
                </c:pt>
                <c:pt idx="123">
                  <c:v>0.109</c:v>
                </c:pt>
                <c:pt idx="124">
                  <c:v>0.10400000000000001</c:v>
                </c:pt>
                <c:pt idx="125">
                  <c:v>0.109</c:v>
                </c:pt>
                <c:pt idx="126">
                  <c:v>0.13900000000000001</c:v>
                </c:pt>
                <c:pt idx="127">
                  <c:v>0.13900000000000001</c:v>
                </c:pt>
                <c:pt idx="128">
                  <c:v>0.104</c:v>
                </c:pt>
                <c:pt idx="129">
                  <c:v>0.11399999999999999</c:v>
                </c:pt>
                <c:pt idx="130">
                  <c:v>0.10400000000000001</c:v>
                </c:pt>
                <c:pt idx="131">
                  <c:v>0.11399999999999999</c:v>
                </c:pt>
                <c:pt idx="132">
                  <c:v>0.13400000000000001</c:v>
                </c:pt>
                <c:pt idx="133">
                  <c:v>0.13400000000000001</c:v>
                </c:pt>
                <c:pt idx="134">
                  <c:v>0.10899999999999999</c:v>
                </c:pt>
                <c:pt idx="135">
                  <c:v>0.109</c:v>
                </c:pt>
                <c:pt idx="136">
                  <c:v>0.13400000000000001</c:v>
                </c:pt>
                <c:pt idx="137">
                  <c:v>0.104</c:v>
                </c:pt>
                <c:pt idx="138">
                  <c:v>0.11899999999999999</c:v>
                </c:pt>
                <c:pt idx="139">
                  <c:v>0.104</c:v>
                </c:pt>
                <c:pt idx="140">
                  <c:v>0.11899999999999999</c:v>
                </c:pt>
                <c:pt idx="141">
                  <c:v>0.129</c:v>
                </c:pt>
                <c:pt idx="142">
                  <c:v>0.129</c:v>
                </c:pt>
                <c:pt idx="143">
                  <c:v>0.109</c:v>
                </c:pt>
                <c:pt idx="144">
                  <c:v>0.11399999999999999</c:v>
                </c:pt>
                <c:pt idx="145">
                  <c:v>0.109</c:v>
                </c:pt>
                <c:pt idx="146">
                  <c:v>0.11399999999999999</c:v>
                </c:pt>
                <c:pt idx="147">
                  <c:v>0.129</c:v>
                </c:pt>
                <c:pt idx="148">
                  <c:v>0.129</c:v>
                </c:pt>
                <c:pt idx="149">
                  <c:v>0.10400000000000001</c:v>
                </c:pt>
                <c:pt idx="150">
                  <c:v>0.12400000000000001</c:v>
                </c:pt>
                <c:pt idx="151">
                  <c:v>0.12400000000000001</c:v>
                </c:pt>
                <c:pt idx="152">
                  <c:v>0.11400000000000002</c:v>
                </c:pt>
                <c:pt idx="153">
                  <c:v>0.11399999999999999</c:v>
                </c:pt>
                <c:pt idx="154">
                  <c:v>0.12400000000000001</c:v>
                </c:pt>
                <c:pt idx="155">
                  <c:v>0.109</c:v>
                </c:pt>
                <c:pt idx="156">
                  <c:v>0.11899999999999999</c:v>
                </c:pt>
                <c:pt idx="157">
                  <c:v>0.109</c:v>
                </c:pt>
                <c:pt idx="158">
                  <c:v>0.11899999999999999</c:v>
                </c:pt>
                <c:pt idx="159">
                  <c:v>0.124</c:v>
                </c:pt>
                <c:pt idx="160">
                  <c:v>0.12400000000000001</c:v>
                </c:pt>
                <c:pt idx="161">
                  <c:v>0.11899999999999999</c:v>
                </c:pt>
                <c:pt idx="162">
                  <c:v>0.11899999999999999</c:v>
                </c:pt>
                <c:pt idx="163">
                  <c:v>0.11399999999999999</c:v>
                </c:pt>
                <c:pt idx="164">
                  <c:v>9.7000000000000003E-2</c:v>
                </c:pt>
                <c:pt idx="165">
                  <c:v>9.7000000000000003E-2</c:v>
                </c:pt>
                <c:pt idx="166">
                  <c:v>0.14200000000000002</c:v>
                </c:pt>
                <c:pt idx="167">
                  <c:v>9.6999999999999989E-2</c:v>
                </c:pt>
                <c:pt idx="168">
                  <c:v>0.10199999999999999</c:v>
                </c:pt>
                <c:pt idx="169">
                  <c:v>9.7000000000000003E-2</c:v>
                </c:pt>
                <c:pt idx="170">
                  <c:v>0.10199999999999999</c:v>
                </c:pt>
                <c:pt idx="171">
                  <c:v>0.13700000000000001</c:v>
                </c:pt>
                <c:pt idx="172">
                  <c:v>0.13700000000000001</c:v>
                </c:pt>
                <c:pt idx="173">
                  <c:v>9.7000000000000003E-2</c:v>
                </c:pt>
                <c:pt idx="174">
                  <c:v>0.10700000000000001</c:v>
                </c:pt>
                <c:pt idx="175">
                  <c:v>9.7000000000000003E-2</c:v>
                </c:pt>
                <c:pt idx="176">
                  <c:v>0.10700000000000001</c:v>
                </c:pt>
                <c:pt idx="177">
                  <c:v>0.13200000000000001</c:v>
                </c:pt>
                <c:pt idx="178">
                  <c:v>0.13200000000000001</c:v>
                </c:pt>
                <c:pt idx="179">
                  <c:v>0.10199999999999999</c:v>
                </c:pt>
                <c:pt idx="180">
                  <c:v>0.10199999999999999</c:v>
                </c:pt>
                <c:pt idx="181">
                  <c:v>0.13200000000000001</c:v>
                </c:pt>
                <c:pt idx="182">
                  <c:v>9.7000000000000003E-2</c:v>
                </c:pt>
                <c:pt idx="183">
                  <c:v>0.11200000000000002</c:v>
                </c:pt>
                <c:pt idx="184">
                  <c:v>9.7000000000000003E-2</c:v>
                </c:pt>
                <c:pt idx="185">
                  <c:v>0.11200000000000002</c:v>
                </c:pt>
                <c:pt idx="186">
                  <c:v>0.127</c:v>
                </c:pt>
                <c:pt idx="187">
                  <c:v>0.127</c:v>
                </c:pt>
                <c:pt idx="188">
                  <c:v>0.10200000000000001</c:v>
                </c:pt>
                <c:pt idx="189">
                  <c:v>0.10700000000000001</c:v>
                </c:pt>
                <c:pt idx="190">
                  <c:v>0.10199999999999999</c:v>
                </c:pt>
                <c:pt idx="191">
                  <c:v>0.10700000000000001</c:v>
                </c:pt>
                <c:pt idx="192">
                  <c:v>0.127</c:v>
                </c:pt>
                <c:pt idx="193">
                  <c:v>0.127</c:v>
                </c:pt>
                <c:pt idx="194">
                  <c:v>9.7000000000000003E-2</c:v>
                </c:pt>
                <c:pt idx="195">
                  <c:v>0.11700000000000001</c:v>
                </c:pt>
                <c:pt idx="196">
                  <c:v>9.7000000000000003E-2</c:v>
                </c:pt>
                <c:pt idx="197">
                  <c:v>0.11700000000000001</c:v>
                </c:pt>
                <c:pt idx="198">
                  <c:v>0.122</c:v>
                </c:pt>
                <c:pt idx="199">
                  <c:v>0.122</c:v>
                </c:pt>
                <c:pt idx="200">
                  <c:v>0.10199999999999999</c:v>
                </c:pt>
                <c:pt idx="201">
                  <c:v>0.11199999999999999</c:v>
                </c:pt>
                <c:pt idx="202">
                  <c:v>0.10199999999999999</c:v>
                </c:pt>
                <c:pt idx="203">
                  <c:v>0.11200000000000002</c:v>
                </c:pt>
                <c:pt idx="204">
                  <c:v>0.122</c:v>
                </c:pt>
                <c:pt idx="205">
                  <c:v>0.12200000000000001</c:v>
                </c:pt>
                <c:pt idx="206">
                  <c:v>0.10700000000000001</c:v>
                </c:pt>
                <c:pt idx="207">
                  <c:v>0.10700000000000001</c:v>
                </c:pt>
                <c:pt idx="208">
                  <c:v>0.12200000000000001</c:v>
                </c:pt>
                <c:pt idx="209">
                  <c:v>0.11700000000000001</c:v>
                </c:pt>
                <c:pt idx="210">
                  <c:v>0.11700000000000001</c:v>
                </c:pt>
                <c:pt idx="211">
                  <c:v>0.10199999999999999</c:v>
                </c:pt>
                <c:pt idx="212">
                  <c:v>0.10700000000000001</c:v>
                </c:pt>
                <c:pt idx="213">
                  <c:v>0.11199999999999999</c:v>
                </c:pt>
                <c:pt idx="214">
                  <c:v>0.10699999999999998</c:v>
                </c:pt>
                <c:pt idx="215">
                  <c:v>0.11200000000000002</c:v>
                </c:pt>
                <c:pt idx="216">
                  <c:v>0.11700000000000001</c:v>
                </c:pt>
                <c:pt idx="217">
                  <c:v>0.11700000000000001</c:v>
                </c:pt>
                <c:pt idx="218">
                  <c:v>0.11199999999999999</c:v>
                </c:pt>
                <c:pt idx="219">
                  <c:v>0.09</c:v>
                </c:pt>
                <c:pt idx="220">
                  <c:v>0.09</c:v>
                </c:pt>
                <c:pt idx="221">
                  <c:v>0.14000000000000001</c:v>
                </c:pt>
                <c:pt idx="222">
                  <c:v>0.09</c:v>
                </c:pt>
                <c:pt idx="223">
                  <c:v>9.5000000000000001E-2</c:v>
                </c:pt>
                <c:pt idx="224">
                  <c:v>0.09</c:v>
                </c:pt>
                <c:pt idx="225">
                  <c:v>9.5000000000000001E-2</c:v>
                </c:pt>
                <c:pt idx="226">
                  <c:v>0.13500000000000004</c:v>
                </c:pt>
                <c:pt idx="227">
                  <c:v>0.13500000000000004</c:v>
                </c:pt>
                <c:pt idx="228">
                  <c:v>0.09</c:v>
                </c:pt>
                <c:pt idx="229">
                  <c:v>0.1</c:v>
                </c:pt>
                <c:pt idx="230">
                  <c:v>0.09</c:v>
                </c:pt>
                <c:pt idx="231">
                  <c:v>0.1</c:v>
                </c:pt>
                <c:pt idx="232">
                  <c:v>0.13</c:v>
                </c:pt>
                <c:pt idx="233">
                  <c:v>0.13</c:v>
                </c:pt>
                <c:pt idx="234">
                  <c:v>9.4999999999999987E-2</c:v>
                </c:pt>
                <c:pt idx="235">
                  <c:v>9.4999999999999987E-2</c:v>
                </c:pt>
                <c:pt idx="236">
                  <c:v>0.13</c:v>
                </c:pt>
                <c:pt idx="237">
                  <c:v>0.09</c:v>
                </c:pt>
                <c:pt idx="238">
                  <c:v>0.10500000000000001</c:v>
                </c:pt>
                <c:pt idx="239">
                  <c:v>0.09</c:v>
                </c:pt>
                <c:pt idx="240">
                  <c:v>0.10500000000000001</c:v>
                </c:pt>
                <c:pt idx="241">
                  <c:v>0.125</c:v>
                </c:pt>
                <c:pt idx="242">
                  <c:v>0.125</c:v>
                </c:pt>
                <c:pt idx="243">
                  <c:v>9.5000000000000001E-2</c:v>
                </c:pt>
                <c:pt idx="244">
                  <c:v>0.1</c:v>
                </c:pt>
                <c:pt idx="245">
                  <c:v>9.5000000000000001E-2</c:v>
                </c:pt>
                <c:pt idx="246">
                  <c:v>0.1</c:v>
                </c:pt>
                <c:pt idx="247">
                  <c:v>0.125</c:v>
                </c:pt>
                <c:pt idx="248">
                  <c:v>0.125</c:v>
                </c:pt>
                <c:pt idx="249">
                  <c:v>0.09</c:v>
                </c:pt>
                <c:pt idx="250">
                  <c:v>0.11000000000000001</c:v>
                </c:pt>
                <c:pt idx="251">
                  <c:v>0.09</c:v>
                </c:pt>
                <c:pt idx="252">
                  <c:v>0.11000000000000001</c:v>
                </c:pt>
                <c:pt idx="253">
                  <c:v>0.12</c:v>
                </c:pt>
                <c:pt idx="254">
                  <c:v>0.12</c:v>
                </c:pt>
                <c:pt idx="255">
                  <c:v>9.5000000000000001E-2</c:v>
                </c:pt>
                <c:pt idx="256">
                  <c:v>0.10500000000000001</c:v>
                </c:pt>
                <c:pt idx="257">
                  <c:v>9.5000000000000001E-2</c:v>
                </c:pt>
                <c:pt idx="258">
                  <c:v>0.10500000000000001</c:v>
                </c:pt>
                <c:pt idx="259">
                  <c:v>0.12</c:v>
                </c:pt>
                <c:pt idx="260">
                  <c:v>0.12</c:v>
                </c:pt>
                <c:pt idx="261">
                  <c:v>0.1</c:v>
                </c:pt>
                <c:pt idx="262">
                  <c:v>0.1</c:v>
                </c:pt>
                <c:pt idx="263">
                  <c:v>0.12</c:v>
                </c:pt>
                <c:pt idx="264">
                  <c:v>0.09</c:v>
                </c:pt>
                <c:pt idx="265">
                  <c:v>0.115</c:v>
                </c:pt>
                <c:pt idx="266">
                  <c:v>0.115</c:v>
                </c:pt>
                <c:pt idx="267">
                  <c:v>9.4999999999999987E-2</c:v>
                </c:pt>
                <c:pt idx="268">
                  <c:v>0.11000000000000001</c:v>
                </c:pt>
                <c:pt idx="269">
                  <c:v>9.4999999999999987E-2</c:v>
                </c:pt>
                <c:pt idx="270">
                  <c:v>0.11000000000000001</c:v>
                </c:pt>
                <c:pt idx="271">
                  <c:v>0.115</c:v>
                </c:pt>
                <c:pt idx="272">
                  <c:v>0.115</c:v>
                </c:pt>
                <c:pt idx="273">
                  <c:v>0.1</c:v>
                </c:pt>
                <c:pt idx="274">
                  <c:v>0.10500000000000001</c:v>
                </c:pt>
                <c:pt idx="275">
                  <c:v>0.1</c:v>
                </c:pt>
                <c:pt idx="276">
                  <c:v>0.10500000000000001</c:v>
                </c:pt>
                <c:pt idx="277">
                  <c:v>0.115</c:v>
                </c:pt>
                <c:pt idx="278">
                  <c:v>0.115</c:v>
                </c:pt>
                <c:pt idx="279">
                  <c:v>0.11</c:v>
                </c:pt>
                <c:pt idx="280">
                  <c:v>0.11</c:v>
                </c:pt>
                <c:pt idx="281">
                  <c:v>0.1</c:v>
                </c:pt>
                <c:pt idx="282">
                  <c:v>0.10500000000000001</c:v>
                </c:pt>
                <c:pt idx="283">
                  <c:v>0.10500000000000001</c:v>
                </c:pt>
                <c:pt idx="284">
                  <c:v>0.11000000000000001</c:v>
                </c:pt>
                <c:pt idx="285">
                  <c:v>0.09</c:v>
                </c:pt>
                <c:pt idx="286">
                  <c:v>0.14000000000000001</c:v>
                </c:pt>
                <c:pt idx="287">
                  <c:v>9.5000000000000001E-2</c:v>
                </c:pt>
                <c:pt idx="288">
                  <c:v>0.13500000000000004</c:v>
                </c:pt>
                <c:pt idx="289">
                  <c:v>0.1</c:v>
                </c:pt>
                <c:pt idx="290">
                  <c:v>0.13</c:v>
                </c:pt>
                <c:pt idx="291">
                  <c:v>0.10500000000000001</c:v>
                </c:pt>
                <c:pt idx="292">
                  <c:v>0.125</c:v>
                </c:pt>
                <c:pt idx="293">
                  <c:v>0.11000000000000001</c:v>
                </c:pt>
                <c:pt idx="294">
                  <c:v>0.12</c:v>
                </c:pt>
                <c:pt idx="295">
                  <c:v>0.115</c:v>
                </c:pt>
                <c:pt idx="296">
                  <c:v>0.14000000000000001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421824"/>
        <c:axId val="340422216"/>
      </c:scatterChart>
      <c:valAx>
        <c:axId val="340421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Standard deviation</a:t>
                </a:r>
              </a:p>
            </c:rich>
          </c:tx>
          <c:layout>
            <c:manualLayout>
              <c:xMode val="edge"/>
              <c:yMode val="edge"/>
              <c:x val="0.71875"/>
              <c:y val="0.90056937485087085"/>
            </c:manualLayout>
          </c:layout>
          <c:overlay val="0"/>
          <c:spPr>
            <a:noFill/>
            <a:ln w="25400">
              <a:noFill/>
            </a:ln>
          </c:spPr>
        </c:title>
        <c:numFmt formatCode="0.0\ 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422216"/>
        <c:crosses val="autoZero"/>
        <c:crossBetween val="midCat"/>
      </c:valAx>
      <c:valAx>
        <c:axId val="34042221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Expected return</a:t>
                </a:r>
              </a:p>
            </c:rich>
          </c:tx>
          <c:layout>
            <c:manualLayout>
              <c:xMode val="edge"/>
              <c:yMode val="edge"/>
              <c:x val="0.20305808753491891"/>
              <c:y val="4.907565820373555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\ 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4218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74390649022851"/>
          <c:y val="5.6603889470096036E-2"/>
          <c:w val="0.74359098489413877"/>
          <c:h val="0.75891140696943582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'Pr 8-10'!$D$22:$D$57</c:f>
              <c:numCache>
                <c:formatCode>0.00%</c:formatCode>
                <c:ptCount val="36"/>
                <c:pt idx="0">
                  <c:v>0.10255062317499504</c:v>
                </c:pt>
                <c:pt idx="1">
                  <c:v>9.8237911938005795E-2</c:v>
                </c:pt>
                <c:pt idx="2">
                  <c:v>9.3935012324815423E-2</c:v>
                </c:pt>
                <c:pt idx="3">
                  <c:v>8.9643337226764153E-2</c:v>
                </c:pt>
                <c:pt idx="4">
                  <c:v>8.5364579586639996E-2</c:v>
                </c:pt>
                <c:pt idx="5">
                  <c:v>8.1100783948248656E-2</c:v>
                </c:pt>
                <c:pt idx="6">
                  <c:v>7.6854440575685079E-2</c:v>
                </c:pt>
                <c:pt idx="7">
                  <c:v>7.262861065411344E-2</c:v>
                </c:pt>
                <c:pt idx="8">
                  <c:v>6.8427094816719977E-2</c:v>
                </c:pt>
                <c:pt idx="9">
                  <c:v>6.4254662824811862E-2</c:v>
                </c:pt>
                <c:pt idx="10">
                  <c:v>6.0117370655813136E-2</c:v>
                </c:pt>
                <c:pt idx="11">
                  <c:v>5.6023004065926973E-2</c:v>
                </c:pt>
                <c:pt idx="12">
                  <c:v>5.1981707212610986E-2</c:v>
                </c:pt>
                <c:pt idx="13">
                  <c:v>4.8006884454926325E-2</c:v>
                </c:pt>
                <c:pt idx="14">
                  <c:v>4.4116507064408096E-2</c:v>
                </c:pt>
                <c:pt idx="15">
                  <c:v>4.0335017121895231E-2</c:v>
                </c:pt>
                <c:pt idx="16">
                  <c:v>3.6696092258542791E-2</c:v>
                </c:pt>
                <c:pt idx="17">
                  <c:v>3.3246577839466079E-2</c:v>
                </c:pt>
                <c:pt idx="18">
                  <c:v>3.0051769651522346E-2</c:v>
                </c:pt>
                <c:pt idx="19">
                  <c:v>2.720156154534022E-2</c:v>
                </c:pt>
                <c:pt idx="20">
                  <c:v>2.4814979588667688E-2</c:v>
                </c:pt>
                <c:pt idx="21">
                  <c:v>2.3036571872380361E-2</c:v>
                </c:pt>
                <c:pt idx="22">
                  <c:v>2.2014228249952073E-2</c:v>
                </c:pt>
                <c:pt idx="23">
                  <c:v>2.185431347388702E-2</c:v>
                </c:pt>
                <c:pt idx="24">
                  <c:v>2.2575162447990078E-2</c:v>
                </c:pt>
                <c:pt idx="25">
                  <c:v>2.409786446670437E-2</c:v>
                </c:pt>
                <c:pt idx="26">
                  <c:v>2.6283423565480475E-2</c:v>
                </c:pt>
                <c:pt idx="27">
                  <c:v>2.8982267112038454E-2</c:v>
                </c:pt>
                <c:pt idx="28">
                  <c:v>3.206504997265601E-2</c:v>
                </c:pt>
                <c:pt idx="29">
                  <c:v>3.5431697993584754E-2</c:v>
                </c:pt>
                <c:pt idx="30">
                  <c:v>3.9008783444662291E-2</c:v>
                </c:pt>
                <c:pt idx="31">
                  <c:v>4.2743506163168334E-2</c:v>
                </c:pt>
                <c:pt idx="32">
                  <c:v>4.6597978739140074E-2</c:v>
                </c:pt>
                <c:pt idx="33">
                  <c:v>5.0544812752548414E-2</c:v>
                </c:pt>
                <c:pt idx="34">
                  <c:v>5.4563969246851009E-2</c:v>
                </c:pt>
                <c:pt idx="35">
                  <c:v>5.8640579413207633E-2</c:v>
                </c:pt>
              </c:numCache>
            </c:numRef>
          </c:xVal>
          <c:yVal>
            <c:numRef>
              <c:f>'Pr 8-10'!$C$22:$C$57</c:f>
              <c:numCache>
                <c:formatCode>0.00%</c:formatCode>
                <c:ptCount val="36"/>
                <c:pt idx="0">
                  <c:v>0.12205708717872094</c:v>
                </c:pt>
                <c:pt idx="1">
                  <c:v>0.11997155084315632</c:v>
                </c:pt>
                <c:pt idx="2">
                  <c:v>0.1178860145075917</c:v>
                </c:pt>
                <c:pt idx="3">
                  <c:v>0.11580047817202707</c:v>
                </c:pt>
                <c:pt idx="4">
                  <c:v>0.11371494183646252</c:v>
                </c:pt>
                <c:pt idx="5">
                  <c:v>0.11162940550089792</c:v>
                </c:pt>
                <c:pt idx="6">
                  <c:v>0.10954386916533332</c:v>
                </c:pt>
                <c:pt idx="7">
                  <c:v>0.10745833282976869</c:v>
                </c:pt>
                <c:pt idx="8">
                  <c:v>0.10537279649420409</c:v>
                </c:pt>
                <c:pt idx="9">
                  <c:v>0.10328726015863948</c:v>
                </c:pt>
                <c:pt idx="10">
                  <c:v>0.10120172382307488</c:v>
                </c:pt>
                <c:pt idx="11">
                  <c:v>9.9116187487510235E-2</c:v>
                </c:pt>
                <c:pt idx="12">
                  <c:v>9.7030651151945646E-2</c:v>
                </c:pt>
                <c:pt idx="13">
                  <c:v>9.4945114816381043E-2</c:v>
                </c:pt>
                <c:pt idx="14">
                  <c:v>9.285957848081644E-2</c:v>
                </c:pt>
                <c:pt idx="15">
                  <c:v>9.077404214525181E-2</c:v>
                </c:pt>
                <c:pt idx="16">
                  <c:v>8.8688505809687221E-2</c:v>
                </c:pt>
                <c:pt idx="17">
                  <c:v>8.6602969474122618E-2</c:v>
                </c:pt>
                <c:pt idx="18">
                  <c:v>8.4517433138558015E-2</c:v>
                </c:pt>
                <c:pt idx="19">
                  <c:v>8.2431896802993398E-2</c:v>
                </c:pt>
                <c:pt idx="20">
                  <c:v>8.0346360467428796E-2</c:v>
                </c:pt>
                <c:pt idx="21">
                  <c:v>7.8260824131864193E-2</c:v>
                </c:pt>
                <c:pt idx="22">
                  <c:v>7.617528779629959E-2</c:v>
                </c:pt>
                <c:pt idx="23">
                  <c:v>7.4089751460734987E-2</c:v>
                </c:pt>
                <c:pt idx="24">
                  <c:v>7.2004215125170384E-2</c:v>
                </c:pt>
                <c:pt idx="25">
                  <c:v>6.9918678789605782E-2</c:v>
                </c:pt>
                <c:pt idx="26">
                  <c:v>6.7833142454041165E-2</c:v>
                </c:pt>
                <c:pt idx="27">
                  <c:v>6.5747606118476562E-2</c:v>
                </c:pt>
                <c:pt idx="28">
                  <c:v>6.3662069782911959E-2</c:v>
                </c:pt>
                <c:pt idx="29">
                  <c:v>6.157653344734737E-2</c:v>
                </c:pt>
                <c:pt idx="30">
                  <c:v>5.949099711178274E-2</c:v>
                </c:pt>
                <c:pt idx="31">
                  <c:v>5.7405460776218151E-2</c:v>
                </c:pt>
                <c:pt idx="32">
                  <c:v>5.5319924440653534E-2</c:v>
                </c:pt>
                <c:pt idx="33">
                  <c:v>5.3234388105088917E-2</c:v>
                </c:pt>
                <c:pt idx="34">
                  <c:v>5.1148851769524328E-2</c:v>
                </c:pt>
                <c:pt idx="35">
                  <c:v>4.9063315433959725E-2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'Pr 8-10'!$L$41:$N$41</c:f>
              <c:numCache>
                <c:formatCode>0%</c:formatCode>
                <c:ptCount val="3"/>
                <c:pt idx="0" formatCode="0.00%">
                  <c:v>2.3618501265639052E-2</c:v>
                </c:pt>
                <c:pt idx="1">
                  <c:v>0</c:v>
                </c:pt>
                <c:pt idx="2" formatCode="0.00%">
                  <c:v>4.2513302278150297E-2</c:v>
                </c:pt>
              </c:numCache>
            </c:numRef>
          </c:xVal>
          <c:yVal>
            <c:numRef>
              <c:f>'Pr 8-10'!$L$40:$N$40</c:f>
              <c:numCache>
                <c:formatCode>0.0\ %</c:formatCode>
                <c:ptCount val="3"/>
                <c:pt idx="0" formatCode="0.00%">
                  <c:v>7.9038032618079318E-2</c:v>
                </c:pt>
                <c:pt idx="1">
                  <c:v>0.05</c:v>
                </c:pt>
                <c:pt idx="2" formatCode="0.00%">
                  <c:v>0.10226845871254277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'Pr 8-10'!$L$41</c:f>
              <c:numCache>
                <c:formatCode>0.00%</c:formatCode>
                <c:ptCount val="1"/>
                <c:pt idx="0">
                  <c:v>2.3618501265639052E-2</c:v>
                </c:pt>
              </c:numCache>
            </c:numRef>
          </c:xVal>
          <c:yVal>
            <c:numRef>
              <c:f>'Pr 8-10'!$L$40</c:f>
              <c:numCache>
                <c:formatCode>0.00%</c:formatCode>
                <c:ptCount val="1"/>
                <c:pt idx="0">
                  <c:v>7.9038032618079318E-2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423000"/>
        <c:axId val="340423392"/>
      </c:scatterChart>
      <c:valAx>
        <c:axId val="340423000"/>
        <c:scaling>
          <c:orientation val="minMax"/>
          <c:max val="0.08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200" b="0" i="0" u="none" strike="noStrike" baseline="0">
                    <a:solidFill>
                      <a:srgbClr val="000000"/>
                    </a:solidFill>
                    <a:latin typeface="Symbol"/>
                  </a:rPr>
                  <a:t>s</a:t>
                </a:r>
                <a:r>
                  <a:rPr lang="nb-NO" sz="1200" b="1" i="0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P</a:t>
                </a:r>
              </a:p>
            </c:rich>
          </c:tx>
          <c:layout>
            <c:manualLayout>
              <c:xMode val="edge"/>
              <c:yMode val="edge"/>
              <c:x val="0.84094165152432876"/>
              <c:y val="0.9037285748086521"/>
            </c:manualLayout>
          </c:layout>
          <c:overlay val="0"/>
          <c:spPr>
            <a:noFill/>
            <a:ln w="25400">
              <a:noFill/>
            </a:ln>
          </c:spPr>
        </c:title>
        <c:numFmt formatCode="0.0\ 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423392"/>
        <c:crosses val="autoZero"/>
        <c:crossBetween val="midCat"/>
        <c:majorUnit val="0.02"/>
      </c:valAx>
      <c:valAx>
        <c:axId val="340423392"/>
        <c:scaling>
          <c:orientation val="minMax"/>
          <c:max val="0.12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175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E</a:t>
                </a:r>
                <a:r>
                  <a:rPr lang="nb-NO" sz="11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</a:t>
                </a:r>
                <a:r>
                  <a:rPr lang="nb-NO" sz="1175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r</a:t>
                </a:r>
                <a:r>
                  <a:rPr lang="nb-NO" sz="1175" b="1" i="0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P</a:t>
                </a:r>
                <a:r>
                  <a:rPr lang="nb-NO" sz="11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4.1277802556614965E-2"/>
              <c:y val="9.5819600988513678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\ 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423000"/>
        <c:crosses val="autoZero"/>
        <c:crossBetween val="midCat"/>
        <c:majorUnit val="0.0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8780867380212"/>
          <c:y val="5.0816696914700546E-2"/>
          <c:w val="0.8344758161161977"/>
          <c:h val="0.77313974591651546"/>
        </c:manualLayout>
      </c:layout>
      <c:scatterChart>
        <c:scatterStyle val="smooth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'Pr 8-11'!$D$67:$D$104</c:f>
              <c:numCache>
                <c:formatCode>0.00%</c:formatCode>
                <c:ptCount val="38"/>
                <c:pt idx="0">
                  <c:v>0.33596661978402798</c:v>
                </c:pt>
                <c:pt idx="1">
                  <c:v>0.29669088369683372</c:v>
                </c:pt>
                <c:pt idx="2">
                  <c:v>0.2575960325161214</c:v>
                </c:pt>
                <c:pt idx="3">
                  <c:v>0.21877905774278578</c:v>
                </c:pt>
                <c:pt idx="4">
                  <c:v>0.18041940274020338</c:v>
                </c:pt>
                <c:pt idx="5">
                  <c:v>0.14288586460171002</c:v>
                </c:pt>
                <c:pt idx="6">
                  <c:v>0.10705094282798588</c:v>
                </c:pt>
                <c:pt idx="7">
                  <c:v>7.5377470488728837E-2</c:v>
                </c:pt>
                <c:pt idx="8">
                  <c:v>5.5515280722821393E-2</c:v>
                </c:pt>
                <c:pt idx="9">
                  <c:v>6.0501688982408881E-2</c:v>
                </c:pt>
                <c:pt idx="10">
                  <c:v>8.6123672618221528E-2</c:v>
                </c:pt>
                <c:pt idx="11">
                  <c:v>0.11980168713466872</c:v>
                </c:pt>
                <c:pt idx="12">
                  <c:v>0.15641587558464617</c:v>
                </c:pt>
                <c:pt idx="13">
                  <c:v>0.19431349070264251</c:v>
                </c:pt>
                <c:pt idx="14">
                  <c:v>0.23286876957358701</c:v>
                </c:pt>
                <c:pt idx="15">
                  <c:v>0.27180198611475004</c:v>
                </c:pt>
                <c:pt idx="16">
                  <c:v>0.31097122070806688</c:v>
                </c:pt>
                <c:pt idx="17">
                  <c:v>0.35029730972552964</c:v>
                </c:pt>
                <c:pt idx="18">
                  <c:v>0.38973277374729215</c:v>
                </c:pt>
                <c:pt idx="19">
                  <c:v>0.42924746860535873</c:v>
                </c:pt>
                <c:pt idx="20">
                  <c:v>0.46882136077081082</c:v>
                </c:pt>
                <c:pt idx="21">
                  <c:v>0.50844062776829424</c:v>
                </c:pt>
                <c:pt idx="22">
                  <c:v>0.54809542988003057</c:v>
                </c:pt>
                <c:pt idx="23">
                  <c:v>0.58777857496243413</c:v>
                </c:pt>
                <c:pt idx="24">
                  <c:v>0.62748468567280613</c:v>
                </c:pt>
                <c:pt idx="25">
                  <c:v>0.66720966192229747</c:v>
                </c:pt>
                <c:pt idx="26">
                  <c:v>0.70695032343904407</c:v>
                </c:pt>
                <c:pt idx="27">
                  <c:v>0.74670416585030996</c:v>
                </c:pt>
                <c:pt idx="28">
                  <c:v>0.78646919038534602</c:v>
                </c:pt>
                <c:pt idx="29">
                  <c:v>0.82624378254368236</c:v>
                </c:pt>
                <c:pt idx="30">
                  <c:v>0.86602662407014841</c:v>
                </c:pt>
                <c:pt idx="31">
                  <c:v>0.90581662804572105</c:v>
                </c:pt>
                <c:pt idx="32">
                  <c:v>0.94561289031476237</c:v>
                </c:pt>
                <c:pt idx="33">
                  <c:v>0.98541465264846406</c:v>
                </c:pt>
                <c:pt idx="34">
                  <c:v>1.0252212744664848</c:v>
                </c:pt>
                <c:pt idx="35">
                  <c:v>1.0650322108850088</c:v>
                </c:pt>
                <c:pt idx="36">
                  <c:v>1.1048469955003144</c:v>
                </c:pt>
                <c:pt idx="37">
                  <c:v>1.1446652267580553</c:v>
                </c:pt>
              </c:numCache>
            </c:numRef>
          </c:xVal>
          <c:yVal>
            <c:numRef>
              <c:f>'Pr 8-11'!$C$67:$C$104</c:f>
              <c:numCache>
                <c:formatCode>0.00%</c:formatCode>
                <c:ptCount val="38"/>
                <c:pt idx="0">
                  <c:v>-6.8065709607647185E-2</c:v>
                </c:pt>
                <c:pt idx="1">
                  <c:v>-5.9691609372348881E-2</c:v>
                </c:pt>
                <c:pt idx="2">
                  <c:v>-5.131750913705059E-2</c:v>
                </c:pt>
                <c:pt idx="3">
                  <c:v>-4.29434089017523E-2</c:v>
                </c:pt>
                <c:pt idx="4">
                  <c:v>-3.456930866645401E-2</c:v>
                </c:pt>
                <c:pt idx="5">
                  <c:v>-2.6195208431155706E-2</c:v>
                </c:pt>
                <c:pt idx="6">
                  <c:v>-1.7821108195857416E-2</c:v>
                </c:pt>
                <c:pt idx="7">
                  <c:v>-9.4470079605591204E-3</c:v>
                </c:pt>
                <c:pt idx="8">
                  <c:v>-1.072907725260825E-3</c:v>
                </c:pt>
                <c:pt idx="9">
                  <c:v>7.3011925100374703E-3</c:v>
                </c:pt>
                <c:pt idx="10">
                  <c:v>1.5675292745335766E-2</c:v>
                </c:pt>
                <c:pt idx="11">
                  <c:v>2.4049392980634056E-2</c:v>
                </c:pt>
                <c:pt idx="12">
                  <c:v>3.2423493215932353E-2</c:v>
                </c:pt>
                <c:pt idx="13">
                  <c:v>4.079759345123065E-2</c:v>
                </c:pt>
                <c:pt idx="14">
                  <c:v>4.917169368652894E-2</c:v>
                </c:pt>
                <c:pt idx="15">
                  <c:v>5.754579392182723E-2</c:v>
                </c:pt>
                <c:pt idx="16">
                  <c:v>6.5919894157125541E-2</c:v>
                </c:pt>
                <c:pt idx="17">
                  <c:v>7.4293994392423832E-2</c:v>
                </c:pt>
                <c:pt idx="18">
                  <c:v>8.2668094627722122E-2</c:v>
                </c:pt>
                <c:pt idx="19">
                  <c:v>9.1042194863020426E-2</c:v>
                </c:pt>
                <c:pt idx="20">
                  <c:v>9.9416295098318702E-2</c:v>
                </c:pt>
                <c:pt idx="21">
                  <c:v>0.10779039533361701</c:v>
                </c:pt>
                <c:pt idx="22">
                  <c:v>0.11616449556891528</c:v>
                </c:pt>
                <c:pt idx="23">
                  <c:v>0.1245385958042136</c:v>
                </c:pt>
                <c:pt idx="24">
                  <c:v>0.13291269603951189</c:v>
                </c:pt>
                <c:pt idx="25">
                  <c:v>0.14128679627481017</c:v>
                </c:pt>
                <c:pt idx="26">
                  <c:v>0.1496608965101085</c:v>
                </c:pt>
                <c:pt idx="27">
                  <c:v>0.15803499674540677</c:v>
                </c:pt>
                <c:pt idx="28">
                  <c:v>0.16640909698070508</c:v>
                </c:pt>
                <c:pt idx="29">
                  <c:v>0.17478319721600338</c:v>
                </c:pt>
                <c:pt idx="30">
                  <c:v>0.18315729745130169</c:v>
                </c:pt>
                <c:pt idx="31">
                  <c:v>0.19153139768659994</c:v>
                </c:pt>
                <c:pt idx="32">
                  <c:v>0.19990549792189824</c:v>
                </c:pt>
                <c:pt idx="33">
                  <c:v>0.20827959815719654</c:v>
                </c:pt>
                <c:pt idx="34">
                  <c:v>0.21665369839249485</c:v>
                </c:pt>
                <c:pt idx="35">
                  <c:v>0.22502779862779315</c:v>
                </c:pt>
                <c:pt idx="36">
                  <c:v>0.2334018988630914</c:v>
                </c:pt>
                <c:pt idx="37">
                  <c:v>0.2417759990983897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'Pr 8-11'!$I$102:$K$102</c:f>
              <c:numCache>
                <c:formatCode>0%</c:formatCode>
                <c:ptCount val="3"/>
                <c:pt idx="0" formatCode="0.0\ %">
                  <c:v>1.0416432818827539</c:v>
                </c:pt>
                <c:pt idx="1">
                  <c:v>0</c:v>
                </c:pt>
                <c:pt idx="2" formatCode="0.00%">
                  <c:v>1.5624649228241307</c:v>
                </c:pt>
              </c:numCache>
            </c:numRef>
          </c:xVal>
          <c:yVal>
            <c:numRef>
              <c:f>'Pr 8-11'!$I$101:$K$101</c:f>
              <c:numCache>
                <c:formatCode>0.0\ %</c:formatCode>
                <c:ptCount val="3"/>
                <c:pt idx="0">
                  <c:v>0.22010811796374388</c:v>
                </c:pt>
                <c:pt idx="1">
                  <c:v>1E-3</c:v>
                </c:pt>
                <c:pt idx="2" formatCode="0.00%">
                  <c:v>0.32966217694561584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424176"/>
        <c:axId val="340784048"/>
      </c:scatterChart>
      <c:valAx>
        <c:axId val="340424176"/>
        <c:scaling>
          <c:orientation val="minMax"/>
          <c:max val="1.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0" i="0" u="none" strike="noStrike" baseline="0">
                    <a:solidFill>
                      <a:srgbClr val="000000"/>
                    </a:solidFill>
                    <a:latin typeface="Symbol"/>
                  </a:rPr>
                  <a:t>s</a:t>
                </a:r>
                <a:r>
                  <a:rPr lang="nb-NO" sz="1600" b="1" i="0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P</a:t>
                </a:r>
              </a:p>
            </c:rich>
          </c:tx>
          <c:layout>
            <c:manualLayout>
              <c:xMode val="edge"/>
              <c:yMode val="edge"/>
              <c:x val="0.87328863001713819"/>
              <c:y val="0.878402903811252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784048"/>
        <c:crosses val="autoZero"/>
        <c:crossBetween val="midCat"/>
      </c:valAx>
      <c:valAx>
        <c:axId val="340784048"/>
        <c:scaling>
          <c:orientation val="minMax"/>
          <c:max val="0.3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nb-NO" sz="160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E</a:t>
                </a:r>
                <a:r>
                  <a:rPr lang="nb-NO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(r</a:t>
                </a:r>
                <a:r>
                  <a:rPr lang="nb-NO" sz="1600" b="1" i="0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P</a:t>
                </a:r>
                <a:r>
                  <a:rPr lang="nb-NO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7123287671232876E-2"/>
              <c:y val="6.3520871143375679E-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4241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70821625993311"/>
          <c:y val="5.7729922393052281E-2"/>
          <c:w val="0.78632649211266226"/>
          <c:h val="0.791113751312197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7053410576574596"/>
                  <c:y val="0.3143025196719204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5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'Pr 8-12'!$B$4:$B$13</c:f>
              <c:numCache>
                <c:formatCode>0.0\ %</c:formatCode>
                <c:ptCount val="10"/>
                <c:pt idx="0">
                  <c:v>0.13100000000000001</c:v>
                </c:pt>
                <c:pt idx="1">
                  <c:v>0.16</c:v>
                </c:pt>
                <c:pt idx="2">
                  <c:v>7.2999999999999995E-2</c:v>
                </c:pt>
                <c:pt idx="3">
                  <c:v>3.1E-2</c:v>
                </c:pt>
                <c:pt idx="4">
                  <c:v>0.23899999999999999</c:v>
                </c:pt>
                <c:pt idx="5">
                  <c:v>9.2999999999999999E-2</c:v>
                </c:pt>
                <c:pt idx="6">
                  <c:v>0.107</c:v>
                </c:pt>
                <c:pt idx="7">
                  <c:v>5.5E-2</c:v>
                </c:pt>
                <c:pt idx="8">
                  <c:v>0.16700000000000001</c:v>
                </c:pt>
                <c:pt idx="9">
                  <c:v>0.11799999999999999</c:v>
                </c:pt>
              </c:numCache>
            </c:numRef>
          </c:xVal>
          <c:yVal>
            <c:numRef>
              <c:f>'Pr 8-12'!$C$4:$C$13</c:f>
              <c:numCache>
                <c:formatCode>0.0\ %</c:formatCode>
                <c:ptCount val="10"/>
                <c:pt idx="0">
                  <c:v>0.248</c:v>
                </c:pt>
                <c:pt idx="1">
                  <c:v>0.27900000000000003</c:v>
                </c:pt>
                <c:pt idx="2">
                  <c:v>6.2E-2</c:v>
                </c:pt>
                <c:pt idx="3">
                  <c:v>5.0999999999999997E-2</c:v>
                </c:pt>
                <c:pt idx="4">
                  <c:v>0.29299999999999998</c:v>
                </c:pt>
                <c:pt idx="5">
                  <c:v>8.3000000000000004E-2</c:v>
                </c:pt>
                <c:pt idx="6">
                  <c:v>0.189</c:v>
                </c:pt>
                <c:pt idx="7">
                  <c:v>0.125</c:v>
                </c:pt>
                <c:pt idx="8">
                  <c:v>0.28299999999999997</c:v>
                </c:pt>
                <c:pt idx="9">
                  <c:v>9.1999999999999998E-2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784832"/>
        <c:axId val="340785224"/>
      </c:scatterChart>
      <c:valAx>
        <c:axId val="3407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Return market portfolio</a:t>
                </a:r>
              </a:p>
            </c:rich>
          </c:tx>
          <c:layout>
            <c:manualLayout>
              <c:xMode val="edge"/>
              <c:yMode val="edge"/>
              <c:x val="0.52551528335222686"/>
              <c:y val="0.9279551106439922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785224"/>
        <c:crosses val="autoZero"/>
        <c:crossBetween val="midCat"/>
      </c:valAx>
      <c:valAx>
        <c:axId val="340785224"/>
        <c:scaling>
          <c:orientation val="minMax"/>
          <c:max val="0.3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Return A</a:t>
                </a:r>
              </a:p>
            </c:rich>
          </c:tx>
          <c:layout>
            <c:manualLayout>
              <c:xMode val="edge"/>
              <c:yMode val="edge"/>
              <c:x val="0.17828734114867534"/>
              <c:y val="5.1308403009817538E-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784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2126438399691"/>
          <c:y val="6.4516129032258063E-2"/>
          <c:w val="0.8006596226475805"/>
          <c:h val="0.7511520737327188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8.9887446112069599E-3"/>
                  <c:y val="0.39165934903298377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'Pr 8-15'!$C$3:$C$11</c:f>
              <c:numCache>
                <c:formatCode>General</c:formatCode>
                <c:ptCount val="9"/>
                <c:pt idx="0">
                  <c:v>1.5</c:v>
                </c:pt>
                <c:pt idx="1">
                  <c:v>0.7</c:v>
                </c:pt>
                <c:pt idx="2">
                  <c:v>0.6</c:v>
                </c:pt>
                <c:pt idx="3">
                  <c:v>1.3</c:v>
                </c:pt>
                <c:pt idx="4">
                  <c:v>2.1</c:v>
                </c:pt>
                <c:pt idx="5">
                  <c:v>0.9</c:v>
                </c:pt>
                <c:pt idx="6">
                  <c:v>0.6</c:v>
                </c:pt>
                <c:pt idx="7">
                  <c:v>1.1000000000000001</c:v>
                </c:pt>
                <c:pt idx="8">
                  <c:v>1.8</c:v>
                </c:pt>
              </c:numCache>
            </c:numRef>
          </c:xVal>
          <c:yVal>
            <c:numRef>
              <c:f>'Pr 8-15'!$D$3:$D$11</c:f>
              <c:numCache>
                <c:formatCode>0.0\ %</c:formatCode>
                <c:ptCount val="9"/>
                <c:pt idx="0">
                  <c:v>0.13300000000000001</c:v>
                </c:pt>
                <c:pt idx="1">
                  <c:v>9.9000000000000005E-2</c:v>
                </c:pt>
                <c:pt idx="2">
                  <c:v>7.8E-2</c:v>
                </c:pt>
                <c:pt idx="3">
                  <c:v>0.17899999999999999</c:v>
                </c:pt>
                <c:pt idx="4">
                  <c:v>0.25</c:v>
                </c:pt>
                <c:pt idx="5">
                  <c:v>0.128</c:v>
                </c:pt>
                <c:pt idx="6">
                  <c:v>0.16500000000000001</c:v>
                </c:pt>
                <c:pt idx="7">
                  <c:v>0.18</c:v>
                </c:pt>
                <c:pt idx="8">
                  <c:v>0.19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786008"/>
        <c:axId val="340786400"/>
      </c:scatterChart>
      <c:valAx>
        <c:axId val="340786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Beta</a:t>
                </a:r>
              </a:p>
            </c:rich>
          </c:tx>
          <c:layout>
            <c:manualLayout>
              <c:xMode val="edge"/>
              <c:yMode val="edge"/>
              <c:x val="0.52059342664539254"/>
              <c:y val="0.898617511520737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786400"/>
        <c:crosses val="autoZero"/>
        <c:crossBetween val="midCat"/>
        <c:majorUnit val="0.2"/>
      </c:valAx>
      <c:valAx>
        <c:axId val="340786400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nb-NO"/>
                  <a:t>Expected return</a:t>
                </a:r>
              </a:p>
            </c:rich>
          </c:tx>
          <c:layout>
            <c:manualLayout>
              <c:xMode val="edge"/>
              <c:yMode val="edge"/>
              <c:x val="0.17792421746293247"/>
              <c:y val="8.6021505376344093E-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7860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-10</c:v>
              </c:pt>
              <c:pt idx="1">
                <c:v>-9</c:v>
              </c:pt>
              <c:pt idx="2">
                <c:v>-8</c:v>
              </c:pt>
              <c:pt idx="3">
                <c:v>-7</c:v>
              </c:pt>
              <c:pt idx="4">
                <c:v>-6</c:v>
              </c:pt>
              <c:pt idx="5">
                <c:v>-5</c:v>
              </c:pt>
              <c:pt idx="6">
                <c:v>-4</c:v>
              </c:pt>
              <c:pt idx="7">
                <c:v>-3</c:v>
              </c:pt>
              <c:pt idx="8">
                <c:v>-2</c:v>
              </c:pt>
              <c:pt idx="9">
                <c:v>-1</c:v>
              </c:pt>
              <c:pt idx="10">
                <c:v>0</c:v>
              </c:pt>
              <c:pt idx="11">
                <c:v>1</c:v>
              </c:pt>
              <c:pt idx="12">
                <c:v>2</c:v>
              </c:pt>
              <c:pt idx="13">
                <c:v>3</c:v>
              </c:pt>
              <c:pt idx="14">
                <c:v>4</c:v>
              </c:pt>
              <c:pt idx="15">
                <c:v>5</c:v>
              </c:pt>
              <c:pt idx="16">
                <c:v>6</c:v>
              </c:pt>
              <c:pt idx="17">
                <c:v>7</c:v>
              </c:pt>
              <c:pt idx="18">
                <c:v>8</c:v>
              </c:pt>
              <c:pt idx="19">
                <c:v>9</c:v>
              </c:pt>
              <c:pt idx="20">
                <c:v>10</c:v>
              </c:pt>
              <c:pt idx="21">
                <c:v>11</c:v>
              </c:pt>
              <c:pt idx="22">
                <c:v>12</c:v>
              </c:pt>
              <c:pt idx="23">
                <c:v>13</c:v>
              </c:pt>
              <c:pt idx="24">
                <c:v>14</c:v>
              </c:pt>
              <c:pt idx="25">
                <c:v>15</c:v>
              </c:pt>
            </c:numLit>
          </c:xVal>
          <c:yVal>
            <c:numLit>
              <c:formatCode>General</c:formatCode>
              <c:ptCount val="26"/>
              <c:pt idx="0">
                <c:v>2.5474689794208643E-11</c:v>
              </c:pt>
              <c:pt idx="1">
                <c:v>6.5700090907770864E-10</c:v>
              </c:pt>
              <c:pt idx="2">
                <c:v>1.3196216017848555E-8</c:v>
              </c:pt>
              <c:pt idx="3">
                <c:v>2.0642354943143832E-7</c:v>
              </c:pt>
              <c:pt idx="4">
                <c:v>2.5147536442955438E-6</c:v>
              </c:pt>
              <c:pt idx="5">
                <c:v>2.3859318270596709E-5</c:v>
              </c:pt>
              <c:pt idx="6">
                <c:v>1.7629784118368514E-4</c:v>
              </c:pt>
              <c:pt idx="7">
                <c:v>1.0145240286496965E-3</c:v>
              </c:pt>
              <c:pt idx="8">
                <c:v>4.5467812507948152E-3</c:v>
              </c:pt>
              <c:pt idx="9">
                <c:v>1.5869825917831679E-2</c:v>
              </c:pt>
              <c:pt idx="10">
                <c:v>4.3138659413251464E-2</c:v>
              </c:pt>
              <c:pt idx="11">
                <c:v>9.1324542694504476E-2</c:v>
              </c:pt>
              <c:pt idx="12">
                <c:v>0.1505687160773958</c:v>
              </c:pt>
              <c:pt idx="13">
                <c:v>0.19333405840142187</c:v>
              </c:pt>
              <c:pt idx="14">
                <c:v>0.19333405840142737</c:v>
              </c:pt>
              <c:pt idx="15">
                <c:v>0.15056871607740863</c:v>
              </c:pt>
              <c:pt idx="16">
                <c:v>9.1324542694517452E-2</c:v>
              </c:pt>
              <c:pt idx="17">
                <c:v>4.3138659413260054E-2</c:v>
              </c:pt>
              <c:pt idx="18">
                <c:v>1.5869825917835739E-2</c:v>
              </c:pt>
              <c:pt idx="19">
                <c:v>4.5467812507962368E-3</c:v>
              </c:pt>
              <c:pt idx="20">
                <c:v>1.0145240286500714E-3</c:v>
              </c:pt>
              <c:pt idx="21">
                <c:v>1.7629784118376027E-4</c:v>
              </c:pt>
              <c:pt idx="22">
                <c:v>2.3859318270608239E-5</c:v>
              </c:pt>
              <c:pt idx="23">
                <c:v>2.5147536442969016E-6</c:v>
              </c:pt>
              <c:pt idx="24">
                <c:v>2.0642354943156154E-7</c:v>
              </c:pt>
              <c:pt idx="25">
                <c:v>1.3196216017857182E-8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787184"/>
        <c:axId val="340787576"/>
      </c:scatterChart>
      <c:valAx>
        <c:axId val="340787184"/>
        <c:scaling>
          <c:orientation val="minMax"/>
          <c:max val="15"/>
          <c:min val="-10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40787576"/>
        <c:crosses val="autoZero"/>
        <c:crossBetween val="midCat"/>
        <c:majorUnit val="5"/>
      </c:valAx>
      <c:valAx>
        <c:axId val="340787576"/>
        <c:scaling>
          <c:orientation val="minMax"/>
          <c:max val="0.2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40787184"/>
        <c:crosses val="autoZero"/>
        <c:crossBetween val="midCat"/>
        <c:majorUnit val="0.0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21</xdr:row>
      <xdr:rowOff>66675</xdr:rowOff>
    </xdr:from>
    <xdr:to>
      <xdr:col>12</xdr:col>
      <xdr:colOff>381000</xdr:colOff>
      <xdr:row>41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29</xdr:row>
      <xdr:rowOff>85725</xdr:rowOff>
    </xdr:from>
    <xdr:to>
      <xdr:col>10</xdr:col>
      <xdr:colOff>152400</xdr:colOff>
      <xdr:row>58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409575</xdr:colOff>
      <xdr:row>30</xdr:row>
      <xdr:rowOff>9525</xdr:rowOff>
    </xdr:from>
    <xdr:to>
      <xdr:col>8</xdr:col>
      <xdr:colOff>190500</xdr:colOff>
      <xdr:row>47</xdr:row>
      <xdr:rowOff>133350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1466850" y="4867275"/>
          <a:ext cx="3848100" cy="2876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12</xdr:row>
      <xdr:rowOff>85725</xdr:rowOff>
    </xdr:from>
    <xdr:to>
      <xdr:col>6</xdr:col>
      <xdr:colOff>581025</xdr:colOff>
      <xdr:row>33</xdr:row>
      <xdr:rowOff>38100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1152525</xdr:colOff>
      <xdr:row>14</xdr:row>
      <xdr:rowOff>9525</xdr:rowOff>
    </xdr:from>
    <xdr:to>
      <xdr:col>3</xdr:col>
      <xdr:colOff>438150</xdr:colOff>
      <xdr:row>25</xdr:row>
      <xdr:rowOff>85725</xdr:rowOff>
    </xdr:to>
    <xdr:sp macro="" textlink="">
      <xdr:nvSpPr>
        <xdr:cNvPr id="3" name="Line 3"/>
        <xdr:cNvSpPr>
          <a:spLocks noChangeShapeType="1"/>
        </xdr:cNvSpPr>
      </xdr:nvSpPr>
      <xdr:spPr bwMode="auto">
        <a:xfrm flipV="1">
          <a:off x="762000" y="2276475"/>
          <a:ext cx="1962150" cy="1857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41</xdr:row>
      <xdr:rowOff>114300</xdr:rowOff>
    </xdr:from>
    <xdr:to>
      <xdr:col>16</xdr:col>
      <xdr:colOff>266700</xdr:colOff>
      <xdr:row>69</xdr:row>
      <xdr:rowOff>123825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103</xdr:row>
      <xdr:rowOff>57150</xdr:rowOff>
    </xdr:from>
    <xdr:to>
      <xdr:col>17</xdr:col>
      <xdr:colOff>219075</xdr:colOff>
      <xdr:row>135</xdr:row>
      <xdr:rowOff>123825</xdr:rowOff>
    </xdr:to>
    <xdr:graphicFrame macro="">
      <xdr:nvGraphicFramePr>
        <xdr:cNvPr id="2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0</xdr:row>
      <xdr:rowOff>76200</xdr:rowOff>
    </xdr:from>
    <xdr:to>
      <xdr:col>9</xdr:col>
      <xdr:colOff>361950</xdr:colOff>
      <xdr:row>27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114300</xdr:rowOff>
    </xdr:from>
    <xdr:to>
      <xdr:col>13</xdr:col>
      <xdr:colOff>285750</xdr:colOff>
      <xdr:row>26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76200</xdr:rowOff>
    </xdr:from>
    <xdr:to>
      <xdr:col>13</xdr:col>
      <xdr:colOff>400050</xdr:colOff>
      <xdr:row>27</xdr:row>
      <xdr:rowOff>57150</xdr:rowOff>
    </xdr:to>
    <xdr:graphicFrame macro="">
      <xdr:nvGraphicFramePr>
        <xdr:cNvPr id="2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a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k_Finansmod_Excel/Norsk_bok/KladdLosningerPaaOppgav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laddLosningerPaaOppgav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ks 3.1"/>
      <sheetName val="Eks 3.2"/>
      <sheetName val="Eks 3.3"/>
      <sheetName val="Eks 3.4"/>
      <sheetName val="Eks 3.5"/>
      <sheetName val="Eks 3.6"/>
      <sheetName val="Eks 3.7"/>
      <sheetName val="Eks 3.8"/>
      <sheetName val="Eks 3.9"/>
      <sheetName val="Eks 3.10"/>
      <sheetName val="Eks 3.11"/>
      <sheetName val="Eks 3.12"/>
      <sheetName val="Eks 3.13"/>
      <sheetName val="Eks 3.14"/>
      <sheetName val="Eks 3.15"/>
      <sheetName val="Eks 3.16"/>
      <sheetName val="Eks 3.17"/>
      <sheetName val="Eks 3.18"/>
    </sheetNames>
    <sheetDataSet>
      <sheetData sheetId="0"/>
      <sheetData sheetId="1" refreshError="1"/>
      <sheetData sheetId="2" refreshError="1"/>
      <sheetData sheetId="3" refreshError="1"/>
      <sheetData sheetId="4"/>
      <sheetData sheetId="5">
        <row r="6">
          <cell r="B6">
            <v>-0.14899999999999999</v>
          </cell>
          <cell r="C6">
            <v>0.247</v>
          </cell>
          <cell r="D6">
            <v>8.1000000000000003E-2</v>
          </cell>
          <cell r="E6">
            <v>0.19900000000000001</v>
          </cell>
          <cell r="F6">
            <v>8.3000000000000004E-2</v>
          </cell>
        </row>
        <row r="7">
          <cell r="B7">
            <v>7.0999999999999994E-2</v>
          </cell>
          <cell r="C7">
            <v>3.7999999999999999E-2</v>
          </cell>
          <cell r="D7">
            <v>5.6000000000000001E-2</v>
          </cell>
          <cell r="E7">
            <v>2.5999999999999999E-2</v>
          </cell>
          <cell r="F7">
            <v>0.1</v>
          </cell>
        </row>
        <row r="8">
          <cell r="B8">
            <v>8.6999999999999994E-2</v>
          </cell>
          <cell r="C8">
            <v>0.04</v>
          </cell>
          <cell r="D8">
            <v>-7.0000000000000001E-3</v>
          </cell>
          <cell r="E8">
            <v>0.17799999999999999</v>
          </cell>
          <cell r="F8">
            <v>0.124</v>
          </cell>
        </row>
        <row r="9">
          <cell r="B9">
            <v>0.27800000000000002</v>
          </cell>
          <cell r="C9">
            <v>2.1000000000000001E-2</v>
          </cell>
          <cell r="D9">
            <v>0.128</v>
          </cell>
          <cell r="E9">
            <v>3.6999999999999998E-2</v>
          </cell>
          <cell r="F9">
            <v>3.7999999999999999E-2</v>
          </cell>
        </row>
        <row r="10">
          <cell r="B10">
            <v>2.7E-2</v>
          </cell>
          <cell r="C10">
            <v>-3.5000000000000003E-2</v>
          </cell>
          <cell r="D10">
            <v>0.34899999999999998</v>
          </cell>
          <cell r="E10">
            <v>-0.08</v>
          </cell>
          <cell r="F10">
            <v>-0.107</v>
          </cell>
        </row>
        <row r="11">
          <cell r="B11">
            <v>-9.5000000000000001E-2</v>
          </cell>
          <cell r="C11">
            <v>7.9000000000000001E-2</v>
          </cell>
          <cell r="D11">
            <v>0.05</v>
          </cell>
          <cell r="E11">
            <v>5.8000000000000003E-2</v>
          </cell>
          <cell r="F11">
            <v>-0.156</v>
          </cell>
        </row>
        <row r="12">
          <cell r="B12">
            <v>4.0000000000000001E-3</v>
          </cell>
          <cell r="C12">
            <v>5.2999999999999999E-2</v>
          </cell>
          <cell r="D12">
            <v>2.3E-2</v>
          </cell>
          <cell r="E12">
            <v>0.122</v>
          </cell>
          <cell r="F12">
            <v>7.9000000000000001E-2</v>
          </cell>
        </row>
        <row r="13">
          <cell r="B13">
            <v>0.13300000000000001</v>
          </cell>
          <cell r="C13">
            <v>3.3000000000000002E-2</v>
          </cell>
          <cell r="D13">
            <v>4.9000000000000002E-2</v>
          </cell>
          <cell r="E13">
            <v>-3.5000000000000003E-2</v>
          </cell>
          <cell r="F13">
            <v>0.17899999999999999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øsn kap 1"/>
      <sheetName val="Løsn kap 2"/>
      <sheetName val="Løsn kap 3"/>
      <sheetName val="Løsn kap 4"/>
      <sheetName val="Løsn kap 5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4">
          <cell r="B164">
            <v>100</v>
          </cell>
          <cell r="E164">
            <v>0.15833333333333335</v>
          </cell>
        </row>
        <row r="165">
          <cell r="B165">
            <v>100</v>
          </cell>
          <cell r="E165">
            <v>8.3333333333333592E-3</v>
          </cell>
        </row>
        <row r="166">
          <cell r="B166">
            <v>0.05</v>
          </cell>
        </row>
        <row r="167">
          <cell r="B167">
            <v>0.3</v>
          </cell>
        </row>
        <row r="168">
          <cell r="B168">
            <v>0.25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øsn kap 1"/>
      <sheetName val="Løsn kap 2"/>
      <sheetName val="Løsn kap 3"/>
      <sheetName val="Løsn kap 4"/>
      <sheetName val="Løsn kap 5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64">
          <cell r="B164">
            <v>100</v>
          </cell>
          <cell r="E164">
            <v>0.15833333333333335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baseColWidth="10" defaultColWidth="11.42578125" defaultRowHeight="12.75" x14ac:dyDescent="0.2"/>
  <cols>
    <col min="1" max="1" width="17.42578125" customWidth="1"/>
    <col min="2" max="2" width="10.140625" customWidth="1"/>
    <col min="3" max="3" width="14.85546875" customWidth="1"/>
    <col min="4" max="4" width="14.42578125" customWidth="1"/>
    <col min="5" max="256" width="9.140625" customWidth="1"/>
  </cols>
  <sheetData>
    <row r="1" spans="1:4" x14ac:dyDescent="0.2">
      <c r="A1" s="1" t="s">
        <v>140</v>
      </c>
    </row>
    <row r="2" spans="1:4" x14ac:dyDescent="0.2">
      <c r="C2" s="3" t="s">
        <v>5</v>
      </c>
      <c r="D2" s="3"/>
    </row>
    <row r="3" spans="1:4" ht="15.75" x14ac:dyDescent="0.3">
      <c r="A3" s="3"/>
      <c r="B3" s="3" t="s">
        <v>16</v>
      </c>
      <c r="C3" s="3" t="s">
        <v>15</v>
      </c>
      <c r="D3" s="3"/>
    </row>
    <row r="4" spans="1:4" x14ac:dyDescent="0.2">
      <c r="A4" s="3" t="s">
        <v>14</v>
      </c>
      <c r="B4" s="3">
        <v>147</v>
      </c>
      <c r="C4" s="3"/>
      <c r="D4" s="3"/>
    </row>
    <row r="5" spans="1:4" x14ac:dyDescent="0.2">
      <c r="A5" s="3" t="s">
        <v>13</v>
      </c>
      <c r="B5" s="3">
        <v>154</v>
      </c>
      <c r="C5" s="29">
        <f>LN(B5/B4)</f>
        <v>4.6520015634892907E-2</v>
      </c>
      <c r="D5" s="29"/>
    </row>
    <row r="6" spans="1:4" x14ac:dyDescent="0.2">
      <c r="A6" s="3" t="s">
        <v>12</v>
      </c>
      <c r="B6" s="3">
        <v>157</v>
      </c>
      <c r="C6" s="29">
        <f>LN(B6/B5)</f>
        <v>1.9293202934678851E-2</v>
      </c>
      <c r="D6" s="29"/>
    </row>
    <row r="7" spans="1:4" x14ac:dyDescent="0.2">
      <c r="A7" s="3" t="s">
        <v>11</v>
      </c>
      <c r="B7" s="3">
        <v>136</v>
      </c>
      <c r="C7" s="29">
        <f>LN(B7/B6)</f>
        <v>-0.14359091961225601</v>
      </c>
      <c r="D7" s="29"/>
    </row>
    <row r="8" spans="1:4" x14ac:dyDescent="0.2">
      <c r="A8" s="3" t="s">
        <v>10</v>
      </c>
      <c r="B8" s="3">
        <v>136</v>
      </c>
      <c r="C8" s="29">
        <f>LN(B8/B7)</f>
        <v>0</v>
      </c>
      <c r="D8" s="29"/>
    </row>
    <row r="9" spans="1:4" x14ac:dyDescent="0.2">
      <c r="A9" s="3" t="s">
        <v>9</v>
      </c>
      <c r="B9" s="3">
        <v>151</v>
      </c>
      <c r="C9" s="29">
        <f>LN(B9/B8)</f>
        <v>0.10462495107887236</v>
      </c>
      <c r="D9" s="32"/>
    </row>
    <row r="10" spans="1:4" x14ac:dyDescent="0.2">
      <c r="A10" s="3"/>
      <c r="B10" s="3"/>
      <c r="C10" s="3"/>
      <c r="D10" s="3"/>
    </row>
    <row r="11" spans="1:4" x14ac:dyDescent="0.2">
      <c r="A11" s="31" t="s">
        <v>8</v>
      </c>
      <c r="B11" s="3"/>
      <c r="C11" s="28">
        <f>AVERAGE(C5:C9)</f>
        <v>5.3694500072376224E-3</v>
      </c>
      <c r="D11" s="3"/>
    </row>
    <row r="12" spans="1:4" x14ac:dyDescent="0.2">
      <c r="A12" s="31" t="s">
        <v>7</v>
      </c>
      <c r="B12" s="3"/>
      <c r="C12" s="30">
        <f>VAR(C5:C9)</f>
        <v>8.4892292876495145E-3</v>
      </c>
      <c r="D12" s="3"/>
    </row>
    <row r="13" spans="1:4" x14ac:dyDescent="0.2">
      <c r="A13" s="31" t="s">
        <v>6</v>
      </c>
      <c r="C13" s="30">
        <f>STDEV(C5:C9)</f>
        <v>9.2137013667958192E-2</v>
      </c>
    </row>
    <row r="14" spans="1:4" x14ac:dyDescent="0.2">
      <c r="A14" s="27" t="s">
        <v>6</v>
      </c>
      <c r="C14" s="29">
        <f>C13</f>
        <v>9.2137013667958192E-2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10" zoomScaleNormal="110" workbookViewId="0">
      <selection activeCell="A2" sqref="A2"/>
    </sheetView>
  </sheetViews>
  <sheetFormatPr baseColWidth="10" defaultColWidth="11.42578125" defaultRowHeight="12.75" x14ac:dyDescent="0.2"/>
  <cols>
    <col min="1" max="1" width="22.28515625" customWidth="1"/>
    <col min="2" max="2" width="12.5703125" customWidth="1"/>
    <col min="3" max="3" width="13.140625" customWidth="1"/>
    <col min="4" max="4" width="17.140625" customWidth="1"/>
    <col min="5" max="6" width="14.7109375" customWidth="1"/>
    <col min="7" max="256" width="9.140625" customWidth="1"/>
  </cols>
  <sheetData>
    <row r="1" spans="1:6" x14ac:dyDescent="0.2">
      <c r="A1" s="1" t="s">
        <v>141</v>
      </c>
    </row>
    <row r="3" spans="1:6" x14ac:dyDescent="0.2">
      <c r="A3" s="3"/>
      <c r="B3" s="3" t="s">
        <v>27</v>
      </c>
      <c r="C3" s="3" t="s">
        <v>26</v>
      </c>
      <c r="E3" s="3"/>
      <c r="F3" s="3"/>
    </row>
    <row r="4" spans="1:6" x14ac:dyDescent="0.2">
      <c r="A4" s="3" t="s">
        <v>14</v>
      </c>
      <c r="B4" s="46">
        <v>6.4000000000000001E-2</v>
      </c>
      <c r="C4" s="46">
        <v>4.0000000000000001E-3</v>
      </c>
      <c r="D4" s="45"/>
    </row>
    <row r="5" spans="1:6" x14ac:dyDescent="0.2">
      <c r="A5" s="3" t="s">
        <v>13</v>
      </c>
      <c r="B5" s="46">
        <v>4.3999999999999997E-2</v>
      </c>
      <c r="C5" s="46">
        <v>-3.0000000000000001E-3</v>
      </c>
      <c r="D5" s="45"/>
    </row>
    <row r="6" spans="1:6" x14ac:dyDescent="0.2">
      <c r="A6" s="3" t="s">
        <v>12</v>
      </c>
      <c r="B6" s="46">
        <v>0.04</v>
      </c>
      <c r="C6" s="46">
        <v>2.1000000000000001E-2</v>
      </c>
      <c r="D6" s="45"/>
    </row>
    <row r="7" spans="1:6" x14ac:dyDescent="0.2">
      <c r="A7" s="3" t="s">
        <v>11</v>
      </c>
      <c r="B7" s="46">
        <v>5.3999999999999999E-2</v>
      </c>
      <c r="C7" s="46">
        <v>2.8000000000000001E-2</v>
      </c>
      <c r="D7" s="45"/>
    </row>
    <row r="8" spans="1:6" x14ac:dyDescent="0.2">
      <c r="A8" s="3" t="s">
        <v>10</v>
      </c>
      <c r="B8" s="46">
        <v>-1.2E-2</v>
      </c>
      <c r="C8" s="46">
        <v>4.0000000000000001E-3</v>
      </c>
      <c r="D8" s="45"/>
    </row>
    <row r="9" spans="1:6" x14ac:dyDescent="0.2">
      <c r="A9" s="3" t="s">
        <v>9</v>
      </c>
      <c r="B9" s="46">
        <v>7.0000000000000001E-3</v>
      </c>
      <c r="C9" s="46">
        <v>1.9E-2</v>
      </c>
      <c r="D9" s="45"/>
    </row>
    <row r="10" spans="1:6" x14ac:dyDescent="0.2">
      <c r="A10" s="3" t="s">
        <v>25</v>
      </c>
      <c r="B10" s="46">
        <v>2.9000000000000001E-2</v>
      </c>
      <c r="C10" s="46">
        <v>3.2000000000000001E-2</v>
      </c>
      <c r="D10" s="45"/>
    </row>
    <row r="11" spans="1:6" x14ac:dyDescent="0.2">
      <c r="A11" s="3" t="s">
        <v>24</v>
      </c>
      <c r="B11" s="46">
        <v>-1.4999999999999999E-2</v>
      </c>
      <c r="C11" s="46">
        <v>4.0000000000000001E-3</v>
      </c>
      <c r="D11" s="45"/>
    </row>
    <row r="12" spans="1:6" x14ac:dyDescent="0.2">
      <c r="A12" s="3" t="s">
        <v>23</v>
      </c>
      <c r="B12" s="46">
        <v>1.0999999999999999E-2</v>
      </c>
      <c r="C12" s="46">
        <v>1.2999999999999999E-2</v>
      </c>
      <c r="D12" s="45"/>
    </row>
    <row r="13" spans="1:6" x14ac:dyDescent="0.2">
      <c r="A13" s="3" t="s">
        <v>22</v>
      </c>
      <c r="B13" s="46">
        <v>4.8000000000000001E-2</v>
      </c>
      <c r="C13" s="46">
        <v>1.7000000000000001E-2</v>
      </c>
      <c r="D13" s="45"/>
    </row>
    <row r="14" spans="1:6" x14ac:dyDescent="0.2">
      <c r="A14" s="3" t="s">
        <v>21</v>
      </c>
      <c r="B14" s="46">
        <v>3.5000000000000003E-2</v>
      </c>
      <c r="C14" s="46">
        <v>7.0000000000000001E-3</v>
      </c>
      <c r="D14" s="45"/>
    </row>
    <row r="15" spans="1:6" x14ac:dyDescent="0.2">
      <c r="A15" s="3" t="s">
        <v>20</v>
      </c>
      <c r="B15" s="46">
        <v>4.1000000000000002E-2</v>
      </c>
      <c r="C15" s="46">
        <v>0.01</v>
      </c>
      <c r="D15" s="45"/>
    </row>
    <row r="16" spans="1:6" x14ac:dyDescent="0.2">
      <c r="E16" s="44"/>
      <c r="F16" s="44"/>
    </row>
    <row r="17" spans="1:7" x14ac:dyDescent="0.2">
      <c r="A17" s="31" t="s">
        <v>8</v>
      </c>
      <c r="B17" s="28">
        <f>AVERAGE(B4:B15)</f>
        <v>2.8833333333333325E-2</v>
      </c>
      <c r="C17" s="28">
        <f>AVERAGE(C4:C15)</f>
        <v>1.3000000000000003E-2</v>
      </c>
      <c r="D17" s="40"/>
      <c r="E17" s="43"/>
      <c r="F17" s="34"/>
      <c r="G17" s="34"/>
    </row>
    <row r="18" spans="1:7" x14ac:dyDescent="0.2">
      <c r="A18" s="31" t="s">
        <v>7</v>
      </c>
      <c r="B18" s="42">
        <f>VAR(B4:B15)</f>
        <v>6.510606060606065E-4</v>
      </c>
      <c r="C18" s="42">
        <f>VAR(C4:C15)</f>
        <v>1.1327272727272721E-4</v>
      </c>
      <c r="D18" s="41"/>
      <c r="E18" s="39"/>
      <c r="F18" s="34"/>
      <c r="G18" s="34"/>
    </row>
    <row r="19" spans="1:7" x14ac:dyDescent="0.2">
      <c r="A19" s="31" t="s">
        <v>6</v>
      </c>
      <c r="B19" s="40">
        <f>STDEV(B4:B15)</f>
        <v>2.5515889286101837E-2</v>
      </c>
      <c r="C19" s="40">
        <f>STDEV(C4:C15)</f>
        <v>1.0642966093750709E-2</v>
      </c>
      <c r="D19" s="3"/>
      <c r="E19" s="39"/>
      <c r="F19" s="34"/>
      <c r="G19" s="34"/>
    </row>
    <row r="20" spans="1:7" x14ac:dyDescent="0.2">
      <c r="A20" s="31" t="s">
        <v>19</v>
      </c>
      <c r="B20" s="29">
        <f>B19</f>
        <v>2.5515889286101837E-2</v>
      </c>
      <c r="C20" s="29">
        <f>C19</f>
        <v>1.0642966093750709E-2</v>
      </c>
      <c r="D20" s="3"/>
      <c r="E20" s="3"/>
      <c r="F20" s="34"/>
      <c r="G20" s="34"/>
    </row>
    <row r="21" spans="1:7" x14ac:dyDescent="0.2">
      <c r="A21" s="31"/>
      <c r="F21" s="34"/>
      <c r="G21" s="34"/>
    </row>
    <row r="22" spans="1:7" x14ac:dyDescent="0.2">
      <c r="A22" s="31" t="s">
        <v>18</v>
      </c>
      <c r="B22" s="38">
        <f>(12/11)*COVAR(B4:B15,C4:C15)</f>
        <v>4.9545454545454533E-5</v>
      </c>
      <c r="F22" s="34"/>
      <c r="G22" s="34"/>
    </row>
    <row r="23" spans="1:7" x14ac:dyDescent="0.2">
      <c r="A23" s="31" t="s">
        <v>17</v>
      </c>
      <c r="B23" s="37">
        <f>CORREL(B4:B15,C4:C15)</f>
        <v>0.1824443545951451</v>
      </c>
      <c r="C23" s="36"/>
      <c r="D23" s="35"/>
      <c r="F23" s="34"/>
      <c r="G23" s="34"/>
    </row>
    <row r="24" spans="1:7" x14ac:dyDescent="0.2">
      <c r="F24" s="34"/>
      <c r="G24" s="34"/>
    </row>
    <row r="25" spans="1:7" x14ac:dyDescent="0.2">
      <c r="F25" s="34"/>
      <c r="G25" s="34"/>
    </row>
    <row r="26" spans="1:7" x14ac:dyDescent="0.2">
      <c r="F26" s="34"/>
      <c r="G26" s="34"/>
    </row>
    <row r="27" spans="1:7" x14ac:dyDescent="0.2">
      <c r="F27" s="34"/>
      <c r="G27" s="34"/>
    </row>
    <row r="28" spans="1:7" x14ac:dyDescent="0.2">
      <c r="F28" s="34"/>
      <c r="G28" s="34"/>
    </row>
    <row r="29" spans="1:7" x14ac:dyDescent="0.2">
      <c r="F29" s="33"/>
      <c r="G29" s="33"/>
    </row>
    <row r="30" spans="1:7" x14ac:dyDescent="0.2">
      <c r="F30" s="33"/>
      <c r="G30" s="33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="115" workbookViewId="0">
      <selection activeCell="A2" sqref="A2"/>
    </sheetView>
  </sheetViews>
  <sheetFormatPr baseColWidth="10" defaultColWidth="11.42578125" defaultRowHeight="12.75" x14ac:dyDescent="0.2"/>
  <cols>
    <col min="1" max="1" width="13.42578125" customWidth="1"/>
    <col min="2" max="2" width="10.28515625" customWidth="1"/>
    <col min="3" max="3" width="11.28515625" customWidth="1"/>
    <col min="4" max="4" width="3.28515625" customWidth="1"/>
    <col min="5" max="5" width="10.140625" customWidth="1"/>
    <col min="6" max="6" width="9.140625" customWidth="1"/>
    <col min="7" max="7" width="8.7109375" customWidth="1"/>
    <col min="8" max="8" width="2.85546875" customWidth="1"/>
    <col min="9" max="9" width="11.28515625" customWidth="1"/>
    <col min="10" max="10" width="8.5703125" customWidth="1"/>
    <col min="11" max="11" width="8.42578125" customWidth="1"/>
    <col min="12" max="12" width="5.5703125" customWidth="1"/>
    <col min="13" max="14" width="19.85546875" customWidth="1"/>
    <col min="15" max="256" width="9.140625" customWidth="1"/>
  </cols>
  <sheetData>
    <row r="1" spans="1:14" x14ac:dyDescent="0.2">
      <c r="A1" s="1" t="s">
        <v>142</v>
      </c>
    </row>
    <row r="3" spans="1:14" x14ac:dyDescent="0.2">
      <c r="A3" s="77" t="s">
        <v>37</v>
      </c>
      <c r="B3" s="311" t="s">
        <v>36</v>
      </c>
      <c r="C3" s="312"/>
      <c r="E3" s="311" t="s">
        <v>35</v>
      </c>
      <c r="F3" s="312"/>
    </row>
    <row r="4" spans="1:14" x14ac:dyDescent="0.2">
      <c r="A4" s="88"/>
      <c r="B4" s="87" t="s">
        <v>0</v>
      </c>
      <c r="C4" s="87" t="s">
        <v>1</v>
      </c>
      <c r="E4" s="86" t="s">
        <v>34</v>
      </c>
      <c r="F4" s="85">
        <v>0.1</v>
      </c>
    </row>
    <row r="5" spans="1:14" x14ac:dyDescent="0.2">
      <c r="A5" s="84">
        <v>1995</v>
      </c>
      <c r="B5" s="83">
        <v>5.7299999999999997E-2</v>
      </c>
      <c r="C5" s="83">
        <v>2.1700000000000001E-2</v>
      </c>
      <c r="E5" s="82" t="s">
        <v>30</v>
      </c>
      <c r="F5" s="81">
        <f>$F$4*$B$22+(1-$F$4)*$C$22</f>
        <v>6.4451875000000006E-2</v>
      </c>
    </row>
    <row r="6" spans="1:14" x14ac:dyDescent="0.2">
      <c r="A6" s="68">
        <v>1996</v>
      </c>
      <c r="B6" s="67">
        <v>0.12889999999999999</v>
      </c>
      <c r="C6" s="67">
        <v>8.0199999999999994E-2</v>
      </c>
      <c r="D6" s="4"/>
      <c r="E6" s="80" t="s">
        <v>29</v>
      </c>
      <c r="F6" s="79">
        <f>SQRT(($F$4^2)*($B$23^2)+((1-$F$4)^2)*($C$23^2) +2*$F$4*(1-$F$4)*$B$24)</f>
        <v>4.9934744669501742E-2</v>
      </c>
    </row>
    <row r="7" spans="1:14" x14ac:dyDescent="0.2">
      <c r="A7" s="68">
        <v>1997</v>
      </c>
      <c r="B7" s="67">
        <v>8.3199999999999996E-2</v>
      </c>
      <c r="C7" s="67">
        <v>1.1900000000000001E-2</v>
      </c>
      <c r="D7" s="4"/>
      <c r="E7" s="4"/>
    </row>
    <row r="8" spans="1:14" x14ac:dyDescent="0.2">
      <c r="A8" s="68">
        <v>1998</v>
      </c>
      <c r="B8" s="67">
        <v>0.188</v>
      </c>
      <c r="C8" s="67">
        <v>0.15379999999999999</v>
      </c>
      <c r="D8" s="4"/>
      <c r="E8" s="78" t="s">
        <v>33</v>
      </c>
      <c r="F8" s="72" t="s">
        <v>30</v>
      </c>
      <c r="G8" s="76" t="s">
        <v>29</v>
      </c>
      <c r="I8" s="77" t="s">
        <v>32</v>
      </c>
      <c r="J8" s="72"/>
      <c r="K8" s="76"/>
    </row>
    <row r="9" spans="1:14" x14ac:dyDescent="0.2">
      <c r="A9" s="68">
        <v>1999</v>
      </c>
      <c r="B9" s="67">
        <v>8.8800000000000004E-2</v>
      </c>
      <c r="C9" s="67">
        <v>0.11899999999999999</v>
      </c>
      <c r="D9" s="4"/>
      <c r="E9" s="73" t="s">
        <v>31</v>
      </c>
      <c r="F9" s="75">
        <f>$F$5</f>
        <v>6.4451875000000006E-2</v>
      </c>
      <c r="G9" s="74">
        <f>$F$6</f>
        <v>4.9934744669501742E-2</v>
      </c>
      <c r="I9" s="73" t="s">
        <v>31</v>
      </c>
      <c r="J9" s="72" t="s">
        <v>30</v>
      </c>
      <c r="K9" s="71" t="s">
        <v>29</v>
      </c>
    </row>
    <row r="10" spans="1:14" x14ac:dyDescent="0.2">
      <c r="A10" s="68">
        <v>2000</v>
      </c>
      <c r="B10" s="67">
        <v>9.3200000000000005E-2</v>
      </c>
      <c r="C10" s="67">
        <v>0.113</v>
      </c>
      <c r="D10" s="4"/>
      <c r="E10" s="65">
        <v>0</v>
      </c>
      <c r="F10" s="63">
        <f t="dataTable" ref="F10:G20" dt2D="0" dtr="0" r1="F4"/>
        <v>6.2825000000000006E-2</v>
      </c>
      <c r="G10" s="66">
        <v>5.0192622299829404E-2</v>
      </c>
      <c r="I10" s="65">
        <v>0</v>
      </c>
      <c r="J10" s="70">
        <f t="shared" ref="J10:J20" si="0">I10*$B$22+(1-I10)*$C$22</f>
        <v>6.2825000000000006E-2</v>
      </c>
      <c r="K10" s="69">
        <f t="shared" ref="K10:K20" si="1">SQRT(I10*I10*$B$23*$B$23+(1-I10)*(1-I10)*$C$23*$C$23+2*I10*(1-I10)*$B$24)</f>
        <v>5.0192622299829404E-2</v>
      </c>
      <c r="M10" s="56"/>
      <c r="N10" s="56"/>
    </row>
    <row r="11" spans="1:14" x14ac:dyDescent="0.2">
      <c r="A11" s="68">
        <v>2001</v>
      </c>
      <c r="B11" s="67">
        <v>1.0500000000000001E-2</v>
      </c>
      <c r="C11" s="67">
        <v>5.3E-3</v>
      </c>
      <c r="D11" s="4"/>
      <c r="E11" s="65">
        <v>0.1</v>
      </c>
      <c r="F11" s="63">
        <v>6.4451875000000006E-2</v>
      </c>
      <c r="G11" s="66">
        <v>4.9934744669501742E-2</v>
      </c>
      <c r="I11" s="65">
        <v>0.1</v>
      </c>
      <c r="J11" s="64">
        <f t="shared" si="0"/>
        <v>6.4451875000000006E-2</v>
      </c>
      <c r="K11" s="63">
        <f t="shared" si="1"/>
        <v>4.9934744669501742E-2</v>
      </c>
      <c r="M11" s="56"/>
      <c r="N11" s="56"/>
    </row>
    <row r="12" spans="1:14" x14ac:dyDescent="0.2">
      <c r="A12" s="68">
        <v>2002</v>
      </c>
      <c r="B12" s="67">
        <v>-2.5600000000000001E-2</v>
      </c>
      <c r="C12" s="67">
        <v>-1.52E-2</v>
      </c>
      <c r="D12" s="4"/>
      <c r="E12" s="65">
        <v>0.2</v>
      </c>
      <c r="F12" s="63">
        <v>6.6078750000000006E-2</v>
      </c>
      <c r="G12" s="66">
        <v>4.9888313477874417E-2</v>
      </c>
      <c r="I12" s="65">
        <v>0.2</v>
      </c>
      <c r="J12" s="64">
        <f t="shared" si="0"/>
        <v>6.6078750000000006E-2</v>
      </c>
      <c r="K12" s="63">
        <f t="shared" si="1"/>
        <v>4.9888313477874417E-2</v>
      </c>
      <c r="M12" s="56"/>
      <c r="N12" s="56"/>
    </row>
    <row r="13" spans="1:14" x14ac:dyDescent="0.2">
      <c r="A13" s="68">
        <v>2003</v>
      </c>
      <c r="B13" s="67">
        <v>-7.3000000000000001E-3</v>
      </c>
      <c r="C13" s="67">
        <v>6.9999999999999999E-4</v>
      </c>
      <c r="D13" s="4"/>
      <c r="E13" s="65">
        <v>0.3</v>
      </c>
      <c r="F13" s="63">
        <v>6.7705625000000005E-2</v>
      </c>
      <c r="G13" s="66">
        <v>5.0053917156485689E-2</v>
      </c>
      <c r="I13" s="65">
        <v>0.3</v>
      </c>
      <c r="J13" s="64">
        <f t="shared" si="0"/>
        <v>6.7705625000000005E-2</v>
      </c>
      <c r="K13" s="63">
        <f t="shared" si="1"/>
        <v>5.0053917156485689E-2</v>
      </c>
      <c r="M13" s="56"/>
      <c r="N13" s="56"/>
    </row>
    <row r="14" spans="1:14" x14ac:dyDescent="0.2">
      <c r="A14" s="68">
        <v>2004</v>
      </c>
      <c r="B14" s="67">
        <v>5.1200000000000002E-2</v>
      </c>
      <c r="C14" s="67">
        <v>5.0900000000000001E-2</v>
      </c>
      <c r="D14" s="4"/>
      <c r="E14" s="65">
        <v>0.4</v>
      </c>
      <c r="F14" s="63">
        <v>6.9332500000000005E-2</v>
      </c>
      <c r="G14" s="66">
        <v>5.0429466865448143E-2</v>
      </c>
      <c r="I14" s="65">
        <v>0.4</v>
      </c>
      <c r="J14" s="64">
        <f t="shared" si="0"/>
        <v>6.9332500000000005E-2</v>
      </c>
      <c r="K14" s="63">
        <f t="shared" si="1"/>
        <v>5.0429466865448143E-2</v>
      </c>
      <c r="M14" s="56"/>
      <c r="N14" s="56"/>
    </row>
    <row r="15" spans="1:14" x14ac:dyDescent="0.2">
      <c r="A15" s="68">
        <v>2005</v>
      </c>
      <c r="B15" s="67">
        <v>3.7699999999999997E-2</v>
      </c>
      <c r="C15" s="67">
        <v>2.2700000000000001E-2</v>
      </c>
      <c r="D15" s="4"/>
      <c r="E15" s="65">
        <v>0.5</v>
      </c>
      <c r="F15" s="63">
        <v>7.0959375000000005E-2</v>
      </c>
      <c r="G15" s="66">
        <v>5.1010325803131917E-2</v>
      </c>
      <c r="I15" s="65">
        <v>0.5</v>
      </c>
      <c r="J15" s="64">
        <f t="shared" si="0"/>
        <v>7.0959375000000005E-2</v>
      </c>
      <c r="K15" s="63">
        <f t="shared" si="1"/>
        <v>5.1010325803131917E-2</v>
      </c>
      <c r="M15" s="56"/>
      <c r="N15" s="56"/>
    </row>
    <row r="16" spans="1:14" x14ac:dyDescent="0.2">
      <c r="A16" s="68">
        <v>2006</v>
      </c>
      <c r="B16" s="67">
        <v>9.9099999999999994E-2</v>
      </c>
      <c r="C16" s="67">
        <v>8.14E-2</v>
      </c>
      <c r="D16" s="4"/>
      <c r="E16" s="65">
        <v>0.6</v>
      </c>
      <c r="F16" s="63">
        <v>7.2586250000000005E-2</v>
      </c>
      <c r="G16" s="66">
        <v>5.1789586340627712E-2</v>
      </c>
      <c r="I16" s="65">
        <v>0.6</v>
      </c>
      <c r="J16" s="64">
        <f t="shared" si="0"/>
        <v>7.2586250000000005E-2</v>
      </c>
      <c r="K16" s="63">
        <f t="shared" si="1"/>
        <v>5.1789586340627712E-2</v>
      </c>
      <c r="M16" s="56"/>
      <c r="N16" s="56"/>
    </row>
    <row r="17" spans="1:14" x14ac:dyDescent="0.2">
      <c r="A17" s="68">
        <v>2007</v>
      </c>
      <c r="B17" s="63">
        <v>8.0500000000000002E-2</v>
      </c>
      <c r="C17" s="67">
        <v>8.0299999999999996E-2</v>
      </c>
      <c r="D17" s="4"/>
      <c r="E17" s="65">
        <v>0.7</v>
      </c>
      <c r="F17" s="63">
        <v>7.4213125000000005E-2</v>
      </c>
      <c r="G17" s="66">
        <v>5.2758457831027741E-2</v>
      </c>
      <c r="I17" s="65">
        <v>0.7</v>
      </c>
      <c r="J17" s="64">
        <f t="shared" si="0"/>
        <v>7.4213125000000005E-2</v>
      </c>
      <c r="K17" s="63">
        <f t="shared" si="1"/>
        <v>5.2758457831027741E-2</v>
      </c>
      <c r="M17" s="56"/>
      <c r="N17" s="56"/>
    </row>
    <row r="18" spans="1:14" x14ac:dyDescent="0.2">
      <c r="A18" s="68">
        <v>2008</v>
      </c>
      <c r="B18" s="63">
        <v>0.13619999999999999</v>
      </c>
      <c r="C18" s="67">
        <v>0.1095</v>
      </c>
      <c r="D18" s="4"/>
      <c r="E18" s="65">
        <v>0.8</v>
      </c>
      <c r="F18" s="63">
        <v>7.5840000000000005E-2</v>
      </c>
      <c r="G18" s="66">
        <v>5.3906717546764675E-2</v>
      </c>
      <c r="I18" s="65">
        <v>0.8</v>
      </c>
      <c r="J18" s="64">
        <f t="shared" si="0"/>
        <v>7.5840000000000005E-2</v>
      </c>
      <c r="K18" s="63">
        <f t="shared" si="1"/>
        <v>5.3906717546764675E-2</v>
      </c>
      <c r="M18" s="56"/>
      <c r="N18" s="56"/>
    </row>
    <row r="19" spans="1:14" x14ac:dyDescent="0.2">
      <c r="A19" s="68">
        <v>2009</v>
      </c>
      <c r="B19" s="63">
        <v>0.1135</v>
      </c>
      <c r="C19" s="67">
        <v>7.0300000000000001E-2</v>
      </c>
      <c r="D19" s="4"/>
      <c r="E19" s="65">
        <v>0.9</v>
      </c>
      <c r="F19" s="63">
        <v>7.7466875000000004E-2</v>
      </c>
      <c r="G19" s="66">
        <v>5.5223176522256778E-2</v>
      </c>
      <c r="I19" s="65">
        <v>0.9</v>
      </c>
      <c r="J19" s="64">
        <f t="shared" si="0"/>
        <v>7.7466875000000004E-2</v>
      </c>
      <c r="K19" s="63">
        <f t="shared" si="1"/>
        <v>5.5223176522256785E-2</v>
      </c>
      <c r="M19" s="56"/>
      <c r="N19" s="56"/>
    </row>
    <row r="20" spans="1:14" x14ac:dyDescent="0.2">
      <c r="A20" s="62">
        <v>2010</v>
      </c>
      <c r="B20" s="57">
        <v>0.1303</v>
      </c>
      <c r="C20" s="61">
        <v>9.9699999999999997E-2</v>
      </c>
      <c r="D20" s="4"/>
      <c r="E20" s="59">
        <v>1</v>
      </c>
      <c r="F20" s="57">
        <v>7.9093750000000004E-2</v>
      </c>
      <c r="G20" s="60">
        <v>5.669611942922842E-2</v>
      </c>
      <c r="I20" s="59">
        <v>1</v>
      </c>
      <c r="J20" s="58">
        <f t="shared" si="0"/>
        <v>7.9093750000000004E-2</v>
      </c>
      <c r="K20" s="57">
        <f t="shared" si="1"/>
        <v>5.669611942922842E-2</v>
      </c>
      <c r="M20" s="56"/>
      <c r="N20" s="56"/>
    </row>
    <row r="21" spans="1:14" x14ac:dyDescent="0.2">
      <c r="E21" s="52"/>
    </row>
    <row r="22" spans="1:14" x14ac:dyDescent="0.2">
      <c r="A22" s="31" t="s">
        <v>8</v>
      </c>
      <c r="B22" s="55">
        <f>AVERAGE(A)</f>
        <v>7.9093750000000004E-2</v>
      </c>
      <c r="C22" s="55">
        <f>AVERAGE(B)</f>
        <v>6.2825000000000006E-2</v>
      </c>
      <c r="E22" s="52"/>
      <c r="F22" s="4"/>
    </row>
    <row r="23" spans="1:14" x14ac:dyDescent="0.2">
      <c r="A23" s="31" t="s">
        <v>28</v>
      </c>
      <c r="B23" s="55">
        <f>STDEV(A)</f>
        <v>5.669611942922842E-2</v>
      </c>
      <c r="C23" s="55">
        <f>STDEV(B)</f>
        <v>5.0192622299829404E-2</v>
      </c>
      <c r="E23" s="54"/>
    </row>
    <row r="24" spans="1:14" x14ac:dyDescent="0.2">
      <c r="A24" s="31" t="s">
        <v>18</v>
      </c>
      <c r="B24" s="313">
        <f>COVAR(A,B)</f>
        <v>2.3372320312499998E-3</v>
      </c>
      <c r="C24" s="313"/>
      <c r="E24" s="52"/>
    </row>
    <row r="25" spans="1:14" x14ac:dyDescent="0.2">
      <c r="A25" s="47"/>
      <c r="B25" s="51"/>
      <c r="C25" s="51"/>
      <c r="E25" s="52"/>
    </row>
    <row r="26" spans="1:14" x14ac:dyDescent="0.2">
      <c r="A26" s="53"/>
      <c r="B26" s="51"/>
      <c r="C26" s="51"/>
      <c r="E26" s="52"/>
    </row>
    <row r="27" spans="1:14" x14ac:dyDescent="0.2">
      <c r="A27" s="47"/>
      <c r="B27" s="51"/>
      <c r="C27" s="51"/>
    </row>
    <row r="28" spans="1:14" x14ac:dyDescent="0.2">
      <c r="B28" s="51"/>
      <c r="C28" s="51"/>
    </row>
    <row r="29" spans="1:14" x14ac:dyDescent="0.2">
      <c r="A29" s="31"/>
      <c r="B29" s="51"/>
      <c r="C29" s="51"/>
    </row>
    <row r="30" spans="1:14" x14ac:dyDescent="0.2">
      <c r="B30" s="51"/>
      <c r="C30" s="51"/>
    </row>
    <row r="31" spans="1:14" x14ac:dyDescent="0.2">
      <c r="A31" s="31"/>
      <c r="B31" s="50"/>
      <c r="C31" s="47"/>
    </row>
    <row r="32" spans="1:14" x14ac:dyDescent="0.2">
      <c r="A32" s="31"/>
      <c r="B32" s="47"/>
      <c r="C32" s="47"/>
    </row>
    <row r="33" spans="1:5" x14ac:dyDescent="0.2">
      <c r="B33" s="49"/>
      <c r="C33" s="47"/>
    </row>
    <row r="34" spans="1:5" x14ac:dyDescent="0.2">
      <c r="A34" s="31"/>
      <c r="B34" s="47"/>
      <c r="C34" s="47"/>
    </row>
    <row r="35" spans="1:5" x14ac:dyDescent="0.2">
      <c r="A35" s="47"/>
      <c r="B35" s="47"/>
      <c r="C35" s="47"/>
      <c r="E35" s="48"/>
    </row>
    <row r="36" spans="1:5" x14ac:dyDescent="0.2">
      <c r="A36" s="47"/>
      <c r="B36" s="47"/>
      <c r="C36" s="47"/>
    </row>
  </sheetData>
  <mergeCells count="3">
    <mergeCell ref="B3:C3"/>
    <mergeCell ref="B24:C24"/>
    <mergeCell ref="E3:F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15.85546875" customWidth="1"/>
    <col min="2" max="8" width="8.7109375" customWidth="1"/>
    <col min="9" max="9" width="3.5703125" customWidth="1"/>
    <col min="10" max="10" width="14.28515625" customWidth="1"/>
    <col min="11" max="11" width="11" customWidth="1"/>
    <col min="12" max="12" width="13.42578125" customWidth="1"/>
    <col min="13" max="256" width="9.140625" customWidth="1"/>
  </cols>
  <sheetData>
    <row r="1" spans="1:13" x14ac:dyDescent="0.2">
      <c r="A1" s="1" t="s">
        <v>143</v>
      </c>
    </row>
    <row r="2" spans="1:13" x14ac:dyDescent="0.2">
      <c r="B2" t="s">
        <v>43</v>
      </c>
      <c r="D2" s="3" t="s">
        <v>26</v>
      </c>
      <c r="E2" s="3" t="s">
        <v>39</v>
      </c>
      <c r="J2" s="44"/>
      <c r="K2" s="90"/>
      <c r="L2" s="44"/>
      <c r="M2" s="44"/>
    </row>
    <row r="3" spans="1:13" x14ac:dyDescent="0.2">
      <c r="C3" s="3" t="s">
        <v>27</v>
      </c>
      <c r="D3" s="3">
        <v>0.2</v>
      </c>
      <c r="E3" s="3">
        <v>0.3</v>
      </c>
      <c r="J3" s="44"/>
      <c r="K3" s="55"/>
      <c r="L3" s="44"/>
      <c r="M3" s="44"/>
    </row>
    <row r="4" spans="1:13" x14ac:dyDescent="0.2">
      <c r="C4" s="3" t="s">
        <v>26</v>
      </c>
      <c r="D4" s="3"/>
      <c r="E4" s="3">
        <v>0.4</v>
      </c>
      <c r="J4" s="44"/>
      <c r="K4" s="91"/>
      <c r="L4" s="44"/>
      <c r="M4" s="44"/>
    </row>
    <row r="5" spans="1:13" x14ac:dyDescent="0.2">
      <c r="J5" s="44"/>
      <c r="K5" s="44"/>
      <c r="L5" s="44"/>
      <c r="M5" s="44"/>
    </row>
    <row r="6" spans="1:13" x14ac:dyDescent="0.2">
      <c r="B6" s="3" t="s">
        <v>27</v>
      </c>
      <c r="C6" s="3" t="s">
        <v>26</v>
      </c>
      <c r="D6" s="3" t="s">
        <v>39</v>
      </c>
      <c r="G6" s="3"/>
      <c r="H6" s="3"/>
    </row>
    <row r="7" spans="1:13" x14ac:dyDescent="0.2">
      <c r="A7" t="s">
        <v>42</v>
      </c>
      <c r="B7" s="90">
        <v>0.127</v>
      </c>
      <c r="C7" s="90">
        <v>0.19500000000000001</v>
      </c>
      <c r="D7" s="90">
        <v>8.2000000000000003E-2</v>
      </c>
      <c r="F7" s="90"/>
      <c r="G7" s="90"/>
      <c r="H7" s="90"/>
    </row>
    <row r="8" spans="1:13" x14ac:dyDescent="0.2">
      <c r="A8" t="s">
        <v>6</v>
      </c>
      <c r="B8" s="90">
        <v>7.9000000000000001E-2</v>
      </c>
      <c r="C8" s="90">
        <v>0.183</v>
      </c>
      <c r="D8" s="90">
        <v>0.12</v>
      </c>
      <c r="F8" s="90"/>
      <c r="G8" s="90"/>
      <c r="H8" s="90"/>
    </row>
    <row r="12" spans="1:13" x14ac:dyDescent="0.2">
      <c r="B12" s="3"/>
      <c r="C12" s="3"/>
      <c r="D12" s="3"/>
      <c r="E12" s="3"/>
      <c r="F12" s="3" t="s">
        <v>41</v>
      </c>
      <c r="G12" s="3"/>
      <c r="H12" s="3"/>
    </row>
    <row r="13" spans="1:13" x14ac:dyDescent="0.2">
      <c r="B13" s="3" t="s">
        <v>27</v>
      </c>
      <c r="C13" s="3" t="s">
        <v>26</v>
      </c>
      <c r="D13" s="3" t="s">
        <v>39</v>
      </c>
      <c r="E13" s="3" t="s">
        <v>40</v>
      </c>
      <c r="F13" s="3" t="s">
        <v>27</v>
      </c>
      <c r="G13" s="3" t="s">
        <v>26</v>
      </c>
      <c r="H13" s="3" t="s">
        <v>39</v>
      </c>
      <c r="J13" s="3" t="s">
        <v>38</v>
      </c>
      <c r="K13" s="3" t="s">
        <v>7</v>
      </c>
      <c r="L13" s="3" t="s">
        <v>28</v>
      </c>
    </row>
    <row r="14" spans="1:13" x14ac:dyDescent="0.2">
      <c r="B14" s="3">
        <v>4</v>
      </c>
      <c r="C14" s="3">
        <v>0</v>
      </c>
      <c r="D14" s="3">
        <v>0</v>
      </c>
      <c r="E14" s="3">
        <f t="shared" ref="E14:E28" si="0">SUM(B14:D14)</f>
        <v>4</v>
      </c>
      <c r="F14" s="3">
        <f t="shared" ref="F14:F28" si="1">B14/$E$14</f>
        <v>1</v>
      </c>
      <c r="G14" s="3">
        <f t="shared" ref="G14:G28" si="2">C14/$E$14</f>
        <v>0</v>
      </c>
      <c r="H14" s="3">
        <f t="shared" ref="H14:H28" si="3">D14/$E$14</f>
        <v>0</v>
      </c>
      <c r="J14" s="46">
        <f t="shared" ref="J14:J28" si="4">SUMPRODUCT(F14:H14,$B$7:$D$7)</f>
        <v>0.127</v>
      </c>
      <c r="K14" s="89">
        <f t="shared" ref="K14:K28" si="5">F14*F14*$B$8*$B$8+G14*G14*$C$8*$C$8+H14*H14*$D$8*$D$8+2*(F14*G14*$D$3*$B$8*$C$8+F14*H14*$E$3*$B$8*$D$8+G14*H14*$E$4*$C$8*$D$8)</f>
        <v>6.241E-3</v>
      </c>
      <c r="L14" s="29">
        <f t="shared" ref="L14:L28" si="6">SQRT(K14)</f>
        <v>7.9000000000000001E-2</v>
      </c>
    </row>
    <row r="15" spans="1:13" x14ac:dyDescent="0.2">
      <c r="B15" s="3">
        <v>3</v>
      </c>
      <c r="C15" s="3">
        <v>1</v>
      </c>
      <c r="D15" s="3">
        <v>0</v>
      </c>
      <c r="E15" s="3">
        <f t="shared" si="0"/>
        <v>4</v>
      </c>
      <c r="F15" s="3">
        <f t="shared" si="1"/>
        <v>0.75</v>
      </c>
      <c r="G15" s="3">
        <f t="shared" si="2"/>
        <v>0.25</v>
      </c>
      <c r="H15" s="3">
        <f t="shared" si="3"/>
        <v>0</v>
      </c>
      <c r="J15" s="46">
        <f t="shared" si="4"/>
        <v>0.14400000000000002</v>
      </c>
      <c r="K15" s="89">
        <f t="shared" si="5"/>
        <v>6.6878999999999992E-3</v>
      </c>
      <c r="L15" s="29">
        <f t="shared" si="6"/>
        <v>8.1779581803772997E-2</v>
      </c>
    </row>
    <row r="16" spans="1:13" x14ac:dyDescent="0.2">
      <c r="B16" s="3">
        <v>3</v>
      </c>
      <c r="C16" s="3">
        <v>0</v>
      </c>
      <c r="D16" s="3">
        <v>1</v>
      </c>
      <c r="E16" s="3">
        <f t="shared" si="0"/>
        <v>4</v>
      </c>
      <c r="F16" s="3">
        <f t="shared" si="1"/>
        <v>0.75</v>
      </c>
      <c r="G16" s="3">
        <f t="shared" si="2"/>
        <v>0</v>
      </c>
      <c r="H16" s="3">
        <f t="shared" si="3"/>
        <v>0.25</v>
      </c>
      <c r="J16" s="46">
        <f t="shared" si="4"/>
        <v>0.11575000000000001</v>
      </c>
      <c r="K16" s="89">
        <f t="shared" si="5"/>
        <v>5.4770624999999993E-3</v>
      </c>
      <c r="L16" s="29">
        <f t="shared" si="6"/>
        <v>7.4007178705852578E-2</v>
      </c>
    </row>
    <row r="17" spans="1:12" x14ac:dyDescent="0.2">
      <c r="B17" s="3">
        <v>2</v>
      </c>
      <c r="C17" s="3">
        <v>2</v>
      </c>
      <c r="D17" s="3">
        <v>0</v>
      </c>
      <c r="E17" s="3">
        <f t="shared" si="0"/>
        <v>4</v>
      </c>
      <c r="F17" s="3">
        <f t="shared" si="1"/>
        <v>0.5</v>
      </c>
      <c r="G17" s="3">
        <f t="shared" si="2"/>
        <v>0.5</v>
      </c>
      <c r="H17" s="3">
        <f t="shared" si="3"/>
        <v>0</v>
      </c>
      <c r="J17" s="46">
        <f t="shared" si="4"/>
        <v>0.161</v>
      </c>
      <c r="K17" s="89">
        <f t="shared" si="5"/>
        <v>1.13782E-2</v>
      </c>
      <c r="L17" s="29">
        <f t="shared" si="6"/>
        <v>0.10666864581497226</v>
      </c>
    </row>
    <row r="18" spans="1:12" x14ac:dyDescent="0.2">
      <c r="B18" s="3">
        <v>2</v>
      </c>
      <c r="C18" s="3">
        <v>0</v>
      </c>
      <c r="D18" s="3">
        <v>2</v>
      </c>
      <c r="E18" s="3">
        <f t="shared" si="0"/>
        <v>4</v>
      </c>
      <c r="F18" s="3">
        <f t="shared" si="1"/>
        <v>0.5</v>
      </c>
      <c r="G18" s="3">
        <f t="shared" si="2"/>
        <v>0</v>
      </c>
      <c r="H18" s="3">
        <f t="shared" si="3"/>
        <v>0.5</v>
      </c>
      <c r="J18" s="46">
        <f t="shared" si="4"/>
        <v>0.10450000000000001</v>
      </c>
      <c r="K18" s="89">
        <f t="shared" si="5"/>
        <v>6.5822499999999996E-3</v>
      </c>
      <c r="L18" s="29">
        <f t="shared" si="6"/>
        <v>8.1131066799346355E-2</v>
      </c>
    </row>
    <row r="19" spans="1:12" x14ac:dyDescent="0.2">
      <c r="B19" s="3">
        <v>2</v>
      </c>
      <c r="C19" s="3">
        <v>1</v>
      </c>
      <c r="D19" s="3">
        <v>1</v>
      </c>
      <c r="E19" s="3">
        <f t="shared" si="0"/>
        <v>4</v>
      </c>
      <c r="F19" s="3">
        <f t="shared" si="1"/>
        <v>0.5</v>
      </c>
      <c r="G19" s="3">
        <f t="shared" si="2"/>
        <v>0.25</v>
      </c>
      <c r="H19" s="3">
        <f t="shared" si="3"/>
        <v>0.25</v>
      </c>
      <c r="J19" s="46">
        <f t="shared" si="4"/>
        <v>0.13275000000000001</v>
      </c>
      <c r="K19" s="89">
        <f t="shared" si="5"/>
        <v>7.0851625000000005E-3</v>
      </c>
      <c r="L19" s="29">
        <f t="shared" si="6"/>
        <v>8.4173407320839763E-2</v>
      </c>
    </row>
    <row r="20" spans="1:12" x14ac:dyDescent="0.2">
      <c r="B20" s="3">
        <v>1</v>
      </c>
      <c r="C20" s="3">
        <v>3</v>
      </c>
      <c r="D20" s="3">
        <v>0</v>
      </c>
      <c r="E20" s="3">
        <f t="shared" si="0"/>
        <v>4</v>
      </c>
      <c r="F20" s="3">
        <f t="shared" si="1"/>
        <v>0.25</v>
      </c>
      <c r="G20" s="3">
        <f t="shared" si="2"/>
        <v>0.75</v>
      </c>
      <c r="H20" s="3">
        <f t="shared" si="3"/>
        <v>0</v>
      </c>
      <c r="J20" s="46">
        <f t="shared" si="4"/>
        <v>0.17799999999999999</v>
      </c>
      <c r="K20" s="89">
        <f t="shared" si="5"/>
        <v>2.0311899999999997E-2</v>
      </c>
      <c r="L20" s="29">
        <f t="shared" si="6"/>
        <v>0.14251982318260151</v>
      </c>
    </row>
    <row r="21" spans="1:12" x14ac:dyDescent="0.2">
      <c r="B21" s="3">
        <v>1</v>
      </c>
      <c r="C21" s="3">
        <v>0</v>
      </c>
      <c r="D21" s="3">
        <v>3</v>
      </c>
      <c r="E21" s="3">
        <f t="shared" si="0"/>
        <v>4</v>
      </c>
      <c r="F21" s="3">
        <f t="shared" si="1"/>
        <v>0.25</v>
      </c>
      <c r="G21" s="3">
        <f t="shared" si="2"/>
        <v>0</v>
      </c>
      <c r="H21" s="3">
        <f t="shared" si="3"/>
        <v>0.75</v>
      </c>
      <c r="J21" s="46">
        <f t="shared" si="4"/>
        <v>9.325E-2</v>
      </c>
      <c r="K21" s="89">
        <f t="shared" si="5"/>
        <v>9.5565624999999991E-3</v>
      </c>
      <c r="L21" s="29">
        <f t="shared" si="6"/>
        <v>9.775767233317291E-2</v>
      </c>
    </row>
    <row r="22" spans="1:12" x14ac:dyDescent="0.2">
      <c r="B22" s="3">
        <v>1</v>
      </c>
      <c r="C22" s="3">
        <v>2</v>
      </c>
      <c r="D22" s="3">
        <v>1</v>
      </c>
      <c r="E22" s="3">
        <f t="shared" si="0"/>
        <v>4</v>
      </c>
      <c r="F22" s="3">
        <f t="shared" si="1"/>
        <v>0.25</v>
      </c>
      <c r="G22" s="3">
        <f t="shared" si="2"/>
        <v>0.5</v>
      </c>
      <c r="H22" s="3">
        <f t="shared" si="3"/>
        <v>0.25</v>
      </c>
      <c r="J22" s="46">
        <f t="shared" si="4"/>
        <v>0.14974999999999999</v>
      </c>
      <c r="K22" s="89">
        <f t="shared" si="5"/>
        <v>1.29366625E-2</v>
      </c>
      <c r="L22" s="29">
        <f t="shared" si="6"/>
        <v>0.11373945006021437</v>
      </c>
    </row>
    <row r="23" spans="1:12" x14ac:dyDescent="0.2">
      <c r="B23" s="3">
        <v>1</v>
      </c>
      <c r="C23" s="3">
        <v>1</v>
      </c>
      <c r="D23" s="3">
        <v>2</v>
      </c>
      <c r="E23" s="3">
        <f t="shared" si="0"/>
        <v>4</v>
      </c>
      <c r="F23" s="3">
        <f t="shared" si="1"/>
        <v>0.25</v>
      </c>
      <c r="G23" s="3">
        <f t="shared" si="2"/>
        <v>0.25</v>
      </c>
      <c r="H23" s="3">
        <f t="shared" si="3"/>
        <v>0.5</v>
      </c>
      <c r="J23" s="46">
        <f t="shared" si="4"/>
        <v>0.1215</v>
      </c>
      <c r="K23" s="89">
        <f t="shared" si="5"/>
        <v>9.3515500000000001E-3</v>
      </c>
      <c r="L23" s="29">
        <f t="shared" si="6"/>
        <v>9.6703412556124413E-2</v>
      </c>
    </row>
    <row r="24" spans="1:12" x14ac:dyDescent="0.2">
      <c r="B24" s="3">
        <v>0</v>
      </c>
      <c r="C24" s="3">
        <v>4</v>
      </c>
      <c r="D24" s="3">
        <v>0</v>
      </c>
      <c r="E24" s="3">
        <f t="shared" si="0"/>
        <v>4</v>
      </c>
      <c r="F24" s="3">
        <f t="shared" si="1"/>
        <v>0</v>
      </c>
      <c r="G24" s="3">
        <f t="shared" si="2"/>
        <v>1</v>
      </c>
      <c r="H24" s="3">
        <f t="shared" si="3"/>
        <v>0</v>
      </c>
      <c r="J24" s="46">
        <f t="shared" si="4"/>
        <v>0.19500000000000001</v>
      </c>
      <c r="K24" s="89">
        <f t="shared" si="5"/>
        <v>3.3488999999999998E-2</v>
      </c>
      <c r="L24" s="29">
        <f t="shared" si="6"/>
        <v>0.183</v>
      </c>
    </row>
    <row r="25" spans="1:12" x14ac:dyDescent="0.2">
      <c r="B25" s="3">
        <v>0</v>
      </c>
      <c r="C25" s="3">
        <v>0</v>
      </c>
      <c r="D25" s="3">
        <v>4</v>
      </c>
      <c r="E25" s="3">
        <f t="shared" si="0"/>
        <v>4</v>
      </c>
      <c r="F25" s="3">
        <f t="shared" si="1"/>
        <v>0</v>
      </c>
      <c r="G25" s="3">
        <f t="shared" si="2"/>
        <v>0</v>
      </c>
      <c r="H25" s="3">
        <f t="shared" si="3"/>
        <v>1</v>
      </c>
      <c r="J25" s="46">
        <f t="shared" si="4"/>
        <v>8.2000000000000003E-2</v>
      </c>
      <c r="K25" s="89">
        <f t="shared" si="5"/>
        <v>1.44E-2</v>
      </c>
      <c r="L25" s="29">
        <f t="shared" si="6"/>
        <v>0.12</v>
      </c>
    </row>
    <row r="26" spans="1:12" x14ac:dyDescent="0.2">
      <c r="B26" s="3">
        <v>0</v>
      </c>
      <c r="C26" s="3">
        <v>3</v>
      </c>
      <c r="D26" s="3">
        <v>1</v>
      </c>
      <c r="E26" s="3">
        <f t="shared" si="0"/>
        <v>4</v>
      </c>
      <c r="F26" s="3">
        <f t="shared" si="1"/>
        <v>0</v>
      </c>
      <c r="G26" s="3">
        <f t="shared" si="2"/>
        <v>0.75</v>
      </c>
      <c r="H26" s="3">
        <f t="shared" si="3"/>
        <v>0.25</v>
      </c>
      <c r="J26" s="46">
        <f t="shared" si="4"/>
        <v>0.16674999999999998</v>
      </c>
      <c r="K26" s="89">
        <f t="shared" si="5"/>
        <v>2.3031562499999998E-2</v>
      </c>
      <c r="L26" s="29">
        <f t="shared" si="6"/>
        <v>0.1517615316870517</v>
      </c>
    </row>
    <row r="27" spans="1:12" x14ac:dyDescent="0.2">
      <c r="B27" s="3">
        <v>0</v>
      </c>
      <c r="C27" s="3">
        <v>1</v>
      </c>
      <c r="D27" s="3">
        <v>3</v>
      </c>
      <c r="E27" s="3">
        <f t="shared" si="0"/>
        <v>4</v>
      </c>
      <c r="F27" s="3">
        <f t="shared" si="1"/>
        <v>0</v>
      </c>
      <c r="G27" s="3">
        <f t="shared" si="2"/>
        <v>0.25</v>
      </c>
      <c r="H27" s="3">
        <f t="shared" si="3"/>
        <v>0.75</v>
      </c>
      <c r="J27" s="46">
        <f t="shared" si="4"/>
        <v>0.11025</v>
      </c>
      <c r="K27" s="89">
        <f t="shared" si="5"/>
        <v>1.3487062499999999E-2</v>
      </c>
      <c r="L27" s="29">
        <f t="shared" si="6"/>
        <v>0.11613381290563055</v>
      </c>
    </row>
    <row r="28" spans="1:12" x14ac:dyDescent="0.2">
      <c r="B28" s="3">
        <v>0</v>
      </c>
      <c r="C28" s="3">
        <v>2</v>
      </c>
      <c r="D28" s="3">
        <v>2</v>
      </c>
      <c r="E28" s="3">
        <f t="shared" si="0"/>
        <v>4</v>
      </c>
      <c r="F28" s="3">
        <f t="shared" si="1"/>
        <v>0</v>
      </c>
      <c r="G28" s="3">
        <f t="shared" si="2"/>
        <v>0.5</v>
      </c>
      <c r="H28" s="3">
        <f t="shared" si="3"/>
        <v>0.5</v>
      </c>
      <c r="J28" s="46">
        <f t="shared" si="4"/>
        <v>0.13850000000000001</v>
      </c>
      <c r="K28" s="89">
        <f t="shared" si="5"/>
        <v>1.636425E-2</v>
      </c>
      <c r="L28" s="29">
        <f t="shared" si="6"/>
        <v>0.12792282829893967</v>
      </c>
    </row>
    <row r="29" spans="1:12" x14ac:dyDescent="0.2">
      <c r="A29" s="3"/>
      <c r="B29" s="3"/>
      <c r="C29" s="3"/>
      <c r="D29" s="3"/>
      <c r="E29" s="3"/>
      <c r="F29" s="3"/>
    </row>
    <row r="30" spans="1:12" x14ac:dyDescent="0.2">
      <c r="A30" s="3"/>
      <c r="B30" s="3"/>
      <c r="C30" s="3"/>
      <c r="D30" s="3"/>
    </row>
    <row r="31" spans="1:12" x14ac:dyDescent="0.2">
      <c r="A31" s="3"/>
      <c r="B31" s="3"/>
      <c r="C31" s="3"/>
      <c r="D31" s="3"/>
    </row>
    <row r="32" spans="1:12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1"/>
  <sheetViews>
    <sheetView zoomScale="85" workbookViewId="0">
      <selection activeCell="A2" sqref="A2"/>
    </sheetView>
  </sheetViews>
  <sheetFormatPr baseColWidth="10" defaultColWidth="11.42578125" defaultRowHeight="12.75" x14ac:dyDescent="0.2"/>
  <cols>
    <col min="1" max="1" width="18.7109375" customWidth="1"/>
    <col min="2" max="2" width="10.28515625" customWidth="1"/>
    <col min="3" max="3" width="10.140625" customWidth="1"/>
    <col min="4" max="7" width="9.7109375" customWidth="1"/>
    <col min="8" max="14" width="2.7109375" customWidth="1"/>
    <col min="15" max="19" width="8.7109375" customWidth="1"/>
    <col min="20" max="23" width="9.140625" customWidth="1"/>
    <col min="24" max="24" width="5" customWidth="1"/>
    <col min="25" max="25" width="14.42578125" customWidth="1"/>
    <col min="26" max="26" width="16.5703125" customWidth="1"/>
    <col min="27" max="256" width="9.140625" customWidth="1"/>
  </cols>
  <sheetData>
    <row r="1" spans="1:28" x14ac:dyDescent="0.2">
      <c r="A1" s="8" t="s">
        <v>144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">
      <c r="A2" s="1"/>
      <c r="B2" s="7"/>
      <c r="C2" s="7"/>
      <c r="D2" s="7"/>
      <c r="E2" s="7"/>
      <c r="F2" s="7"/>
      <c r="G2" s="7"/>
      <c r="H2" s="7"/>
      <c r="I2" s="7"/>
      <c r="J2" s="7"/>
      <c r="K2" s="7"/>
    </row>
    <row r="3" spans="1:28" x14ac:dyDescent="0.2">
      <c r="A3" s="7"/>
      <c r="B3" s="7"/>
      <c r="C3" s="7"/>
      <c r="D3" s="7"/>
      <c r="E3" s="7"/>
      <c r="F3" s="17"/>
      <c r="G3" s="17"/>
      <c r="H3" s="17"/>
      <c r="I3" s="17"/>
      <c r="J3" s="17"/>
      <c r="K3" s="17"/>
    </row>
    <row r="4" spans="1:28" x14ac:dyDescent="0.2">
      <c r="A4" s="7"/>
      <c r="B4" s="7"/>
      <c r="C4" s="7"/>
      <c r="D4" s="7"/>
      <c r="E4" s="7"/>
      <c r="F4" s="17"/>
      <c r="G4" s="92"/>
      <c r="H4" s="92"/>
      <c r="I4" s="92"/>
      <c r="J4" s="92"/>
      <c r="K4" s="17"/>
      <c r="T4" t="s">
        <v>41</v>
      </c>
    </row>
    <row r="5" spans="1:28" x14ac:dyDescent="0.2">
      <c r="A5" s="7"/>
      <c r="B5" s="10" t="s">
        <v>27</v>
      </c>
      <c r="C5" s="10" t="s">
        <v>26</v>
      </c>
      <c r="D5" s="3" t="s">
        <v>39</v>
      </c>
      <c r="E5" s="10" t="s">
        <v>47</v>
      </c>
      <c r="F5" s="107"/>
      <c r="G5" s="17"/>
      <c r="H5" s="17"/>
      <c r="I5" s="17"/>
      <c r="J5" s="17"/>
      <c r="K5" s="17"/>
      <c r="O5" s="10" t="s">
        <v>27</v>
      </c>
      <c r="P5" s="10" t="s">
        <v>26</v>
      </c>
      <c r="Q5" s="3" t="s">
        <v>39</v>
      </c>
      <c r="R5" s="10" t="s">
        <v>47</v>
      </c>
      <c r="S5" s="92" t="s">
        <v>40</v>
      </c>
      <c r="T5" s="10" t="s">
        <v>27</v>
      </c>
      <c r="U5" s="10" t="s">
        <v>26</v>
      </c>
      <c r="V5" s="3" t="s">
        <v>39</v>
      </c>
      <c r="W5" s="10" t="s">
        <v>47</v>
      </c>
      <c r="Y5" t="s">
        <v>42</v>
      </c>
      <c r="Z5" t="s">
        <v>6</v>
      </c>
    </row>
    <row r="6" spans="1:28" x14ac:dyDescent="0.2">
      <c r="A6" t="s">
        <v>42</v>
      </c>
      <c r="B6" s="90">
        <v>0.16</v>
      </c>
      <c r="C6" s="90">
        <v>0.09</v>
      </c>
      <c r="D6" s="90">
        <v>0.09</v>
      </c>
      <c r="E6" s="90">
        <v>0.14000000000000001</v>
      </c>
      <c r="F6" s="107"/>
      <c r="G6" s="17"/>
      <c r="H6" s="90"/>
      <c r="I6" s="90"/>
      <c r="J6" s="90"/>
      <c r="K6" s="90"/>
      <c r="O6" s="88">
        <v>10</v>
      </c>
      <c r="P6" s="110">
        <v>0</v>
      </c>
      <c r="Q6" s="110">
        <v>0</v>
      </c>
      <c r="R6" s="109">
        <v>0</v>
      </c>
      <c r="S6" s="10">
        <f t="shared" ref="S6:S69" si="0">SUM(O6:R6)</f>
        <v>10</v>
      </c>
      <c r="T6" s="111">
        <f t="shared" ref="T6:T69" si="1">O6/S6</f>
        <v>1</v>
      </c>
      <c r="U6" s="110">
        <f t="shared" ref="U6:U69" si="2">P6/S6</f>
        <v>0</v>
      </c>
      <c r="V6" s="110">
        <f t="shared" ref="V6:V69" si="3">Q6/S6</f>
        <v>0</v>
      </c>
      <c r="W6" s="109">
        <f t="shared" ref="W6:W69" si="4">R6/S6</f>
        <v>0</v>
      </c>
      <c r="Y6" s="46">
        <f t="shared" ref="Y6:Y69" si="5">SUMPRODUCT(T6:W6,$B$6:$E$6)</f>
        <v>0.16</v>
      </c>
      <c r="Z6" s="46">
        <f t="shared" ref="Z6:Z69" si="6">SQRT(T6*T6*$B$7*$B$7+U6*U6*$C$7*$C$7+V6*V6*$D$7*$D$7+W6*W6*$E$7*$E$7+2*(T6*U6*$B$10*$B$7*$C$7+T6*V6*$C$10*$B$7*$D$7+T6*W6*$D$10*$B$7*$E$7+U6*V6*$C$11*$C$7*$D$7+U6*W6*$D$11*$C$7*$E$7+V6*W6*$D$12*$D$7*$E$7))</f>
        <v>0.1</v>
      </c>
    </row>
    <row r="7" spans="1:28" x14ac:dyDescent="0.2">
      <c r="A7" t="s">
        <v>6</v>
      </c>
      <c r="B7" s="90">
        <v>0.1</v>
      </c>
      <c r="C7" s="90">
        <v>0.03</v>
      </c>
      <c r="D7" s="90">
        <v>0.1</v>
      </c>
      <c r="E7" s="90">
        <v>0.06</v>
      </c>
      <c r="F7" s="107"/>
      <c r="G7" s="17"/>
      <c r="H7" s="90"/>
      <c r="I7" s="90"/>
      <c r="J7" s="90"/>
      <c r="K7" s="90"/>
      <c r="O7" s="105">
        <v>9</v>
      </c>
      <c r="P7" s="10">
        <v>1</v>
      </c>
      <c r="Q7" s="10">
        <v>0</v>
      </c>
      <c r="R7" s="15">
        <v>0</v>
      </c>
      <c r="S7" s="10">
        <f t="shared" si="0"/>
        <v>10</v>
      </c>
      <c r="T7" s="97">
        <f t="shared" si="1"/>
        <v>0.9</v>
      </c>
      <c r="U7" s="10">
        <f t="shared" si="2"/>
        <v>0.1</v>
      </c>
      <c r="V7" s="10">
        <f t="shared" si="3"/>
        <v>0</v>
      </c>
      <c r="W7" s="15">
        <f t="shared" si="4"/>
        <v>0</v>
      </c>
      <c r="Y7" s="46">
        <f t="shared" si="5"/>
        <v>0.15300000000000002</v>
      </c>
      <c r="Z7" s="46">
        <f t="shared" si="6"/>
        <v>9.1093358704133862E-2</v>
      </c>
    </row>
    <row r="8" spans="1:28" x14ac:dyDescent="0.2">
      <c r="A8" s="7"/>
      <c r="F8" s="107"/>
      <c r="G8" s="106"/>
      <c r="H8" s="17"/>
      <c r="I8" s="17"/>
      <c r="J8" s="17"/>
      <c r="K8" s="17"/>
      <c r="O8" s="105">
        <v>9</v>
      </c>
      <c r="P8" s="10">
        <v>0</v>
      </c>
      <c r="Q8" s="10">
        <v>1</v>
      </c>
      <c r="R8" s="15">
        <v>0</v>
      </c>
      <c r="S8" s="10">
        <f t="shared" si="0"/>
        <v>10</v>
      </c>
      <c r="T8" s="97">
        <f t="shared" si="1"/>
        <v>0.9</v>
      </c>
      <c r="U8" s="10">
        <f t="shared" si="2"/>
        <v>0</v>
      </c>
      <c r="V8" s="10">
        <f t="shared" si="3"/>
        <v>0.1</v>
      </c>
      <c r="W8" s="15">
        <f t="shared" si="4"/>
        <v>0</v>
      </c>
      <c r="Y8" s="46">
        <f t="shared" si="5"/>
        <v>0.15300000000000002</v>
      </c>
      <c r="Z8" s="46">
        <f t="shared" si="6"/>
        <v>9.3198712437458073E-2</v>
      </c>
    </row>
    <row r="9" spans="1:28" x14ac:dyDescent="0.2">
      <c r="A9" s="7" t="s">
        <v>48</v>
      </c>
      <c r="B9" s="10" t="s">
        <v>26</v>
      </c>
      <c r="C9" s="3" t="s">
        <v>39</v>
      </c>
      <c r="D9" s="10" t="s">
        <v>47</v>
      </c>
      <c r="F9" s="108" t="s">
        <v>46</v>
      </c>
      <c r="G9" s="106"/>
      <c r="H9" s="17"/>
      <c r="I9" s="17"/>
      <c r="J9" s="17"/>
      <c r="K9" s="17"/>
      <c r="O9" s="105">
        <v>9</v>
      </c>
      <c r="P9" s="10">
        <v>0</v>
      </c>
      <c r="Q9" s="10">
        <v>0</v>
      </c>
      <c r="R9" s="15">
        <v>1</v>
      </c>
      <c r="S9" s="10">
        <f t="shared" si="0"/>
        <v>10</v>
      </c>
      <c r="T9" s="97">
        <f t="shared" si="1"/>
        <v>0.9</v>
      </c>
      <c r="U9" s="10">
        <f t="shared" si="2"/>
        <v>0</v>
      </c>
      <c r="V9" s="10">
        <f t="shared" si="3"/>
        <v>0</v>
      </c>
      <c r="W9" s="15">
        <f t="shared" si="4"/>
        <v>0.1</v>
      </c>
      <c r="Y9" s="46">
        <f t="shared" si="5"/>
        <v>0.15800000000000003</v>
      </c>
      <c r="Z9" s="46">
        <f t="shared" si="6"/>
        <v>9.1271024975070822E-2</v>
      </c>
    </row>
    <row r="10" spans="1:28" x14ac:dyDescent="0.2">
      <c r="A10" s="107" t="s">
        <v>27</v>
      </c>
      <c r="B10" s="3">
        <v>0.35</v>
      </c>
      <c r="C10" s="3">
        <v>0.27</v>
      </c>
      <c r="D10" s="3">
        <v>0.18</v>
      </c>
      <c r="F10" s="106" t="s">
        <v>45</v>
      </c>
      <c r="G10" s="106"/>
      <c r="H10" s="17"/>
      <c r="I10" s="17"/>
      <c r="J10" s="17"/>
      <c r="K10" s="17"/>
      <c r="O10" s="105">
        <v>8</v>
      </c>
      <c r="P10" s="10">
        <v>2</v>
      </c>
      <c r="Q10" s="10">
        <v>0</v>
      </c>
      <c r="R10" s="15">
        <v>0</v>
      </c>
      <c r="S10" s="10">
        <f t="shared" si="0"/>
        <v>10</v>
      </c>
      <c r="T10" s="97">
        <f t="shared" si="1"/>
        <v>0.8</v>
      </c>
      <c r="U10" s="10">
        <f t="shared" si="2"/>
        <v>0.2</v>
      </c>
      <c r="V10" s="10">
        <f t="shared" si="3"/>
        <v>0</v>
      </c>
      <c r="W10" s="15">
        <f t="shared" si="4"/>
        <v>0</v>
      </c>
      <c r="Y10" s="46">
        <f t="shared" si="5"/>
        <v>0.14599999999999999</v>
      </c>
      <c r="Z10" s="46">
        <f t="shared" si="6"/>
        <v>8.2292162445763942E-2</v>
      </c>
    </row>
    <row r="11" spans="1:28" x14ac:dyDescent="0.2">
      <c r="A11" s="107" t="s">
        <v>26</v>
      </c>
      <c r="B11" s="3"/>
      <c r="C11" s="3">
        <v>0.32</v>
      </c>
      <c r="D11" s="3">
        <v>0.23</v>
      </c>
      <c r="F11" s="106" t="s">
        <v>44</v>
      </c>
      <c r="G11" s="106"/>
      <c r="H11" s="17"/>
      <c r="I11" s="17"/>
      <c r="J11" s="17"/>
      <c r="K11" s="17"/>
      <c r="O11" s="105">
        <v>8</v>
      </c>
      <c r="P11" s="10">
        <v>0</v>
      </c>
      <c r="Q11" s="10">
        <v>2</v>
      </c>
      <c r="R11" s="15">
        <v>0</v>
      </c>
      <c r="S11" s="10">
        <f t="shared" si="0"/>
        <v>10</v>
      </c>
      <c r="T11" s="97">
        <f t="shared" si="1"/>
        <v>0.8</v>
      </c>
      <c r="U11" s="10">
        <f t="shared" si="2"/>
        <v>0</v>
      </c>
      <c r="V11" s="10">
        <f t="shared" si="3"/>
        <v>0.2</v>
      </c>
      <c r="W11" s="15">
        <f t="shared" si="4"/>
        <v>0</v>
      </c>
      <c r="Y11" s="46">
        <f t="shared" si="5"/>
        <v>0.14599999999999999</v>
      </c>
      <c r="Z11" s="46">
        <f t="shared" si="6"/>
        <v>8.7544274512957168E-2</v>
      </c>
    </row>
    <row r="12" spans="1:28" x14ac:dyDescent="0.2">
      <c r="A12" s="107" t="s">
        <v>39</v>
      </c>
      <c r="B12" s="3"/>
      <c r="C12" s="3"/>
      <c r="D12" s="3">
        <v>0.41</v>
      </c>
      <c r="F12" s="106"/>
      <c r="G12" s="106"/>
      <c r="H12" s="17"/>
      <c r="I12" s="17"/>
      <c r="J12" s="17"/>
      <c r="K12" s="17"/>
      <c r="O12" s="105">
        <v>8</v>
      </c>
      <c r="P12" s="10">
        <v>0</v>
      </c>
      <c r="Q12" s="10">
        <v>0</v>
      </c>
      <c r="R12" s="15">
        <v>2</v>
      </c>
      <c r="S12" s="10">
        <f t="shared" si="0"/>
        <v>10</v>
      </c>
      <c r="T12" s="97">
        <f t="shared" si="1"/>
        <v>0.8</v>
      </c>
      <c r="U12" s="10">
        <f t="shared" si="2"/>
        <v>0</v>
      </c>
      <c r="V12" s="10">
        <f t="shared" si="3"/>
        <v>0</v>
      </c>
      <c r="W12" s="15">
        <f t="shared" si="4"/>
        <v>0.2</v>
      </c>
      <c r="Y12" s="46">
        <f t="shared" si="5"/>
        <v>0.156</v>
      </c>
      <c r="Z12" s="46">
        <f t="shared" si="6"/>
        <v>8.300361437913413E-2</v>
      </c>
    </row>
    <row r="13" spans="1:28" x14ac:dyDescent="0.2">
      <c r="F13" s="106"/>
      <c r="G13" s="106"/>
      <c r="H13" s="17"/>
      <c r="I13" s="17"/>
      <c r="J13" s="17"/>
      <c r="K13" s="17"/>
      <c r="O13" s="105">
        <v>8</v>
      </c>
      <c r="P13" s="10">
        <v>1</v>
      </c>
      <c r="Q13" s="10">
        <v>1</v>
      </c>
      <c r="R13" s="15">
        <v>0</v>
      </c>
      <c r="S13" s="10">
        <f t="shared" si="0"/>
        <v>10</v>
      </c>
      <c r="T13" s="97">
        <f t="shared" si="1"/>
        <v>0.8</v>
      </c>
      <c r="U13" s="10">
        <f t="shared" si="2"/>
        <v>0.1</v>
      </c>
      <c r="V13" s="10">
        <f t="shared" si="3"/>
        <v>0.1</v>
      </c>
      <c r="W13" s="15">
        <f t="shared" si="4"/>
        <v>0</v>
      </c>
      <c r="Y13" s="46">
        <f t="shared" si="5"/>
        <v>0.14600000000000002</v>
      </c>
      <c r="Z13" s="46">
        <f t="shared" si="6"/>
        <v>8.4428668116937639E-2</v>
      </c>
    </row>
    <row r="14" spans="1:28" x14ac:dyDescent="0.2">
      <c r="A14" s="9"/>
      <c r="B14" s="46"/>
      <c r="C14" s="46"/>
      <c r="D14" s="46"/>
      <c r="E14" s="46"/>
      <c r="F14" s="106"/>
      <c r="G14" s="106"/>
      <c r="H14" s="17"/>
      <c r="I14" s="17"/>
      <c r="J14" s="17"/>
      <c r="K14" s="17"/>
      <c r="O14" s="105">
        <v>8</v>
      </c>
      <c r="P14" s="10">
        <v>1</v>
      </c>
      <c r="Q14" s="10">
        <v>0</v>
      </c>
      <c r="R14" s="15">
        <v>1</v>
      </c>
      <c r="S14" s="10">
        <f t="shared" si="0"/>
        <v>10</v>
      </c>
      <c r="T14" s="97">
        <f t="shared" si="1"/>
        <v>0.8</v>
      </c>
      <c r="U14" s="10">
        <f t="shared" si="2"/>
        <v>0.1</v>
      </c>
      <c r="V14" s="10">
        <f t="shared" si="3"/>
        <v>0</v>
      </c>
      <c r="W14" s="15">
        <f t="shared" si="4"/>
        <v>0.1</v>
      </c>
      <c r="Y14" s="46">
        <f t="shared" si="5"/>
        <v>0.15100000000000002</v>
      </c>
      <c r="Z14" s="46">
        <f t="shared" si="6"/>
        <v>8.2426209423944768E-2</v>
      </c>
    </row>
    <row r="15" spans="1:28" x14ac:dyDescent="0.2">
      <c r="A15" s="9"/>
      <c r="B15" s="46"/>
      <c r="C15" s="46"/>
      <c r="D15" s="46"/>
      <c r="E15" s="46"/>
      <c r="H15" s="7"/>
      <c r="I15" s="7"/>
      <c r="J15" s="7"/>
      <c r="K15" s="7"/>
      <c r="O15" s="105">
        <v>8</v>
      </c>
      <c r="P15" s="10">
        <v>0</v>
      </c>
      <c r="Q15" s="10">
        <v>1</v>
      </c>
      <c r="R15" s="15">
        <v>1</v>
      </c>
      <c r="S15" s="10">
        <f t="shared" si="0"/>
        <v>10</v>
      </c>
      <c r="T15" s="97">
        <f t="shared" si="1"/>
        <v>0.8</v>
      </c>
      <c r="U15" s="10">
        <f t="shared" si="2"/>
        <v>0</v>
      </c>
      <c r="V15" s="10">
        <f t="shared" si="3"/>
        <v>0.1</v>
      </c>
      <c r="W15" s="15">
        <f t="shared" si="4"/>
        <v>0.1</v>
      </c>
      <c r="Y15" s="46">
        <f t="shared" si="5"/>
        <v>0.15100000000000002</v>
      </c>
      <c r="Z15" s="46">
        <f t="shared" si="6"/>
        <v>8.4793867702800313E-2</v>
      </c>
    </row>
    <row r="16" spans="1:28" x14ac:dyDescent="0.2">
      <c r="A16" s="9"/>
      <c r="B16" s="46"/>
      <c r="C16" s="46"/>
      <c r="D16" s="46"/>
      <c r="E16" s="46"/>
      <c r="H16" s="7"/>
      <c r="I16" s="7"/>
      <c r="J16" s="7"/>
      <c r="K16" s="7"/>
      <c r="O16" s="105">
        <v>7</v>
      </c>
      <c r="P16" s="10">
        <v>3</v>
      </c>
      <c r="Q16" s="10">
        <v>0</v>
      </c>
      <c r="R16" s="15">
        <v>0</v>
      </c>
      <c r="S16" s="10">
        <f t="shared" si="0"/>
        <v>10</v>
      </c>
      <c r="T16" s="97">
        <f t="shared" si="1"/>
        <v>0.7</v>
      </c>
      <c r="U16" s="10">
        <f t="shared" si="2"/>
        <v>0.3</v>
      </c>
      <c r="V16" s="10">
        <f t="shared" si="3"/>
        <v>0</v>
      </c>
      <c r="W16" s="15">
        <f t="shared" si="4"/>
        <v>0</v>
      </c>
      <c r="Y16" s="46">
        <f t="shared" si="5"/>
        <v>0.13899999999999998</v>
      </c>
      <c r="Z16" s="46">
        <f t="shared" si="6"/>
        <v>7.3634231170020367E-2</v>
      </c>
    </row>
    <row r="17" spans="1:26" x14ac:dyDescent="0.2">
      <c r="A17" s="9"/>
      <c r="B17" s="46"/>
      <c r="C17" s="46"/>
      <c r="D17" s="46"/>
      <c r="E17" s="46"/>
      <c r="H17" s="7"/>
      <c r="I17" s="7"/>
      <c r="J17" s="7"/>
      <c r="K17" s="7"/>
      <c r="O17" s="105">
        <v>7</v>
      </c>
      <c r="P17" s="10">
        <v>0</v>
      </c>
      <c r="Q17" s="10">
        <v>3</v>
      </c>
      <c r="R17" s="15">
        <v>0</v>
      </c>
      <c r="S17" s="10">
        <f t="shared" si="0"/>
        <v>10</v>
      </c>
      <c r="T17" s="97">
        <f t="shared" si="1"/>
        <v>0.7</v>
      </c>
      <c r="U17" s="10">
        <f t="shared" si="2"/>
        <v>0</v>
      </c>
      <c r="V17" s="10">
        <f t="shared" si="3"/>
        <v>0.3</v>
      </c>
      <c r="W17" s="15">
        <f t="shared" si="4"/>
        <v>0</v>
      </c>
      <c r="Y17" s="46">
        <f t="shared" si="5"/>
        <v>0.13899999999999998</v>
      </c>
      <c r="Z17" s="46">
        <f t="shared" si="6"/>
        <v>8.3270643086264196E-2</v>
      </c>
    </row>
    <row r="18" spans="1:26" x14ac:dyDescent="0.2">
      <c r="A18" s="7"/>
      <c r="H18" s="7"/>
      <c r="I18" s="7"/>
      <c r="J18" s="7"/>
      <c r="K18" s="7"/>
      <c r="O18" s="105">
        <v>7</v>
      </c>
      <c r="P18" s="10">
        <v>0</v>
      </c>
      <c r="Q18" s="10">
        <v>0</v>
      </c>
      <c r="R18" s="15">
        <v>3</v>
      </c>
      <c r="S18" s="10">
        <f t="shared" si="0"/>
        <v>10</v>
      </c>
      <c r="T18" s="97">
        <f t="shared" si="1"/>
        <v>0.7</v>
      </c>
      <c r="U18" s="10">
        <f t="shared" si="2"/>
        <v>0</v>
      </c>
      <c r="V18" s="10">
        <f t="shared" si="3"/>
        <v>0</v>
      </c>
      <c r="W18" s="15">
        <f t="shared" si="4"/>
        <v>0.3</v>
      </c>
      <c r="Y18" s="46">
        <f t="shared" si="5"/>
        <v>0.154</v>
      </c>
      <c r="Z18" s="46">
        <f t="shared" si="6"/>
        <v>7.5349850696600579E-2</v>
      </c>
    </row>
    <row r="19" spans="1:26" x14ac:dyDescent="0.2">
      <c r="H19" s="7"/>
      <c r="I19" s="7"/>
      <c r="J19" s="7"/>
      <c r="K19" s="7"/>
      <c r="O19" s="105">
        <v>7</v>
      </c>
      <c r="P19" s="10">
        <v>2</v>
      </c>
      <c r="Q19" s="10">
        <v>1</v>
      </c>
      <c r="R19" s="15">
        <v>0</v>
      </c>
      <c r="S19" s="10">
        <f t="shared" si="0"/>
        <v>10</v>
      </c>
      <c r="T19" s="97">
        <f t="shared" si="1"/>
        <v>0.7</v>
      </c>
      <c r="U19" s="10">
        <f t="shared" si="2"/>
        <v>0.2</v>
      </c>
      <c r="V19" s="10">
        <f t="shared" si="3"/>
        <v>0.1</v>
      </c>
      <c r="W19" s="15">
        <f t="shared" si="4"/>
        <v>0</v>
      </c>
      <c r="Y19" s="46">
        <f t="shared" si="5"/>
        <v>0.13899999999999998</v>
      </c>
      <c r="Z19" s="46">
        <f t="shared" si="6"/>
        <v>7.5805013026844073E-2</v>
      </c>
    </row>
    <row r="20" spans="1:26" x14ac:dyDescent="0.2">
      <c r="H20" s="7"/>
      <c r="I20" s="7"/>
      <c r="J20" s="7"/>
      <c r="K20" s="7"/>
      <c r="O20" s="105">
        <v>7</v>
      </c>
      <c r="P20" s="10">
        <v>2</v>
      </c>
      <c r="Q20" s="10">
        <v>0</v>
      </c>
      <c r="R20" s="15">
        <v>1</v>
      </c>
      <c r="S20" s="10">
        <f t="shared" si="0"/>
        <v>10</v>
      </c>
      <c r="T20" s="97">
        <f t="shared" si="1"/>
        <v>0.7</v>
      </c>
      <c r="U20" s="10">
        <f t="shared" si="2"/>
        <v>0.2</v>
      </c>
      <c r="V20" s="10">
        <f t="shared" si="3"/>
        <v>0</v>
      </c>
      <c r="W20" s="15">
        <f t="shared" si="4"/>
        <v>0.1</v>
      </c>
      <c r="Y20" s="46">
        <f t="shared" si="5"/>
        <v>0.14399999999999999</v>
      </c>
      <c r="Z20" s="46">
        <f t="shared" si="6"/>
        <v>7.3714042081546444E-2</v>
      </c>
    </row>
    <row r="21" spans="1:26" x14ac:dyDescent="0.2">
      <c r="H21" s="7"/>
      <c r="I21" s="7"/>
      <c r="J21" s="7"/>
      <c r="K21" s="7"/>
      <c r="O21" s="105">
        <v>7</v>
      </c>
      <c r="P21" s="10">
        <v>0</v>
      </c>
      <c r="Q21" s="10">
        <v>2</v>
      </c>
      <c r="R21" s="15">
        <v>1</v>
      </c>
      <c r="S21" s="10">
        <f t="shared" si="0"/>
        <v>10</v>
      </c>
      <c r="T21" s="97">
        <f t="shared" si="1"/>
        <v>0.7</v>
      </c>
      <c r="U21" s="10">
        <f t="shared" si="2"/>
        <v>0</v>
      </c>
      <c r="V21" s="10">
        <f t="shared" si="3"/>
        <v>0.2</v>
      </c>
      <c r="W21" s="15">
        <f t="shared" si="4"/>
        <v>0.1</v>
      </c>
      <c r="Y21" s="46">
        <f t="shared" si="5"/>
        <v>0.14399999999999999</v>
      </c>
      <c r="Z21" s="46">
        <f t="shared" si="6"/>
        <v>7.9634163522950371E-2</v>
      </c>
    </row>
    <row r="22" spans="1:26" x14ac:dyDescent="0.2">
      <c r="H22" s="7"/>
      <c r="I22" s="7"/>
      <c r="J22" s="7"/>
      <c r="K22" s="7"/>
      <c r="O22" s="105">
        <v>7</v>
      </c>
      <c r="P22" s="10">
        <v>1</v>
      </c>
      <c r="Q22" s="10">
        <v>2</v>
      </c>
      <c r="R22" s="15">
        <v>0</v>
      </c>
      <c r="S22" s="10">
        <f t="shared" si="0"/>
        <v>10</v>
      </c>
      <c r="T22" s="97">
        <f t="shared" si="1"/>
        <v>0.7</v>
      </c>
      <c r="U22" s="10">
        <f t="shared" si="2"/>
        <v>0.1</v>
      </c>
      <c r="V22" s="10">
        <f t="shared" si="3"/>
        <v>0.2</v>
      </c>
      <c r="W22" s="15">
        <f t="shared" si="4"/>
        <v>0</v>
      </c>
      <c r="Y22" s="46">
        <f t="shared" si="5"/>
        <v>0.13899999999999998</v>
      </c>
      <c r="Z22" s="46">
        <f t="shared" si="6"/>
        <v>7.9059471285861757E-2</v>
      </c>
    </row>
    <row r="23" spans="1:26" x14ac:dyDescent="0.2">
      <c r="H23" s="7"/>
      <c r="I23" s="7"/>
      <c r="J23" s="7"/>
      <c r="K23" s="7"/>
      <c r="O23" s="105">
        <v>7</v>
      </c>
      <c r="P23" s="10">
        <v>1</v>
      </c>
      <c r="Q23" s="10">
        <v>0</v>
      </c>
      <c r="R23" s="15">
        <v>2</v>
      </c>
      <c r="S23" s="10">
        <f t="shared" si="0"/>
        <v>10</v>
      </c>
      <c r="T23" s="97">
        <f t="shared" si="1"/>
        <v>0.7</v>
      </c>
      <c r="U23" s="10">
        <f t="shared" si="2"/>
        <v>0.1</v>
      </c>
      <c r="V23" s="10">
        <f t="shared" si="3"/>
        <v>0</v>
      </c>
      <c r="W23" s="15">
        <f t="shared" si="4"/>
        <v>0.2</v>
      </c>
      <c r="Y23" s="46">
        <f t="shared" si="5"/>
        <v>0.14899999999999999</v>
      </c>
      <c r="Z23" s="46">
        <f t="shared" si="6"/>
        <v>7.4289703189607648E-2</v>
      </c>
    </row>
    <row r="24" spans="1:26" x14ac:dyDescent="0.2">
      <c r="H24" s="7"/>
      <c r="I24" s="7"/>
      <c r="J24" s="7"/>
      <c r="K24" s="7"/>
      <c r="O24" s="105">
        <v>7</v>
      </c>
      <c r="P24" s="10">
        <v>0</v>
      </c>
      <c r="Q24" s="10">
        <v>1</v>
      </c>
      <c r="R24" s="15">
        <v>2</v>
      </c>
      <c r="S24" s="10">
        <f t="shared" si="0"/>
        <v>10</v>
      </c>
      <c r="T24" s="97">
        <f t="shared" si="1"/>
        <v>0.7</v>
      </c>
      <c r="U24" s="10">
        <f t="shared" si="2"/>
        <v>0</v>
      </c>
      <c r="V24" s="10">
        <f t="shared" si="3"/>
        <v>0.1</v>
      </c>
      <c r="W24" s="15">
        <f t="shared" si="4"/>
        <v>0.2</v>
      </c>
      <c r="Y24" s="46">
        <f t="shared" si="5"/>
        <v>0.14899999999999999</v>
      </c>
      <c r="Z24" s="46">
        <f t="shared" si="6"/>
        <v>7.6959729729255161E-2</v>
      </c>
    </row>
    <row r="25" spans="1:26" x14ac:dyDescent="0.2">
      <c r="H25" s="7"/>
      <c r="I25" s="7"/>
      <c r="J25" s="7"/>
      <c r="K25" s="7"/>
      <c r="O25" s="105">
        <v>7</v>
      </c>
      <c r="P25" s="10">
        <v>1</v>
      </c>
      <c r="Q25" s="10">
        <v>1</v>
      </c>
      <c r="R25" s="15">
        <v>1</v>
      </c>
      <c r="S25" s="10">
        <f t="shared" si="0"/>
        <v>10</v>
      </c>
      <c r="T25" s="97">
        <f t="shared" si="1"/>
        <v>0.7</v>
      </c>
      <c r="U25" s="10">
        <f t="shared" si="2"/>
        <v>0.1</v>
      </c>
      <c r="V25" s="10">
        <f t="shared" si="3"/>
        <v>0.1</v>
      </c>
      <c r="W25" s="15">
        <f t="shared" si="4"/>
        <v>0.1</v>
      </c>
      <c r="Y25" s="46">
        <f t="shared" si="5"/>
        <v>0.14399999999999999</v>
      </c>
      <c r="Z25" s="46">
        <f t="shared" si="6"/>
        <v>7.6143811304662176E-2</v>
      </c>
    </row>
    <row r="26" spans="1:26" x14ac:dyDescent="0.2">
      <c r="H26" s="7"/>
      <c r="I26" s="7"/>
      <c r="J26" s="7"/>
      <c r="K26" s="7"/>
      <c r="O26" s="97">
        <v>6</v>
      </c>
      <c r="P26" s="10">
        <v>4</v>
      </c>
      <c r="Q26" s="10">
        <v>0</v>
      </c>
      <c r="R26" s="15">
        <v>0</v>
      </c>
      <c r="S26" s="10">
        <f t="shared" si="0"/>
        <v>10</v>
      </c>
      <c r="T26" s="97">
        <f t="shared" si="1"/>
        <v>0.6</v>
      </c>
      <c r="U26" s="10">
        <f t="shared" si="2"/>
        <v>0.4</v>
      </c>
      <c r="V26" s="10">
        <f t="shared" si="3"/>
        <v>0</v>
      </c>
      <c r="W26" s="15">
        <f t="shared" si="4"/>
        <v>0</v>
      </c>
      <c r="Y26" s="46">
        <f t="shared" si="5"/>
        <v>0.13200000000000001</v>
      </c>
      <c r="Z26" s="46">
        <f t="shared" si="6"/>
        <v>6.5176682947201289E-2</v>
      </c>
    </row>
    <row r="27" spans="1:26" x14ac:dyDescent="0.2">
      <c r="A27" s="7"/>
      <c r="H27" s="7"/>
      <c r="I27" s="7"/>
      <c r="J27" s="7"/>
      <c r="K27" s="7"/>
      <c r="O27" s="97">
        <v>6</v>
      </c>
      <c r="P27" s="10">
        <v>0</v>
      </c>
      <c r="Q27" s="10">
        <v>4</v>
      </c>
      <c r="R27" s="15">
        <v>0</v>
      </c>
      <c r="S27" s="10">
        <f t="shared" si="0"/>
        <v>10</v>
      </c>
      <c r="T27" s="97">
        <f t="shared" si="1"/>
        <v>0.6</v>
      </c>
      <c r="U27" s="10">
        <f t="shared" si="2"/>
        <v>0</v>
      </c>
      <c r="V27" s="10">
        <f t="shared" si="3"/>
        <v>0.4</v>
      </c>
      <c r="W27" s="15">
        <f t="shared" si="4"/>
        <v>0</v>
      </c>
      <c r="Y27" s="46">
        <f t="shared" si="5"/>
        <v>0.13200000000000001</v>
      </c>
      <c r="Z27" s="46">
        <f t="shared" si="6"/>
        <v>8.0597766718439545E-2</v>
      </c>
    </row>
    <row r="28" spans="1:26" x14ac:dyDescent="0.2">
      <c r="A28" s="7"/>
      <c r="H28" s="7"/>
      <c r="I28" s="7"/>
      <c r="J28" s="7"/>
      <c r="K28" s="7"/>
      <c r="O28" s="97">
        <v>6</v>
      </c>
      <c r="P28" s="10">
        <v>0</v>
      </c>
      <c r="Q28" s="10">
        <v>0</v>
      </c>
      <c r="R28" s="15">
        <v>4</v>
      </c>
      <c r="S28" s="10">
        <f t="shared" si="0"/>
        <v>10</v>
      </c>
      <c r="T28" s="97">
        <f t="shared" si="1"/>
        <v>0.6</v>
      </c>
      <c r="U28" s="10">
        <f t="shared" si="2"/>
        <v>0</v>
      </c>
      <c r="V28" s="10">
        <f t="shared" si="3"/>
        <v>0</v>
      </c>
      <c r="W28" s="15">
        <f t="shared" si="4"/>
        <v>0.4</v>
      </c>
      <c r="Y28" s="46">
        <f t="shared" si="5"/>
        <v>0.15200000000000002</v>
      </c>
      <c r="Z28" s="46">
        <f t="shared" si="6"/>
        <v>6.8515691633376952E-2</v>
      </c>
    </row>
    <row r="29" spans="1:26" x14ac:dyDescent="0.2">
      <c r="A29" s="7"/>
      <c r="H29" s="7"/>
      <c r="I29" s="7"/>
      <c r="J29" s="7"/>
      <c r="K29" s="7"/>
      <c r="O29" s="97">
        <v>6</v>
      </c>
      <c r="P29" s="10">
        <v>3</v>
      </c>
      <c r="Q29" s="10">
        <v>1</v>
      </c>
      <c r="R29" s="15">
        <v>0</v>
      </c>
      <c r="S29" s="10">
        <f t="shared" si="0"/>
        <v>10</v>
      </c>
      <c r="T29" s="97">
        <f t="shared" si="1"/>
        <v>0.6</v>
      </c>
      <c r="U29" s="10">
        <f t="shared" si="2"/>
        <v>0.3</v>
      </c>
      <c r="V29" s="10">
        <f t="shared" si="3"/>
        <v>0.1</v>
      </c>
      <c r="W29" s="15">
        <f t="shared" si="4"/>
        <v>0</v>
      </c>
      <c r="Y29" s="46">
        <f t="shared" si="5"/>
        <v>0.13200000000000001</v>
      </c>
      <c r="Z29" s="46">
        <f t="shared" si="6"/>
        <v>6.7383974355925302E-2</v>
      </c>
    </row>
    <row r="30" spans="1:26" x14ac:dyDescent="0.2">
      <c r="A30" s="7"/>
      <c r="H30" s="7"/>
      <c r="I30" s="7"/>
      <c r="J30" s="7"/>
      <c r="K30" s="7"/>
      <c r="O30" s="97">
        <v>6</v>
      </c>
      <c r="P30" s="10">
        <v>3</v>
      </c>
      <c r="Q30" s="10">
        <v>0</v>
      </c>
      <c r="R30" s="15">
        <v>1</v>
      </c>
      <c r="S30" s="10">
        <f t="shared" si="0"/>
        <v>10</v>
      </c>
      <c r="T30" s="97">
        <f t="shared" si="1"/>
        <v>0.6</v>
      </c>
      <c r="U30" s="10">
        <f t="shared" si="2"/>
        <v>0.3</v>
      </c>
      <c r="V30" s="10">
        <f t="shared" si="3"/>
        <v>0</v>
      </c>
      <c r="W30" s="15">
        <f t="shared" si="4"/>
        <v>0.1</v>
      </c>
      <c r="Y30" s="46">
        <f t="shared" si="5"/>
        <v>0.13700000000000001</v>
      </c>
      <c r="Z30" s="46">
        <f t="shared" si="6"/>
        <v>6.5187728906597145E-2</v>
      </c>
    </row>
    <row r="31" spans="1:26" x14ac:dyDescent="0.2">
      <c r="A31" s="7"/>
      <c r="H31" s="7"/>
      <c r="I31" s="7"/>
      <c r="J31" s="7"/>
      <c r="K31" s="7"/>
      <c r="O31" s="97">
        <v>6</v>
      </c>
      <c r="P31" s="10">
        <v>0</v>
      </c>
      <c r="Q31" s="10">
        <v>3</v>
      </c>
      <c r="R31" s="15">
        <v>1</v>
      </c>
      <c r="S31" s="10">
        <f t="shared" si="0"/>
        <v>10</v>
      </c>
      <c r="T31" s="97">
        <f t="shared" si="1"/>
        <v>0.6</v>
      </c>
      <c r="U31" s="10">
        <f t="shared" si="2"/>
        <v>0</v>
      </c>
      <c r="V31" s="10">
        <f t="shared" si="3"/>
        <v>0.3</v>
      </c>
      <c r="W31" s="15">
        <f t="shared" si="4"/>
        <v>0.1</v>
      </c>
      <c r="Y31" s="46">
        <f t="shared" si="5"/>
        <v>0.13700000000000001</v>
      </c>
      <c r="Z31" s="46">
        <f t="shared" si="6"/>
        <v>7.6060502233419411E-2</v>
      </c>
    </row>
    <row r="32" spans="1:26" x14ac:dyDescent="0.2">
      <c r="A32" s="7"/>
      <c r="H32" s="7"/>
      <c r="I32" s="7"/>
      <c r="J32" s="7"/>
      <c r="K32" s="7"/>
      <c r="O32" s="97">
        <v>6</v>
      </c>
      <c r="P32" s="10">
        <v>1</v>
      </c>
      <c r="Q32" s="10">
        <v>3</v>
      </c>
      <c r="R32" s="15">
        <v>0</v>
      </c>
      <c r="S32" s="10">
        <f t="shared" si="0"/>
        <v>10</v>
      </c>
      <c r="T32" s="97">
        <f t="shared" si="1"/>
        <v>0.6</v>
      </c>
      <c r="U32" s="10">
        <f t="shared" si="2"/>
        <v>0.1</v>
      </c>
      <c r="V32" s="10">
        <f t="shared" si="3"/>
        <v>0.3</v>
      </c>
      <c r="W32" s="15">
        <f t="shared" si="4"/>
        <v>0</v>
      </c>
      <c r="Y32" s="46">
        <f t="shared" si="5"/>
        <v>0.13200000000000001</v>
      </c>
      <c r="Z32" s="46">
        <f t="shared" si="6"/>
        <v>7.5263536988371738E-2</v>
      </c>
    </row>
    <row r="33" spans="1:26" x14ac:dyDescent="0.2">
      <c r="A33" s="7"/>
      <c r="H33" s="7"/>
      <c r="I33" s="7"/>
      <c r="J33" s="7"/>
      <c r="K33" s="7"/>
      <c r="O33" s="97">
        <v>6</v>
      </c>
      <c r="P33" s="10">
        <v>1</v>
      </c>
      <c r="Q33" s="10">
        <v>0</v>
      </c>
      <c r="R33" s="15">
        <v>3</v>
      </c>
      <c r="S33" s="10">
        <f t="shared" si="0"/>
        <v>10</v>
      </c>
      <c r="T33" s="97">
        <f t="shared" si="1"/>
        <v>0.6</v>
      </c>
      <c r="U33" s="10">
        <f t="shared" si="2"/>
        <v>0.1</v>
      </c>
      <c r="V33" s="10">
        <f t="shared" si="3"/>
        <v>0</v>
      </c>
      <c r="W33" s="15">
        <f t="shared" si="4"/>
        <v>0.3</v>
      </c>
      <c r="Y33" s="46">
        <f t="shared" si="5"/>
        <v>0.14699999999999999</v>
      </c>
      <c r="Z33" s="46">
        <f t="shared" si="6"/>
        <v>6.6877799006845318E-2</v>
      </c>
    </row>
    <row r="34" spans="1:26" x14ac:dyDescent="0.2">
      <c r="A34" s="7"/>
      <c r="H34" s="7"/>
      <c r="I34" s="7"/>
      <c r="J34" s="7"/>
      <c r="K34" s="7"/>
      <c r="O34" s="97">
        <v>6</v>
      </c>
      <c r="P34" s="10">
        <v>0</v>
      </c>
      <c r="Q34" s="10">
        <v>1</v>
      </c>
      <c r="R34" s="15">
        <v>3</v>
      </c>
      <c r="S34" s="10">
        <f t="shared" si="0"/>
        <v>10</v>
      </c>
      <c r="T34" s="97">
        <f t="shared" si="1"/>
        <v>0.6</v>
      </c>
      <c r="U34" s="10">
        <f t="shared" si="2"/>
        <v>0</v>
      </c>
      <c r="V34" s="10">
        <f t="shared" si="3"/>
        <v>0.1</v>
      </c>
      <c r="W34" s="15">
        <f t="shared" si="4"/>
        <v>0.3</v>
      </c>
      <c r="Y34" s="46">
        <f t="shared" si="5"/>
        <v>0.14699999999999999</v>
      </c>
      <c r="Z34" s="46">
        <f t="shared" si="6"/>
        <v>6.9888482599066354E-2</v>
      </c>
    </row>
    <row r="35" spans="1:26" x14ac:dyDescent="0.2">
      <c r="A35" s="7"/>
      <c r="H35" s="7"/>
      <c r="I35" s="7"/>
      <c r="J35" s="7"/>
      <c r="K35" s="7"/>
      <c r="O35" s="97">
        <v>6</v>
      </c>
      <c r="P35" s="10">
        <v>2</v>
      </c>
      <c r="Q35" s="10">
        <v>2</v>
      </c>
      <c r="R35" s="15">
        <v>0</v>
      </c>
      <c r="S35" s="10">
        <f t="shared" si="0"/>
        <v>10</v>
      </c>
      <c r="T35" s="97">
        <f t="shared" si="1"/>
        <v>0.6</v>
      </c>
      <c r="U35" s="10">
        <f t="shared" si="2"/>
        <v>0.2</v>
      </c>
      <c r="V35" s="10">
        <f t="shared" si="3"/>
        <v>0.2</v>
      </c>
      <c r="W35" s="15">
        <f t="shared" si="4"/>
        <v>0</v>
      </c>
      <c r="Y35" s="46">
        <f t="shared" si="5"/>
        <v>0.13200000000000001</v>
      </c>
      <c r="Z35" s="46">
        <f t="shared" si="6"/>
        <v>7.0801129934486215E-2</v>
      </c>
    </row>
    <row r="36" spans="1:26" x14ac:dyDescent="0.2">
      <c r="A36" s="1"/>
      <c r="H36" s="7"/>
      <c r="I36" s="7"/>
      <c r="J36" s="7"/>
      <c r="K36" s="7"/>
      <c r="O36" s="97">
        <v>6</v>
      </c>
      <c r="P36" s="10">
        <v>2</v>
      </c>
      <c r="Q36" s="10">
        <v>0</v>
      </c>
      <c r="R36" s="15">
        <v>2</v>
      </c>
      <c r="S36" s="10">
        <f t="shared" si="0"/>
        <v>10</v>
      </c>
      <c r="T36" s="97">
        <f t="shared" si="1"/>
        <v>0.6</v>
      </c>
      <c r="U36" s="10">
        <f t="shared" si="2"/>
        <v>0.2</v>
      </c>
      <c r="V36" s="10">
        <f t="shared" si="3"/>
        <v>0</v>
      </c>
      <c r="W36" s="15">
        <f t="shared" si="4"/>
        <v>0.2</v>
      </c>
      <c r="Y36" s="46">
        <f t="shared" si="5"/>
        <v>0.14200000000000002</v>
      </c>
      <c r="Z36" s="46">
        <f t="shared" si="6"/>
        <v>6.5759562042337225E-2</v>
      </c>
    </row>
    <row r="37" spans="1:26" x14ac:dyDescent="0.2">
      <c r="A37" s="1"/>
      <c r="H37" s="7"/>
      <c r="I37" s="7"/>
      <c r="J37" s="7"/>
      <c r="K37" s="7"/>
      <c r="O37" s="97">
        <v>6</v>
      </c>
      <c r="P37" s="10">
        <v>0</v>
      </c>
      <c r="Q37" s="10">
        <v>2</v>
      </c>
      <c r="R37" s="15">
        <v>2</v>
      </c>
      <c r="S37" s="10">
        <f t="shared" si="0"/>
        <v>10</v>
      </c>
      <c r="T37" s="97">
        <f t="shared" si="1"/>
        <v>0.6</v>
      </c>
      <c r="U37" s="10">
        <f t="shared" si="2"/>
        <v>0</v>
      </c>
      <c r="V37" s="10">
        <f t="shared" si="3"/>
        <v>0.2</v>
      </c>
      <c r="W37" s="15">
        <f t="shared" si="4"/>
        <v>0.2</v>
      </c>
      <c r="Y37" s="46">
        <f t="shared" si="5"/>
        <v>0.14200000000000002</v>
      </c>
      <c r="Z37" s="46">
        <f t="shared" si="6"/>
        <v>7.2443081105099338E-2</v>
      </c>
    </row>
    <row r="38" spans="1:26" x14ac:dyDescent="0.2">
      <c r="A38" s="7"/>
      <c r="C38" s="3"/>
      <c r="D38" s="3"/>
      <c r="E38" s="3"/>
      <c r="F38" s="3"/>
      <c r="G38" s="3"/>
      <c r="H38" s="3"/>
      <c r="I38" s="3"/>
      <c r="J38" s="3"/>
      <c r="K38" s="7"/>
      <c r="O38" s="97">
        <v>6</v>
      </c>
      <c r="P38" s="92">
        <v>2</v>
      </c>
      <c r="Q38" s="92">
        <v>1</v>
      </c>
      <c r="R38" s="98">
        <v>1</v>
      </c>
      <c r="S38" s="92">
        <f t="shared" si="0"/>
        <v>10</v>
      </c>
      <c r="T38" s="97">
        <f t="shared" si="1"/>
        <v>0.6</v>
      </c>
      <c r="U38" s="10">
        <f t="shared" si="2"/>
        <v>0.2</v>
      </c>
      <c r="V38" s="10">
        <f t="shared" si="3"/>
        <v>0.1</v>
      </c>
      <c r="W38" s="15">
        <f t="shared" si="4"/>
        <v>0.1</v>
      </c>
      <c r="Y38" s="46">
        <f t="shared" si="5"/>
        <v>0.13700000000000001</v>
      </c>
      <c r="Z38" s="46">
        <f t="shared" si="6"/>
        <v>6.76886992045201E-2</v>
      </c>
    </row>
    <row r="39" spans="1:26" x14ac:dyDescent="0.2">
      <c r="A39" s="31"/>
      <c r="B39" s="3"/>
      <c r="C39" s="29"/>
      <c r="D39" s="29"/>
      <c r="E39" s="29"/>
      <c r="F39" s="29"/>
      <c r="G39" s="29"/>
      <c r="H39" s="29"/>
      <c r="I39" s="29"/>
      <c r="J39" s="29"/>
      <c r="K39" s="7"/>
      <c r="O39" s="97">
        <v>6</v>
      </c>
      <c r="P39" s="92">
        <v>1</v>
      </c>
      <c r="Q39" s="92">
        <v>2</v>
      </c>
      <c r="R39" s="98">
        <v>1</v>
      </c>
      <c r="S39" s="92">
        <f t="shared" si="0"/>
        <v>10</v>
      </c>
      <c r="T39" s="97">
        <f t="shared" si="1"/>
        <v>0.6</v>
      </c>
      <c r="U39" s="10">
        <f t="shared" si="2"/>
        <v>0.1</v>
      </c>
      <c r="V39" s="10">
        <f t="shared" si="3"/>
        <v>0.2</v>
      </c>
      <c r="W39" s="15">
        <f t="shared" si="4"/>
        <v>0.1</v>
      </c>
      <c r="Y39" s="46">
        <f t="shared" si="5"/>
        <v>0.13700000000000001</v>
      </c>
      <c r="Z39" s="46">
        <f t="shared" si="6"/>
        <v>7.1370021717805293E-2</v>
      </c>
    </row>
    <row r="40" spans="1:26" x14ac:dyDescent="0.2">
      <c r="A40" s="31"/>
      <c r="B40" s="3"/>
      <c r="C40" s="29"/>
      <c r="D40" s="29"/>
      <c r="E40" s="29"/>
      <c r="F40" s="29"/>
      <c r="G40" s="29"/>
      <c r="H40" s="29"/>
      <c r="I40" s="29"/>
      <c r="J40" s="29"/>
      <c r="K40" s="7"/>
      <c r="O40" s="97">
        <v>6</v>
      </c>
      <c r="P40" s="92">
        <v>1</v>
      </c>
      <c r="Q40" s="92">
        <v>1</v>
      </c>
      <c r="R40" s="98">
        <v>2</v>
      </c>
      <c r="S40" s="92">
        <f t="shared" si="0"/>
        <v>10</v>
      </c>
      <c r="T40" s="97">
        <f t="shared" si="1"/>
        <v>0.6</v>
      </c>
      <c r="U40" s="10">
        <f t="shared" si="2"/>
        <v>0.1</v>
      </c>
      <c r="V40" s="10">
        <f t="shared" si="3"/>
        <v>0.1</v>
      </c>
      <c r="W40" s="15">
        <f t="shared" si="4"/>
        <v>0.2</v>
      </c>
      <c r="Y40" s="46">
        <f t="shared" si="5"/>
        <v>0.14199999999999999</v>
      </c>
      <c r="Z40" s="46">
        <f t="shared" si="6"/>
        <v>6.8529993433532443E-2</v>
      </c>
    </row>
    <row r="41" spans="1:26" x14ac:dyDescent="0.2">
      <c r="B41" s="3"/>
      <c r="C41" s="29"/>
      <c r="D41" s="29"/>
      <c r="E41" s="29"/>
      <c r="F41" s="29"/>
      <c r="G41" s="29"/>
      <c r="H41" s="29"/>
      <c r="I41" s="29"/>
      <c r="J41" s="29"/>
      <c r="K41" s="7"/>
      <c r="O41" s="97">
        <v>5</v>
      </c>
      <c r="P41" s="10">
        <v>5</v>
      </c>
      <c r="Q41" s="10">
        <v>0</v>
      </c>
      <c r="R41" s="15">
        <v>0</v>
      </c>
      <c r="S41" s="92">
        <f t="shared" si="0"/>
        <v>10</v>
      </c>
      <c r="T41" s="97">
        <f t="shared" si="1"/>
        <v>0.5</v>
      </c>
      <c r="U41" s="10">
        <f t="shared" si="2"/>
        <v>0.5</v>
      </c>
      <c r="V41" s="10">
        <f t="shared" si="3"/>
        <v>0</v>
      </c>
      <c r="W41" s="15">
        <f t="shared" si="4"/>
        <v>0</v>
      </c>
      <c r="Y41" s="46">
        <f t="shared" si="5"/>
        <v>0.125</v>
      </c>
      <c r="Z41" s="46">
        <f t="shared" si="6"/>
        <v>5.7008771254956903E-2</v>
      </c>
    </row>
    <row r="42" spans="1:26" x14ac:dyDescent="0.2">
      <c r="A42" s="31"/>
      <c r="B42" s="3"/>
      <c r="C42" s="29"/>
      <c r="D42" s="29"/>
      <c r="E42" s="29"/>
      <c r="F42" s="29"/>
      <c r="G42" s="29"/>
      <c r="H42" s="29"/>
      <c r="I42" s="29"/>
      <c r="J42" s="29"/>
      <c r="K42" s="7"/>
      <c r="O42" s="97">
        <v>5</v>
      </c>
      <c r="P42" s="10">
        <v>0</v>
      </c>
      <c r="Q42" s="10">
        <v>5</v>
      </c>
      <c r="R42" s="15">
        <v>0</v>
      </c>
      <c r="S42" s="10">
        <f t="shared" si="0"/>
        <v>10</v>
      </c>
      <c r="T42" s="97">
        <f t="shared" si="1"/>
        <v>0.5</v>
      </c>
      <c r="U42" s="10">
        <f t="shared" si="2"/>
        <v>0</v>
      </c>
      <c r="V42" s="10">
        <f t="shared" si="3"/>
        <v>0.5</v>
      </c>
      <c r="W42" s="15">
        <f t="shared" si="4"/>
        <v>0</v>
      </c>
      <c r="Y42" s="46">
        <f t="shared" si="5"/>
        <v>0.125</v>
      </c>
      <c r="Z42" s="46">
        <f t="shared" si="6"/>
        <v>7.9686887252546149E-2</v>
      </c>
    </row>
    <row r="43" spans="1:26" x14ac:dyDescent="0.2">
      <c r="A43" s="31"/>
      <c r="B43" s="3"/>
      <c r="C43" s="29"/>
      <c r="D43" s="29"/>
      <c r="E43" s="29"/>
      <c r="F43" s="29"/>
      <c r="G43" s="29"/>
      <c r="H43" s="29"/>
      <c r="I43" s="29"/>
      <c r="J43" s="29"/>
      <c r="K43" s="7"/>
      <c r="O43" s="97">
        <v>5</v>
      </c>
      <c r="P43" s="10">
        <v>0</v>
      </c>
      <c r="Q43" s="10">
        <v>0</v>
      </c>
      <c r="R43" s="15">
        <v>5</v>
      </c>
      <c r="S43" s="10">
        <f t="shared" si="0"/>
        <v>10</v>
      </c>
      <c r="T43" s="97">
        <f t="shared" si="1"/>
        <v>0.5</v>
      </c>
      <c r="U43" s="10">
        <f t="shared" si="2"/>
        <v>0</v>
      </c>
      <c r="V43" s="10">
        <f t="shared" si="3"/>
        <v>0</v>
      </c>
      <c r="W43" s="15">
        <f t="shared" si="4"/>
        <v>0.5</v>
      </c>
      <c r="Y43" s="46">
        <f t="shared" si="5"/>
        <v>0.15000000000000002</v>
      </c>
      <c r="Z43" s="46">
        <f t="shared" si="6"/>
        <v>6.2769419305900867E-2</v>
      </c>
    </row>
    <row r="44" spans="1:26" x14ac:dyDescent="0.2">
      <c r="A44" s="31"/>
      <c r="B44" s="3"/>
      <c r="C44" s="29"/>
      <c r="D44" s="29"/>
      <c r="E44" s="29"/>
      <c r="F44" s="29"/>
      <c r="G44" s="29"/>
      <c r="H44" s="29"/>
      <c r="I44" s="29"/>
      <c r="J44" s="29"/>
      <c r="K44" s="7"/>
      <c r="O44" s="97">
        <v>5</v>
      </c>
      <c r="P44" s="10">
        <v>4</v>
      </c>
      <c r="Q44" s="10">
        <v>1</v>
      </c>
      <c r="R44" s="15">
        <v>0</v>
      </c>
      <c r="S44" s="10">
        <f t="shared" si="0"/>
        <v>10</v>
      </c>
      <c r="T44" s="97">
        <f t="shared" si="1"/>
        <v>0.5</v>
      </c>
      <c r="U44" s="10">
        <f t="shared" si="2"/>
        <v>0.4</v>
      </c>
      <c r="V44" s="10">
        <f t="shared" si="3"/>
        <v>0.1</v>
      </c>
      <c r="W44" s="15">
        <f t="shared" si="4"/>
        <v>0</v>
      </c>
      <c r="Y44" s="46">
        <f t="shared" si="5"/>
        <v>0.12499999999999999</v>
      </c>
      <c r="Z44" s="46">
        <f t="shared" si="6"/>
        <v>5.9252004185512581E-2</v>
      </c>
    </row>
    <row r="45" spans="1:26" x14ac:dyDescent="0.2">
      <c r="A45" s="31"/>
      <c r="B45" s="3"/>
      <c r="C45" s="29"/>
      <c r="D45" s="29"/>
      <c r="E45" s="29"/>
      <c r="F45" s="29"/>
      <c r="G45" s="29"/>
      <c r="H45" s="29"/>
      <c r="I45" s="29"/>
      <c r="J45" s="29"/>
      <c r="K45" s="7"/>
      <c r="O45" s="97">
        <v>5</v>
      </c>
      <c r="P45" s="10">
        <v>4</v>
      </c>
      <c r="Q45" s="10">
        <v>0</v>
      </c>
      <c r="R45" s="15">
        <v>1</v>
      </c>
      <c r="S45" s="10">
        <f t="shared" si="0"/>
        <v>10</v>
      </c>
      <c r="T45" s="97">
        <f t="shared" si="1"/>
        <v>0.5</v>
      </c>
      <c r="U45" s="10">
        <f t="shared" si="2"/>
        <v>0.4</v>
      </c>
      <c r="V45" s="10">
        <f t="shared" si="3"/>
        <v>0</v>
      </c>
      <c r="W45" s="15">
        <f t="shared" si="4"/>
        <v>0.1</v>
      </c>
      <c r="Y45" s="46">
        <f t="shared" si="5"/>
        <v>0.13</v>
      </c>
      <c r="Z45" s="46">
        <f t="shared" si="6"/>
        <v>5.6930835230128152E-2</v>
      </c>
    </row>
    <row r="46" spans="1:26" x14ac:dyDescent="0.2">
      <c r="B46" s="3"/>
      <c r="C46" s="29"/>
      <c r="D46" s="29"/>
      <c r="E46" s="29"/>
      <c r="F46" s="29"/>
      <c r="G46" s="29"/>
      <c r="H46" s="29"/>
      <c r="I46" s="29"/>
      <c r="J46" s="29"/>
      <c r="K46" s="7"/>
      <c r="O46" s="97">
        <v>5</v>
      </c>
      <c r="P46" s="10">
        <v>0</v>
      </c>
      <c r="Q46" s="10">
        <v>4</v>
      </c>
      <c r="R46" s="15">
        <v>1</v>
      </c>
      <c r="S46" s="10">
        <f t="shared" si="0"/>
        <v>10</v>
      </c>
      <c r="T46" s="97">
        <f t="shared" si="1"/>
        <v>0.5</v>
      </c>
      <c r="U46" s="10">
        <f t="shared" si="2"/>
        <v>0</v>
      </c>
      <c r="V46" s="10">
        <f t="shared" si="3"/>
        <v>0.4</v>
      </c>
      <c r="W46" s="15">
        <f t="shared" si="4"/>
        <v>0.1</v>
      </c>
      <c r="Y46" s="46">
        <f t="shared" si="5"/>
        <v>0.13</v>
      </c>
      <c r="Z46" s="46">
        <f t="shared" si="6"/>
        <v>7.4302086107995657E-2</v>
      </c>
    </row>
    <row r="47" spans="1:26" x14ac:dyDescent="0.2">
      <c r="A47" s="7"/>
      <c r="B47" s="3"/>
      <c r="C47" s="29"/>
      <c r="D47" s="29"/>
      <c r="E47" s="29"/>
      <c r="F47" s="29"/>
      <c r="G47" s="29"/>
      <c r="H47" s="29"/>
      <c r="I47" s="29"/>
      <c r="J47" s="29"/>
      <c r="K47" s="7"/>
      <c r="O47" s="97">
        <v>5</v>
      </c>
      <c r="P47" s="10">
        <v>1</v>
      </c>
      <c r="Q47" s="10">
        <v>4</v>
      </c>
      <c r="R47" s="15">
        <v>0</v>
      </c>
      <c r="S47" s="10">
        <f t="shared" si="0"/>
        <v>10</v>
      </c>
      <c r="T47" s="97">
        <f t="shared" si="1"/>
        <v>0.5</v>
      </c>
      <c r="U47" s="10">
        <f t="shared" si="2"/>
        <v>0.1</v>
      </c>
      <c r="V47" s="10">
        <f t="shared" si="3"/>
        <v>0.4</v>
      </c>
      <c r="W47" s="15">
        <f t="shared" si="4"/>
        <v>0</v>
      </c>
      <c r="Y47" s="46">
        <f t="shared" si="5"/>
        <v>0.125</v>
      </c>
      <c r="Z47" s="46">
        <f t="shared" si="6"/>
        <v>7.3285742133105278E-2</v>
      </c>
    </row>
    <row r="48" spans="1:26" x14ac:dyDescent="0.2">
      <c r="A48" s="7"/>
      <c r="B48" s="3"/>
      <c r="C48" s="29"/>
      <c r="D48" s="29"/>
      <c r="E48" s="29"/>
      <c r="F48" s="29"/>
      <c r="G48" s="29"/>
      <c r="H48" s="29"/>
      <c r="I48" s="29"/>
      <c r="J48" s="29"/>
      <c r="K48" s="7"/>
      <c r="O48" s="97">
        <v>5</v>
      </c>
      <c r="P48" s="10">
        <v>1</v>
      </c>
      <c r="Q48" s="10">
        <v>0</v>
      </c>
      <c r="R48" s="15">
        <v>4</v>
      </c>
      <c r="S48" s="10">
        <f t="shared" si="0"/>
        <v>10</v>
      </c>
      <c r="T48" s="97">
        <f t="shared" si="1"/>
        <v>0.5</v>
      </c>
      <c r="U48" s="10">
        <f t="shared" si="2"/>
        <v>0.1</v>
      </c>
      <c r="V48" s="10">
        <f t="shared" si="3"/>
        <v>0</v>
      </c>
      <c r="W48" s="15">
        <f t="shared" si="4"/>
        <v>0.4</v>
      </c>
      <c r="Y48" s="46">
        <f t="shared" si="5"/>
        <v>0.14500000000000002</v>
      </c>
      <c r="Z48" s="46">
        <f t="shared" si="6"/>
        <v>6.045758844016192E-2</v>
      </c>
    </row>
    <row r="49" spans="1:26" x14ac:dyDescent="0.2">
      <c r="A49" s="7"/>
      <c r="B49" s="3"/>
      <c r="C49" s="29"/>
      <c r="D49" s="29"/>
      <c r="E49" s="29"/>
      <c r="F49" s="29"/>
      <c r="G49" s="29"/>
      <c r="H49" s="29"/>
      <c r="I49" s="29"/>
      <c r="J49" s="29"/>
      <c r="K49" s="7"/>
      <c r="O49" s="97">
        <v>5</v>
      </c>
      <c r="P49" s="10">
        <v>0</v>
      </c>
      <c r="Q49" s="10">
        <v>1</v>
      </c>
      <c r="R49" s="15">
        <v>4</v>
      </c>
      <c r="S49" s="10">
        <f t="shared" si="0"/>
        <v>10</v>
      </c>
      <c r="T49" s="97">
        <f t="shared" si="1"/>
        <v>0.5</v>
      </c>
      <c r="U49" s="10">
        <f t="shared" si="2"/>
        <v>0</v>
      </c>
      <c r="V49" s="10">
        <f t="shared" si="3"/>
        <v>0.1</v>
      </c>
      <c r="W49" s="15">
        <f t="shared" si="4"/>
        <v>0.4</v>
      </c>
      <c r="Y49" s="46">
        <f t="shared" si="5"/>
        <v>0.14500000000000002</v>
      </c>
      <c r="Z49" s="46">
        <f t="shared" si="6"/>
        <v>6.3834160133896964E-2</v>
      </c>
    </row>
    <row r="50" spans="1:26" x14ac:dyDescent="0.2">
      <c r="A50" s="7"/>
      <c r="B50" s="3"/>
      <c r="C50" s="29"/>
      <c r="D50" s="29"/>
      <c r="E50" s="29"/>
      <c r="F50" s="29"/>
      <c r="G50" s="29"/>
      <c r="H50" s="29"/>
      <c r="I50" s="29"/>
      <c r="J50" s="29"/>
      <c r="K50" s="7"/>
      <c r="O50" s="97">
        <v>5</v>
      </c>
      <c r="P50" s="10">
        <v>3</v>
      </c>
      <c r="Q50" s="10">
        <v>2</v>
      </c>
      <c r="R50" s="15">
        <v>0</v>
      </c>
      <c r="S50" s="10">
        <f t="shared" si="0"/>
        <v>10</v>
      </c>
      <c r="T50" s="97">
        <f t="shared" si="1"/>
        <v>0.5</v>
      </c>
      <c r="U50" s="10">
        <f t="shared" si="2"/>
        <v>0.3</v>
      </c>
      <c r="V50" s="10">
        <f t="shared" si="3"/>
        <v>0.2</v>
      </c>
      <c r="W50" s="15">
        <f t="shared" si="4"/>
        <v>0</v>
      </c>
      <c r="Y50" s="46">
        <f t="shared" si="5"/>
        <v>0.125</v>
      </c>
      <c r="Z50" s="46">
        <f t="shared" si="6"/>
        <v>6.2858571412338027E-2</v>
      </c>
    </row>
    <row r="51" spans="1:26" x14ac:dyDescent="0.2">
      <c r="A51" s="7"/>
      <c r="H51" s="7"/>
      <c r="I51" s="7"/>
      <c r="J51" s="7"/>
      <c r="K51" s="7"/>
      <c r="O51" s="97">
        <v>5</v>
      </c>
      <c r="P51" s="10">
        <v>3</v>
      </c>
      <c r="Q51" s="10">
        <v>0</v>
      </c>
      <c r="R51" s="15">
        <v>2</v>
      </c>
      <c r="S51" s="10">
        <f t="shared" si="0"/>
        <v>10</v>
      </c>
      <c r="T51" s="97">
        <f t="shared" si="1"/>
        <v>0.5</v>
      </c>
      <c r="U51" s="10">
        <f t="shared" si="2"/>
        <v>0.3</v>
      </c>
      <c r="V51" s="10">
        <f t="shared" si="3"/>
        <v>0</v>
      </c>
      <c r="W51" s="15">
        <f t="shared" si="4"/>
        <v>0.2</v>
      </c>
      <c r="Y51" s="46">
        <f t="shared" si="5"/>
        <v>0.13500000000000001</v>
      </c>
      <c r="Z51" s="46">
        <f t="shared" si="6"/>
        <v>5.7495043264615436E-2</v>
      </c>
    </row>
    <row r="52" spans="1:26" x14ac:dyDescent="0.2">
      <c r="A52" s="7"/>
      <c r="B52" s="3"/>
      <c r="C52" s="104"/>
      <c r="D52" s="104"/>
      <c r="E52" s="104"/>
      <c r="F52" s="104"/>
      <c r="G52" s="104"/>
      <c r="H52" s="104"/>
      <c r="I52" s="104"/>
      <c r="J52" s="104"/>
      <c r="K52" s="7"/>
      <c r="O52" s="97">
        <v>5</v>
      </c>
      <c r="P52" s="10">
        <v>0</v>
      </c>
      <c r="Q52" s="10">
        <v>3</v>
      </c>
      <c r="R52" s="15">
        <v>2</v>
      </c>
      <c r="S52" s="10">
        <f t="shared" si="0"/>
        <v>10</v>
      </c>
      <c r="T52" s="97">
        <f t="shared" si="1"/>
        <v>0.5</v>
      </c>
      <c r="U52" s="10">
        <f t="shared" si="2"/>
        <v>0</v>
      </c>
      <c r="V52" s="10">
        <f t="shared" si="3"/>
        <v>0.3</v>
      </c>
      <c r="W52" s="15">
        <f t="shared" si="4"/>
        <v>0.2</v>
      </c>
      <c r="Y52" s="46">
        <f t="shared" si="5"/>
        <v>0.13500000000000001</v>
      </c>
      <c r="Z52" s="46">
        <f t="shared" si="6"/>
        <v>6.9750985656118147E-2</v>
      </c>
    </row>
    <row r="53" spans="1:26" x14ac:dyDescent="0.2">
      <c r="A53" s="7"/>
      <c r="H53" s="7"/>
      <c r="I53" s="7"/>
      <c r="J53" s="7"/>
      <c r="K53" s="7"/>
      <c r="O53" s="97">
        <v>5</v>
      </c>
      <c r="P53" s="10">
        <v>2</v>
      </c>
      <c r="Q53" s="10">
        <v>3</v>
      </c>
      <c r="R53" s="15">
        <v>0</v>
      </c>
      <c r="S53" s="10">
        <f t="shared" si="0"/>
        <v>10</v>
      </c>
      <c r="T53" s="97">
        <f t="shared" si="1"/>
        <v>0.5</v>
      </c>
      <c r="U53" s="10">
        <f t="shared" si="2"/>
        <v>0.2</v>
      </c>
      <c r="V53" s="10">
        <f t="shared" si="3"/>
        <v>0.3</v>
      </c>
      <c r="W53" s="15">
        <f t="shared" si="4"/>
        <v>0</v>
      </c>
      <c r="Y53" s="46">
        <f t="shared" si="5"/>
        <v>0.125</v>
      </c>
      <c r="Z53" s="46">
        <f t="shared" si="6"/>
        <v>6.7610650048642487E-2</v>
      </c>
    </row>
    <row r="54" spans="1:26" x14ac:dyDescent="0.2">
      <c r="A54" s="7"/>
      <c r="C54" s="104"/>
      <c r="D54" s="104"/>
      <c r="E54" s="104"/>
      <c r="F54" s="104"/>
      <c r="G54" s="104"/>
      <c r="H54" s="104"/>
      <c r="I54" s="104"/>
      <c r="J54" s="104"/>
      <c r="K54" s="7"/>
      <c r="O54" s="97">
        <v>5</v>
      </c>
      <c r="P54" s="10">
        <v>2</v>
      </c>
      <c r="Q54" s="10">
        <v>0</v>
      </c>
      <c r="R54" s="15">
        <v>3</v>
      </c>
      <c r="S54" s="10">
        <f t="shared" si="0"/>
        <v>10</v>
      </c>
      <c r="T54" s="97">
        <f t="shared" si="1"/>
        <v>0.5</v>
      </c>
      <c r="U54" s="10">
        <f t="shared" si="2"/>
        <v>0.2</v>
      </c>
      <c r="V54" s="10">
        <f t="shared" si="3"/>
        <v>0</v>
      </c>
      <c r="W54" s="15">
        <f t="shared" si="4"/>
        <v>0.3</v>
      </c>
      <c r="Y54" s="46">
        <f t="shared" si="5"/>
        <v>0.14000000000000001</v>
      </c>
      <c r="Z54" s="46">
        <f t="shared" si="6"/>
        <v>5.8682876548444694E-2</v>
      </c>
    </row>
    <row r="55" spans="1:26" x14ac:dyDescent="0.2">
      <c r="A55" s="7"/>
      <c r="H55" s="7"/>
      <c r="I55" s="7"/>
      <c r="J55" s="7"/>
      <c r="K55" s="7"/>
      <c r="O55" s="97">
        <v>5</v>
      </c>
      <c r="P55" s="10">
        <v>0</v>
      </c>
      <c r="Q55" s="10">
        <v>2</v>
      </c>
      <c r="R55" s="15">
        <v>3</v>
      </c>
      <c r="S55" s="10">
        <f t="shared" si="0"/>
        <v>10</v>
      </c>
      <c r="T55" s="97">
        <f t="shared" si="1"/>
        <v>0.5</v>
      </c>
      <c r="U55" s="10">
        <f t="shared" si="2"/>
        <v>0</v>
      </c>
      <c r="V55" s="10">
        <f t="shared" si="3"/>
        <v>0.2</v>
      </c>
      <c r="W55" s="15">
        <f t="shared" si="4"/>
        <v>0.3</v>
      </c>
      <c r="Y55" s="46">
        <f t="shared" si="5"/>
        <v>0.14000000000000001</v>
      </c>
      <c r="Z55" s="46">
        <f t="shared" si="6"/>
        <v>6.6205739932425803E-2</v>
      </c>
    </row>
    <row r="56" spans="1:26" x14ac:dyDescent="0.2">
      <c r="A56" s="7"/>
      <c r="B56" s="103"/>
      <c r="C56" s="103"/>
      <c r="D56" s="46"/>
      <c r="H56" s="7"/>
      <c r="I56" s="7"/>
      <c r="J56" s="7"/>
      <c r="K56" s="7"/>
      <c r="O56" s="97">
        <v>5</v>
      </c>
      <c r="P56" s="10">
        <v>3</v>
      </c>
      <c r="Q56" s="10">
        <v>1</v>
      </c>
      <c r="R56" s="15">
        <v>1</v>
      </c>
      <c r="S56" s="10">
        <f t="shared" si="0"/>
        <v>10</v>
      </c>
      <c r="T56" s="97">
        <f t="shared" si="1"/>
        <v>0.5</v>
      </c>
      <c r="U56" s="10">
        <f t="shared" si="2"/>
        <v>0.3</v>
      </c>
      <c r="V56" s="10">
        <f t="shared" si="3"/>
        <v>0.1</v>
      </c>
      <c r="W56" s="15">
        <f t="shared" si="4"/>
        <v>0.1</v>
      </c>
      <c r="Y56" s="46">
        <f t="shared" si="5"/>
        <v>0.13</v>
      </c>
      <c r="Z56" s="46">
        <f t="shared" si="6"/>
        <v>5.9511679525955243E-2</v>
      </c>
    </row>
    <row r="57" spans="1:26" x14ac:dyDescent="0.2">
      <c r="A57" s="1"/>
      <c r="H57" s="7"/>
      <c r="I57" s="7"/>
      <c r="J57" s="7"/>
      <c r="K57" s="7"/>
      <c r="O57" s="97">
        <v>5</v>
      </c>
      <c r="P57" s="10">
        <v>1</v>
      </c>
      <c r="Q57" s="10">
        <v>3</v>
      </c>
      <c r="R57" s="15">
        <v>1</v>
      </c>
      <c r="S57" s="10">
        <f t="shared" si="0"/>
        <v>10</v>
      </c>
      <c r="T57" s="97">
        <f t="shared" si="1"/>
        <v>0.5</v>
      </c>
      <c r="U57" s="10">
        <f t="shared" si="2"/>
        <v>0.1</v>
      </c>
      <c r="V57" s="10">
        <f t="shared" si="3"/>
        <v>0.3</v>
      </c>
      <c r="W57" s="15">
        <f t="shared" si="4"/>
        <v>0.1</v>
      </c>
      <c r="Y57" s="46">
        <f t="shared" si="5"/>
        <v>0.13</v>
      </c>
      <c r="Z57" s="46">
        <f t="shared" si="6"/>
        <v>6.8421341699794233E-2</v>
      </c>
    </row>
    <row r="58" spans="1:26" x14ac:dyDescent="0.2">
      <c r="A58" s="7"/>
      <c r="B58" s="3"/>
      <c r="C58" s="102"/>
      <c r="D58" s="6"/>
      <c r="H58" s="7"/>
      <c r="I58" s="7"/>
      <c r="J58" s="7"/>
      <c r="K58" s="7"/>
      <c r="O58" s="97">
        <v>5</v>
      </c>
      <c r="P58" s="10">
        <v>1</v>
      </c>
      <c r="Q58" s="10">
        <v>1</v>
      </c>
      <c r="R58" s="15">
        <v>3</v>
      </c>
      <c r="S58" s="10">
        <f t="shared" si="0"/>
        <v>10</v>
      </c>
      <c r="T58" s="97">
        <f t="shared" si="1"/>
        <v>0.5</v>
      </c>
      <c r="U58" s="10">
        <f t="shared" si="2"/>
        <v>0.1</v>
      </c>
      <c r="V58" s="10">
        <f t="shared" si="3"/>
        <v>0.1</v>
      </c>
      <c r="W58" s="15">
        <f t="shared" si="4"/>
        <v>0.3</v>
      </c>
      <c r="Y58" s="46">
        <f t="shared" si="5"/>
        <v>0.13999999999999999</v>
      </c>
      <c r="Z58" s="46">
        <f t="shared" si="6"/>
        <v>6.1835588458427404E-2</v>
      </c>
    </row>
    <row r="59" spans="1:26" x14ac:dyDescent="0.2">
      <c r="A59" s="7"/>
      <c r="B59" s="3"/>
      <c r="C59" s="3"/>
      <c r="D59" s="46"/>
      <c r="E59" s="101"/>
      <c r="H59" s="7"/>
      <c r="I59" s="7"/>
      <c r="J59" s="7"/>
      <c r="K59" s="7"/>
      <c r="O59" s="97">
        <v>5</v>
      </c>
      <c r="P59" s="10">
        <v>2</v>
      </c>
      <c r="Q59" s="10">
        <v>2</v>
      </c>
      <c r="R59" s="15">
        <v>1</v>
      </c>
      <c r="S59" s="10">
        <f t="shared" si="0"/>
        <v>10</v>
      </c>
      <c r="T59" s="97">
        <f t="shared" si="1"/>
        <v>0.5</v>
      </c>
      <c r="U59" s="10">
        <f t="shared" si="2"/>
        <v>0.2</v>
      </c>
      <c r="V59" s="10">
        <f t="shared" si="3"/>
        <v>0.2</v>
      </c>
      <c r="W59" s="15">
        <f t="shared" si="4"/>
        <v>0.1</v>
      </c>
      <c r="Y59" s="46">
        <f t="shared" si="5"/>
        <v>0.13</v>
      </c>
      <c r="Z59" s="46">
        <f t="shared" si="6"/>
        <v>6.3417347784340536E-2</v>
      </c>
    </row>
    <row r="60" spans="1:26" x14ac:dyDescent="0.2">
      <c r="A60" s="7"/>
      <c r="B60" s="3"/>
      <c r="C60" s="3"/>
      <c r="D60" s="46"/>
      <c r="E60" s="101"/>
      <c r="H60" s="7"/>
      <c r="I60" s="7"/>
      <c r="J60" s="7"/>
      <c r="K60" s="7"/>
      <c r="O60" s="97">
        <v>5</v>
      </c>
      <c r="P60" s="10">
        <v>2</v>
      </c>
      <c r="Q60" s="10">
        <v>1</v>
      </c>
      <c r="R60" s="15">
        <v>2</v>
      </c>
      <c r="S60" s="10">
        <f t="shared" si="0"/>
        <v>10</v>
      </c>
      <c r="T60" s="97">
        <f t="shared" si="1"/>
        <v>0.5</v>
      </c>
      <c r="U60" s="10">
        <f t="shared" si="2"/>
        <v>0.2</v>
      </c>
      <c r="V60" s="10">
        <f t="shared" si="3"/>
        <v>0.1</v>
      </c>
      <c r="W60" s="15">
        <f t="shared" si="4"/>
        <v>0.2</v>
      </c>
      <c r="Y60" s="46">
        <f t="shared" si="5"/>
        <v>0.13500000000000001</v>
      </c>
      <c r="Z60" s="46">
        <f t="shared" si="6"/>
        <v>6.0381454106372766E-2</v>
      </c>
    </row>
    <row r="61" spans="1:26" x14ac:dyDescent="0.2">
      <c r="A61" s="7"/>
      <c r="B61" s="3"/>
      <c r="C61" s="3"/>
      <c r="D61" s="46"/>
      <c r="E61" s="101"/>
      <c r="H61" s="7"/>
      <c r="I61" s="7"/>
      <c r="J61" s="7"/>
      <c r="K61" s="7"/>
      <c r="O61" s="97">
        <v>5</v>
      </c>
      <c r="P61" s="10">
        <v>1</v>
      </c>
      <c r="Q61" s="10">
        <v>2</v>
      </c>
      <c r="R61" s="15">
        <v>2</v>
      </c>
      <c r="S61" s="10">
        <f t="shared" si="0"/>
        <v>10</v>
      </c>
      <c r="T61" s="97">
        <f t="shared" si="1"/>
        <v>0.5</v>
      </c>
      <c r="U61" s="10">
        <f t="shared" si="2"/>
        <v>0.1</v>
      </c>
      <c r="V61" s="10">
        <f t="shared" si="3"/>
        <v>0.2</v>
      </c>
      <c r="W61" s="15">
        <f t="shared" si="4"/>
        <v>0.2</v>
      </c>
      <c r="Y61" s="46">
        <f t="shared" si="5"/>
        <v>0.13500000000000001</v>
      </c>
      <c r="Z61" s="46">
        <f t="shared" si="6"/>
        <v>6.454269904489586E-2</v>
      </c>
    </row>
    <row r="62" spans="1:26" x14ac:dyDescent="0.2">
      <c r="A62" s="7"/>
      <c r="B62" s="3"/>
      <c r="C62" s="3"/>
      <c r="D62" s="46"/>
      <c r="E62" s="101"/>
      <c r="H62" s="7"/>
      <c r="I62" s="7"/>
      <c r="J62" s="7"/>
      <c r="K62" s="7"/>
      <c r="O62" s="97">
        <v>4</v>
      </c>
      <c r="P62" s="10">
        <v>6</v>
      </c>
      <c r="Q62" s="10">
        <v>0</v>
      </c>
      <c r="R62" s="15">
        <v>0</v>
      </c>
      <c r="S62" s="10">
        <f t="shared" si="0"/>
        <v>10</v>
      </c>
      <c r="T62" s="97">
        <f t="shared" si="1"/>
        <v>0.4</v>
      </c>
      <c r="U62" s="10">
        <f t="shared" si="2"/>
        <v>0.6</v>
      </c>
      <c r="V62" s="10">
        <f t="shared" si="3"/>
        <v>0</v>
      </c>
      <c r="W62" s="15">
        <f t="shared" si="4"/>
        <v>0</v>
      </c>
      <c r="Y62" s="46">
        <f t="shared" si="5"/>
        <v>0.11799999999999999</v>
      </c>
      <c r="Z62" s="46">
        <f t="shared" si="6"/>
        <v>4.9274739979019683E-2</v>
      </c>
    </row>
    <row r="63" spans="1:26" x14ac:dyDescent="0.2">
      <c r="A63" s="7"/>
      <c r="B63" s="3"/>
      <c r="C63" s="3"/>
      <c r="D63" s="46"/>
      <c r="E63" s="101"/>
      <c r="H63" s="7"/>
      <c r="I63" s="7"/>
      <c r="J63" s="7"/>
      <c r="K63" s="7"/>
      <c r="O63" s="97">
        <v>4</v>
      </c>
      <c r="P63" s="10">
        <v>0</v>
      </c>
      <c r="Q63" s="10">
        <v>6</v>
      </c>
      <c r="R63" s="15">
        <v>0</v>
      </c>
      <c r="S63" s="10">
        <f t="shared" si="0"/>
        <v>10</v>
      </c>
      <c r="T63" s="97">
        <f t="shared" si="1"/>
        <v>0.4</v>
      </c>
      <c r="U63" s="10">
        <f t="shared" si="2"/>
        <v>0</v>
      </c>
      <c r="V63" s="10">
        <f t="shared" si="3"/>
        <v>0.6</v>
      </c>
      <c r="W63" s="15">
        <f t="shared" si="4"/>
        <v>0</v>
      </c>
      <c r="Y63" s="46">
        <f t="shared" si="5"/>
        <v>0.11799999999999999</v>
      </c>
      <c r="Z63" s="46">
        <f t="shared" si="6"/>
        <v>8.0597766718439545E-2</v>
      </c>
    </row>
    <row r="64" spans="1:26" x14ac:dyDescent="0.2">
      <c r="B64" s="3"/>
      <c r="C64" s="3"/>
      <c r="D64" s="46"/>
      <c r="E64" s="101"/>
      <c r="O64" s="97">
        <v>4</v>
      </c>
      <c r="P64" s="10">
        <v>0</v>
      </c>
      <c r="Q64" s="10">
        <v>0</v>
      </c>
      <c r="R64" s="15">
        <v>6</v>
      </c>
      <c r="S64" s="10">
        <f t="shared" si="0"/>
        <v>10</v>
      </c>
      <c r="T64" s="97">
        <f t="shared" si="1"/>
        <v>0.4</v>
      </c>
      <c r="U64" s="10">
        <f t="shared" si="2"/>
        <v>0</v>
      </c>
      <c r="V64" s="10">
        <f t="shared" si="3"/>
        <v>0</v>
      </c>
      <c r="W64" s="15">
        <f t="shared" si="4"/>
        <v>0.6</v>
      </c>
      <c r="Y64" s="46">
        <f t="shared" si="5"/>
        <v>0.14800000000000002</v>
      </c>
      <c r="Z64" s="46">
        <f t="shared" si="6"/>
        <v>5.8432867463440473E-2</v>
      </c>
    </row>
    <row r="65" spans="1:26" x14ac:dyDescent="0.2">
      <c r="B65" s="3"/>
      <c r="C65" s="3"/>
      <c r="D65" s="46"/>
      <c r="E65" s="101"/>
      <c r="O65" s="97">
        <v>4</v>
      </c>
      <c r="P65" s="10">
        <v>5</v>
      </c>
      <c r="Q65" s="10">
        <v>1</v>
      </c>
      <c r="R65" s="15">
        <v>0</v>
      </c>
      <c r="S65" s="10">
        <f t="shared" si="0"/>
        <v>10</v>
      </c>
      <c r="T65" s="97">
        <f t="shared" si="1"/>
        <v>0.4</v>
      </c>
      <c r="U65" s="10">
        <f t="shared" si="2"/>
        <v>0.5</v>
      </c>
      <c r="V65" s="10">
        <f t="shared" si="3"/>
        <v>0.1</v>
      </c>
      <c r="W65" s="15">
        <f t="shared" si="4"/>
        <v>0</v>
      </c>
      <c r="Y65" s="46">
        <f t="shared" si="5"/>
        <v>0.11799999999999999</v>
      </c>
      <c r="Z65" s="46">
        <f t="shared" si="6"/>
        <v>5.1546095875439492E-2</v>
      </c>
    </row>
    <row r="66" spans="1:26" x14ac:dyDescent="0.2">
      <c r="B66" s="3"/>
      <c r="C66" s="3"/>
      <c r="D66" s="46"/>
      <c r="E66" s="101"/>
      <c r="O66" s="97">
        <v>4</v>
      </c>
      <c r="P66" s="10">
        <v>5</v>
      </c>
      <c r="Q66" s="10">
        <v>0</v>
      </c>
      <c r="R66" s="15">
        <v>1</v>
      </c>
      <c r="S66" s="10">
        <f t="shared" si="0"/>
        <v>10</v>
      </c>
      <c r="T66" s="97">
        <f t="shared" si="1"/>
        <v>0.4</v>
      </c>
      <c r="U66" s="10">
        <f t="shared" si="2"/>
        <v>0.5</v>
      </c>
      <c r="V66" s="10">
        <f t="shared" si="3"/>
        <v>0</v>
      </c>
      <c r="W66" s="15">
        <f t="shared" si="4"/>
        <v>0.1</v>
      </c>
      <c r="Y66" s="46">
        <f t="shared" si="5"/>
        <v>0.123</v>
      </c>
      <c r="Z66" s="46">
        <f t="shared" si="6"/>
        <v>4.9079527300087154E-2</v>
      </c>
    </row>
    <row r="67" spans="1:26" x14ac:dyDescent="0.2">
      <c r="B67" s="3"/>
      <c r="C67" s="3"/>
      <c r="D67" s="46"/>
      <c r="E67" s="101"/>
      <c r="O67" s="97">
        <v>4</v>
      </c>
      <c r="P67" s="10">
        <v>0</v>
      </c>
      <c r="Q67" s="10">
        <v>5</v>
      </c>
      <c r="R67" s="15">
        <v>1</v>
      </c>
      <c r="S67" s="10">
        <f t="shared" si="0"/>
        <v>10</v>
      </c>
      <c r="T67" s="97">
        <f t="shared" si="1"/>
        <v>0.4</v>
      </c>
      <c r="U67" s="10">
        <f t="shared" si="2"/>
        <v>0</v>
      </c>
      <c r="V67" s="10">
        <f t="shared" si="3"/>
        <v>0.5</v>
      </c>
      <c r="W67" s="15">
        <f t="shared" si="4"/>
        <v>0.1</v>
      </c>
      <c r="Y67" s="46">
        <f t="shared" si="5"/>
        <v>0.123</v>
      </c>
      <c r="Z67" s="46">
        <f t="shared" si="6"/>
        <v>7.4487582857815982E-2</v>
      </c>
    </row>
    <row r="68" spans="1:26" x14ac:dyDescent="0.2">
      <c r="E68" s="100"/>
      <c r="O68" s="97">
        <v>4</v>
      </c>
      <c r="P68" s="10">
        <v>1</v>
      </c>
      <c r="Q68" s="10">
        <v>5</v>
      </c>
      <c r="R68" s="15">
        <v>0</v>
      </c>
      <c r="S68" s="10">
        <f t="shared" si="0"/>
        <v>10</v>
      </c>
      <c r="T68" s="97">
        <f t="shared" si="1"/>
        <v>0.4</v>
      </c>
      <c r="U68" s="10">
        <f t="shared" si="2"/>
        <v>0.1</v>
      </c>
      <c r="V68" s="10">
        <f t="shared" si="3"/>
        <v>0.5</v>
      </c>
      <c r="W68" s="15">
        <f t="shared" si="4"/>
        <v>0</v>
      </c>
      <c r="Y68" s="46">
        <f t="shared" si="5"/>
        <v>0.11799999999999999</v>
      </c>
      <c r="Z68" s="46">
        <f t="shared" si="6"/>
        <v>7.3273460406889479E-2</v>
      </c>
    </row>
    <row r="69" spans="1:26" x14ac:dyDescent="0.2">
      <c r="O69" s="97">
        <v>4</v>
      </c>
      <c r="P69" s="10">
        <v>1</v>
      </c>
      <c r="Q69" s="10">
        <v>0</v>
      </c>
      <c r="R69" s="15">
        <v>5</v>
      </c>
      <c r="S69" s="10">
        <f t="shared" si="0"/>
        <v>10</v>
      </c>
      <c r="T69" s="97">
        <f t="shared" si="1"/>
        <v>0.4</v>
      </c>
      <c r="U69" s="10">
        <f t="shared" si="2"/>
        <v>0.1</v>
      </c>
      <c r="V69" s="10">
        <f t="shared" si="3"/>
        <v>0</v>
      </c>
      <c r="W69" s="15">
        <f t="shared" si="4"/>
        <v>0.5</v>
      </c>
      <c r="Y69" s="46">
        <f t="shared" si="5"/>
        <v>0.14300000000000002</v>
      </c>
      <c r="Z69" s="46">
        <f t="shared" si="6"/>
        <v>5.5375084650048166E-2</v>
      </c>
    </row>
    <row r="70" spans="1:26" x14ac:dyDescent="0.2">
      <c r="O70" s="97">
        <v>4</v>
      </c>
      <c r="P70" s="10">
        <v>0</v>
      </c>
      <c r="Q70" s="10">
        <v>1</v>
      </c>
      <c r="R70" s="15">
        <v>5</v>
      </c>
      <c r="S70" s="10">
        <f t="shared" ref="S70:S133" si="7">SUM(O70:R70)</f>
        <v>10</v>
      </c>
      <c r="T70" s="97">
        <f t="shared" ref="T70:T133" si="8">O70/S70</f>
        <v>0.4</v>
      </c>
      <c r="U70" s="10">
        <f t="shared" ref="U70:U133" si="9">P70/S70</f>
        <v>0</v>
      </c>
      <c r="V70" s="10">
        <f t="shared" ref="V70:V133" si="10">Q70/S70</f>
        <v>0.1</v>
      </c>
      <c r="W70" s="15">
        <f t="shared" ref="W70:W133" si="11">R70/S70</f>
        <v>0.5</v>
      </c>
      <c r="Y70" s="46">
        <f t="shared" ref="Y70:Y133" si="12">SUMPRODUCT(T70:W70,$B$6:$E$6)</f>
        <v>0.14300000000000002</v>
      </c>
      <c r="Z70" s="46">
        <f t="shared" ref="Z70:Z133" si="13">SQRT(T70*T70*$B$7*$B$7+U70*U70*$C$7*$C$7+V70*V70*$D$7*$D$7+W70*W70*$E$7*$E$7+2*(T70*U70*$B$10*$B$7*$C$7+T70*V70*$C$10*$B$7*$D$7+T70*W70*$D$10*$B$7*$E$7+U70*V70*$C$11*$C$7*$D$7+U70*W70*$D$11*$C$7*$E$7+V70*W70*$D$12*$D$7*$E$7))</f>
        <v>5.9110066824526603E-2</v>
      </c>
    </row>
    <row r="71" spans="1:26" x14ac:dyDescent="0.2">
      <c r="O71" s="97">
        <v>4</v>
      </c>
      <c r="P71" s="10">
        <v>4</v>
      </c>
      <c r="Q71" s="10">
        <v>2</v>
      </c>
      <c r="R71" s="15">
        <v>0</v>
      </c>
      <c r="S71" s="10">
        <f t="shared" si="7"/>
        <v>10</v>
      </c>
      <c r="T71" s="97">
        <f t="shared" si="8"/>
        <v>0.4</v>
      </c>
      <c r="U71" s="10">
        <f t="shared" si="9"/>
        <v>0.4</v>
      </c>
      <c r="V71" s="10">
        <f t="shared" si="10"/>
        <v>0.2</v>
      </c>
      <c r="W71" s="15">
        <f t="shared" si="11"/>
        <v>0</v>
      </c>
      <c r="Y71" s="46">
        <f t="shared" si="12"/>
        <v>0.11800000000000001</v>
      </c>
      <c r="Z71" s="46">
        <f t="shared" si="13"/>
        <v>5.5367860713594494E-2</v>
      </c>
    </row>
    <row r="72" spans="1:26" x14ac:dyDescent="0.2">
      <c r="O72" s="97">
        <v>4</v>
      </c>
      <c r="P72" s="10">
        <v>4</v>
      </c>
      <c r="Q72" s="10">
        <v>0</v>
      </c>
      <c r="R72" s="15">
        <v>2</v>
      </c>
      <c r="S72" s="10">
        <f t="shared" si="7"/>
        <v>10</v>
      </c>
      <c r="T72" s="97">
        <f t="shared" si="8"/>
        <v>0.4</v>
      </c>
      <c r="U72" s="10">
        <f t="shared" si="9"/>
        <v>0.4</v>
      </c>
      <c r="V72" s="10">
        <f t="shared" si="10"/>
        <v>0</v>
      </c>
      <c r="W72" s="15">
        <f t="shared" si="11"/>
        <v>0.2</v>
      </c>
      <c r="Y72" s="46">
        <f t="shared" si="12"/>
        <v>0.128</v>
      </c>
      <c r="Z72" s="46">
        <f t="shared" si="13"/>
        <v>4.9629023766340603E-2</v>
      </c>
    </row>
    <row r="73" spans="1:26" x14ac:dyDescent="0.2">
      <c r="O73" s="97">
        <v>4</v>
      </c>
      <c r="P73" s="10">
        <v>0</v>
      </c>
      <c r="Q73" s="10">
        <v>4</v>
      </c>
      <c r="R73" s="15">
        <v>2</v>
      </c>
      <c r="S73" s="10">
        <f t="shared" si="7"/>
        <v>10</v>
      </c>
      <c r="T73" s="97">
        <f t="shared" si="8"/>
        <v>0.4</v>
      </c>
      <c r="U73" s="10">
        <f t="shared" si="9"/>
        <v>0</v>
      </c>
      <c r="V73" s="10">
        <f t="shared" si="10"/>
        <v>0.4</v>
      </c>
      <c r="W73" s="15">
        <f t="shared" si="11"/>
        <v>0.2</v>
      </c>
      <c r="Y73" s="46">
        <f t="shared" si="12"/>
        <v>0.128</v>
      </c>
      <c r="Z73" s="46">
        <f t="shared" si="13"/>
        <v>6.9097033221405396E-2</v>
      </c>
    </row>
    <row r="74" spans="1:26" x14ac:dyDescent="0.2">
      <c r="O74" s="97">
        <v>4</v>
      </c>
      <c r="P74" s="10">
        <v>2</v>
      </c>
      <c r="Q74" s="10">
        <v>4</v>
      </c>
      <c r="R74" s="15">
        <v>0</v>
      </c>
      <c r="S74" s="10">
        <f t="shared" si="7"/>
        <v>10</v>
      </c>
      <c r="T74" s="97">
        <f t="shared" si="8"/>
        <v>0.4</v>
      </c>
      <c r="U74" s="10">
        <f t="shared" si="9"/>
        <v>0.2</v>
      </c>
      <c r="V74" s="10">
        <f t="shared" si="10"/>
        <v>0.4</v>
      </c>
      <c r="W74" s="15">
        <f t="shared" si="11"/>
        <v>0</v>
      </c>
      <c r="Y74" s="46">
        <f t="shared" si="12"/>
        <v>0.11799999999999999</v>
      </c>
      <c r="Z74" s="46">
        <f t="shared" si="13"/>
        <v>6.649511260235598E-2</v>
      </c>
    </row>
    <row r="75" spans="1:26" x14ac:dyDescent="0.2">
      <c r="O75" s="97">
        <v>4</v>
      </c>
      <c r="P75" s="10">
        <v>2</v>
      </c>
      <c r="Q75" s="10">
        <v>0</v>
      </c>
      <c r="R75" s="15">
        <v>4</v>
      </c>
      <c r="S75" s="10">
        <f t="shared" si="7"/>
        <v>10</v>
      </c>
      <c r="T75" s="97">
        <f t="shared" si="8"/>
        <v>0.4</v>
      </c>
      <c r="U75" s="10">
        <f t="shared" si="9"/>
        <v>0.2</v>
      </c>
      <c r="V75" s="10">
        <f t="shared" si="10"/>
        <v>0</v>
      </c>
      <c r="W75" s="15">
        <f t="shared" si="11"/>
        <v>0.4</v>
      </c>
      <c r="Y75" s="46">
        <f t="shared" si="12"/>
        <v>0.13800000000000001</v>
      </c>
      <c r="Z75" s="46">
        <f t="shared" si="13"/>
        <v>5.2837865210471936E-2</v>
      </c>
    </row>
    <row r="76" spans="1:26" x14ac:dyDescent="0.2">
      <c r="O76" s="97">
        <v>4</v>
      </c>
      <c r="P76" s="10">
        <v>0</v>
      </c>
      <c r="Q76" s="10">
        <v>2</v>
      </c>
      <c r="R76" s="15">
        <v>4</v>
      </c>
      <c r="S76" s="10">
        <f t="shared" si="7"/>
        <v>10</v>
      </c>
      <c r="T76" s="97">
        <f t="shared" si="8"/>
        <v>0.4</v>
      </c>
      <c r="U76" s="10">
        <f t="shared" si="9"/>
        <v>0</v>
      </c>
      <c r="V76" s="10">
        <f t="shared" si="10"/>
        <v>0.2</v>
      </c>
      <c r="W76" s="15">
        <f t="shared" si="11"/>
        <v>0.4</v>
      </c>
      <c r="Y76" s="46">
        <f t="shared" si="12"/>
        <v>0.13800000000000001</v>
      </c>
      <c r="Z76" s="46">
        <f t="shared" si="13"/>
        <v>6.1214377396164053E-2</v>
      </c>
    </row>
    <row r="77" spans="1:26" x14ac:dyDescent="0.2">
      <c r="O77" s="97">
        <v>4</v>
      </c>
      <c r="P77" s="10">
        <v>4</v>
      </c>
      <c r="Q77" s="10">
        <v>1</v>
      </c>
      <c r="R77" s="15">
        <v>1</v>
      </c>
      <c r="S77" s="10">
        <f t="shared" si="7"/>
        <v>10</v>
      </c>
      <c r="T77" s="97">
        <f t="shared" si="8"/>
        <v>0.4</v>
      </c>
      <c r="U77" s="10">
        <f t="shared" si="9"/>
        <v>0.4</v>
      </c>
      <c r="V77" s="10">
        <f t="shared" si="10"/>
        <v>0.1</v>
      </c>
      <c r="W77" s="15">
        <f t="shared" si="11"/>
        <v>0.1</v>
      </c>
      <c r="Y77" s="46">
        <f t="shared" si="12"/>
        <v>0.123</v>
      </c>
      <c r="Z77" s="46">
        <f t="shared" si="13"/>
        <v>5.1744758188632022E-2</v>
      </c>
    </row>
    <row r="78" spans="1:26" x14ac:dyDescent="0.2">
      <c r="O78" s="97">
        <v>4</v>
      </c>
      <c r="P78" s="10">
        <v>1</v>
      </c>
      <c r="Q78" s="10">
        <v>4</v>
      </c>
      <c r="R78" s="15">
        <v>1</v>
      </c>
      <c r="S78" s="10">
        <f t="shared" si="7"/>
        <v>10</v>
      </c>
      <c r="T78" s="97">
        <f t="shared" si="8"/>
        <v>0.4</v>
      </c>
      <c r="U78" s="10">
        <f t="shared" si="9"/>
        <v>0.1</v>
      </c>
      <c r="V78" s="10">
        <f t="shared" si="10"/>
        <v>0.4</v>
      </c>
      <c r="W78" s="15">
        <f t="shared" si="11"/>
        <v>0.1</v>
      </c>
      <c r="Y78" s="46">
        <f t="shared" si="12"/>
        <v>0.12299999999999998</v>
      </c>
      <c r="Z78" s="46">
        <f t="shared" si="13"/>
        <v>6.7537248981580533E-2</v>
      </c>
    </row>
    <row r="79" spans="1:26" x14ac:dyDescent="0.2">
      <c r="A79" s="1"/>
      <c r="O79" s="97">
        <v>4</v>
      </c>
      <c r="P79" s="10">
        <v>1</v>
      </c>
      <c r="Q79" s="10">
        <v>1</v>
      </c>
      <c r="R79" s="15">
        <v>4</v>
      </c>
      <c r="S79" s="10">
        <f t="shared" si="7"/>
        <v>10</v>
      </c>
      <c r="T79" s="97">
        <f t="shared" si="8"/>
        <v>0.4</v>
      </c>
      <c r="U79" s="10">
        <f t="shared" si="9"/>
        <v>0.1</v>
      </c>
      <c r="V79" s="10">
        <f t="shared" si="10"/>
        <v>0.1</v>
      </c>
      <c r="W79" s="15">
        <f t="shared" si="11"/>
        <v>0.4</v>
      </c>
      <c r="Y79" s="46">
        <f t="shared" si="12"/>
        <v>0.13800000000000001</v>
      </c>
      <c r="Z79" s="46">
        <f t="shared" si="13"/>
        <v>5.6389006020677472E-2</v>
      </c>
    </row>
    <row r="80" spans="1:26" x14ac:dyDescent="0.2">
      <c r="O80" s="97">
        <v>4</v>
      </c>
      <c r="P80" s="10">
        <v>3</v>
      </c>
      <c r="Q80" s="10">
        <v>3</v>
      </c>
      <c r="R80" s="15">
        <v>0</v>
      </c>
      <c r="S80" s="10">
        <f t="shared" si="7"/>
        <v>10</v>
      </c>
      <c r="T80" s="97">
        <f t="shared" si="8"/>
        <v>0.4</v>
      </c>
      <c r="U80" s="10">
        <f t="shared" si="9"/>
        <v>0.3</v>
      </c>
      <c r="V80" s="10">
        <f t="shared" si="10"/>
        <v>0.3</v>
      </c>
      <c r="W80" s="15">
        <f t="shared" si="11"/>
        <v>0</v>
      </c>
      <c r="Y80" s="46">
        <f t="shared" si="12"/>
        <v>0.11799999999999999</v>
      </c>
      <c r="Z80" s="46">
        <f t="shared" si="13"/>
        <v>6.044667071063551E-2</v>
      </c>
    </row>
    <row r="81" spans="2:26" x14ac:dyDescent="0.2">
      <c r="B81" s="90"/>
      <c r="O81" s="97">
        <v>4</v>
      </c>
      <c r="P81" s="10">
        <v>3</v>
      </c>
      <c r="Q81" s="10">
        <v>0</v>
      </c>
      <c r="R81" s="15">
        <v>3</v>
      </c>
      <c r="S81" s="10">
        <f t="shared" si="7"/>
        <v>10</v>
      </c>
      <c r="T81" s="97">
        <f t="shared" si="8"/>
        <v>0.4</v>
      </c>
      <c r="U81" s="10">
        <f t="shared" si="9"/>
        <v>0.3</v>
      </c>
      <c r="V81" s="10">
        <f t="shared" si="10"/>
        <v>0</v>
      </c>
      <c r="W81" s="15">
        <f t="shared" si="11"/>
        <v>0.3</v>
      </c>
      <c r="Y81" s="46">
        <f t="shared" si="12"/>
        <v>0.13300000000000001</v>
      </c>
      <c r="Z81" s="46">
        <f t="shared" si="13"/>
        <v>5.0899115905877979E-2</v>
      </c>
    </row>
    <row r="82" spans="2:26" x14ac:dyDescent="0.2">
      <c r="B82" s="90"/>
      <c r="O82" s="97">
        <v>4</v>
      </c>
      <c r="P82" s="10">
        <v>0</v>
      </c>
      <c r="Q82" s="10">
        <v>3</v>
      </c>
      <c r="R82" s="15">
        <v>3</v>
      </c>
      <c r="S82" s="10">
        <f t="shared" si="7"/>
        <v>10</v>
      </c>
      <c r="T82" s="97">
        <f t="shared" si="8"/>
        <v>0.4</v>
      </c>
      <c r="U82" s="10">
        <f t="shared" si="9"/>
        <v>0</v>
      </c>
      <c r="V82" s="10">
        <f t="shared" si="10"/>
        <v>0.3</v>
      </c>
      <c r="W82" s="15">
        <f t="shared" si="11"/>
        <v>0.3</v>
      </c>
      <c r="Y82" s="46">
        <f t="shared" si="12"/>
        <v>0.13300000000000001</v>
      </c>
      <c r="Z82" s="46">
        <f t="shared" si="13"/>
        <v>6.4606501220852389E-2</v>
      </c>
    </row>
    <row r="83" spans="2:26" x14ac:dyDescent="0.2">
      <c r="B83" s="3"/>
      <c r="O83" s="97">
        <v>4</v>
      </c>
      <c r="P83" s="10">
        <v>3</v>
      </c>
      <c r="Q83" s="10">
        <v>2</v>
      </c>
      <c r="R83" s="15">
        <v>1</v>
      </c>
      <c r="S83" s="10">
        <f t="shared" si="7"/>
        <v>10</v>
      </c>
      <c r="T83" s="97">
        <f t="shared" si="8"/>
        <v>0.4</v>
      </c>
      <c r="U83" s="10">
        <f t="shared" si="9"/>
        <v>0.3</v>
      </c>
      <c r="V83" s="10">
        <f t="shared" si="10"/>
        <v>0.2</v>
      </c>
      <c r="W83" s="15">
        <f t="shared" si="11"/>
        <v>0.1</v>
      </c>
      <c r="Y83" s="46">
        <f t="shared" si="12"/>
        <v>0.123</v>
      </c>
      <c r="Z83" s="46">
        <f t="shared" si="13"/>
        <v>5.5909212121080729E-2</v>
      </c>
    </row>
    <row r="84" spans="2:26" x14ac:dyDescent="0.2">
      <c r="O84" s="97">
        <v>4</v>
      </c>
      <c r="P84" s="10">
        <v>3</v>
      </c>
      <c r="Q84" s="10">
        <v>1</v>
      </c>
      <c r="R84" s="15">
        <v>2</v>
      </c>
      <c r="S84" s="10">
        <f t="shared" si="7"/>
        <v>10</v>
      </c>
      <c r="T84" s="97">
        <f t="shared" si="8"/>
        <v>0.4</v>
      </c>
      <c r="U84" s="10">
        <f t="shared" si="9"/>
        <v>0.3</v>
      </c>
      <c r="V84" s="10">
        <f t="shared" si="10"/>
        <v>0.1</v>
      </c>
      <c r="W84" s="15">
        <f t="shared" si="11"/>
        <v>0.2</v>
      </c>
      <c r="Y84" s="46">
        <f t="shared" si="12"/>
        <v>0.128</v>
      </c>
      <c r="Z84" s="46">
        <f t="shared" si="13"/>
        <v>5.2644847801090668E-2</v>
      </c>
    </row>
    <row r="85" spans="2:26" x14ac:dyDescent="0.2">
      <c r="B85" s="99"/>
      <c r="O85" s="97">
        <v>4</v>
      </c>
      <c r="P85" s="10">
        <v>2</v>
      </c>
      <c r="Q85" s="10">
        <v>3</v>
      </c>
      <c r="R85" s="15">
        <v>1</v>
      </c>
      <c r="S85" s="10">
        <f t="shared" si="7"/>
        <v>10</v>
      </c>
      <c r="T85" s="97">
        <f t="shared" si="8"/>
        <v>0.4</v>
      </c>
      <c r="U85" s="10">
        <f t="shared" si="9"/>
        <v>0.2</v>
      </c>
      <c r="V85" s="10">
        <f t="shared" si="10"/>
        <v>0.3</v>
      </c>
      <c r="W85" s="15">
        <f t="shared" si="11"/>
        <v>0.1</v>
      </c>
      <c r="Y85" s="46">
        <f t="shared" si="12"/>
        <v>0.123</v>
      </c>
      <c r="Z85" s="46">
        <f t="shared" si="13"/>
        <v>6.1267936149343241E-2</v>
      </c>
    </row>
    <row r="86" spans="2:26" x14ac:dyDescent="0.2">
      <c r="O86" s="97">
        <v>4</v>
      </c>
      <c r="P86" s="10">
        <v>1</v>
      </c>
      <c r="Q86" s="10">
        <v>3</v>
      </c>
      <c r="R86" s="15">
        <v>2</v>
      </c>
      <c r="S86" s="10">
        <f t="shared" si="7"/>
        <v>10</v>
      </c>
      <c r="T86" s="97">
        <f t="shared" si="8"/>
        <v>0.4</v>
      </c>
      <c r="U86" s="10">
        <f t="shared" si="9"/>
        <v>0.1</v>
      </c>
      <c r="V86" s="10">
        <f t="shared" si="10"/>
        <v>0.3</v>
      </c>
      <c r="W86" s="15">
        <f t="shared" si="11"/>
        <v>0.2</v>
      </c>
      <c r="Y86" s="46">
        <f t="shared" si="12"/>
        <v>0.128</v>
      </c>
      <c r="Z86" s="46">
        <f t="shared" si="13"/>
        <v>6.2667056736374654E-2</v>
      </c>
    </row>
    <row r="87" spans="2:26" x14ac:dyDescent="0.2">
      <c r="O87" s="97">
        <v>4</v>
      </c>
      <c r="P87" s="10">
        <v>2</v>
      </c>
      <c r="Q87" s="10">
        <v>1</v>
      </c>
      <c r="R87" s="15">
        <v>3</v>
      </c>
      <c r="S87" s="10">
        <f t="shared" si="7"/>
        <v>10</v>
      </c>
      <c r="T87" s="97">
        <f t="shared" si="8"/>
        <v>0.4</v>
      </c>
      <c r="U87" s="10">
        <f t="shared" si="9"/>
        <v>0.2</v>
      </c>
      <c r="V87" s="10">
        <f t="shared" si="10"/>
        <v>0.1</v>
      </c>
      <c r="W87" s="15">
        <f t="shared" si="11"/>
        <v>0.3</v>
      </c>
      <c r="Y87" s="46">
        <f t="shared" si="12"/>
        <v>0.13300000000000001</v>
      </c>
      <c r="Z87" s="46">
        <f t="shared" si="13"/>
        <v>5.4211437907511734E-2</v>
      </c>
    </row>
    <row r="88" spans="2:26" x14ac:dyDescent="0.2">
      <c r="O88" s="97">
        <v>4</v>
      </c>
      <c r="P88" s="10">
        <v>1</v>
      </c>
      <c r="Q88" s="10">
        <v>2</v>
      </c>
      <c r="R88" s="15">
        <v>3</v>
      </c>
      <c r="S88" s="10">
        <f t="shared" si="7"/>
        <v>10</v>
      </c>
      <c r="T88" s="97">
        <f t="shared" si="8"/>
        <v>0.4</v>
      </c>
      <c r="U88" s="10">
        <f t="shared" si="9"/>
        <v>0.1</v>
      </c>
      <c r="V88" s="10">
        <f t="shared" si="10"/>
        <v>0.2</v>
      </c>
      <c r="W88" s="15">
        <f t="shared" si="11"/>
        <v>0.3</v>
      </c>
      <c r="Y88" s="46">
        <f t="shared" si="12"/>
        <v>0.13300000000000001</v>
      </c>
      <c r="Z88" s="46">
        <f t="shared" si="13"/>
        <v>5.8878179319676663E-2</v>
      </c>
    </row>
    <row r="89" spans="2:26" x14ac:dyDescent="0.2">
      <c r="O89" s="97">
        <v>3</v>
      </c>
      <c r="P89" s="10">
        <v>7</v>
      </c>
      <c r="Q89" s="10">
        <v>0</v>
      </c>
      <c r="R89" s="15">
        <v>0</v>
      </c>
      <c r="S89" s="10">
        <f t="shared" si="7"/>
        <v>10</v>
      </c>
      <c r="T89" s="97">
        <f t="shared" si="8"/>
        <v>0.3</v>
      </c>
      <c r="U89" s="10">
        <f t="shared" si="9"/>
        <v>0.7</v>
      </c>
      <c r="V89" s="10">
        <f t="shared" si="10"/>
        <v>0</v>
      </c>
      <c r="W89" s="15">
        <f t="shared" si="11"/>
        <v>0</v>
      </c>
      <c r="Y89" s="46">
        <f t="shared" si="12"/>
        <v>0.111</v>
      </c>
      <c r="Z89" s="46">
        <f t="shared" si="13"/>
        <v>4.2213741838410868E-2</v>
      </c>
    </row>
    <row r="90" spans="2:26" x14ac:dyDescent="0.2">
      <c r="O90" s="97">
        <v>3</v>
      </c>
      <c r="P90" s="10">
        <v>0</v>
      </c>
      <c r="Q90" s="10">
        <v>7</v>
      </c>
      <c r="R90" s="15">
        <v>0</v>
      </c>
      <c r="S90" s="10">
        <f t="shared" si="7"/>
        <v>10</v>
      </c>
      <c r="T90" s="97">
        <f t="shared" si="8"/>
        <v>0.3</v>
      </c>
      <c r="U90" s="10">
        <f t="shared" si="9"/>
        <v>0</v>
      </c>
      <c r="V90" s="10">
        <f t="shared" si="10"/>
        <v>0.7</v>
      </c>
      <c r="W90" s="15">
        <f t="shared" si="11"/>
        <v>0</v>
      </c>
      <c r="Y90" s="46">
        <f t="shared" si="12"/>
        <v>0.111</v>
      </c>
      <c r="Z90" s="46">
        <f t="shared" si="13"/>
        <v>8.3270643086264196E-2</v>
      </c>
    </row>
    <row r="91" spans="2:26" x14ac:dyDescent="0.2">
      <c r="O91" s="97">
        <v>3</v>
      </c>
      <c r="P91" s="10">
        <v>0</v>
      </c>
      <c r="Q91" s="10">
        <v>0</v>
      </c>
      <c r="R91" s="15">
        <v>7</v>
      </c>
      <c r="S91" s="10">
        <f t="shared" si="7"/>
        <v>10</v>
      </c>
      <c r="T91" s="97">
        <f t="shared" si="8"/>
        <v>0.3</v>
      </c>
      <c r="U91" s="10">
        <f t="shared" si="9"/>
        <v>0</v>
      </c>
      <c r="V91" s="10">
        <f t="shared" si="10"/>
        <v>0</v>
      </c>
      <c r="W91" s="15">
        <f t="shared" si="11"/>
        <v>0.7</v>
      </c>
      <c r="Y91" s="46">
        <f t="shared" si="12"/>
        <v>0.14600000000000002</v>
      </c>
      <c r="Z91" s="46">
        <f t="shared" si="13"/>
        <v>5.5835472595832839E-2</v>
      </c>
    </row>
    <row r="92" spans="2:26" x14ac:dyDescent="0.2">
      <c r="O92" s="97">
        <v>3</v>
      </c>
      <c r="P92" s="10">
        <v>6</v>
      </c>
      <c r="Q92" s="10">
        <v>1</v>
      </c>
      <c r="R92" s="15">
        <v>0</v>
      </c>
      <c r="S92" s="10">
        <f t="shared" si="7"/>
        <v>10</v>
      </c>
      <c r="T92" s="97">
        <f t="shared" si="8"/>
        <v>0.3</v>
      </c>
      <c r="U92" s="10">
        <f t="shared" si="9"/>
        <v>0.6</v>
      </c>
      <c r="V92" s="10">
        <f t="shared" si="10"/>
        <v>0.1</v>
      </c>
      <c r="W92" s="15">
        <f t="shared" si="11"/>
        <v>0</v>
      </c>
      <c r="Y92" s="46">
        <f t="shared" si="12"/>
        <v>0.111</v>
      </c>
      <c r="Z92" s="46">
        <f t="shared" si="13"/>
        <v>4.4488200682877704E-2</v>
      </c>
    </row>
    <row r="93" spans="2:26" x14ac:dyDescent="0.2">
      <c r="O93" s="97">
        <v>3</v>
      </c>
      <c r="P93" s="10">
        <v>6</v>
      </c>
      <c r="Q93" s="10">
        <v>0</v>
      </c>
      <c r="R93" s="15">
        <v>1</v>
      </c>
      <c r="S93" s="10">
        <f t="shared" si="7"/>
        <v>10</v>
      </c>
      <c r="T93" s="97">
        <f t="shared" si="8"/>
        <v>0.3</v>
      </c>
      <c r="U93" s="10">
        <f t="shared" si="9"/>
        <v>0.6</v>
      </c>
      <c r="V93" s="10">
        <f t="shared" si="10"/>
        <v>0</v>
      </c>
      <c r="W93" s="15">
        <f t="shared" si="11"/>
        <v>0.1</v>
      </c>
      <c r="Y93" s="46">
        <f t="shared" si="12"/>
        <v>0.11600000000000001</v>
      </c>
      <c r="Z93" s="46">
        <f t="shared" si="13"/>
        <v>4.1862632502029776E-2</v>
      </c>
    </row>
    <row r="94" spans="2:26" x14ac:dyDescent="0.2">
      <c r="O94" s="97">
        <v>3</v>
      </c>
      <c r="P94" s="10">
        <v>1</v>
      </c>
      <c r="Q94" s="10">
        <v>6</v>
      </c>
      <c r="R94" s="15">
        <v>0</v>
      </c>
      <c r="S94" s="10">
        <f t="shared" si="7"/>
        <v>10</v>
      </c>
      <c r="T94" s="97">
        <f t="shared" si="8"/>
        <v>0.3</v>
      </c>
      <c r="U94" s="10">
        <f t="shared" si="9"/>
        <v>0.1</v>
      </c>
      <c r="V94" s="10">
        <f t="shared" si="10"/>
        <v>0.6</v>
      </c>
      <c r="W94" s="15">
        <f t="shared" si="11"/>
        <v>0</v>
      </c>
      <c r="Y94" s="46">
        <f t="shared" si="12"/>
        <v>0.111</v>
      </c>
      <c r="Z94" s="46">
        <f t="shared" si="13"/>
        <v>7.5227654489555901E-2</v>
      </c>
    </row>
    <row r="95" spans="2:26" x14ac:dyDescent="0.2">
      <c r="O95" s="97">
        <v>3</v>
      </c>
      <c r="P95" s="10">
        <v>0</v>
      </c>
      <c r="Q95" s="10">
        <v>6</v>
      </c>
      <c r="R95" s="15">
        <v>1</v>
      </c>
      <c r="S95" s="10">
        <f t="shared" si="7"/>
        <v>10</v>
      </c>
      <c r="T95" s="97">
        <f t="shared" si="8"/>
        <v>0.3</v>
      </c>
      <c r="U95" s="10">
        <f t="shared" si="9"/>
        <v>0</v>
      </c>
      <c r="V95" s="10">
        <f t="shared" si="10"/>
        <v>0.6</v>
      </c>
      <c r="W95" s="15">
        <f t="shared" si="11"/>
        <v>0.1</v>
      </c>
      <c r="Y95" s="46">
        <f t="shared" si="12"/>
        <v>0.11600000000000001</v>
      </c>
      <c r="Z95" s="46">
        <f t="shared" si="13"/>
        <v>7.6602872008822223E-2</v>
      </c>
    </row>
    <row r="96" spans="2:26" x14ac:dyDescent="0.2">
      <c r="O96" s="97">
        <v>3</v>
      </c>
      <c r="P96" s="10">
        <v>1</v>
      </c>
      <c r="Q96" s="10">
        <v>0</v>
      </c>
      <c r="R96" s="15">
        <v>6</v>
      </c>
      <c r="S96" s="10">
        <f t="shared" si="7"/>
        <v>10</v>
      </c>
      <c r="T96" s="97">
        <f t="shared" si="8"/>
        <v>0.3</v>
      </c>
      <c r="U96" s="10">
        <f t="shared" si="9"/>
        <v>0.1</v>
      </c>
      <c r="V96" s="10">
        <f t="shared" si="10"/>
        <v>0</v>
      </c>
      <c r="W96" s="15">
        <f t="shared" si="11"/>
        <v>0.6</v>
      </c>
      <c r="Y96" s="46">
        <f t="shared" si="12"/>
        <v>0.14100000000000001</v>
      </c>
      <c r="Z96" s="46">
        <f t="shared" si="13"/>
        <v>5.2023840688668881E-2</v>
      </c>
    </row>
    <row r="97" spans="15:26" x14ac:dyDescent="0.2">
      <c r="O97" s="97">
        <v>3</v>
      </c>
      <c r="P97" s="10">
        <v>0</v>
      </c>
      <c r="Q97" s="10">
        <v>1</v>
      </c>
      <c r="R97" s="15">
        <v>6</v>
      </c>
      <c r="S97" s="10">
        <f t="shared" si="7"/>
        <v>10</v>
      </c>
      <c r="T97" s="97">
        <f t="shared" si="8"/>
        <v>0.3</v>
      </c>
      <c r="U97" s="10">
        <f t="shared" si="9"/>
        <v>0</v>
      </c>
      <c r="V97" s="10">
        <f t="shared" si="10"/>
        <v>0.1</v>
      </c>
      <c r="W97" s="15">
        <f t="shared" si="11"/>
        <v>0.6</v>
      </c>
      <c r="Y97" s="46">
        <f t="shared" si="12"/>
        <v>0.14100000000000001</v>
      </c>
      <c r="Z97" s="46">
        <f t="shared" si="13"/>
        <v>5.6053545828966073E-2</v>
      </c>
    </row>
    <row r="98" spans="15:26" x14ac:dyDescent="0.2">
      <c r="O98" s="97">
        <v>3</v>
      </c>
      <c r="P98" s="10">
        <v>5</v>
      </c>
      <c r="Q98" s="10">
        <v>2</v>
      </c>
      <c r="R98" s="15">
        <v>0</v>
      </c>
      <c r="S98" s="10">
        <f t="shared" si="7"/>
        <v>10</v>
      </c>
      <c r="T98" s="97">
        <f t="shared" si="8"/>
        <v>0.3</v>
      </c>
      <c r="U98" s="10">
        <f t="shared" si="9"/>
        <v>0.5</v>
      </c>
      <c r="V98" s="10">
        <f t="shared" si="10"/>
        <v>0.2</v>
      </c>
      <c r="W98" s="15">
        <f t="shared" si="11"/>
        <v>0</v>
      </c>
      <c r="Y98" s="46">
        <f t="shared" si="12"/>
        <v>0.111</v>
      </c>
      <c r="Z98" s="46">
        <f t="shared" si="13"/>
        <v>4.8538644398046386E-2</v>
      </c>
    </row>
    <row r="99" spans="15:26" x14ac:dyDescent="0.2">
      <c r="O99" s="97">
        <v>3</v>
      </c>
      <c r="P99" s="10">
        <v>5</v>
      </c>
      <c r="Q99" s="10">
        <v>0</v>
      </c>
      <c r="R99" s="15">
        <v>2</v>
      </c>
      <c r="S99" s="10">
        <f t="shared" si="7"/>
        <v>10</v>
      </c>
      <c r="T99" s="97">
        <f t="shared" si="8"/>
        <v>0.3</v>
      </c>
      <c r="U99" s="10">
        <f t="shared" si="9"/>
        <v>0.5</v>
      </c>
      <c r="V99" s="10">
        <f t="shared" si="10"/>
        <v>0</v>
      </c>
      <c r="W99" s="15">
        <f t="shared" si="11"/>
        <v>0.2</v>
      </c>
      <c r="Y99" s="46">
        <f t="shared" si="12"/>
        <v>0.121</v>
      </c>
      <c r="Z99" s="46">
        <f t="shared" si="13"/>
        <v>4.2383959229878469E-2</v>
      </c>
    </row>
    <row r="100" spans="15:26" x14ac:dyDescent="0.2">
      <c r="O100" s="97">
        <v>3</v>
      </c>
      <c r="P100" s="10">
        <v>2</v>
      </c>
      <c r="Q100" s="10">
        <v>5</v>
      </c>
      <c r="R100" s="15">
        <v>0</v>
      </c>
      <c r="S100" s="10">
        <f t="shared" si="7"/>
        <v>10</v>
      </c>
      <c r="T100" s="97">
        <f t="shared" si="8"/>
        <v>0.3</v>
      </c>
      <c r="U100" s="10">
        <f t="shared" si="9"/>
        <v>0.2</v>
      </c>
      <c r="V100" s="10">
        <f t="shared" si="10"/>
        <v>0.5</v>
      </c>
      <c r="W100" s="15">
        <f t="shared" si="11"/>
        <v>0</v>
      </c>
      <c r="Y100" s="46">
        <f t="shared" si="12"/>
        <v>0.111</v>
      </c>
      <c r="Z100" s="46">
        <f t="shared" si="13"/>
        <v>6.755738301621815E-2</v>
      </c>
    </row>
    <row r="101" spans="15:26" x14ac:dyDescent="0.2">
      <c r="O101" s="97">
        <v>3</v>
      </c>
      <c r="P101" s="10">
        <v>0</v>
      </c>
      <c r="Q101" s="10">
        <v>5</v>
      </c>
      <c r="R101" s="15">
        <v>2</v>
      </c>
      <c r="S101" s="10">
        <f t="shared" si="7"/>
        <v>10</v>
      </c>
      <c r="T101" s="97">
        <f t="shared" si="8"/>
        <v>0.3</v>
      </c>
      <c r="U101" s="10">
        <f t="shared" si="9"/>
        <v>0</v>
      </c>
      <c r="V101" s="10">
        <f t="shared" si="10"/>
        <v>0.5</v>
      </c>
      <c r="W101" s="15">
        <f t="shared" si="11"/>
        <v>0.2</v>
      </c>
      <c r="Y101" s="46">
        <f t="shared" si="12"/>
        <v>0.121</v>
      </c>
      <c r="Z101" s="46">
        <f t="shared" si="13"/>
        <v>7.053793305732739E-2</v>
      </c>
    </row>
    <row r="102" spans="15:26" x14ac:dyDescent="0.2">
      <c r="O102" s="97">
        <v>3</v>
      </c>
      <c r="P102" s="10">
        <v>2</v>
      </c>
      <c r="Q102" s="10">
        <v>0</v>
      </c>
      <c r="R102" s="15">
        <v>5</v>
      </c>
      <c r="S102" s="10">
        <f t="shared" si="7"/>
        <v>10</v>
      </c>
      <c r="T102" s="97">
        <f t="shared" si="8"/>
        <v>0.3</v>
      </c>
      <c r="U102" s="10">
        <f t="shared" si="9"/>
        <v>0.2</v>
      </c>
      <c r="V102" s="10">
        <f t="shared" si="10"/>
        <v>0</v>
      </c>
      <c r="W102" s="15">
        <f t="shared" si="11"/>
        <v>0.5</v>
      </c>
      <c r="Y102" s="46">
        <f t="shared" si="12"/>
        <v>0.13600000000000001</v>
      </c>
      <c r="Z102" s="46">
        <f t="shared" si="13"/>
        <v>4.8670319497615792E-2</v>
      </c>
    </row>
    <row r="103" spans="15:26" x14ac:dyDescent="0.2">
      <c r="O103" s="97">
        <v>3</v>
      </c>
      <c r="P103" s="10">
        <v>0</v>
      </c>
      <c r="Q103" s="10">
        <v>2</v>
      </c>
      <c r="R103" s="15">
        <v>5</v>
      </c>
      <c r="S103" s="10">
        <f t="shared" si="7"/>
        <v>10</v>
      </c>
      <c r="T103" s="97">
        <f t="shared" si="8"/>
        <v>0.3</v>
      </c>
      <c r="U103" s="10">
        <f t="shared" si="9"/>
        <v>0</v>
      </c>
      <c r="V103" s="10">
        <f t="shared" si="10"/>
        <v>0.2</v>
      </c>
      <c r="W103" s="15">
        <f t="shared" si="11"/>
        <v>0.5</v>
      </c>
      <c r="Y103" s="46">
        <f t="shared" si="12"/>
        <v>0.13600000000000001</v>
      </c>
      <c r="Z103" s="46">
        <f t="shared" si="13"/>
        <v>5.7792733107199561E-2</v>
      </c>
    </row>
    <row r="104" spans="15:26" x14ac:dyDescent="0.2">
      <c r="O104" s="97">
        <v>3</v>
      </c>
      <c r="P104" s="10">
        <v>5</v>
      </c>
      <c r="Q104" s="10">
        <v>1</v>
      </c>
      <c r="R104" s="15">
        <v>1</v>
      </c>
      <c r="S104" s="10">
        <f t="shared" si="7"/>
        <v>10</v>
      </c>
      <c r="T104" s="97">
        <f t="shared" si="8"/>
        <v>0.3</v>
      </c>
      <c r="U104" s="10">
        <f t="shared" si="9"/>
        <v>0.5</v>
      </c>
      <c r="V104" s="10">
        <f t="shared" si="10"/>
        <v>0.1</v>
      </c>
      <c r="W104" s="15">
        <f t="shared" si="11"/>
        <v>0.1</v>
      </c>
      <c r="Y104" s="46">
        <f t="shared" si="12"/>
        <v>0.11599999999999999</v>
      </c>
      <c r="Z104" s="46">
        <f t="shared" si="13"/>
        <v>4.460269050180718E-2</v>
      </c>
    </row>
    <row r="105" spans="15:26" x14ac:dyDescent="0.2">
      <c r="O105" s="97">
        <v>3</v>
      </c>
      <c r="P105" s="10">
        <v>1</v>
      </c>
      <c r="Q105" s="10">
        <v>5</v>
      </c>
      <c r="R105" s="15">
        <v>1</v>
      </c>
      <c r="S105" s="10">
        <f t="shared" si="7"/>
        <v>10</v>
      </c>
      <c r="T105" s="97">
        <f t="shared" si="8"/>
        <v>0.3</v>
      </c>
      <c r="U105" s="10">
        <f t="shared" si="9"/>
        <v>0.1</v>
      </c>
      <c r="V105" s="10">
        <f t="shared" si="10"/>
        <v>0.5</v>
      </c>
      <c r="W105" s="15">
        <f t="shared" si="11"/>
        <v>0.1</v>
      </c>
      <c r="Y105" s="46">
        <f t="shared" si="12"/>
        <v>0.11600000000000001</v>
      </c>
      <c r="Z105" s="46">
        <f t="shared" si="13"/>
        <v>6.8797383671183321E-2</v>
      </c>
    </row>
    <row r="106" spans="15:26" x14ac:dyDescent="0.2">
      <c r="O106" s="97">
        <v>3</v>
      </c>
      <c r="P106" s="10">
        <v>1</v>
      </c>
      <c r="Q106" s="10">
        <v>1</v>
      </c>
      <c r="R106" s="15">
        <v>5</v>
      </c>
      <c r="S106" s="10">
        <f t="shared" si="7"/>
        <v>10</v>
      </c>
      <c r="T106" s="97">
        <f t="shared" si="8"/>
        <v>0.3</v>
      </c>
      <c r="U106" s="10">
        <f t="shared" si="9"/>
        <v>0.1</v>
      </c>
      <c r="V106" s="10">
        <f t="shared" si="10"/>
        <v>0.1</v>
      </c>
      <c r="W106" s="15">
        <f t="shared" si="11"/>
        <v>0.5</v>
      </c>
      <c r="Y106" s="46">
        <f t="shared" si="12"/>
        <v>0.13600000000000001</v>
      </c>
      <c r="Z106" s="46">
        <f t="shared" si="13"/>
        <v>5.2579463671665577E-2</v>
      </c>
    </row>
    <row r="107" spans="15:26" x14ac:dyDescent="0.2">
      <c r="O107" s="97">
        <v>3</v>
      </c>
      <c r="P107" s="10">
        <v>4</v>
      </c>
      <c r="Q107" s="10">
        <v>3</v>
      </c>
      <c r="R107" s="15">
        <v>0</v>
      </c>
      <c r="S107" s="10">
        <f t="shared" si="7"/>
        <v>10</v>
      </c>
      <c r="T107" s="97">
        <f t="shared" si="8"/>
        <v>0.3</v>
      </c>
      <c r="U107" s="10">
        <f t="shared" si="9"/>
        <v>0.4</v>
      </c>
      <c r="V107" s="10">
        <f t="shared" si="10"/>
        <v>0.3</v>
      </c>
      <c r="W107" s="15">
        <f t="shared" si="11"/>
        <v>0</v>
      </c>
      <c r="Y107" s="46">
        <f t="shared" si="12"/>
        <v>0.11099999999999999</v>
      </c>
      <c r="Z107" s="46">
        <f t="shared" si="13"/>
        <v>5.3966656372245257E-2</v>
      </c>
    </row>
    <row r="108" spans="15:26" x14ac:dyDescent="0.2">
      <c r="O108" s="97">
        <v>3</v>
      </c>
      <c r="P108" s="10">
        <v>4</v>
      </c>
      <c r="Q108" s="10">
        <v>0</v>
      </c>
      <c r="R108" s="15">
        <v>3</v>
      </c>
      <c r="S108" s="10">
        <f t="shared" si="7"/>
        <v>10</v>
      </c>
      <c r="T108" s="97">
        <f t="shared" si="8"/>
        <v>0.3</v>
      </c>
      <c r="U108" s="10">
        <f t="shared" si="9"/>
        <v>0.4</v>
      </c>
      <c r="V108" s="10">
        <f t="shared" si="10"/>
        <v>0</v>
      </c>
      <c r="W108" s="15">
        <f t="shared" si="11"/>
        <v>0.3</v>
      </c>
      <c r="Y108" s="46">
        <f t="shared" si="12"/>
        <v>0.126</v>
      </c>
      <c r="Z108" s="46">
        <f t="shared" si="13"/>
        <v>4.3746542720539641E-2</v>
      </c>
    </row>
    <row r="109" spans="15:26" x14ac:dyDescent="0.2">
      <c r="O109" s="97">
        <v>3</v>
      </c>
      <c r="P109" s="10">
        <v>3</v>
      </c>
      <c r="Q109" s="10">
        <v>4</v>
      </c>
      <c r="R109" s="15">
        <v>0</v>
      </c>
      <c r="S109" s="10">
        <f t="shared" si="7"/>
        <v>10</v>
      </c>
      <c r="T109" s="97">
        <f t="shared" si="8"/>
        <v>0.3</v>
      </c>
      <c r="U109" s="10">
        <f t="shared" si="9"/>
        <v>0.3</v>
      </c>
      <c r="V109" s="10">
        <f t="shared" si="10"/>
        <v>0.4</v>
      </c>
      <c r="W109" s="15">
        <f t="shared" si="11"/>
        <v>0</v>
      </c>
      <c r="Y109" s="46">
        <f t="shared" si="12"/>
        <v>0.11099999999999999</v>
      </c>
      <c r="Z109" s="46">
        <f t="shared" si="13"/>
        <v>6.0401986722292508E-2</v>
      </c>
    </row>
    <row r="110" spans="15:26" x14ac:dyDescent="0.2">
      <c r="O110" s="97">
        <v>3</v>
      </c>
      <c r="P110" s="10">
        <v>0</v>
      </c>
      <c r="Q110" s="10">
        <v>4</v>
      </c>
      <c r="R110" s="15">
        <v>3</v>
      </c>
      <c r="S110" s="10">
        <f t="shared" si="7"/>
        <v>10</v>
      </c>
      <c r="T110" s="97">
        <f t="shared" si="8"/>
        <v>0.3</v>
      </c>
      <c r="U110" s="10">
        <f t="shared" si="9"/>
        <v>0</v>
      </c>
      <c r="V110" s="10">
        <f t="shared" si="10"/>
        <v>0.4</v>
      </c>
      <c r="W110" s="15">
        <f t="shared" si="11"/>
        <v>0.3</v>
      </c>
      <c r="Y110" s="46">
        <f t="shared" si="12"/>
        <v>0.126</v>
      </c>
      <c r="Z110" s="46">
        <f t="shared" si="13"/>
        <v>6.5244156826492899E-2</v>
      </c>
    </row>
    <row r="111" spans="15:26" x14ac:dyDescent="0.2">
      <c r="O111" s="97">
        <v>3</v>
      </c>
      <c r="P111" s="10">
        <v>3</v>
      </c>
      <c r="Q111" s="10">
        <v>0</v>
      </c>
      <c r="R111" s="15">
        <v>4</v>
      </c>
      <c r="S111" s="10">
        <f t="shared" si="7"/>
        <v>10</v>
      </c>
      <c r="T111" s="97">
        <f t="shared" si="8"/>
        <v>0.3</v>
      </c>
      <c r="U111" s="10">
        <f t="shared" si="9"/>
        <v>0.3</v>
      </c>
      <c r="V111" s="10">
        <f t="shared" si="10"/>
        <v>0</v>
      </c>
      <c r="W111" s="15">
        <f t="shared" si="11"/>
        <v>0.4</v>
      </c>
      <c r="Y111" s="46">
        <f t="shared" si="12"/>
        <v>0.13100000000000001</v>
      </c>
      <c r="Z111" s="46">
        <f t="shared" si="13"/>
        <v>4.5875483648676663E-2</v>
      </c>
    </row>
    <row r="112" spans="15:26" x14ac:dyDescent="0.2">
      <c r="O112" s="97">
        <v>3</v>
      </c>
      <c r="P112" s="10">
        <v>0</v>
      </c>
      <c r="Q112" s="10">
        <v>3</v>
      </c>
      <c r="R112" s="15">
        <v>4</v>
      </c>
      <c r="S112" s="10">
        <f t="shared" si="7"/>
        <v>10</v>
      </c>
      <c r="T112" s="97">
        <f t="shared" si="8"/>
        <v>0.3</v>
      </c>
      <c r="U112" s="10">
        <f t="shared" si="9"/>
        <v>0</v>
      </c>
      <c r="V112" s="10">
        <f t="shared" si="10"/>
        <v>0.3</v>
      </c>
      <c r="W112" s="15">
        <f t="shared" si="11"/>
        <v>0.4</v>
      </c>
      <c r="Y112" s="46">
        <f t="shared" si="12"/>
        <v>0.13100000000000001</v>
      </c>
      <c r="Z112" s="46">
        <f t="shared" si="13"/>
        <v>6.0922902097651256E-2</v>
      </c>
    </row>
    <row r="113" spans="15:26" x14ac:dyDescent="0.2">
      <c r="O113" s="97">
        <v>3</v>
      </c>
      <c r="P113" s="10">
        <v>4</v>
      </c>
      <c r="Q113" s="10">
        <v>2</v>
      </c>
      <c r="R113" s="15">
        <v>1</v>
      </c>
      <c r="S113" s="10">
        <f t="shared" si="7"/>
        <v>10</v>
      </c>
      <c r="T113" s="97">
        <f t="shared" si="8"/>
        <v>0.3</v>
      </c>
      <c r="U113" s="10">
        <f t="shared" si="9"/>
        <v>0.4</v>
      </c>
      <c r="V113" s="10">
        <f t="shared" si="10"/>
        <v>0.2</v>
      </c>
      <c r="W113" s="15">
        <f t="shared" si="11"/>
        <v>0.1</v>
      </c>
      <c r="Y113" s="46">
        <f t="shared" si="12"/>
        <v>0.11599999999999999</v>
      </c>
      <c r="Z113" s="46">
        <f t="shared" si="13"/>
        <v>4.9050178389074182E-2</v>
      </c>
    </row>
    <row r="114" spans="15:26" x14ac:dyDescent="0.2">
      <c r="O114" s="97">
        <v>3</v>
      </c>
      <c r="P114" s="10">
        <v>4</v>
      </c>
      <c r="Q114" s="10">
        <v>1</v>
      </c>
      <c r="R114" s="15">
        <v>2</v>
      </c>
      <c r="S114" s="10">
        <f t="shared" si="7"/>
        <v>10</v>
      </c>
      <c r="T114" s="97">
        <f t="shared" si="8"/>
        <v>0.3</v>
      </c>
      <c r="U114" s="10">
        <f t="shared" si="9"/>
        <v>0.4</v>
      </c>
      <c r="V114" s="10">
        <f t="shared" si="10"/>
        <v>0.1</v>
      </c>
      <c r="W114" s="15">
        <f t="shared" si="11"/>
        <v>0.2</v>
      </c>
      <c r="Y114" s="46">
        <f t="shared" si="12"/>
        <v>0.121</v>
      </c>
      <c r="Z114" s="46">
        <f t="shared" si="13"/>
        <v>4.5530649017996659E-2</v>
      </c>
    </row>
    <row r="115" spans="15:26" x14ac:dyDescent="0.2">
      <c r="O115" s="97">
        <v>3</v>
      </c>
      <c r="P115" s="10">
        <v>2</v>
      </c>
      <c r="Q115" s="10">
        <v>4</v>
      </c>
      <c r="R115" s="15">
        <v>1</v>
      </c>
      <c r="S115" s="10">
        <f t="shared" si="7"/>
        <v>10</v>
      </c>
      <c r="T115" s="97">
        <f t="shared" si="8"/>
        <v>0.3</v>
      </c>
      <c r="U115" s="10">
        <f t="shared" si="9"/>
        <v>0.2</v>
      </c>
      <c r="V115" s="10">
        <f t="shared" si="10"/>
        <v>0.4</v>
      </c>
      <c r="W115" s="15">
        <f t="shared" si="11"/>
        <v>0.1</v>
      </c>
      <c r="Y115" s="46">
        <f t="shared" si="12"/>
        <v>0.11600000000000001</v>
      </c>
      <c r="Z115" s="46">
        <f t="shared" si="13"/>
        <v>6.1463485094810567E-2</v>
      </c>
    </row>
    <row r="116" spans="15:26" x14ac:dyDescent="0.2">
      <c r="O116" s="97">
        <v>3</v>
      </c>
      <c r="P116" s="10">
        <v>1</v>
      </c>
      <c r="Q116" s="10">
        <v>4</v>
      </c>
      <c r="R116" s="15">
        <v>2</v>
      </c>
      <c r="S116" s="10">
        <f t="shared" si="7"/>
        <v>10</v>
      </c>
      <c r="T116" s="97">
        <f t="shared" si="8"/>
        <v>0.3</v>
      </c>
      <c r="U116" s="10">
        <f t="shared" si="9"/>
        <v>0.1</v>
      </c>
      <c r="V116" s="10">
        <f t="shared" si="10"/>
        <v>0.4</v>
      </c>
      <c r="W116" s="15">
        <f t="shared" si="11"/>
        <v>0.2</v>
      </c>
      <c r="Y116" s="46">
        <f t="shared" si="12"/>
        <v>0.121</v>
      </c>
      <c r="Z116" s="46">
        <f t="shared" si="13"/>
        <v>6.3091679324614597E-2</v>
      </c>
    </row>
    <row r="117" spans="15:26" x14ac:dyDescent="0.2">
      <c r="O117" s="97">
        <v>3</v>
      </c>
      <c r="P117" s="10">
        <v>2</v>
      </c>
      <c r="Q117" s="10">
        <v>1</v>
      </c>
      <c r="R117" s="15">
        <v>4</v>
      </c>
      <c r="S117" s="10">
        <f t="shared" si="7"/>
        <v>10</v>
      </c>
      <c r="T117" s="97">
        <f t="shared" si="8"/>
        <v>0.3</v>
      </c>
      <c r="U117" s="10">
        <f t="shared" si="9"/>
        <v>0.2</v>
      </c>
      <c r="V117" s="10">
        <f t="shared" si="10"/>
        <v>0.1</v>
      </c>
      <c r="W117" s="15">
        <f t="shared" si="11"/>
        <v>0.4</v>
      </c>
      <c r="Y117" s="46">
        <f t="shared" si="12"/>
        <v>0.13100000000000001</v>
      </c>
      <c r="Z117" s="46">
        <f t="shared" si="13"/>
        <v>4.9604838473681176E-2</v>
      </c>
    </row>
    <row r="118" spans="15:26" x14ac:dyDescent="0.2">
      <c r="O118" s="97">
        <v>3</v>
      </c>
      <c r="P118" s="10">
        <v>1</v>
      </c>
      <c r="Q118" s="10">
        <v>2</v>
      </c>
      <c r="R118" s="15">
        <v>4</v>
      </c>
      <c r="S118" s="10">
        <f t="shared" si="7"/>
        <v>10</v>
      </c>
      <c r="T118" s="97">
        <f t="shared" si="8"/>
        <v>0.3</v>
      </c>
      <c r="U118" s="10">
        <f t="shared" si="9"/>
        <v>0.1</v>
      </c>
      <c r="V118" s="10">
        <f t="shared" si="10"/>
        <v>0.2</v>
      </c>
      <c r="W118" s="15">
        <f t="shared" si="11"/>
        <v>0.4</v>
      </c>
      <c r="Y118" s="46">
        <f t="shared" si="12"/>
        <v>0.13100000000000001</v>
      </c>
      <c r="Z118" s="46">
        <f t="shared" si="13"/>
        <v>5.4738651791946799E-2</v>
      </c>
    </row>
    <row r="119" spans="15:26" x14ac:dyDescent="0.2">
      <c r="O119" s="97">
        <v>3</v>
      </c>
      <c r="P119" s="10">
        <v>3</v>
      </c>
      <c r="Q119" s="10">
        <v>2</v>
      </c>
      <c r="R119" s="15">
        <v>2</v>
      </c>
      <c r="S119" s="10">
        <f t="shared" si="7"/>
        <v>10</v>
      </c>
      <c r="T119" s="97">
        <f t="shared" si="8"/>
        <v>0.3</v>
      </c>
      <c r="U119" s="10">
        <f t="shared" si="9"/>
        <v>0.3</v>
      </c>
      <c r="V119" s="10">
        <f t="shared" si="10"/>
        <v>0.2</v>
      </c>
      <c r="W119" s="15">
        <f t="shared" si="11"/>
        <v>0.2</v>
      </c>
      <c r="Y119" s="46">
        <f t="shared" si="12"/>
        <v>0.121</v>
      </c>
      <c r="Z119" s="46">
        <f t="shared" si="13"/>
        <v>5.0291947665605477E-2</v>
      </c>
    </row>
    <row r="120" spans="15:26" x14ac:dyDescent="0.2">
      <c r="O120" s="97">
        <v>3</v>
      </c>
      <c r="P120" s="10">
        <v>2</v>
      </c>
      <c r="Q120" s="10">
        <v>3</v>
      </c>
      <c r="R120" s="15">
        <v>2</v>
      </c>
      <c r="S120" s="10">
        <f t="shared" si="7"/>
        <v>10</v>
      </c>
      <c r="T120" s="97">
        <f t="shared" si="8"/>
        <v>0.3</v>
      </c>
      <c r="U120" s="10">
        <f t="shared" si="9"/>
        <v>0.2</v>
      </c>
      <c r="V120" s="10">
        <f t="shared" si="10"/>
        <v>0.3</v>
      </c>
      <c r="W120" s="15">
        <f t="shared" si="11"/>
        <v>0.2</v>
      </c>
      <c r="Y120" s="46">
        <f t="shared" si="12"/>
        <v>0.121</v>
      </c>
      <c r="Z120" s="46">
        <f t="shared" si="13"/>
        <v>5.6259399214709002E-2</v>
      </c>
    </row>
    <row r="121" spans="15:26" x14ac:dyDescent="0.2">
      <c r="O121" s="97">
        <v>3</v>
      </c>
      <c r="P121" s="10">
        <v>2</v>
      </c>
      <c r="Q121" s="10">
        <v>2</v>
      </c>
      <c r="R121" s="15">
        <v>3</v>
      </c>
      <c r="S121" s="10">
        <f t="shared" si="7"/>
        <v>10</v>
      </c>
      <c r="T121" s="97">
        <f t="shared" si="8"/>
        <v>0.3</v>
      </c>
      <c r="U121" s="10">
        <f t="shared" si="9"/>
        <v>0.2</v>
      </c>
      <c r="V121" s="10">
        <f t="shared" si="10"/>
        <v>0.2</v>
      </c>
      <c r="W121" s="15">
        <f t="shared" si="11"/>
        <v>0.3</v>
      </c>
      <c r="Y121" s="46">
        <f t="shared" si="12"/>
        <v>0.126</v>
      </c>
      <c r="Z121" s="46">
        <f t="shared" si="13"/>
        <v>5.22118760436742E-2</v>
      </c>
    </row>
    <row r="122" spans="15:26" x14ac:dyDescent="0.2">
      <c r="O122" s="97">
        <v>3</v>
      </c>
      <c r="P122" s="10">
        <v>1</v>
      </c>
      <c r="Q122" s="10">
        <v>3</v>
      </c>
      <c r="R122" s="15">
        <v>3</v>
      </c>
      <c r="S122" s="10">
        <f t="shared" si="7"/>
        <v>10</v>
      </c>
      <c r="T122" s="97">
        <f t="shared" si="8"/>
        <v>0.3</v>
      </c>
      <c r="U122" s="10">
        <f t="shared" si="9"/>
        <v>0.1</v>
      </c>
      <c r="V122" s="10">
        <f t="shared" si="10"/>
        <v>0.3</v>
      </c>
      <c r="W122" s="15">
        <f t="shared" si="11"/>
        <v>0.3</v>
      </c>
      <c r="Y122" s="46">
        <f t="shared" si="12"/>
        <v>0.126</v>
      </c>
      <c r="Z122" s="46">
        <f t="shared" si="13"/>
        <v>5.8323580137025197E-2</v>
      </c>
    </row>
    <row r="123" spans="15:26" x14ac:dyDescent="0.2">
      <c r="O123" s="97">
        <v>3</v>
      </c>
      <c r="P123" s="10">
        <v>3</v>
      </c>
      <c r="Q123" s="10">
        <v>1</v>
      </c>
      <c r="R123" s="15">
        <v>3</v>
      </c>
      <c r="S123" s="10">
        <f t="shared" si="7"/>
        <v>10</v>
      </c>
      <c r="T123" s="97">
        <f t="shared" si="8"/>
        <v>0.3</v>
      </c>
      <c r="U123" s="10">
        <f t="shared" si="9"/>
        <v>0.3</v>
      </c>
      <c r="V123" s="10">
        <f t="shared" si="10"/>
        <v>0.1</v>
      </c>
      <c r="W123" s="15">
        <f t="shared" si="11"/>
        <v>0.3</v>
      </c>
      <c r="Y123" s="46">
        <f t="shared" si="12"/>
        <v>0.126</v>
      </c>
      <c r="Z123" s="46">
        <f t="shared" si="13"/>
        <v>4.722414636602762E-2</v>
      </c>
    </row>
    <row r="124" spans="15:26" x14ac:dyDescent="0.2">
      <c r="O124" s="97">
        <v>3</v>
      </c>
      <c r="P124" s="10">
        <v>3</v>
      </c>
      <c r="Q124" s="10">
        <v>3</v>
      </c>
      <c r="R124" s="15">
        <v>1</v>
      </c>
      <c r="S124" s="10">
        <f t="shared" si="7"/>
        <v>10</v>
      </c>
      <c r="T124" s="97">
        <f t="shared" si="8"/>
        <v>0.3</v>
      </c>
      <c r="U124" s="10">
        <f t="shared" si="9"/>
        <v>0.3</v>
      </c>
      <c r="V124" s="10">
        <f t="shared" si="10"/>
        <v>0.3</v>
      </c>
      <c r="W124" s="15">
        <f t="shared" si="11"/>
        <v>0.1</v>
      </c>
      <c r="Y124" s="46">
        <f t="shared" si="12"/>
        <v>0.11599999999999999</v>
      </c>
      <c r="Z124" s="46">
        <f t="shared" si="13"/>
        <v>5.4790875152711332E-2</v>
      </c>
    </row>
    <row r="125" spans="15:26" x14ac:dyDescent="0.2">
      <c r="O125" s="97">
        <v>2</v>
      </c>
      <c r="P125" s="10">
        <v>8</v>
      </c>
      <c r="Q125" s="10">
        <v>0</v>
      </c>
      <c r="R125" s="15">
        <v>0</v>
      </c>
      <c r="S125" s="10">
        <f t="shared" si="7"/>
        <v>10</v>
      </c>
      <c r="T125" s="97">
        <f t="shared" si="8"/>
        <v>0.2</v>
      </c>
      <c r="U125" s="10">
        <f t="shared" si="9"/>
        <v>0.8</v>
      </c>
      <c r="V125" s="10">
        <f t="shared" si="10"/>
        <v>0</v>
      </c>
      <c r="W125" s="15">
        <f t="shared" si="11"/>
        <v>0</v>
      </c>
      <c r="Y125" s="46">
        <f t="shared" si="12"/>
        <v>0.104</v>
      </c>
      <c r="Z125" s="46">
        <f t="shared" si="13"/>
        <v>3.6221540552549669E-2</v>
      </c>
    </row>
    <row r="126" spans="15:26" x14ac:dyDescent="0.2">
      <c r="O126" s="97">
        <v>2</v>
      </c>
      <c r="P126" s="10">
        <v>0</v>
      </c>
      <c r="Q126" s="10">
        <v>8</v>
      </c>
      <c r="R126" s="15">
        <v>0</v>
      </c>
      <c r="S126" s="10">
        <f t="shared" si="7"/>
        <v>10</v>
      </c>
      <c r="T126" s="97">
        <f t="shared" si="8"/>
        <v>0.2</v>
      </c>
      <c r="U126" s="10">
        <f t="shared" si="9"/>
        <v>0</v>
      </c>
      <c r="V126" s="10">
        <f t="shared" si="10"/>
        <v>0.8</v>
      </c>
      <c r="W126" s="15">
        <f t="shared" si="11"/>
        <v>0</v>
      </c>
      <c r="Y126" s="46">
        <f t="shared" si="12"/>
        <v>0.104</v>
      </c>
      <c r="Z126" s="46">
        <f t="shared" si="13"/>
        <v>8.7544274512957168E-2</v>
      </c>
    </row>
    <row r="127" spans="15:26" x14ac:dyDescent="0.2">
      <c r="O127" s="97">
        <v>2</v>
      </c>
      <c r="P127" s="10">
        <v>0</v>
      </c>
      <c r="Q127" s="10">
        <v>0</v>
      </c>
      <c r="R127" s="15">
        <v>8</v>
      </c>
      <c r="S127" s="10">
        <f t="shared" si="7"/>
        <v>10</v>
      </c>
      <c r="T127" s="97">
        <f t="shared" si="8"/>
        <v>0.2</v>
      </c>
      <c r="U127" s="10">
        <f t="shared" si="9"/>
        <v>0</v>
      </c>
      <c r="V127" s="10">
        <f t="shared" si="10"/>
        <v>0</v>
      </c>
      <c r="W127" s="15">
        <f t="shared" si="11"/>
        <v>0.8</v>
      </c>
      <c r="Y127" s="46">
        <f t="shared" si="12"/>
        <v>0.14400000000000002</v>
      </c>
      <c r="Z127" s="46">
        <f t="shared" si="13"/>
        <v>5.5223183537351415E-2</v>
      </c>
    </row>
    <row r="128" spans="15:26" x14ac:dyDescent="0.2">
      <c r="O128" s="97">
        <v>2</v>
      </c>
      <c r="P128" s="10">
        <v>7</v>
      </c>
      <c r="Q128" s="10">
        <v>1</v>
      </c>
      <c r="R128" s="15">
        <v>0</v>
      </c>
      <c r="S128" s="10">
        <f t="shared" si="7"/>
        <v>10</v>
      </c>
      <c r="T128" s="97">
        <f t="shared" si="8"/>
        <v>0.2</v>
      </c>
      <c r="U128" s="10">
        <f t="shared" si="9"/>
        <v>0.7</v>
      </c>
      <c r="V128" s="10">
        <f t="shared" si="10"/>
        <v>0.1</v>
      </c>
      <c r="W128" s="15">
        <f t="shared" si="11"/>
        <v>0</v>
      </c>
      <c r="Y128" s="46">
        <f t="shared" si="12"/>
        <v>0.104</v>
      </c>
      <c r="Z128" s="46">
        <f t="shared" si="13"/>
        <v>3.843696137833999E-2</v>
      </c>
    </row>
    <row r="129" spans="15:26" x14ac:dyDescent="0.2">
      <c r="O129" s="97">
        <v>2</v>
      </c>
      <c r="P129" s="10">
        <v>7</v>
      </c>
      <c r="Q129" s="10">
        <v>0</v>
      </c>
      <c r="R129" s="15">
        <v>1</v>
      </c>
      <c r="S129" s="10">
        <f t="shared" si="7"/>
        <v>10</v>
      </c>
      <c r="T129" s="97">
        <f t="shared" si="8"/>
        <v>0.2</v>
      </c>
      <c r="U129" s="10">
        <f t="shared" si="9"/>
        <v>0.7</v>
      </c>
      <c r="V129" s="10">
        <f t="shared" si="10"/>
        <v>0</v>
      </c>
      <c r="W129" s="15">
        <f t="shared" si="11"/>
        <v>0.1</v>
      </c>
      <c r="Y129" s="46">
        <f t="shared" si="12"/>
        <v>0.109</v>
      </c>
      <c r="Z129" s="46">
        <f t="shared" si="13"/>
        <v>3.5667352018337442E-2</v>
      </c>
    </row>
    <row r="130" spans="15:26" x14ac:dyDescent="0.2">
      <c r="O130" s="97">
        <v>2</v>
      </c>
      <c r="P130" s="10">
        <v>1</v>
      </c>
      <c r="Q130" s="10">
        <v>7</v>
      </c>
      <c r="R130" s="15">
        <v>0</v>
      </c>
      <c r="S130" s="10">
        <f t="shared" si="7"/>
        <v>10</v>
      </c>
      <c r="T130" s="97">
        <f t="shared" si="8"/>
        <v>0.2</v>
      </c>
      <c r="U130" s="10">
        <f t="shared" si="9"/>
        <v>0.1</v>
      </c>
      <c r="V130" s="10">
        <f t="shared" si="10"/>
        <v>0.7</v>
      </c>
      <c r="W130" s="15">
        <f t="shared" si="11"/>
        <v>0</v>
      </c>
      <c r="Y130" s="46">
        <f t="shared" si="12"/>
        <v>0.10400000000000001</v>
      </c>
      <c r="Z130" s="46">
        <f t="shared" si="13"/>
        <v>7.9002531605006185E-2</v>
      </c>
    </row>
    <row r="131" spans="15:26" x14ac:dyDescent="0.2">
      <c r="O131" s="97">
        <v>2</v>
      </c>
      <c r="P131" s="10">
        <v>0</v>
      </c>
      <c r="Q131" s="10">
        <v>7</v>
      </c>
      <c r="R131" s="15">
        <v>1</v>
      </c>
      <c r="S131" s="10">
        <f t="shared" si="7"/>
        <v>10</v>
      </c>
      <c r="T131" s="97">
        <f t="shared" si="8"/>
        <v>0.2</v>
      </c>
      <c r="U131" s="10">
        <f t="shared" si="9"/>
        <v>0</v>
      </c>
      <c r="V131" s="10">
        <f t="shared" si="10"/>
        <v>0.7</v>
      </c>
      <c r="W131" s="15">
        <f t="shared" si="11"/>
        <v>0.1</v>
      </c>
      <c r="Y131" s="46">
        <f t="shared" si="12"/>
        <v>0.109</v>
      </c>
      <c r="Z131" s="46">
        <f t="shared" si="13"/>
        <v>8.0495962631674883E-2</v>
      </c>
    </row>
    <row r="132" spans="15:26" x14ac:dyDescent="0.2">
      <c r="O132" s="97">
        <v>2</v>
      </c>
      <c r="P132" s="10">
        <v>1</v>
      </c>
      <c r="Q132" s="10">
        <v>0</v>
      </c>
      <c r="R132" s="15">
        <v>7</v>
      </c>
      <c r="S132" s="10">
        <f t="shared" si="7"/>
        <v>10</v>
      </c>
      <c r="T132" s="97">
        <f t="shared" si="8"/>
        <v>0.2</v>
      </c>
      <c r="U132" s="10">
        <f t="shared" si="9"/>
        <v>0.1</v>
      </c>
      <c r="V132" s="10">
        <f t="shared" si="10"/>
        <v>0</v>
      </c>
      <c r="W132" s="15">
        <f t="shared" si="11"/>
        <v>0.7</v>
      </c>
      <c r="Y132" s="46">
        <f t="shared" si="12"/>
        <v>0.13900000000000001</v>
      </c>
      <c r="Z132" s="46">
        <f t="shared" si="13"/>
        <v>5.0748004886891858E-2</v>
      </c>
    </row>
    <row r="133" spans="15:26" x14ac:dyDescent="0.2">
      <c r="O133" s="97">
        <v>2</v>
      </c>
      <c r="P133" s="10">
        <v>0</v>
      </c>
      <c r="Q133" s="10">
        <v>1</v>
      </c>
      <c r="R133" s="15">
        <v>7</v>
      </c>
      <c r="S133" s="10">
        <f t="shared" si="7"/>
        <v>10</v>
      </c>
      <c r="T133" s="97">
        <f t="shared" si="8"/>
        <v>0.2</v>
      </c>
      <c r="U133" s="10">
        <f t="shared" si="9"/>
        <v>0</v>
      </c>
      <c r="V133" s="10">
        <f t="shared" si="10"/>
        <v>0.1</v>
      </c>
      <c r="W133" s="15">
        <f t="shared" si="11"/>
        <v>0.7</v>
      </c>
      <c r="Y133" s="46">
        <f t="shared" si="12"/>
        <v>0.13900000000000001</v>
      </c>
      <c r="Z133" s="46">
        <f t="shared" si="13"/>
        <v>5.4943607453460858E-2</v>
      </c>
    </row>
    <row r="134" spans="15:26" x14ac:dyDescent="0.2">
      <c r="O134" s="97">
        <v>2</v>
      </c>
      <c r="P134" s="10">
        <v>6</v>
      </c>
      <c r="Q134" s="10">
        <v>2</v>
      </c>
      <c r="R134" s="15">
        <v>0</v>
      </c>
      <c r="S134" s="10">
        <f t="shared" ref="S134:S197" si="14">SUM(O134:R134)</f>
        <v>10</v>
      </c>
      <c r="T134" s="97">
        <f t="shared" ref="T134:T197" si="15">O134/S134</f>
        <v>0.2</v>
      </c>
      <c r="U134" s="10">
        <f t="shared" ref="U134:U197" si="16">P134/S134</f>
        <v>0.6</v>
      </c>
      <c r="V134" s="10">
        <f t="shared" ref="V134:V197" si="17">Q134/S134</f>
        <v>0.2</v>
      </c>
      <c r="W134" s="15">
        <f t="shared" ref="W134:W197" si="18">R134/S134</f>
        <v>0</v>
      </c>
      <c r="Y134" s="46">
        <f t="shared" ref="Y134:Y197" si="19">SUMPRODUCT(T134:W134,$B$6:$E$6)</f>
        <v>0.104</v>
      </c>
      <c r="Z134" s="46">
        <f t="shared" ref="Z134:Z197" si="20">SQRT(T134*T134*$B$7*$B$7+U134*U134*$C$7*$C$7+V134*V134*$D$7*$D$7+W134*W134*$E$7*$E$7+2*(T134*U134*$B$10*$B$7*$C$7+T134*V134*$C$10*$B$7*$D$7+T134*W134*$D$10*$B$7*$E$7+U134*V134*$C$11*$C$7*$D$7+U134*W134*$D$11*$C$7*$E$7+V134*W134*$D$12*$D$7*$E$7))</f>
        <v>4.2689577182258437E-2</v>
      </c>
    </row>
    <row r="135" spans="15:26" x14ac:dyDescent="0.2">
      <c r="O135" s="97">
        <v>2</v>
      </c>
      <c r="P135" s="10">
        <v>6</v>
      </c>
      <c r="Q135" s="10">
        <v>0</v>
      </c>
      <c r="R135" s="15">
        <v>2</v>
      </c>
      <c r="S135" s="10">
        <f t="shared" si="14"/>
        <v>10</v>
      </c>
      <c r="T135" s="97">
        <f t="shared" si="15"/>
        <v>0.2</v>
      </c>
      <c r="U135" s="10">
        <f t="shared" si="16"/>
        <v>0.6</v>
      </c>
      <c r="V135" s="10">
        <f t="shared" si="17"/>
        <v>0</v>
      </c>
      <c r="W135" s="15">
        <f t="shared" si="18"/>
        <v>0.2</v>
      </c>
      <c r="Y135" s="46">
        <f t="shared" si="19"/>
        <v>0.11399999999999999</v>
      </c>
      <c r="Z135" s="46">
        <f t="shared" si="20"/>
        <v>3.6135301299421871E-2</v>
      </c>
    </row>
    <row r="136" spans="15:26" x14ac:dyDescent="0.2">
      <c r="O136" s="97">
        <v>2</v>
      </c>
      <c r="P136" s="10">
        <v>2</v>
      </c>
      <c r="Q136" s="10">
        <v>6</v>
      </c>
      <c r="R136" s="15">
        <v>0</v>
      </c>
      <c r="S136" s="10">
        <f t="shared" si="14"/>
        <v>10</v>
      </c>
      <c r="T136" s="97">
        <f t="shared" si="15"/>
        <v>0.2</v>
      </c>
      <c r="U136" s="10">
        <f t="shared" si="16"/>
        <v>0.2</v>
      </c>
      <c r="V136" s="10">
        <f t="shared" si="17"/>
        <v>0.6</v>
      </c>
      <c r="W136" s="15">
        <f t="shared" si="18"/>
        <v>0</v>
      </c>
      <c r="Y136" s="46">
        <f t="shared" si="19"/>
        <v>0.10400000000000001</v>
      </c>
      <c r="Z136" s="46">
        <f t="shared" si="20"/>
        <v>7.069936350491425E-2</v>
      </c>
    </row>
    <row r="137" spans="15:26" x14ac:dyDescent="0.2">
      <c r="O137" s="97">
        <v>2</v>
      </c>
      <c r="P137" s="10">
        <v>0</v>
      </c>
      <c r="Q137" s="10">
        <v>6</v>
      </c>
      <c r="R137" s="15">
        <v>2</v>
      </c>
      <c r="S137" s="10">
        <f t="shared" si="14"/>
        <v>10</v>
      </c>
      <c r="T137" s="97">
        <f t="shared" si="15"/>
        <v>0.2</v>
      </c>
      <c r="U137" s="10">
        <f t="shared" si="16"/>
        <v>0</v>
      </c>
      <c r="V137" s="10">
        <f t="shared" si="17"/>
        <v>0.6</v>
      </c>
      <c r="W137" s="15">
        <f t="shared" si="18"/>
        <v>0.2</v>
      </c>
      <c r="Y137" s="46">
        <f t="shared" si="19"/>
        <v>0.11399999999999999</v>
      </c>
      <c r="Z137" s="46">
        <f t="shared" si="20"/>
        <v>7.395133534967438E-2</v>
      </c>
    </row>
    <row r="138" spans="15:26" x14ac:dyDescent="0.2">
      <c r="O138" s="97">
        <v>2</v>
      </c>
      <c r="P138" s="10">
        <v>2</v>
      </c>
      <c r="Q138" s="10">
        <v>0</v>
      </c>
      <c r="R138" s="15">
        <v>6</v>
      </c>
      <c r="S138" s="10">
        <f t="shared" si="14"/>
        <v>10</v>
      </c>
      <c r="T138" s="97">
        <f t="shared" si="15"/>
        <v>0.2</v>
      </c>
      <c r="U138" s="10">
        <f t="shared" si="16"/>
        <v>0.2</v>
      </c>
      <c r="V138" s="10">
        <f t="shared" si="17"/>
        <v>0</v>
      </c>
      <c r="W138" s="15">
        <f t="shared" si="18"/>
        <v>0.6</v>
      </c>
      <c r="Y138" s="46">
        <f t="shared" si="19"/>
        <v>0.13400000000000001</v>
      </c>
      <c r="Z138" s="46">
        <f t="shared" si="20"/>
        <v>4.6632177731690809E-2</v>
      </c>
    </row>
    <row r="139" spans="15:26" x14ac:dyDescent="0.2">
      <c r="O139" s="97">
        <v>2</v>
      </c>
      <c r="P139" s="10">
        <v>0</v>
      </c>
      <c r="Q139" s="10">
        <v>2</v>
      </c>
      <c r="R139" s="15">
        <v>6</v>
      </c>
      <c r="S139" s="10">
        <f t="shared" si="14"/>
        <v>10</v>
      </c>
      <c r="T139" s="97">
        <f t="shared" si="15"/>
        <v>0.2</v>
      </c>
      <c r="U139" s="10">
        <f t="shared" si="16"/>
        <v>0</v>
      </c>
      <c r="V139" s="10">
        <f t="shared" si="17"/>
        <v>0.2</v>
      </c>
      <c r="W139" s="15">
        <f t="shared" si="18"/>
        <v>0.6</v>
      </c>
      <c r="Y139" s="46">
        <f t="shared" si="19"/>
        <v>0.13400000000000001</v>
      </c>
      <c r="Z139" s="46">
        <f t="shared" si="20"/>
        <v>5.6228106850577851E-2</v>
      </c>
    </row>
    <row r="140" spans="15:26" x14ac:dyDescent="0.2">
      <c r="O140" s="97">
        <v>2</v>
      </c>
      <c r="P140" s="10">
        <v>6</v>
      </c>
      <c r="Q140" s="10">
        <v>1</v>
      </c>
      <c r="R140" s="15">
        <v>1</v>
      </c>
      <c r="S140" s="10">
        <f t="shared" si="14"/>
        <v>10</v>
      </c>
      <c r="T140" s="97">
        <f t="shared" si="15"/>
        <v>0.2</v>
      </c>
      <c r="U140" s="10">
        <f t="shared" si="16"/>
        <v>0.6</v>
      </c>
      <c r="V140" s="10">
        <f t="shared" si="17"/>
        <v>0.1</v>
      </c>
      <c r="W140" s="15">
        <f t="shared" si="18"/>
        <v>0.1</v>
      </c>
      <c r="Y140" s="46">
        <f t="shared" si="19"/>
        <v>0.10899999999999999</v>
      </c>
      <c r="Z140" s="46">
        <f t="shared" si="20"/>
        <v>3.8435400349157288E-2</v>
      </c>
    </row>
    <row r="141" spans="15:26" x14ac:dyDescent="0.2">
      <c r="O141" s="97">
        <v>2</v>
      </c>
      <c r="P141" s="10">
        <v>1</v>
      </c>
      <c r="Q141" s="10">
        <v>6</v>
      </c>
      <c r="R141" s="15">
        <v>1</v>
      </c>
      <c r="S141" s="10">
        <f t="shared" si="14"/>
        <v>10</v>
      </c>
      <c r="T141" s="97">
        <f t="shared" si="15"/>
        <v>0.2</v>
      </c>
      <c r="U141" s="10">
        <f t="shared" si="16"/>
        <v>0.1</v>
      </c>
      <c r="V141" s="10">
        <f t="shared" si="17"/>
        <v>0.6</v>
      </c>
      <c r="W141" s="15">
        <f t="shared" si="18"/>
        <v>0.1</v>
      </c>
      <c r="Y141" s="46">
        <f t="shared" si="19"/>
        <v>0.109</v>
      </c>
      <c r="Z141" s="46">
        <f t="shared" si="20"/>
        <v>7.2089388955656988E-2</v>
      </c>
    </row>
    <row r="142" spans="15:26" x14ac:dyDescent="0.2">
      <c r="O142" s="97">
        <v>2</v>
      </c>
      <c r="P142" s="10">
        <v>1</v>
      </c>
      <c r="Q142" s="10">
        <v>1</v>
      </c>
      <c r="R142" s="15">
        <v>6</v>
      </c>
      <c r="S142" s="10">
        <f t="shared" si="14"/>
        <v>10</v>
      </c>
      <c r="T142" s="97">
        <f t="shared" si="15"/>
        <v>0.2</v>
      </c>
      <c r="U142" s="10">
        <f t="shared" si="16"/>
        <v>0.1</v>
      </c>
      <c r="V142" s="10">
        <f t="shared" si="17"/>
        <v>0.1</v>
      </c>
      <c r="W142" s="15">
        <f t="shared" si="18"/>
        <v>0.6</v>
      </c>
      <c r="Y142" s="46">
        <f t="shared" si="19"/>
        <v>0.13400000000000001</v>
      </c>
      <c r="Z142" s="46">
        <f t="shared" si="20"/>
        <v>5.0776766340522313E-2</v>
      </c>
    </row>
    <row r="143" spans="15:26" x14ac:dyDescent="0.2">
      <c r="O143" s="97">
        <v>2</v>
      </c>
      <c r="P143" s="10">
        <v>5</v>
      </c>
      <c r="Q143" s="10">
        <v>3</v>
      </c>
      <c r="R143" s="15">
        <v>0</v>
      </c>
      <c r="S143" s="10">
        <f t="shared" si="14"/>
        <v>10</v>
      </c>
      <c r="T143" s="97">
        <f t="shared" si="15"/>
        <v>0.2</v>
      </c>
      <c r="U143" s="10">
        <f t="shared" si="16"/>
        <v>0.5</v>
      </c>
      <c r="V143" s="10">
        <f t="shared" si="17"/>
        <v>0.3</v>
      </c>
      <c r="W143" s="15">
        <f t="shared" si="18"/>
        <v>0</v>
      </c>
      <c r="Y143" s="46">
        <f t="shared" si="19"/>
        <v>0.104</v>
      </c>
      <c r="Z143" s="46">
        <f t="shared" si="20"/>
        <v>4.8445846055157303E-2</v>
      </c>
    </row>
    <row r="144" spans="15:26" x14ac:dyDescent="0.2">
      <c r="O144" s="97">
        <v>2</v>
      </c>
      <c r="P144" s="10">
        <v>5</v>
      </c>
      <c r="Q144" s="10">
        <v>0</v>
      </c>
      <c r="R144" s="15">
        <v>3</v>
      </c>
      <c r="S144" s="10">
        <f t="shared" si="14"/>
        <v>10</v>
      </c>
      <c r="T144" s="97">
        <f t="shared" si="15"/>
        <v>0.2</v>
      </c>
      <c r="U144" s="10">
        <f t="shared" si="16"/>
        <v>0.5</v>
      </c>
      <c r="V144" s="10">
        <f t="shared" si="17"/>
        <v>0</v>
      </c>
      <c r="W144" s="15">
        <f t="shared" si="18"/>
        <v>0.3</v>
      </c>
      <c r="Y144" s="46">
        <f t="shared" si="19"/>
        <v>0.11899999999999999</v>
      </c>
      <c r="Z144" s="46">
        <f t="shared" si="20"/>
        <v>3.7587231874667226E-2</v>
      </c>
    </row>
    <row r="145" spans="15:26" x14ac:dyDescent="0.2">
      <c r="O145" s="97">
        <v>2</v>
      </c>
      <c r="P145" s="10">
        <v>3</v>
      </c>
      <c r="Q145" s="10">
        <v>5</v>
      </c>
      <c r="R145" s="15">
        <v>0</v>
      </c>
      <c r="S145" s="10">
        <f t="shared" si="14"/>
        <v>10</v>
      </c>
      <c r="T145" s="97">
        <f t="shared" si="15"/>
        <v>0.2</v>
      </c>
      <c r="U145" s="10">
        <f t="shared" si="16"/>
        <v>0.3</v>
      </c>
      <c r="V145" s="10">
        <f t="shared" si="17"/>
        <v>0.5</v>
      </c>
      <c r="W145" s="15">
        <f t="shared" si="18"/>
        <v>0</v>
      </c>
      <c r="Y145" s="46">
        <f t="shared" si="19"/>
        <v>0.104</v>
      </c>
      <c r="Z145" s="46">
        <f t="shared" si="20"/>
        <v>6.2729578350248782E-2</v>
      </c>
    </row>
    <row r="146" spans="15:26" x14ac:dyDescent="0.2">
      <c r="O146" s="97">
        <v>2</v>
      </c>
      <c r="P146" s="10">
        <v>0</v>
      </c>
      <c r="Q146" s="10">
        <v>5</v>
      </c>
      <c r="R146" s="15">
        <v>3</v>
      </c>
      <c r="S146" s="10">
        <f t="shared" si="14"/>
        <v>10</v>
      </c>
      <c r="T146" s="97">
        <f t="shared" si="15"/>
        <v>0.2</v>
      </c>
      <c r="U146" s="10">
        <f t="shared" si="16"/>
        <v>0</v>
      </c>
      <c r="V146" s="10">
        <f t="shared" si="17"/>
        <v>0.5</v>
      </c>
      <c r="W146" s="15">
        <f t="shared" si="18"/>
        <v>0.3</v>
      </c>
      <c r="Y146" s="46">
        <f t="shared" si="19"/>
        <v>0.11899999999999999</v>
      </c>
      <c r="Z146" s="46">
        <f t="shared" si="20"/>
        <v>6.805585940975252E-2</v>
      </c>
    </row>
    <row r="147" spans="15:26" x14ac:dyDescent="0.2">
      <c r="O147" s="97">
        <v>2</v>
      </c>
      <c r="P147" s="10">
        <v>3</v>
      </c>
      <c r="Q147" s="10">
        <v>0</v>
      </c>
      <c r="R147" s="15">
        <v>5</v>
      </c>
      <c r="S147" s="10">
        <f t="shared" si="14"/>
        <v>10</v>
      </c>
      <c r="T147" s="97">
        <f t="shared" si="15"/>
        <v>0.2</v>
      </c>
      <c r="U147" s="10">
        <f t="shared" si="16"/>
        <v>0.3</v>
      </c>
      <c r="V147" s="10">
        <f t="shared" si="17"/>
        <v>0</v>
      </c>
      <c r="W147" s="15">
        <f t="shared" si="18"/>
        <v>0.5</v>
      </c>
      <c r="Y147" s="46">
        <f t="shared" si="19"/>
        <v>0.129</v>
      </c>
      <c r="Z147" s="46">
        <f t="shared" si="20"/>
        <v>4.2979064671069794E-2</v>
      </c>
    </row>
    <row r="148" spans="15:26" x14ac:dyDescent="0.2">
      <c r="O148" s="97">
        <v>2</v>
      </c>
      <c r="P148" s="10">
        <v>0</v>
      </c>
      <c r="Q148" s="10">
        <v>3</v>
      </c>
      <c r="R148" s="15">
        <v>5</v>
      </c>
      <c r="S148" s="10">
        <f t="shared" si="14"/>
        <v>10</v>
      </c>
      <c r="T148" s="97">
        <f t="shared" si="15"/>
        <v>0.2</v>
      </c>
      <c r="U148" s="10">
        <f t="shared" si="16"/>
        <v>0</v>
      </c>
      <c r="V148" s="10">
        <f t="shared" si="17"/>
        <v>0.3</v>
      </c>
      <c r="W148" s="15">
        <f t="shared" si="18"/>
        <v>0.5</v>
      </c>
      <c r="Y148" s="46">
        <f t="shared" si="19"/>
        <v>0.129</v>
      </c>
      <c r="Z148" s="46">
        <f t="shared" si="20"/>
        <v>5.897457079114693E-2</v>
      </c>
    </row>
    <row r="149" spans="15:26" x14ac:dyDescent="0.2">
      <c r="O149" s="97">
        <v>2</v>
      </c>
      <c r="P149" s="10">
        <v>5</v>
      </c>
      <c r="Q149" s="10">
        <v>2</v>
      </c>
      <c r="R149" s="15">
        <v>1</v>
      </c>
      <c r="S149" s="10">
        <f t="shared" si="14"/>
        <v>10</v>
      </c>
      <c r="T149" s="97">
        <f t="shared" si="15"/>
        <v>0.2</v>
      </c>
      <c r="U149" s="10">
        <f t="shared" si="16"/>
        <v>0.5</v>
      </c>
      <c r="V149" s="10">
        <f t="shared" si="17"/>
        <v>0.2</v>
      </c>
      <c r="W149" s="15">
        <f t="shared" si="18"/>
        <v>0.1</v>
      </c>
      <c r="Y149" s="46">
        <f t="shared" si="19"/>
        <v>0.109</v>
      </c>
      <c r="Z149" s="46">
        <f t="shared" si="20"/>
        <v>4.3150898020782841E-2</v>
      </c>
    </row>
    <row r="150" spans="15:26" x14ac:dyDescent="0.2">
      <c r="O150" s="97">
        <v>2</v>
      </c>
      <c r="P150" s="10">
        <v>5</v>
      </c>
      <c r="Q150" s="10">
        <v>1</v>
      </c>
      <c r="R150" s="15">
        <v>2</v>
      </c>
      <c r="S150" s="10">
        <f t="shared" si="14"/>
        <v>10</v>
      </c>
      <c r="T150" s="97">
        <f t="shared" si="15"/>
        <v>0.2</v>
      </c>
      <c r="U150" s="10">
        <f t="shared" si="16"/>
        <v>0.5</v>
      </c>
      <c r="V150" s="10">
        <f t="shared" si="17"/>
        <v>0.1</v>
      </c>
      <c r="W150" s="15">
        <f t="shared" si="18"/>
        <v>0.2</v>
      </c>
      <c r="Y150" s="46">
        <f t="shared" si="19"/>
        <v>0.11399999999999999</v>
      </c>
      <c r="Z150" s="46">
        <f t="shared" si="20"/>
        <v>3.9377658640401672E-2</v>
      </c>
    </row>
    <row r="151" spans="15:26" x14ac:dyDescent="0.2">
      <c r="O151" s="97">
        <v>2</v>
      </c>
      <c r="P151" s="10">
        <v>2</v>
      </c>
      <c r="Q151" s="10">
        <v>5</v>
      </c>
      <c r="R151" s="15">
        <v>1</v>
      </c>
      <c r="S151" s="10">
        <f t="shared" si="14"/>
        <v>10</v>
      </c>
      <c r="T151" s="97">
        <f t="shared" si="15"/>
        <v>0.2</v>
      </c>
      <c r="U151" s="10">
        <f t="shared" si="16"/>
        <v>0.2</v>
      </c>
      <c r="V151" s="10">
        <f t="shared" si="17"/>
        <v>0.5</v>
      </c>
      <c r="W151" s="15">
        <f t="shared" si="18"/>
        <v>0.1</v>
      </c>
      <c r="Y151" s="46">
        <f t="shared" si="19"/>
        <v>0.109</v>
      </c>
      <c r="Z151" s="46">
        <f t="shared" si="20"/>
        <v>6.3982497606767441E-2</v>
      </c>
    </row>
    <row r="152" spans="15:26" x14ac:dyDescent="0.2">
      <c r="O152" s="97">
        <v>2</v>
      </c>
      <c r="P152" s="10">
        <v>1</v>
      </c>
      <c r="Q152" s="10">
        <v>5</v>
      </c>
      <c r="R152" s="15">
        <v>2</v>
      </c>
      <c r="S152" s="10">
        <f t="shared" si="14"/>
        <v>10</v>
      </c>
      <c r="T152" s="97">
        <f t="shared" si="15"/>
        <v>0.2</v>
      </c>
      <c r="U152" s="10">
        <f t="shared" si="16"/>
        <v>0.1</v>
      </c>
      <c r="V152" s="10">
        <f t="shared" si="17"/>
        <v>0.5</v>
      </c>
      <c r="W152" s="15">
        <f t="shared" si="18"/>
        <v>0.2</v>
      </c>
      <c r="Y152" s="46">
        <f t="shared" si="19"/>
        <v>0.11399999999999999</v>
      </c>
      <c r="Z152" s="46">
        <f t="shared" si="20"/>
        <v>6.5772030529701611E-2</v>
      </c>
    </row>
    <row r="153" spans="15:26" x14ac:dyDescent="0.2">
      <c r="O153" s="97">
        <v>2</v>
      </c>
      <c r="P153" s="10">
        <v>2</v>
      </c>
      <c r="Q153" s="10">
        <v>1</v>
      </c>
      <c r="R153" s="15">
        <v>5</v>
      </c>
      <c r="S153" s="10">
        <f t="shared" si="14"/>
        <v>10</v>
      </c>
      <c r="T153" s="97">
        <f t="shared" si="15"/>
        <v>0.2</v>
      </c>
      <c r="U153" s="10">
        <f t="shared" si="16"/>
        <v>0.2</v>
      </c>
      <c r="V153" s="10">
        <f t="shared" si="17"/>
        <v>0.1</v>
      </c>
      <c r="W153" s="15">
        <f t="shared" si="18"/>
        <v>0.5</v>
      </c>
      <c r="Y153" s="46">
        <f t="shared" si="19"/>
        <v>0.129</v>
      </c>
      <c r="Z153" s="46">
        <f t="shared" si="20"/>
        <v>4.7023398430993908E-2</v>
      </c>
    </row>
    <row r="154" spans="15:26" x14ac:dyDescent="0.2">
      <c r="O154" s="97">
        <v>2</v>
      </c>
      <c r="P154" s="10">
        <v>1</v>
      </c>
      <c r="Q154" s="10">
        <v>2</v>
      </c>
      <c r="R154" s="15">
        <v>5</v>
      </c>
      <c r="S154" s="10">
        <f t="shared" si="14"/>
        <v>10</v>
      </c>
      <c r="T154" s="97">
        <f t="shared" si="15"/>
        <v>0.2</v>
      </c>
      <c r="U154" s="10">
        <f t="shared" si="16"/>
        <v>0.1</v>
      </c>
      <c r="V154" s="10">
        <f t="shared" si="17"/>
        <v>0.2</v>
      </c>
      <c r="W154" s="15">
        <f t="shared" si="18"/>
        <v>0.5</v>
      </c>
      <c r="Y154" s="46">
        <f t="shared" si="19"/>
        <v>0.129</v>
      </c>
      <c r="Z154" s="46">
        <f t="shared" si="20"/>
        <v>5.2486188659494039E-2</v>
      </c>
    </row>
    <row r="155" spans="15:26" x14ac:dyDescent="0.2">
      <c r="O155" s="97">
        <v>2</v>
      </c>
      <c r="P155" s="10">
        <v>4</v>
      </c>
      <c r="Q155" s="10">
        <v>4</v>
      </c>
      <c r="R155" s="15">
        <v>0</v>
      </c>
      <c r="S155" s="10">
        <f t="shared" si="14"/>
        <v>10</v>
      </c>
      <c r="T155" s="97">
        <f t="shared" si="15"/>
        <v>0.2</v>
      </c>
      <c r="U155" s="10">
        <f t="shared" si="16"/>
        <v>0.4</v>
      </c>
      <c r="V155" s="10">
        <f t="shared" si="17"/>
        <v>0.4</v>
      </c>
      <c r="W155" s="15">
        <f t="shared" si="18"/>
        <v>0</v>
      </c>
      <c r="Y155" s="46">
        <f t="shared" si="19"/>
        <v>0.10400000000000001</v>
      </c>
      <c r="Z155" s="46">
        <f t="shared" si="20"/>
        <v>5.5237668307052935E-2</v>
      </c>
    </row>
    <row r="156" spans="15:26" x14ac:dyDescent="0.2">
      <c r="O156" s="97">
        <v>2</v>
      </c>
      <c r="P156" s="10">
        <v>4</v>
      </c>
      <c r="Q156" s="10">
        <v>0</v>
      </c>
      <c r="R156" s="15">
        <v>4</v>
      </c>
      <c r="S156" s="10">
        <f t="shared" si="14"/>
        <v>10</v>
      </c>
      <c r="T156" s="97">
        <f t="shared" si="15"/>
        <v>0.2</v>
      </c>
      <c r="U156" s="10">
        <f t="shared" si="16"/>
        <v>0.4</v>
      </c>
      <c r="V156" s="10">
        <f t="shared" si="17"/>
        <v>0</v>
      </c>
      <c r="W156" s="15">
        <f t="shared" si="18"/>
        <v>0.4</v>
      </c>
      <c r="Y156" s="46">
        <f t="shared" si="19"/>
        <v>0.12400000000000001</v>
      </c>
      <c r="Z156" s="46">
        <f t="shared" si="20"/>
        <v>3.9915911614292365E-2</v>
      </c>
    </row>
    <row r="157" spans="15:26" x14ac:dyDescent="0.2">
      <c r="O157" s="97">
        <v>2</v>
      </c>
      <c r="P157" s="10">
        <v>0</v>
      </c>
      <c r="Q157" s="10">
        <v>4</v>
      </c>
      <c r="R157" s="15">
        <v>4</v>
      </c>
      <c r="S157" s="10">
        <f t="shared" si="14"/>
        <v>10</v>
      </c>
      <c r="T157" s="97">
        <f t="shared" si="15"/>
        <v>0.2</v>
      </c>
      <c r="U157" s="10">
        <f t="shared" si="16"/>
        <v>0</v>
      </c>
      <c r="V157" s="10">
        <f t="shared" si="17"/>
        <v>0.4</v>
      </c>
      <c r="W157" s="15">
        <f t="shared" si="18"/>
        <v>0.4</v>
      </c>
      <c r="Y157" s="46">
        <f t="shared" si="19"/>
        <v>0.12400000000000001</v>
      </c>
      <c r="Z157" s="46">
        <f t="shared" si="20"/>
        <v>6.2992062992094491E-2</v>
      </c>
    </row>
    <row r="158" spans="15:26" x14ac:dyDescent="0.2">
      <c r="O158" s="97">
        <v>2</v>
      </c>
      <c r="P158" s="10">
        <v>4</v>
      </c>
      <c r="Q158" s="10">
        <v>2</v>
      </c>
      <c r="R158" s="15">
        <v>2</v>
      </c>
      <c r="S158" s="10">
        <f t="shared" si="14"/>
        <v>10</v>
      </c>
      <c r="T158" s="97">
        <f t="shared" si="15"/>
        <v>0.2</v>
      </c>
      <c r="U158" s="10">
        <f t="shared" si="16"/>
        <v>0.4</v>
      </c>
      <c r="V158" s="10">
        <f t="shared" si="17"/>
        <v>0.2</v>
      </c>
      <c r="W158" s="15">
        <f t="shared" si="18"/>
        <v>0.2</v>
      </c>
      <c r="Y158" s="46">
        <f t="shared" si="19"/>
        <v>0.11400000000000002</v>
      </c>
      <c r="Z158" s="46">
        <f t="shared" si="20"/>
        <v>4.4441422119459686E-2</v>
      </c>
    </row>
    <row r="159" spans="15:26" x14ac:dyDescent="0.2">
      <c r="O159" s="97">
        <v>2</v>
      </c>
      <c r="P159" s="10">
        <v>2</v>
      </c>
      <c r="Q159" s="10">
        <v>4</v>
      </c>
      <c r="R159" s="15">
        <v>2</v>
      </c>
      <c r="S159" s="10">
        <f t="shared" si="14"/>
        <v>10</v>
      </c>
      <c r="T159" s="97">
        <f t="shared" si="15"/>
        <v>0.2</v>
      </c>
      <c r="U159" s="10">
        <f t="shared" si="16"/>
        <v>0.2</v>
      </c>
      <c r="V159" s="10">
        <f t="shared" si="17"/>
        <v>0.4</v>
      </c>
      <c r="W159" s="15">
        <f t="shared" si="18"/>
        <v>0.2</v>
      </c>
      <c r="Y159" s="46">
        <f t="shared" si="19"/>
        <v>0.11399999999999999</v>
      </c>
      <c r="Z159" s="46">
        <f t="shared" si="20"/>
        <v>5.7988964467388104E-2</v>
      </c>
    </row>
    <row r="160" spans="15:26" x14ac:dyDescent="0.2">
      <c r="O160" s="97">
        <v>2</v>
      </c>
      <c r="P160" s="10">
        <v>2</v>
      </c>
      <c r="Q160" s="10">
        <v>2</v>
      </c>
      <c r="R160" s="15">
        <v>4</v>
      </c>
      <c r="S160" s="10">
        <f t="shared" si="14"/>
        <v>10</v>
      </c>
      <c r="T160" s="97">
        <f t="shared" si="15"/>
        <v>0.2</v>
      </c>
      <c r="U160" s="10">
        <f t="shared" si="16"/>
        <v>0.2</v>
      </c>
      <c r="V160" s="10">
        <f t="shared" si="17"/>
        <v>0.2</v>
      </c>
      <c r="W160" s="15">
        <f t="shared" si="18"/>
        <v>0.4</v>
      </c>
      <c r="Y160" s="46">
        <f t="shared" si="19"/>
        <v>0.12400000000000001</v>
      </c>
      <c r="Z160" s="46">
        <f t="shared" si="20"/>
        <v>4.9208129409681896E-2</v>
      </c>
    </row>
    <row r="161" spans="15:26" x14ac:dyDescent="0.2">
      <c r="O161" s="97">
        <v>2</v>
      </c>
      <c r="P161" s="10">
        <v>4</v>
      </c>
      <c r="Q161" s="10">
        <v>3</v>
      </c>
      <c r="R161" s="15">
        <v>1</v>
      </c>
      <c r="S161" s="10">
        <f t="shared" si="14"/>
        <v>10</v>
      </c>
      <c r="T161" s="97">
        <f t="shared" si="15"/>
        <v>0.2</v>
      </c>
      <c r="U161" s="10">
        <f t="shared" si="16"/>
        <v>0.4</v>
      </c>
      <c r="V161" s="10">
        <f t="shared" si="17"/>
        <v>0.3</v>
      </c>
      <c r="W161" s="15">
        <f t="shared" si="18"/>
        <v>0.1</v>
      </c>
      <c r="Y161" s="46">
        <f t="shared" si="19"/>
        <v>0.109</v>
      </c>
      <c r="Z161" s="46">
        <f t="shared" si="20"/>
        <v>4.9257689755001707E-2</v>
      </c>
    </row>
    <row r="162" spans="15:26" x14ac:dyDescent="0.2">
      <c r="O162" s="97">
        <v>2</v>
      </c>
      <c r="P162" s="10">
        <v>4</v>
      </c>
      <c r="Q162" s="10">
        <v>1</v>
      </c>
      <c r="R162" s="15">
        <v>3</v>
      </c>
      <c r="S162" s="10">
        <f t="shared" si="14"/>
        <v>10</v>
      </c>
      <c r="T162" s="97">
        <f t="shared" si="15"/>
        <v>0.2</v>
      </c>
      <c r="U162" s="10">
        <f t="shared" si="16"/>
        <v>0.4</v>
      </c>
      <c r="V162" s="10">
        <f t="shared" si="17"/>
        <v>0.1</v>
      </c>
      <c r="W162" s="15">
        <f t="shared" si="18"/>
        <v>0.3</v>
      </c>
      <c r="Y162" s="46">
        <f t="shared" si="19"/>
        <v>0.11899999999999999</v>
      </c>
      <c r="Z162" s="46">
        <f t="shared" si="20"/>
        <v>4.1199029114774056E-2</v>
      </c>
    </row>
    <row r="163" spans="15:26" x14ac:dyDescent="0.2">
      <c r="O163" s="97">
        <v>2</v>
      </c>
      <c r="P163" s="10">
        <v>3</v>
      </c>
      <c r="Q163" s="10">
        <v>4</v>
      </c>
      <c r="R163" s="15">
        <v>1</v>
      </c>
      <c r="S163" s="10">
        <f t="shared" si="14"/>
        <v>10</v>
      </c>
      <c r="T163" s="97">
        <f t="shared" si="15"/>
        <v>0.2</v>
      </c>
      <c r="U163" s="10">
        <f t="shared" si="16"/>
        <v>0.3</v>
      </c>
      <c r="V163" s="10">
        <f t="shared" si="17"/>
        <v>0.4</v>
      </c>
      <c r="W163" s="15">
        <f t="shared" si="18"/>
        <v>0.1</v>
      </c>
      <c r="Y163" s="46">
        <f t="shared" si="19"/>
        <v>0.109</v>
      </c>
      <c r="Z163" s="46">
        <f t="shared" si="20"/>
        <v>5.6304884335197779E-2</v>
      </c>
    </row>
    <row r="164" spans="15:26" x14ac:dyDescent="0.2">
      <c r="O164" s="97">
        <v>2</v>
      </c>
      <c r="P164" s="10">
        <v>1</v>
      </c>
      <c r="Q164" s="10">
        <v>4</v>
      </c>
      <c r="R164" s="15">
        <v>3</v>
      </c>
      <c r="S164" s="10">
        <f t="shared" si="14"/>
        <v>10</v>
      </c>
      <c r="T164" s="97">
        <f t="shared" si="15"/>
        <v>0.2</v>
      </c>
      <c r="U164" s="10">
        <f t="shared" si="16"/>
        <v>0.1</v>
      </c>
      <c r="V164" s="10">
        <f t="shared" si="17"/>
        <v>0.4</v>
      </c>
      <c r="W164" s="15">
        <f t="shared" si="18"/>
        <v>0.3</v>
      </c>
      <c r="Y164" s="46">
        <f t="shared" si="19"/>
        <v>0.11899999999999999</v>
      </c>
      <c r="Z164" s="46">
        <f t="shared" si="20"/>
        <v>6.0238193864026179E-2</v>
      </c>
    </row>
    <row r="165" spans="15:26" x14ac:dyDescent="0.2">
      <c r="O165" s="97">
        <v>2</v>
      </c>
      <c r="P165" s="10">
        <v>3</v>
      </c>
      <c r="Q165" s="10">
        <v>1</v>
      </c>
      <c r="R165" s="15">
        <v>4</v>
      </c>
      <c r="S165" s="10">
        <f t="shared" si="14"/>
        <v>10</v>
      </c>
      <c r="T165" s="97">
        <f t="shared" si="15"/>
        <v>0.2</v>
      </c>
      <c r="U165" s="10">
        <f t="shared" si="16"/>
        <v>0.3</v>
      </c>
      <c r="V165" s="10">
        <f t="shared" si="17"/>
        <v>0.1</v>
      </c>
      <c r="W165" s="15">
        <f t="shared" si="18"/>
        <v>0.4</v>
      </c>
      <c r="Y165" s="46">
        <f t="shared" si="19"/>
        <v>0.124</v>
      </c>
      <c r="Z165" s="46">
        <f t="shared" si="20"/>
        <v>4.37899531856338E-2</v>
      </c>
    </row>
    <row r="166" spans="15:26" x14ac:dyDescent="0.2">
      <c r="O166" s="97">
        <v>2</v>
      </c>
      <c r="P166" s="10">
        <v>1</v>
      </c>
      <c r="Q166" s="10">
        <v>3</v>
      </c>
      <c r="R166" s="15">
        <v>4</v>
      </c>
      <c r="S166" s="10">
        <f t="shared" si="14"/>
        <v>10</v>
      </c>
      <c r="T166" s="97">
        <f t="shared" si="15"/>
        <v>0.2</v>
      </c>
      <c r="U166" s="10">
        <f t="shared" si="16"/>
        <v>0.1</v>
      </c>
      <c r="V166" s="10">
        <f t="shared" si="17"/>
        <v>0.3</v>
      </c>
      <c r="W166" s="15">
        <f t="shared" si="18"/>
        <v>0.4</v>
      </c>
      <c r="Y166" s="46">
        <f t="shared" si="19"/>
        <v>0.12400000000000001</v>
      </c>
      <c r="Z166" s="46">
        <f t="shared" si="20"/>
        <v>5.5721809015860206E-2</v>
      </c>
    </row>
    <row r="167" spans="15:26" x14ac:dyDescent="0.2">
      <c r="O167" s="97">
        <v>2</v>
      </c>
      <c r="P167" s="10">
        <v>2</v>
      </c>
      <c r="Q167" s="10">
        <v>3</v>
      </c>
      <c r="R167" s="15">
        <v>3</v>
      </c>
      <c r="S167" s="10">
        <f t="shared" si="14"/>
        <v>10</v>
      </c>
      <c r="T167" s="97">
        <f t="shared" si="15"/>
        <v>0.2</v>
      </c>
      <c r="U167" s="10">
        <f t="shared" si="16"/>
        <v>0.2</v>
      </c>
      <c r="V167" s="10">
        <f t="shared" si="17"/>
        <v>0.3</v>
      </c>
      <c r="W167" s="15">
        <f t="shared" si="18"/>
        <v>0.3</v>
      </c>
      <c r="Y167" s="46">
        <f t="shared" si="19"/>
        <v>0.11899999999999999</v>
      </c>
      <c r="Z167" s="46">
        <f t="shared" si="20"/>
        <v>5.2964894033689897E-2</v>
      </c>
    </row>
    <row r="168" spans="15:26" x14ac:dyDescent="0.2">
      <c r="O168" s="97">
        <v>2</v>
      </c>
      <c r="P168" s="10">
        <v>3</v>
      </c>
      <c r="Q168" s="10">
        <v>2</v>
      </c>
      <c r="R168" s="15">
        <v>3</v>
      </c>
      <c r="S168" s="10">
        <f t="shared" si="14"/>
        <v>10</v>
      </c>
      <c r="T168" s="97">
        <f t="shared" si="15"/>
        <v>0.2</v>
      </c>
      <c r="U168" s="10">
        <f t="shared" si="16"/>
        <v>0.3</v>
      </c>
      <c r="V168" s="10">
        <f t="shared" si="17"/>
        <v>0.2</v>
      </c>
      <c r="W168" s="15">
        <f t="shared" si="18"/>
        <v>0.3</v>
      </c>
      <c r="Y168" s="46">
        <f t="shared" si="19"/>
        <v>0.11899999999999999</v>
      </c>
      <c r="Z168" s="46">
        <f t="shared" si="20"/>
        <v>4.649214987500578E-2</v>
      </c>
    </row>
    <row r="169" spans="15:26" x14ac:dyDescent="0.2">
      <c r="O169" s="97">
        <v>2</v>
      </c>
      <c r="P169" s="10">
        <v>3</v>
      </c>
      <c r="Q169" s="10">
        <v>3</v>
      </c>
      <c r="R169" s="15">
        <v>2</v>
      </c>
      <c r="S169" s="10">
        <f t="shared" si="14"/>
        <v>10</v>
      </c>
      <c r="T169" s="97">
        <f t="shared" si="15"/>
        <v>0.2</v>
      </c>
      <c r="U169" s="10">
        <f t="shared" si="16"/>
        <v>0.3</v>
      </c>
      <c r="V169" s="10">
        <f t="shared" si="17"/>
        <v>0.3</v>
      </c>
      <c r="W169" s="15">
        <f t="shared" si="18"/>
        <v>0.2</v>
      </c>
      <c r="Y169" s="46">
        <f t="shared" si="19"/>
        <v>0.11399999999999999</v>
      </c>
      <c r="Z169" s="46">
        <f t="shared" si="20"/>
        <v>5.0784643348161858E-2</v>
      </c>
    </row>
    <row r="170" spans="15:26" x14ac:dyDescent="0.2">
      <c r="O170" s="97">
        <v>1</v>
      </c>
      <c r="P170" s="10">
        <v>9</v>
      </c>
      <c r="Q170" s="10">
        <v>0</v>
      </c>
      <c r="R170" s="15">
        <v>0</v>
      </c>
      <c r="S170" s="10">
        <f t="shared" si="14"/>
        <v>10</v>
      </c>
      <c r="T170" s="97">
        <f t="shared" si="15"/>
        <v>0.1</v>
      </c>
      <c r="U170" s="10">
        <f t="shared" si="16"/>
        <v>0.9</v>
      </c>
      <c r="V170" s="10">
        <f t="shared" si="17"/>
        <v>0</v>
      </c>
      <c r="W170" s="15">
        <f t="shared" si="18"/>
        <v>0</v>
      </c>
      <c r="Y170" s="46">
        <f t="shared" si="19"/>
        <v>9.7000000000000003E-2</v>
      </c>
      <c r="Z170" s="46">
        <f t="shared" si="20"/>
        <v>3.1906112267087637E-2</v>
      </c>
    </row>
    <row r="171" spans="15:26" x14ac:dyDescent="0.2">
      <c r="O171" s="97">
        <v>1</v>
      </c>
      <c r="P171" s="10">
        <v>0</v>
      </c>
      <c r="Q171" s="10">
        <v>9</v>
      </c>
      <c r="R171" s="15">
        <v>0</v>
      </c>
      <c r="S171" s="92">
        <f t="shared" si="14"/>
        <v>10</v>
      </c>
      <c r="T171" s="97">
        <f t="shared" si="15"/>
        <v>0.1</v>
      </c>
      <c r="U171" s="10">
        <f t="shared" si="16"/>
        <v>0</v>
      </c>
      <c r="V171" s="10">
        <f t="shared" si="17"/>
        <v>0.9</v>
      </c>
      <c r="W171" s="15">
        <f t="shared" si="18"/>
        <v>0</v>
      </c>
      <c r="Y171" s="46">
        <f t="shared" si="19"/>
        <v>9.7000000000000003E-2</v>
      </c>
      <c r="Z171" s="46">
        <f t="shared" si="20"/>
        <v>9.3198712437458073E-2</v>
      </c>
    </row>
    <row r="172" spans="15:26" x14ac:dyDescent="0.2">
      <c r="O172" s="97">
        <v>1</v>
      </c>
      <c r="P172" s="10">
        <v>0</v>
      </c>
      <c r="Q172" s="10">
        <v>0</v>
      </c>
      <c r="R172" s="15">
        <v>9</v>
      </c>
      <c r="S172" s="92">
        <f t="shared" si="14"/>
        <v>10</v>
      </c>
      <c r="T172" s="97">
        <f t="shared" si="15"/>
        <v>0.1</v>
      </c>
      <c r="U172" s="10">
        <f t="shared" si="16"/>
        <v>0</v>
      </c>
      <c r="V172" s="10">
        <f t="shared" si="17"/>
        <v>0</v>
      </c>
      <c r="W172" s="15">
        <f t="shared" si="18"/>
        <v>0.9</v>
      </c>
      <c r="Y172" s="46">
        <f t="shared" si="19"/>
        <v>0.14200000000000002</v>
      </c>
      <c r="Z172" s="46">
        <f t="shared" si="20"/>
        <v>5.666039180944657E-2</v>
      </c>
    </row>
    <row r="173" spans="15:26" x14ac:dyDescent="0.2">
      <c r="O173" s="97">
        <v>1</v>
      </c>
      <c r="P173" s="10">
        <v>8</v>
      </c>
      <c r="Q173" s="10">
        <v>1</v>
      </c>
      <c r="R173" s="15">
        <v>0</v>
      </c>
      <c r="S173" s="92">
        <f t="shared" si="14"/>
        <v>10</v>
      </c>
      <c r="T173" s="97">
        <f t="shared" si="15"/>
        <v>0.1</v>
      </c>
      <c r="U173" s="10">
        <f t="shared" si="16"/>
        <v>0.8</v>
      </c>
      <c r="V173" s="10">
        <f t="shared" si="17"/>
        <v>0.1</v>
      </c>
      <c r="W173" s="15">
        <f t="shared" si="18"/>
        <v>0</v>
      </c>
      <c r="Y173" s="46">
        <f t="shared" si="19"/>
        <v>9.6999999999999989E-2</v>
      </c>
      <c r="Z173" s="46">
        <f t="shared" si="20"/>
        <v>3.3935232428848931E-2</v>
      </c>
    </row>
    <row r="174" spans="15:26" x14ac:dyDescent="0.2">
      <c r="O174" s="97">
        <v>1</v>
      </c>
      <c r="P174" s="10">
        <v>8</v>
      </c>
      <c r="Q174" s="10">
        <v>0</v>
      </c>
      <c r="R174" s="15">
        <v>1</v>
      </c>
      <c r="S174" s="92">
        <f t="shared" si="14"/>
        <v>10</v>
      </c>
      <c r="T174" s="97">
        <f t="shared" si="15"/>
        <v>0.1</v>
      </c>
      <c r="U174" s="10">
        <f t="shared" si="16"/>
        <v>0.8</v>
      </c>
      <c r="V174" s="10">
        <f t="shared" si="17"/>
        <v>0</v>
      </c>
      <c r="W174" s="15">
        <f t="shared" si="18"/>
        <v>0.1</v>
      </c>
      <c r="Y174" s="46">
        <f t="shared" si="19"/>
        <v>0.10199999999999999</v>
      </c>
      <c r="Z174" s="46">
        <f t="shared" si="20"/>
        <v>3.1110126968561219E-2</v>
      </c>
    </row>
    <row r="175" spans="15:26" x14ac:dyDescent="0.2">
      <c r="O175" s="97">
        <v>1</v>
      </c>
      <c r="P175" s="10">
        <v>1</v>
      </c>
      <c r="Q175" s="10">
        <v>8</v>
      </c>
      <c r="R175" s="15">
        <v>0</v>
      </c>
      <c r="S175" s="92">
        <f t="shared" si="14"/>
        <v>10</v>
      </c>
      <c r="T175" s="97">
        <f t="shared" si="15"/>
        <v>0.1</v>
      </c>
      <c r="U175" s="10">
        <f t="shared" si="16"/>
        <v>0.1</v>
      </c>
      <c r="V175" s="10">
        <f t="shared" si="17"/>
        <v>0.8</v>
      </c>
      <c r="W175" s="15">
        <f t="shared" si="18"/>
        <v>0</v>
      </c>
      <c r="Y175" s="46">
        <f t="shared" si="19"/>
        <v>9.7000000000000003E-2</v>
      </c>
      <c r="Z175" s="46">
        <f t="shared" si="20"/>
        <v>8.4354015909143307E-2</v>
      </c>
    </row>
    <row r="176" spans="15:26" x14ac:dyDescent="0.2">
      <c r="O176" s="97">
        <v>1</v>
      </c>
      <c r="P176" s="10">
        <v>0</v>
      </c>
      <c r="Q176" s="10">
        <v>8</v>
      </c>
      <c r="R176" s="15">
        <v>1</v>
      </c>
      <c r="S176" s="92">
        <f t="shared" si="14"/>
        <v>10</v>
      </c>
      <c r="T176" s="97">
        <f t="shared" si="15"/>
        <v>0.1</v>
      </c>
      <c r="U176" s="10">
        <f t="shared" si="16"/>
        <v>0</v>
      </c>
      <c r="V176" s="10">
        <f t="shared" si="17"/>
        <v>0.8</v>
      </c>
      <c r="W176" s="15">
        <f t="shared" si="18"/>
        <v>0.1</v>
      </c>
      <c r="Y176" s="46">
        <f t="shared" si="19"/>
        <v>0.10199999999999999</v>
      </c>
      <c r="Z176" s="46">
        <f t="shared" si="20"/>
        <v>8.5925549169033555E-2</v>
      </c>
    </row>
    <row r="177" spans="15:26" x14ac:dyDescent="0.2">
      <c r="O177" s="97">
        <v>1</v>
      </c>
      <c r="P177" s="10">
        <v>1</v>
      </c>
      <c r="Q177" s="10">
        <v>0</v>
      </c>
      <c r="R177" s="15">
        <v>8</v>
      </c>
      <c r="S177" s="92">
        <f t="shared" si="14"/>
        <v>10</v>
      </c>
      <c r="T177" s="97">
        <f t="shared" si="15"/>
        <v>0.1</v>
      </c>
      <c r="U177" s="10">
        <f t="shared" si="16"/>
        <v>0.1</v>
      </c>
      <c r="V177" s="10">
        <f t="shared" si="17"/>
        <v>0</v>
      </c>
      <c r="W177" s="15">
        <f t="shared" si="18"/>
        <v>0.8</v>
      </c>
      <c r="Y177" s="46">
        <f t="shared" si="19"/>
        <v>0.13700000000000001</v>
      </c>
      <c r="Z177" s="46">
        <f t="shared" si="20"/>
        <v>5.1701450656630517E-2</v>
      </c>
    </row>
    <row r="178" spans="15:26" x14ac:dyDescent="0.2">
      <c r="O178" s="97">
        <v>1</v>
      </c>
      <c r="P178" s="10">
        <v>0</v>
      </c>
      <c r="Q178" s="10">
        <v>1</v>
      </c>
      <c r="R178" s="15">
        <v>8</v>
      </c>
      <c r="S178" s="92">
        <f t="shared" si="14"/>
        <v>10</v>
      </c>
      <c r="T178" s="97">
        <f t="shared" si="15"/>
        <v>0.1</v>
      </c>
      <c r="U178" s="10">
        <f t="shared" si="16"/>
        <v>0</v>
      </c>
      <c r="V178" s="10">
        <f t="shared" si="17"/>
        <v>0.1</v>
      </c>
      <c r="W178" s="15">
        <f t="shared" si="18"/>
        <v>0.8</v>
      </c>
      <c r="Y178" s="46">
        <f t="shared" si="19"/>
        <v>0.13700000000000001</v>
      </c>
      <c r="Z178" s="46">
        <f t="shared" si="20"/>
        <v>5.589633261672898E-2</v>
      </c>
    </row>
    <row r="179" spans="15:26" x14ac:dyDescent="0.2">
      <c r="O179" s="97">
        <v>1</v>
      </c>
      <c r="P179" s="10">
        <v>7</v>
      </c>
      <c r="Q179" s="10">
        <v>2</v>
      </c>
      <c r="R179" s="15">
        <v>0</v>
      </c>
      <c r="S179" s="92">
        <f t="shared" si="14"/>
        <v>10</v>
      </c>
      <c r="T179" s="97">
        <f t="shared" si="15"/>
        <v>0.1</v>
      </c>
      <c r="U179" s="10">
        <f t="shared" si="16"/>
        <v>0.7</v>
      </c>
      <c r="V179" s="10">
        <f t="shared" si="17"/>
        <v>0.2</v>
      </c>
      <c r="W179" s="15">
        <f t="shared" si="18"/>
        <v>0</v>
      </c>
      <c r="Y179" s="46">
        <f t="shared" si="19"/>
        <v>9.7000000000000003E-2</v>
      </c>
      <c r="Z179" s="46">
        <f t="shared" si="20"/>
        <v>3.8272705679112888E-2</v>
      </c>
    </row>
    <row r="180" spans="15:26" x14ac:dyDescent="0.2">
      <c r="O180" s="97">
        <v>1</v>
      </c>
      <c r="P180" s="10">
        <v>7</v>
      </c>
      <c r="Q180" s="10">
        <v>0</v>
      </c>
      <c r="R180" s="15">
        <v>2</v>
      </c>
      <c r="S180" s="92">
        <f t="shared" si="14"/>
        <v>10</v>
      </c>
      <c r="T180" s="97">
        <f t="shared" si="15"/>
        <v>0.1</v>
      </c>
      <c r="U180" s="10">
        <f t="shared" si="16"/>
        <v>0.7</v>
      </c>
      <c r="V180" s="10">
        <f t="shared" si="17"/>
        <v>0</v>
      </c>
      <c r="W180" s="15">
        <f t="shared" si="18"/>
        <v>0.2</v>
      </c>
      <c r="Y180" s="46">
        <f t="shared" si="19"/>
        <v>0.10700000000000001</v>
      </c>
      <c r="Z180" s="46">
        <f t="shared" si="20"/>
        <v>3.1482058382513681E-2</v>
      </c>
    </row>
    <row r="181" spans="15:26" x14ac:dyDescent="0.2">
      <c r="O181" s="97">
        <v>1</v>
      </c>
      <c r="P181" s="10">
        <v>2</v>
      </c>
      <c r="Q181" s="10">
        <v>7</v>
      </c>
      <c r="R181" s="15">
        <v>0</v>
      </c>
      <c r="S181" s="92">
        <f t="shared" si="14"/>
        <v>10</v>
      </c>
      <c r="T181" s="97">
        <f t="shared" si="15"/>
        <v>0.1</v>
      </c>
      <c r="U181" s="10">
        <f t="shared" si="16"/>
        <v>0.2</v>
      </c>
      <c r="V181" s="10">
        <f t="shared" si="17"/>
        <v>0.7</v>
      </c>
      <c r="W181" s="15">
        <f t="shared" si="18"/>
        <v>0</v>
      </c>
      <c r="Y181" s="46">
        <f t="shared" si="19"/>
        <v>9.7000000000000003E-2</v>
      </c>
      <c r="Z181" s="46">
        <f t="shared" si="20"/>
        <v>7.5662408103363984E-2</v>
      </c>
    </row>
    <row r="182" spans="15:26" x14ac:dyDescent="0.2">
      <c r="O182" s="97">
        <v>1</v>
      </c>
      <c r="P182" s="10">
        <v>0</v>
      </c>
      <c r="Q182" s="10">
        <v>7</v>
      </c>
      <c r="R182" s="15">
        <v>2</v>
      </c>
      <c r="S182" s="92">
        <f t="shared" si="14"/>
        <v>10</v>
      </c>
      <c r="T182" s="97">
        <f t="shared" si="15"/>
        <v>0.1</v>
      </c>
      <c r="U182" s="10">
        <f t="shared" si="16"/>
        <v>0</v>
      </c>
      <c r="V182" s="10">
        <f t="shared" si="17"/>
        <v>0.7</v>
      </c>
      <c r="W182" s="15">
        <f t="shared" si="18"/>
        <v>0.2</v>
      </c>
      <c r="Y182" s="46">
        <f t="shared" si="19"/>
        <v>0.10700000000000001</v>
      </c>
      <c r="Z182" s="46">
        <f t="shared" si="20"/>
        <v>7.9082235679070176E-2</v>
      </c>
    </row>
    <row r="183" spans="15:26" x14ac:dyDescent="0.2">
      <c r="O183" s="97">
        <v>1</v>
      </c>
      <c r="P183" s="10">
        <v>2</v>
      </c>
      <c r="Q183" s="10">
        <v>0</v>
      </c>
      <c r="R183" s="15">
        <v>7</v>
      </c>
      <c r="S183" s="92">
        <f t="shared" si="14"/>
        <v>10</v>
      </c>
      <c r="T183" s="97">
        <f t="shared" si="15"/>
        <v>0.1</v>
      </c>
      <c r="U183" s="10">
        <f t="shared" si="16"/>
        <v>0.2</v>
      </c>
      <c r="V183" s="10">
        <f t="shared" si="17"/>
        <v>0</v>
      </c>
      <c r="W183" s="15">
        <f t="shared" si="18"/>
        <v>0.7</v>
      </c>
      <c r="Y183" s="46">
        <f t="shared" si="19"/>
        <v>0.13200000000000001</v>
      </c>
      <c r="Z183" s="46">
        <f t="shared" si="20"/>
        <v>4.7001276578407948E-2</v>
      </c>
    </row>
    <row r="184" spans="15:26" x14ac:dyDescent="0.2">
      <c r="O184" s="97">
        <v>1</v>
      </c>
      <c r="P184" s="10">
        <v>0</v>
      </c>
      <c r="Q184" s="10">
        <v>2</v>
      </c>
      <c r="R184" s="15">
        <v>7</v>
      </c>
      <c r="S184" s="92">
        <f t="shared" si="14"/>
        <v>10</v>
      </c>
      <c r="T184" s="97">
        <f t="shared" si="15"/>
        <v>0.1</v>
      </c>
      <c r="U184" s="10">
        <f t="shared" si="16"/>
        <v>0</v>
      </c>
      <c r="V184" s="10">
        <f t="shared" si="17"/>
        <v>0.2</v>
      </c>
      <c r="W184" s="15">
        <f t="shared" si="18"/>
        <v>0.7</v>
      </c>
      <c r="Y184" s="46">
        <f t="shared" si="19"/>
        <v>0.13200000000000001</v>
      </c>
      <c r="Z184" s="46">
        <f t="shared" si="20"/>
        <v>5.6674509261219017E-2</v>
      </c>
    </row>
    <row r="185" spans="15:26" x14ac:dyDescent="0.2">
      <c r="O185" s="97">
        <v>1</v>
      </c>
      <c r="P185" s="10">
        <v>7</v>
      </c>
      <c r="Q185" s="10">
        <v>1</v>
      </c>
      <c r="R185" s="15">
        <v>1</v>
      </c>
      <c r="S185" s="92">
        <f t="shared" si="14"/>
        <v>10</v>
      </c>
      <c r="T185" s="97">
        <f t="shared" si="15"/>
        <v>0.1</v>
      </c>
      <c r="U185" s="10">
        <f t="shared" si="16"/>
        <v>0.7</v>
      </c>
      <c r="V185" s="10">
        <f t="shared" si="17"/>
        <v>0.1</v>
      </c>
      <c r="W185" s="15">
        <f t="shared" si="18"/>
        <v>0.1</v>
      </c>
      <c r="Y185" s="46">
        <f t="shared" si="19"/>
        <v>0.10199999999999999</v>
      </c>
      <c r="Z185" s="46">
        <f t="shared" si="20"/>
        <v>3.3781059782073151E-2</v>
      </c>
    </row>
    <row r="186" spans="15:26" x14ac:dyDescent="0.2">
      <c r="O186" s="97">
        <v>1</v>
      </c>
      <c r="P186" s="10">
        <v>1</v>
      </c>
      <c r="Q186" s="10">
        <v>7</v>
      </c>
      <c r="R186" s="15">
        <v>1</v>
      </c>
      <c r="S186" s="92">
        <f t="shared" si="14"/>
        <v>10</v>
      </c>
      <c r="T186" s="97">
        <f t="shared" si="15"/>
        <v>0.1</v>
      </c>
      <c r="U186" s="10">
        <f t="shared" si="16"/>
        <v>0.1</v>
      </c>
      <c r="V186" s="10">
        <f t="shared" si="17"/>
        <v>0.7</v>
      </c>
      <c r="W186" s="15">
        <f t="shared" si="18"/>
        <v>0.1</v>
      </c>
      <c r="Y186" s="46">
        <f t="shared" si="19"/>
        <v>0.10199999999999999</v>
      </c>
      <c r="Z186" s="46">
        <f t="shared" si="20"/>
        <v>7.7153613006780183E-2</v>
      </c>
    </row>
    <row r="187" spans="15:26" x14ac:dyDescent="0.2">
      <c r="O187" s="97">
        <v>1</v>
      </c>
      <c r="P187" s="10">
        <v>1</v>
      </c>
      <c r="Q187" s="10">
        <v>1</v>
      </c>
      <c r="R187" s="15">
        <v>7</v>
      </c>
      <c r="S187" s="92">
        <f t="shared" si="14"/>
        <v>10</v>
      </c>
      <c r="T187" s="97">
        <f t="shared" si="15"/>
        <v>0.1</v>
      </c>
      <c r="U187" s="10">
        <f t="shared" si="16"/>
        <v>0.1</v>
      </c>
      <c r="V187" s="10">
        <f t="shared" si="17"/>
        <v>0.1</v>
      </c>
      <c r="W187" s="15">
        <f t="shared" si="18"/>
        <v>0.7</v>
      </c>
      <c r="Y187" s="46">
        <f t="shared" si="19"/>
        <v>0.13200000000000001</v>
      </c>
      <c r="Z187" s="46">
        <f t="shared" si="20"/>
        <v>5.1193358944300577E-2</v>
      </c>
    </row>
    <row r="188" spans="15:26" x14ac:dyDescent="0.2">
      <c r="O188" s="97">
        <v>1</v>
      </c>
      <c r="P188" s="10">
        <v>6</v>
      </c>
      <c r="Q188" s="10">
        <v>3</v>
      </c>
      <c r="R188" s="15">
        <v>0</v>
      </c>
      <c r="S188" s="92">
        <f t="shared" si="14"/>
        <v>10</v>
      </c>
      <c r="T188" s="97">
        <f t="shared" si="15"/>
        <v>0.1</v>
      </c>
      <c r="U188" s="10">
        <f t="shared" si="16"/>
        <v>0.6</v>
      </c>
      <c r="V188" s="10">
        <f t="shared" si="17"/>
        <v>0.3</v>
      </c>
      <c r="W188" s="15">
        <f t="shared" si="18"/>
        <v>0</v>
      </c>
      <c r="Y188" s="46">
        <f t="shared" si="19"/>
        <v>9.7000000000000003E-2</v>
      </c>
      <c r="Z188" s="46">
        <f t="shared" si="20"/>
        <v>4.4244773702664594E-2</v>
      </c>
    </row>
    <row r="189" spans="15:26" x14ac:dyDescent="0.2">
      <c r="O189" s="97">
        <v>1</v>
      </c>
      <c r="P189" s="10">
        <v>6</v>
      </c>
      <c r="Q189" s="10">
        <v>0</v>
      </c>
      <c r="R189" s="15">
        <v>3</v>
      </c>
      <c r="S189" s="92">
        <f t="shared" si="14"/>
        <v>10</v>
      </c>
      <c r="T189" s="97">
        <f t="shared" si="15"/>
        <v>0.1</v>
      </c>
      <c r="U189" s="10">
        <f t="shared" si="16"/>
        <v>0.6</v>
      </c>
      <c r="V189" s="10">
        <f t="shared" si="17"/>
        <v>0</v>
      </c>
      <c r="W189" s="15">
        <f t="shared" si="18"/>
        <v>0.3</v>
      </c>
      <c r="Y189" s="46">
        <f t="shared" si="19"/>
        <v>0.11200000000000002</v>
      </c>
      <c r="Z189" s="46">
        <f t="shared" si="20"/>
        <v>3.2982419559516855E-2</v>
      </c>
    </row>
    <row r="190" spans="15:26" x14ac:dyDescent="0.2">
      <c r="O190" s="97">
        <v>1</v>
      </c>
      <c r="P190" s="10">
        <v>3</v>
      </c>
      <c r="Q190" s="10">
        <v>6</v>
      </c>
      <c r="R190" s="15">
        <v>0</v>
      </c>
      <c r="S190" s="92">
        <f t="shared" si="14"/>
        <v>10</v>
      </c>
      <c r="T190" s="97">
        <f t="shared" si="15"/>
        <v>0.1</v>
      </c>
      <c r="U190" s="10">
        <f t="shared" si="16"/>
        <v>0.3</v>
      </c>
      <c r="V190" s="10">
        <f t="shared" si="17"/>
        <v>0.6</v>
      </c>
      <c r="W190" s="15">
        <f t="shared" si="18"/>
        <v>0</v>
      </c>
      <c r="Y190" s="46">
        <f t="shared" si="19"/>
        <v>9.7000000000000003E-2</v>
      </c>
      <c r="Z190" s="46">
        <f t="shared" si="20"/>
        <v>6.7183331266021634E-2</v>
      </c>
    </row>
    <row r="191" spans="15:26" x14ac:dyDescent="0.2">
      <c r="O191" s="97">
        <v>1</v>
      </c>
      <c r="P191" s="10">
        <v>0</v>
      </c>
      <c r="Q191" s="10">
        <v>6</v>
      </c>
      <c r="R191" s="15">
        <v>3</v>
      </c>
      <c r="S191" s="92">
        <f t="shared" si="14"/>
        <v>10</v>
      </c>
      <c r="T191" s="97">
        <f t="shared" si="15"/>
        <v>0.1</v>
      </c>
      <c r="U191" s="10">
        <f t="shared" si="16"/>
        <v>0</v>
      </c>
      <c r="V191" s="10">
        <f t="shared" si="17"/>
        <v>0.6</v>
      </c>
      <c r="W191" s="15">
        <f t="shared" si="18"/>
        <v>0.3</v>
      </c>
      <c r="Y191" s="46">
        <f t="shared" si="19"/>
        <v>0.11200000000000002</v>
      </c>
      <c r="Z191" s="46">
        <f t="shared" si="20"/>
        <v>7.2790109218217283E-2</v>
      </c>
    </row>
    <row r="192" spans="15:26" x14ac:dyDescent="0.2">
      <c r="O192" s="97">
        <v>1</v>
      </c>
      <c r="P192" s="10">
        <v>3</v>
      </c>
      <c r="Q192" s="10">
        <v>0</v>
      </c>
      <c r="R192" s="15">
        <v>6</v>
      </c>
      <c r="S192" s="92">
        <f t="shared" si="14"/>
        <v>10</v>
      </c>
      <c r="T192" s="97">
        <f t="shared" si="15"/>
        <v>0.1</v>
      </c>
      <c r="U192" s="10">
        <f t="shared" si="16"/>
        <v>0.3</v>
      </c>
      <c r="V192" s="10">
        <f t="shared" si="17"/>
        <v>0</v>
      </c>
      <c r="W192" s="15">
        <f t="shared" si="18"/>
        <v>0.6</v>
      </c>
      <c r="Y192" s="46">
        <f t="shared" si="19"/>
        <v>0.127</v>
      </c>
      <c r="Z192" s="46">
        <f t="shared" si="20"/>
        <v>4.2645515590739431E-2</v>
      </c>
    </row>
    <row r="193" spans="15:26" x14ac:dyDescent="0.2">
      <c r="O193" s="97">
        <v>1</v>
      </c>
      <c r="P193" s="10">
        <v>0</v>
      </c>
      <c r="Q193" s="10">
        <v>3</v>
      </c>
      <c r="R193" s="15">
        <v>6</v>
      </c>
      <c r="S193" s="92">
        <f t="shared" si="14"/>
        <v>10</v>
      </c>
      <c r="T193" s="97">
        <f t="shared" si="15"/>
        <v>0.1</v>
      </c>
      <c r="U193" s="10">
        <f t="shared" si="16"/>
        <v>0</v>
      </c>
      <c r="V193" s="10">
        <f t="shared" si="17"/>
        <v>0.3</v>
      </c>
      <c r="W193" s="15">
        <f t="shared" si="18"/>
        <v>0.6</v>
      </c>
      <c r="Y193" s="46">
        <f t="shared" si="19"/>
        <v>0.127</v>
      </c>
      <c r="Z193" s="46">
        <f t="shared" si="20"/>
        <v>5.8933861234438049E-2</v>
      </c>
    </row>
    <row r="194" spans="15:26" x14ac:dyDescent="0.2">
      <c r="O194" s="97">
        <v>1</v>
      </c>
      <c r="P194" s="10">
        <v>6</v>
      </c>
      <c r="Q194" s="10">
        <v>2</v>
      </c>
      <c r="R194" s="15">
        <v>1</v>
      </c>
      <c r="S194" s="92">
        <f t="shared" si="14"/>
        <v>10</v>
      </c>
      <c r="T194" s="97">
        <f t="shared" si="15"/>
        <v>0.1</v>
      </c>
      <c r="U194" s="10">
        <f t="shared" si="16"/>
        <v>0.6</v>
      </c>
      <c r="V194" s="10">
        <f t="shared" si="17"/>
        <v>0.2</v>
      </c>
      <c r="W194" s="15">
        <f t="shared" si="18"/>
        <v>0.1</v>
      </c>
      <c r="Y194" s="46">
        <f t="shared" si="19"/>
        <v>0.10200000000000001</v>
      </c>
      <c r="Z194" s="46">
        <f t="shared" si="20"/>
        <v>3.865333103368971E-2</v>
      </c>
    </row>
    <row r="195" spans="15:26" x14ac:dyDescent="0.2">
      <c r="O195" s="97">
        <v>1</v>
      </c>
      <c r="P195" s="10">
        <v>6</v>
      </c>
      <c r="Q195" s="10">
        <v>1</v>
      </c>
      <c r="R195" s="15">
        <v>2</v>
      </c>
      <c r="S195" s="92">
        <f t="shared" si="14"/>
        <v>10</v>
      </c>
      <c r="T195" s="97">
        <f t="shared" si="15"/>
        <v>0.1</v>
      </c>
      <c r="U195" s="10">
        <f t="shared" si="16"/>
        <v>0.6</v>
      </c>
      <c r="V195" s="10">
        <f t="shared" si="17"/>
        <v>0.1</v>
      </c>
      <c r="W195" s="15">
        <f t="shared" si="18"/>
        <v>0.2</v>
      </c>
      <c r="Y195" s="46">
        <f t="shared" si="19"/>
        <v>0.10700000000000001</v>
      </c>
      <c r="Z195" s="46">
        <f t="shared" si="20"/>
        <v>3.4701008630874122E-2</v>
      </c>
    </row>
    <row r="196" spans="15:26" x14ac:dyDescent="0.2">
      <c r="O196" s="97">
        <v>1</v>
      </c>
      <c r="P196" s="10">
        <v>2</v>
      </c>
      <c r="Q196" s="10">
        <v>6</v>
      </c>
      <c r="R196" s="15">
        <v>1</v>
      </c>
      <c r="S196" s="92">
        <f t="shared" si="14"/>
        <v>10</v>
      </c>
      <c r="T196" s="97">
        <f t="shared" si="15"/>
        <v>0.1</v>
      </c>
      <c r="U196" s="10">
        <f t="shared" si="16"/>
        <v>0.2</v>
      </c>
      <c r="V196" s="10">
        <f t="shared" si="17"/>
        <v>0.6</v>
      </c>
      <c r="W196" s="15">
        <f t="shared" si="18"/>
        <v>0.1</v>
      </c>
      <c r="Y196" s="46">
        <f t="shared" si="19"/>
        <v>0.10199999999999999</v>
      </c>
      <c r="Z196" s="46">
        <f t="shared" si="20"/>
        <v>6.8569380921807949E-2</v>
      </c>
    </row>
    <row r="197" spans="15:26" x14ac:dyDescent="0.2">
      <c r="O197" s="97">
        <v>1</v>
      </c>
      <c r="P197" s="10">
        <v>1</v>
      </c>
      <c r="Q197" s="10">
        <v>6</v>
      </c>
      <c r="R197" s="15">
        <v>2</v>
      </c>
      <c r="S197" s="92">
        <f t="shared" si="14"/>
        <v>10</v>
      </c>
      <c r="T197" s="97">
        <f t="shared" si="15"/>
        <v>0.1</v>
      </c>
      <c r="U197" s="10">
        <f t="shared" si="16"/>
        <v>0.1</v>
      </c>
      <c r="V197" s="10">
        <f t="shared" si="17"/>
        <v>0.6</v>
      </c>
      <c r="W197" s="15">
        <f t="shared" si="18"/>
        <v>0.2</v>
      </c>
      <c r="Y197" s="46">
        <f t="shared" si="19"/>
        <v>0.10700000000000001</v>
      </c>
      <c r="Z197" s="46">
        <f t="shared" si="20"/>
        <v>7.0451117805184607E-2</v>
      </c>
    </row>
    <row r="198" spans="15:26" x14ac:dyDescent="0.2">
      <c r="O198" s="97">
        <v>1</v>
      </c>
      <c r="P198" s="10">
        <v>2</v>
      </c>
      <c r="Q198" s="10">
        <v>1</v>
      </c>
      <c r="R198" s="15">
        <v>6</v>
      </c>
      <c r="S198" s="92">
        <f t="shared" ref="S198:S261" si="21">SUM(O198:R198)</f>
        <v>10</v>
      </c>
      <c r="T198" s="97">
        <f t="shared" ref="T198:T261" si="22">O198/S198</f>
        <v>0.1</v>
      </c>
      <c r="U198" s="10">
        <f t="shared" ref="U198:U261" si="23">P198/S198</f>
        <v>0.2</v>
      </c>
      <c r="V198" s="10">
        <f t="shared" ref="V198:V261" si="24">Q198/S198</f>
        <v>0.1</v>
      </c>
      <c r="W198" s="15">
        <f t="shared" ref="W198:W261" si="25">R198/S198</f>
        <v>0.6</v>
      </c>
      <c r="Y198" s="46">
        <f t="shared" ref="Y198:Y261" si="26">SUMPRODUCT(T198:W198,$B$6:$E$6)</f>
        <v>0.127</v>
      </c>
      <c r="Z198" s="46">
        <f t="shared" ref="Z198:Z261" si="27">SQRT(T198*T198*$B$7*$B$7+U198*U198*$C$7*$C$7+V198*V198*$D$7*$D$7+W198*W198*$E$7*$E$7+2*(T198*U198*$B$10*$B$7*$C$7+T198*V198*$C$10*$B$7*$D$7+T198*W198*$D$10*$B$7*$E$7+U198*V198*$C$11*$C$7*$D$7+U198*W198*$D$11*$C$7*$E$7+V198*W198*$D$12*$D$7*$E$7))</f>
        <v>4.680341867855381E-2</v>
      </c>
    </row>
    <row r="199" spans="15:26" x14ac:dyDescent="0.2">
      <c r="O199" s="97">
        <v>1</v>
      </c>
      <c r="P199" s="10">
        <v>1</v>
      </c>
      <c r="Q199" s="10">
        <v>2</v>
      </c>
      <c r="R199" s="15">
        <v>6</v>
      </c>
      <c r="S199" s="92">
        <f t="shared" si="21"/>
        <v>10</v>
      </c>
      <c r="T199" s="97">
        <f t="shared" si="22"/>
        <v>0.1</v>
      </c>
      <c r="U199" s="10">
        <f t="shared" si="23"/>
        <v>0.1</v>
      </c>
      <c r="V199" s="10">
        <f t="shared" si="24"/>
        <v>0.2</v>
      </c>
      <c r="W199" s="15">
        <f t="shared" si="25"/>
        <v>0.6</v>
      </c>
      <c r="Y199" s="46">
        <f t="shared" si="26"/>
        <v>0.127</v>
      </c>
      <c r="Z199" s="46">
        <f t="shared" si="27"/>
        <v>5.2364873722754265E-2</v>
      </c>
    </row>
    <row r="200" spans="15:26" x14ac:dyDescent="0.2">
      <c r="O200" s="97">
        <v>1</v>
      </c>
      <c r="P200" s="10">
        <v>5</v>
      </c>
      <c r="Q200" s="10">
        <v>4</v>
      </c>
      <c r="R200" s="15">
        <v>0</v>
      </c>
      <c r="S200" s="92">
        <f t="shared" si="21"/>
        <v>10</v>
      </c>
      <c r="T200" s="97">
        <f t="shared" si="22"/>
        <v>0.1</v>
      </c>
      <c r="U200" s="10">
        <f t="shared" si="23"/>
        <v>0.5</v>
      </c>
      <c r="V200" s="10">
        <f t="shared" si="24"/>
        <v>0.4</v>
      </c>
      <c r="W200" s="15">
        <f t="shared" si="25"/>
        <v>0</v>
      </c>
      <c r="Y200" s="46">
        <f t="shared" si="26"/>
        <v>9.7000000000000003E-2</v>
      </c>
      <c r="Z200" s="46">
        <f t="shared" si="27"/>
        <v>5.1283525619832342E-2</v>
      </c>
    </row>
    <row r="201" spans="15:26" x14ac:dyDescent="0.2">
      <c r="O201" s="97">
        <v>1</v>
      </c>
      <c r="P201" s="10">
        <v>5</v>
      </c>
      <c r="Q201" s="10">
        <v>0</v>
      </c>
      <c r="R201" s="15">
        <v>4</v>
      </c>
      <c r="S201" s="92">
        <f t="shared" si="21"/>
        <v>10</v>
      </c>
      <c r="T201" s="97">
        <f t="shared" si="22"/>
        <v>0.1</v>
      </c>
      <c r="U201" s="10">
        <f t="shared" si="23"/>
        <v>0.5</v>
      </c>
      <c r="V201" s="10">
        <f t="shared" si="24"/>
        <v>0</v>
      </c>
      <c r="W201" s="15">
        <f t="shared" si="25"/>
        <v>0.4</v>
      </c>
      <c r="Y201" s="46">
        <f t="shared" si="26"/>
        <v>0.11700000000000001</v>
      </c>
      <c r="Z201" s="46">
        <f t="shared" si="27"/>
        <v>3.5468295701936402E-2</v>
      </c>
    </row>
    <row r="202" spans="15:26" x14ac:dyDescent="0.2">
      <c r="O202" s="97">
        <v>1</v>
      </c>
      <c r="P202" s="10">
        <v>4</v>
      </c>
      <c r="Q202" s="10">
        <v>5</v>
      </c>
      <c r="R202" s="15">
        <v>0</v>
      </c>
      <c r="S202" s="92">
        <f t="shared" si="21"/>
        <v>10</v>
      </c>
      <c r="T202" s="97">
        <f t="shared" si="22"/>
        <v>0.1</v>
      </c>
      <c r="U202" s="10">
        <f t="shared" si="23"/>
        <v>0.4</v>
      </c>
      <c r="V202" s="10">
        <f t="shared" si="24"/>
        <v>0.5</v>
      </c>
      <c r="W202" s="15">
        <f t="shared" si="25"/>
        <v>0</v>
      </c>
      <c r="Y202" s="46">
        <f t="shared" si="26"/>
        <v>9.7000000000000003E-2</v>
      </c>
      <c r="Z202" s="46">
        <f t="shared" si="27"/>
        <v>5.9008473967727723E-2</v>
      </c>
    </row>
    <row r="203" spans="15:26" x14ac:dyDescent="0.2">
      <c r="O203" s="97">
        <v>1</v>
      </c>
      <c r="P203" s="10">
        <v>0</v>
      </c>
      <c r="Q203" s="10">
        <v>5</v>
      </c>
      <c r="R203" s="15">
        <v>4</v>
      </c>
      <c r="S203" s="92">
        <f t="shared" si="21"/>
        <v>10</v>
      </c>
      <c r="T203" s="97">
        <f t="shared" si="22"/>
        <v>0.1</v>
      </c>
      <c r="U203" s="10">
        <f t="shared" si="23"/>
        <v>0</v>
      </c>
      <c r="V203" s="10">
        <f t="shared" si="24"/>
        <v>0.5</v>
      </c>
      <c r="W203" s="15">
        <f t="shared" si="25"/>
        <v>0.4</v>
      </c>
      <c r="Y203" s="46">
        <f t="shared" si="26"/>
        <v>0.11700000000000001</v>
      </c>
      <c r="Z203" s="46">
        <f t="shared" si="27"/>
        <v>6.7204166537499749E-2</v>
      </c>
    </row>
    <row r="204" spans="15:26" x14ac:dyDescent="0.2">
      <c r="O204" s="97">
        <v>1</v>
      </c>
      <c r="P204" s="10">
        <v>4</v>
      </c>
      <c r="Q204" s="10">
        <v>0</v>
      </c>
      <c r="R204" s="15">
        <v>5</v>
      </c>
      <c r="S204" s="92">
        <f t="shared" si="21"/>
        <v>10</v>
      </c>
      <c r="T204" s="97">
        <f t="shared" si="22"/>
        <v>0.1</v>
      </c>
      <c r="U204" s="10">
        <f t="shared" si="23"/>
        <v>0.4</v>
      </c>
      <c r="V204" s="10">
        <f t="shared" si="24"/>
        <v>0</v>
      </c>
      <c r="W204" s="15">
        <f t="shared" si="25"/>
        <v>0.5</v>
      </c>
      <c r="Y204" s="46">
        <f t="shared" si="26"/>
        <v>0.122</v>
      </c>
      <c r="Z204" s="46">
        <f t="shared" si="27"/>
        <v>3.8750483867946731E-2</v>
      </c>
    </row>
    <row r="205" spans="15:26" x14ac:dyDescent="0.2">
      <c r="O205" s="97">
        <v>1</v>
      </c>
      <c r="P205" s="10">
        <v>0</v>
      </c>
      <c r="Q205" s="10">
        <v>4</v>
      </c>
      <c r="R205" s="15">
        <v>5</v>
      </c>
      <c r="S205" s="92">
        <f t="shared" si="21"/>
        <v>10</v>
      </c>
      <c r="T205" s="97">
        <f t="shared" si="22"/>
        <v>0.1</v>
      </c>
      <c r="U205" s="10">
        <f t="shared" si="23"/>
        <v>0</v>
      </c>
      <c r="V205" s="10">
        <f t="shared" si="24"/>
        <v>0.4</v>
      </c>
      <c r="W205" s="15">
        <f t="shared" si="25"/>
        <v>0.5</v>
      </c>
      <c r="Y205" s="46">
        <f t="shared" si="26"/>
        <v>0.122</v>
      </c>
      <c r="Z205" s="46">
        <f t="shared" si="27"/>
        <v>6.2513998432351142E-2</v>
      </c>
    </row>
    <row r="206" spans="15:26" x14ac:dyDescent="0.2">
      <c r="O206" s="97">
        <v>1</v>
      </c>
      <c r="P206" s="10">
        <v>5</v>
      </c>
      <c r="Q206" s="10">
        <v>3</v>
      </c>
      <c r="R206" s="15">
        <v>1</v>
      </c>
      <c r="S206" s="92">
        <f t="shared" si="21"/>
        <v>10</v>
      </c>
      <c r="T206" s="97">
        <f t="shared" si="22"/>
        <v>0.1</v>
      </c>
      <c r="U206" s="10">
        <f t="shared" si="23"/>
        <v>0.5</v>
      </c>
      <c r="V206" s="10">
        <f t="shared" si="24"/>
        <v>0.3</v>
      </c>
      <c r="W206" s="15">
        <f t="shared" si="25"/>
        <v>0.1</v>
      </c>
      <c r="Y206" s="46">
        <f t="shared" si="26"/>
        <v>0.10199999999999999</v>
      </c>
      <c r="Z206" s="46">
        <f t="shared" si="27"/>
        <v>4.5017774267504605E-2</v>
      </c>
    </row>
    <row r="207" spans="15:26" x14ac:dyDescent="0.2">
      <c r="O207" s="97">
        <v>1</v>
      </c>
      <c r="P207" s="10">
        <v>5</v>
      </c>
      <c r="Q207" s="10">
        <v>1</v>
      </c>
      <c r="R207" s="15">
        <v>3</v>
      </c>
      <c r="S207" s="92">
        <f t="shared" si="21"/>
        <v>10</v>
      </c>
      <c r="T207" s="97">
        <f t="shared" si="22"/>
        <v>0.1</v>
      </c>
      <c r="U207" s="10">
        <f t="shared" si="23"/>
        <v>0.5</v>
      </c>
      <c r="V207" s="10">
        <f t="shared" si="24"/>
        <v>0.1</v>
      </c>
      <c r="W207" s="15">
        <f t="shared" si="25"/>
        <v>0.3</v>
      </c>
      <c r="Y207" s="46">
        <f t="shared" si="26"/>
        <v>0.11199999999999999</v>
      </c>
      <c r="Z207" s="46">
        <f t="shared" si="27"/>
        <v>3.6614204893729428E-2</v>
      </c>
    </row>
    <row r="208" spans="15:26" x14ac:dyDescent="0.2">
      <c r="O208" s="97">
        <v>1</v>
      </c>
      <c r="P208" s="10">
        <v>3</v>
      </c>
      <c r="Q208" s="10">
        <v>5</v>
      </c>
      <c r="R208" s="15">
        <v>1</v>
      </c>
      <c r="S208" s="92">
        <f t="shared" si="21"/>
        <v>10</v>
      </c>
      <c r="T208" s="97">
        <f t="shared" si="22"/>
        <v>0.1</v>
      </c>
      <c r="U208" s="10">
        <f t="shared" si="23"/>
        <v>0.3</v>
      </c>
      <c r="V208" s="10">
        <f t="shared" si="24"/>
        <v>0.5</v>
      </c>
      <c r="W208" s="15">
        <f t="shared" si="25"/>
        <v>0.1</v>
      </c>
      <c r="Y208" s="46">
        <f t="shared" si="26"/>
        <v>0.10199999999999999</v>
      </c>
      <c r="Z208" s="46">
        <f t="shared" si="27"/>
        <v>6.0253132698640667E-2</v>
      </c>
    </row>
    <row r="209" spans="15:26" x14ac:dyDescent="0.2">
      <c r="O209" s="97">
        <v>1</v>
      </c>
      <c r="P209" s="10">
        <v>1</v>
      </c>
      <c r="Q209" s="10">
        <v>5</v>
      </c>
      <c r="R209" s="15">
        <v>3</v>
      </c>
      <c r="S209" s="92">
        <f t="shared" si="21"/>
        <v>10</v>
      </c>
      <c r="T209" s="97">
        <f t="shared" si="22"/>
        <v>0.1</v>
      </c>
      <c r="U209" s="10">
        <f t="shared" si="23"/>
        <v>0.1</v>
      </c>
      <c r="V209" s="10">
        <f t="shared" si="24"/>
        <v>0.5</v>
      </c>
      <c r="W209" s="15">
        <f t="shared" si="25"/>
        <v>0.3</v>
      </c>
      <c r="Y209" s="46">
        <f t="shared" si="26"/>
        <v>0.11200000000000002</v>
      </c>
      <c r="Z209" s="46">
        <f t="shared" si="27"/>
        <v>6.4402173876352969E-2</v>
      </c>
    </row>
    <row r="210" spans="15:26" x14ac:dyDescent="0.2">
      <c r="O210" s="97">
        <v>1</v>
      </c>
      <c r="P210" s="10">
        <v>3</v>
      </c>
      <c r="Q210" s="10">
        <v>1</v>
      </c>
      <c r="R210" s="15">
        <v>5</v>
      </c>
      <c r="S210" s="92">
        <f t="shared" si="21"/>
        <v>10</v>
      </c>
      <c r="T210" s="97">
        <f t="shared" si="22"/>
        <v>0.1</v>
      </c>
      <c r="U210" s="10">
        <f t="shared" si="23"/>
        <v>0.3</v>
      </c>
      <c r="V210" s="10">
        <f t="shared" si="24"/>
        <v>0.1</v>
      </c>
      <c r="W210" s="15">
        <f t="shared" si="25"/>
        <v>0.5</v>
      </c>
      <c r="Y210" s="46">
        <f t="shared" si="26"/>
        <v>0.122</v>
      </c>
      <c r="Z210" s="46">
        <f t="shared" si="27"/>
        <v>4.2822891074751131E-2</v>
      </c>
    </row>
    <row r="211" spans="15:26" x14ac:dyDescent="0.2">
      <c r="O211" s="97">
        <v>1</v>
      </c>
      <c r="P211" s="10">
        <v>1</v>
      </c>
      <c r="Q211" s="10">
        <v>3</v>
      </c>
      <c r="R211" s="15">
        <v>5</v>
      </c>
      <c r="S211" s="92">
        <f t="shared" si="21"/>
        <v>10</v>
      </c>
      <c r="T211" s="97">
        <f t="shared" si="22"/>
        <v>0.1</v>
      </c>
      <c r="U211" s="10">
        <f t="shared" si="23"/>
        <v>0.1</v>
      </c>
      <c r="V211" s="10">
        <f t="shared" si="24"/>
        <v>0.3</v>
      </c>
      <c r="W211" s="15">
        <f t="shared" si="25"/>
        <v>0.5</v>
      </c>
      <c r="Y211" s="46">
        <f t="shared" si="26"/>
        <v>0.12200000000000001</v>
      </c>
      <c r="Z211" s="46">
        <f t="shared" si="27"/>
        <v>5.5108982933819418E-2</v>
      </c>
    </row>
    <row r="212" spans="15:26" x14ac:dyDescent="0.2">
      <c r="O212" s="97">
        <v>1</v>
      </c>
      <c r="P212" s="10">
        <v>5</v>
      </c>
      <c r="Q212" s="10">
        <v>2</v>
      </c>
      <c r="R212" s="15">
        <v>2</v>
      </c>
      <c r="S212" s="92">
        <f t="shared" si="21"/>
        <v>10</v>
      </c>
      <c r="T212" s="97">
        <f t="shared" si="22"/>
        <v>0.1</v>
      </c>
      <c r="U212" s="10">
        <f t="shared" si="23"/>
        <v>0.5</v>
      </c>
      <c r="V212" s="10">
        <f t="shared" si="24"/>
        <v>0.2</v>
      </c>
      <c r="W212" s="15">
        <f t="shared" si="25"/>
        <v>0.2</v>
      </c>
      <c r="Y212" s="46">
        <f t="shared" si="26"/>
        <v>0.10700000000000001</v>
      </c>
      <c r="Z212" s="46">
        <f t="shared" si="27"/>
        <v>3.9959979979974969E-2</v>
      </c>
    </row>
    <row r="213" spans="15:26" x14ac:dyDescent="0.2">
      <c r="O213" s="97">
        <v>1</v>
      </c>
      <c r="P213" s="10">
        <v>2</v>
      </c>
      <c r="Q213" s="10">
        <v>5</v>
      </c>
      <c r="R213" s="15">
        <v>2</v>
      </c>
      <c r="S213" s="92">
        <f t="shared" si="21"/>
        <v>10</v>
      </c>
      <c r="T213" s="97">
        <f t="shared" si="22"/>
        <v>0.1</v>
      </c>
      <c r="U213" s="10">
        <f t="shared" si="23"/>
        <v>0.2</v>
      </c>
      <c r="V213" s="10">
        <f t="shared" si="24"/>
        <v>0.5</v>
      </c>
      <c r="W213" s="15">
        <f t="shared" si="25"/>
        <v>0.2</v>
      </c>
      <c r="Y213" s="46">
        <f t="shared" si="26"/>
        <v>0.10700000000000001</v>
      </c>
      <c r="Z213" s="46">
        <f t="shared" si="27"/>
        <v>6.2067060507164346E-2</v>
      </c>
    </row>
    <row r="214" spans="15:26" x14ac:dyDescent="0.2">
      <c r="O214" s="97">
        <v>1</v>
      </c>
      <c r="P214" s="10">
        <v>2</v>
      </c>
      <c r="Q214" s="10">
        <v>2</v>
      </c>
      <c r="R214" s="15">
        <v>5</v>
      </c>
      <c r="S214" s="92">
        <f t="shared" si="21"/>
        <v>10</v>
      </c>
      <c r="T214" s="97">
        <f t="shared" si="22"/>
        <v>0.1</v>
      </c>
      <c r="U214" s="10">
        <f t="shared" si="23"/>
        <v>0.2</v>
      </c>
      <c r="V214" s="10">
        <f t="shared" si="24"/>
        <v>0.2</v>
      </c>
      <c r="W214" s="15">
        <f t="shared" si="25"/>
        <v>0.5</v>
      </c>
      <c r="Y214" s="46">
        <f t="shared" si="26"/>
        <v>0.12200000000000001</v>
      </c>
      <c r="Z214" s="46">
        <f t="shared" si="27"/>
        <v>4.8431394776528996E-2</v>
      </c>
    </row>
    <row r="215" spans="15:26" x14ac:dyDescent="0.2">
      <c r="O215" s="97">
        <v>1</v>
      </c>
      <c r="P215" s="10">
        <v>1</v>
      </c>
      <c r="Q215" s="10">
        <v>4</v>
      </c>
      <c r="R215" s="15">
        <v>4</v>
      </c>
      <c r="S215" s="92">
        <f t="shared" si="21"/>
        <v>10</v>
      </c>
      <c r="T215" s="97">
        <f t="shared" si="22"/>
        <v>0.1</v>
      </c>
      <c r="U215" s="10">
        <f t="shared" si="23"/>
        <v>0.1</v>
      </c>
      <c r="V215" s="10">
        <f t="shared" si="24"/>
        <v>0.4</v>
      </c>
      <c r="W215" s="15">
        <f t="shared" si="25"/>
        <v>0.4</v>
      </c>
      <c r="Y215" s="46">
        <f t="shared" si="26"/>
        <v>0.11700000000000001</v>
      </c>
      <c r="Z215" s="46">
        <f t="shared" si="27"/>
        <v>5.9207431965928065E-2</v>
      </c>
    </row>
    <row r="216" spans="15:26" x14ac:dyDescent="0.2">
      <c r="O216" s="97">
        <v>1</v>
      </c>
      <c r="P216" s="10">
        <v>4</v>
      </c>
      <c r="Q216" s="10">
        <v>1</v>
      </c>
      <c r="R216" s="15">
        <v>4</v>
      </c>
      <c r="S216" s="92">
        <f t="shared" si="21"/>
        <v>10</v>
      </c>
      <c r="T216" s="97">
        <f t="shared" si="22"/>
        <v>0.1</v>
      </c>
      <c r="U216" s="10">
        <f t="shared" si="23"/>
        <v>0.4</v>
      </c>
      <c r="V216" s="10">
        <f t="shared" si="24"/>
        <v>0.1</v>
      </c>
      <c r="W216" s="15">
        <f t="shared" si="25"/>
        <v>0.4</v>
      </c>
      <c r="Y216" s="46">
        <f t="shared" si="26"/>
        <v>0.11700000000000001</v>
      </c>
      <c r="Z216" s="46">
        <f t="shared" si="27"/>
        <v>3.937613490427927E-2</v>
      </c>
    </row>
    <row r="217" spans="15:26" x14ac:dyDescent="0.2">
      <c r="O217" s="97">
        <v>1</v>
      </c>
      <c r="P217" s="10">
        <v>4</v>
      </c>
      <c r="Q217" s="10">
        <v>4</v>
      </c>
      <c r="R217" s="15">
        <v>1</v>
      </c>
      <c r="S217" s="92">
        <f t="shared" si="21"/>
        <v>10</v>
      </c>
      <c r="T217" s="97">
        <f t="shared" si="22"/>
        <v>0.1</v>
      </c>
      <c r="U217" s="10">
        <f t="shared" si="23"/>
        <v>0.4</v>
      </c>
      <c r="V217" s="10">
        <f t="shared" si="24"/>
        <v>0.4</v>
      </c>
      <c r="W217" s="15">
        <f t="shared" si="25"/>
        <v>0.1</v>
      </c>
      <c r="Y217" s="46">
        <f t="shared" si="26"/>
        <v>0.10199999999999999</v>
      </c>
      <c r="Z217" s="46">
        <f t="shared" si="27"/>
        <v>5.2332781313436806E-2</v>
      </c>
    </row>
    <row r="218" spans="15:26" x14ac:dyDescent="0.2">
      <c r="O218" s="97">
        <v>1</v>
      </c>
      <c r="P218" s="10">
        <v>4</v>
      </c>
      <c r="Q218" s="10">
        <v>3</v>
      </c>
      <c r="R218" s="15">
        <v>2</v>
      </c>
      <c r="S218" s="92">
        <f t="shared" si="21"/>
        <v>10</v>
      </c>
      <c r="T218" s="97">
        <f t="shared" si="22"/>
        <v>0.1</v>
      </c>
      <c r="U218" s="10">
        <f t="shared" si="23"/>
        <v>0.4</v>
      </c>
      <c r="V218" s="10">
        <f t="shared" si="24"/>
        <v>0.3</v>
      </c>
      <c r="W218" s="15">
        <f t="shared" si="25"/>
        <v>0.2</v>
      </c>
      <c r="Y218" s="46">
        <f t="shared" si="26"/>
        <v>0.10700000000000001</v>
      </c>
      <c r="Z218" s="46">
        <f t="shared" si="27"/>
        <v>4.6572953524551139E-2</v>
      </c>
    </row>
    <row r="219" spans="15:26" x14ac:dyDescent="0.2">
      <c r="O219" s="97">
        <v>1</v>
      </c>
      <c r="P219" s="10">
        <v>4</v>
      </c>
      <c r="Q219" s="10">
        <v>2</v>
      </c>
      <c r="R219" s="15">
        <v>3</v>
      </c>
      <c r="S219" s="92">
        <f t="shared" si="21"/>
        <v>10</v>
      </c>
      <c r="T219" s="97">
        <f t="shared" si="22"/>
        <v>0.1</v>
      </c>
      <c r="U219" s="10">
        <f t="shared" si="23"/>
        <v>0.4</v>
      </c>
      <c r="V219" s="10">
        <f t="shared" si="24"/>
        <v>0.2</v>
      </c>
      <c r="W219" s="15">
        <f t="shared" si="25"/>
        <v>0.3</v>
      </c>
      <c r="Y219" s="46">
        <f t="shared" si="26"/>
        <v>0.11199999999999999</v>
      </c>
      <c r="Z219" s="46">
        <f t="shared" si="27"/>
        <v>4.2106531559842356E-2</v>
      </c>
    </row>
    <row r="220" spans="15:26" x14ac:dyDescent="0.2">
      <c r="O220" s="97">
        <v>1</v>
      </c>
      <c r="P220" s="10">
        <v>3</v>
      </c>
      <c r="Q220" s="10">
        <v>4</v>
      </c>
      <c r="R220" s="15">
        <v>2</v>
      </c>
      <c r="S220" s="92">
        <f t="shared" si="21"/>
        <v>10</v>
      </c>
      <c r="T220" s="97">
        <f t="shared" si="22"/>
        <v>0.1</v>
      </c>
      <c r="U220" s="10">
        <f t="shared" si="23"/>
        <v>0.3</v>
      </c>
      <c r="V220" s="10">
        <f t="shared" si="24"/>
        <v>0.4</v>
      </c>
      <c r="W220" s="15">
        <f t="shared" si="25"/>
        <v>0.2</v>
      </c>
      <c r="Y220" s="46">
        <f t="shared" si="26"/>
        <v>0.10699999999999998</v>
      </c>
      <c r="Z220" s="46">
        <f t="shared" si="27"/>
        <v>5.404516629634884E-2</v>
      </c>
    </row>
    <row r="221" spans="15:26" x14ac:dyDescent="0.2">
      <c r="O221" s="97">
        <v>1</v>
      </c>
      <c r="P221" s="10">
        <v>2</v>
      </c>
      <c r="Q221" s="10">
        <v>4</v>
      </c>
      <c r="R221" s="15">
        <v>3</v>
      </c>
      <c r="S221" s="92">
        <f t="shared" si="21"/>
        <v>10</v>
      </c>
      <c r="T221" s="97">
        <f t="shared" si="22"/>
        <v>0.1</v>
      </c>
      <c r="U221" s="10">
        <f t="shared" si="23"/>
        <v>0.2</v>
      </c>
      <c r="V221" s="10">
        <f t="shared" si="24"/>
        <v>0.4</v>
      </c>
      <c r="W221" s="15">
        <f t="shared" si="25"/>
        <v>0.3</v>
      </c>
      <c r="Y221" s="46">
        <f t="shared" si="26"/>
        <v>0.11200000000000002</v>
      </c>
      <c r="Z221" s="46">
        <f t="shared" si="27"/>
        <v>5.6360269694173758E-2</v>
      </c>
    </row>
    <row r="222" spans="15:26" x14ac:dyDescent="0.2">
      <c r="O222" s="97">
        <v>1</v>
      </c>
      <c r="P222" s="10">
        <v>3</v>
      </c>
      <c r="Q222" s="10">
        <v>2</v>
      </c>
      <c r="R222" s="15">
        <v>4</v>
      </c>
      <c r="S222" s="92">
        <f t="shared" si="21"/>
        <v>10</v>
      </c>
      <c r="T222" s="97">
        <f t="shared" si="22"/>
        <v>0.1</v>
      </c>
      <c r="U222" s="10">
        <f t="shared" si="23"/>
        <v>0.3</v>
      </c>
      <c r="V222" s="10">
        <f t="shared" si="24"/>
        <v>0.2</v>
      </c>
      <c r="W222" s="15">
        <f t="shared" si="25"/>
        <v>0.4</v>
      </c>
      <c r="Y222" s="46">
        <f t="shared" si="26"/>
        <v>0.11700000000000001</v>
      </c>
      <c r="Z222" s="46">
        <f t="shared" si="27"/>
        <v>4.4972880717161094E-2</v>
      </c>
    </row>
    <row r="223" spans="15:26" x14ac:dyDescent="0.2">
      <c r="O223" s="97">
        <v>1</v>
      </c>
      <c r="P223" s="10">
        <v>2</v>
      </c>
      <c r="Q223" s="10">
        <v>3</v>
      </c>
      <c r="R223" s="15">
        <v>4</v>
      </c>
      <c r="S223" s="92">
        <f t="shared" si="21"/>
        <v>10</v>
      </c>
      <c r="T223" s="97">
        <f t="shared" si="22"/>
        <v>0.1</v>
      </c>
      <c r="U223" s="10">
        <f t="shared" si="23"/>
        <v>0.2</v>
      </c>
      <c r="V223" s="10">
        <f t="shared" si="24"/>
        <v>0.3</v>
      </c>
      <c r="W223" s="15">
        <f t="shared" si="25"/>
        <v>0.4</v>
      </c>
      <c r="Y223" s="46">
        <f t="shared" si="26"/>
        <v>0.11700000000000001</v>
      </c>
      <c r="Z223" s="46">
        <f t="shared" si="27"/>
        <v>5.1713054444695102E-2</v>
      </c>
    </row>
    <row r="224" spans="15:26" x14ac:dyDescent="0.2">
      <c r="O224" s="97">
        <v>1</v>
      </c>
      <c r="P224" s="92">
        <v>3</v>
      </c>
      <c r="Q224" s="92">
        <v>3</v>
      </c>
      <c r="R224" s="98">
        <v>3</v>
      </c>
      <c r="S224" s="92">
        <f t="shared" si="21"/>
        <v>10</v>
      </c>
      <c r="T224" s="97">
        <f t="shared" si="22"/>
        <v>0.1</v>
      </c>
      <c r="U224" s="10">
        <f t="shared" si="23"/>
        <v>0.3</v>
      </c>
      <c r="V224" s="10">
        <f t="shared" si="24"/>
        <v>0.3</v>
      </c>
      <c r="W224" s="15">
        <f t="shared" si="25"/>
        <v>0.3</v>
      </c>
      <c r="Y224" s="46">
        <f t="shared" si="26"/>
        <v>0.11199999999999999</v>
      </c>
      <c r="Z224" s="46">
        <f t="shared" si="27"/>
        <v>4.8835642721274795E-2</v>
      </c>
    </row>
    <row r="225" spans="15:26" x14ac:dyDescent="0.2">
      <c r="O225" s="97">
        <v>0</v>
      </c>
      <c r="P225" s="92">
        <v>10</v>
      </c>
      <c r="Q225" s="92">
        <v>0</v>
      </c>
      <c r="R225" s="98">
        <v>0</v>
      </c>
      <c r="S225" s="92">
        <f t="shared" si="21"/>
        <v>10</v>
      </c>
      <c r="T225" s="97">
        <f t="shared" si="22"/>
        <v>0</v>
      </c>
      <c r="U225" s="10">
        <f t="shared" si="23"/>
        <v>1</v>
      </c>
      <c r="V225" s="10">
        <f t="shared" si="24"/>
        <v>0</v>
      </c>
      <c r="W225" s="15">
        <f t="shared" si="25"/>
        <v>0</v>
      </c>
      <c r="Y225" s="46">
        <f t="shared" si="26"/>
        <v>0.09</v>
      </c>
      <c r="Z225" s="46">
        <f t="shared" si="27"/>
        <v>0.03</v>
      </c>
    </row>
    <row r="226" spans="15:26" x14ac:dyDescent="0.2">
      <c r="O226" s="97">
        <v>0</v>
      </c>
      <c r="P226" s="92">
        <v>0</v>
      </c>
      <c r="Q226" s="92">
        <v>10</v>
      </c>
      <c r="R226" s="98">
        <v>0</v>
      </c>
      <c r="S226" s="92">
        <f t="shared" si="21"/>
        <v>10</v>
      </c>
      <c r="T226" s="97">
        <f t="shared" si="22"/>
        <v>0</v>
      </c>
      <c r="U226" s="10">
        <f t="shared" si="23"/>
        <v>0</v>
      </c>
      <c r="V226" s="10">
        <f t="shared" si="24"/>
        <v>1</v>
      </c>
      <c r="W226" s="15">
        <f t="shared" si="25"/>
        <v>0</v>
      </c>
      <c r="Y226" s="46">
        <f t="shared" si="26"/>
        <v>0.09</v>
      </c>
      <c r="Z226" s="46">
        <f t="shared" si="27"/>
        <v>0.1</v>
      </c>
    </row>
    <row r="227" spans="15:26" x14ac:dyDescent="0.2">
      <c r="O227" s="97">
        <v>0</v>
      </c>
      <c r="P227" s="92">
        <v>0</v>
      </c>
      <c r="Q227" s="92">
        <v>0</v>
      </c>
      <c r="R227" s="98">
        <v>10</v>
      </c>
      <c r="S227" s="92">
        <f t="shared" si="21"/>
        <v>10</v>
      </c>
      <c r="T227" s="97">
        <f t="shared" si="22"/>
        <v>0</v>
      </c>
      <c r="U227" s="10">
        <f t="shared" si="23"/>
        <v>0</v>
      </c>
      <c r="V227" s="10">
        <f t="shared" si="24"/>
        <v>0</v>
      </c>
      <c r="W227" s="15">
        <f t="shared" si="25"/>
        <v>1</v>
      </c>
      <c r="Y227" s="46">
        <f t="shared" si="26"/>
        <v>0.14000000000000001</v>
      </c>
      <c r="Z227" s="46">
        <f t="shared" si="27"/>
        <v>0.06</v>
      </c>
    </row>
    <row r="228" spans="15:26" x14ac:dyDescent="0.2">
      <c r="O228" s="97">
        <v>0</v>
      </c>
      <c r="P228" s="92">
        <v>9</v>
      </c>
      <c r="Q228" s="92">
        <v>1</v>
      </c>
      <c r="R228" s="98">
        <v>0</v>
      </c>
      <c r="S228" s="92">
        <f t="shared" si="21"/>
        <v>10</v>
      </c>
      <c r="T228" s="97">
        <f t="shared" si="22"/>
        <v>0</v>
      </c>
      <c r="U228" s="10">
        <f t="shared" si="23"/>
        <v>0.9</v>
      </c>
      <c r="V228" s="10">
        <f t="shared" si="24"/>
        <v>0.1</v>
      </c>
      <c r="W228" s="15">
        <f t="shared" si="25"/>
        <v>0</v>
      </c>
      <c r="Y228" s="46">
        <f t="shared" si="26"/>
        <v>0.09</v>
      </c>
      <c r="Z228" s="46">
        <f t="shared" si="27"/>
        <v>3.1651224304914335E-2</v>
      </c>
    </row>
    <row r="229" spans="15:26" x14ac:dyDescent="0.2">
      <c r="O229" s="97">
        <v>0</v>
      </c>
      <c r="P229" s="92">
        <v>9</v>
      </c>
      <c r="Q229" s="92">
        <v>0</v>
      </c>
      <c r="R229" s="98">
        <v>1</v>
      </c>
      <c r="S229" s="92">
        <f t="shared" si="21"/>
        <v>10</v>
      </c>
      <c r="T229" s="97">
        <f t="shared" si="22"/>
        <v>0</v>
      </c>
      <c r="U229" s="10">
        <f t="shared" si="23"/>
        <v>0.9</v>
      </c>
      <c r="V229" s="10">
        <f t="shared" si="24"/>
        <v>0</v>
      </c>
      <c r="W229" s="15">
        <f t="shared" si="25"/>
        <v>0.1</v>
      </c>
      <c r="Y229" s="46">
        <f t="shared" si="26"/>
        <v>9.5000000000000001E-2</v>
      </c>
      <c r="Z229" s="46">
        <f t="shared" si="27"/>
        <v>2.8974471522359126E-2</v>
      </c>
    </row>
    <row r="230" spans="15:26" x14ac:dyDescent="0.2">
      <c r="O230" s="97">
        <v>0</v>
      </c>
      <c r="P230" s="92">
        <v>1</v>
      </c>
      <c r="Q230" s="92">
        <v>9</v>
      </c>
      <c r="R230" s="98">
        <v>0</v>
      </c>
      <c r="S230" s="92">
        <f t="shared" si="21"/>
        <v>10</v>
      </c>
      <c r="T230" s="97">
        <f t="shared" si="22"/>
        <v>0</v>
      </c>
      <c r="U230" s="10">
        <f t="shared" si="23"/>
        <v>0.1</v>
      </c>
      <c r="V230" s="10">
        <f t="shared" si="24"/>
        <v>0.9</v>
      </c>
      <c r="W230" s="15">
        <f t="shared" si="25"/>
        <v>0</v>
      </c>
      <c r="Y230" s="46">
        <f t="shared" si="26"/>
        <v>0.09</v>
      </c>
      <c r="Z230" s="46">
        <f t="shared" si="27"/>
        <v>9.1004395498239549E-2</v>
      </c>
    </row>
    <row r="231" spans="15:26" x14ac:dyDescent="0.2">
      <c r="O231" s="97">
        <v>0</v>
      </c>
      <c r="P231" s="92">
        <v>0</v>
      </c>
      <c r="Q231" s="92">
        <v>9</v>
      </c>
      <c r="R231" s="98">
        <v>1</v>
      </c>
      <c r="S231" s="92">
        <f t="shared" si="21"/>
        <v>10</v>
      </c>
      <c r="T231" s="97">
        <f t="shared" si="22"/>
        <v>0</v>
      </c>
      <c r="U231" s="10">
        <f t="shared" si="23"/>
        <v>0</v>
      </c>
      <c r="V231" s="10">
        <f t="shared" si="24"/>
        <v>0.9</v>
      </c>
      <c r="W231" s="15">
        <f t="shared" si="25"/>
        <v>0.1</v>
      </c>
      <c r="Y231" s="46">
        <f t="shared" si="26"/>
        <v>9.5000000000000001E-2</v>
      </c>
      <c r="Z231" s="46">
        <f t="shared" si="27"/>
        <v>9.2621811686017033E-2</v>
      </c>
    </row>
    <row r="232" spans="15:26" x14ac:dyDescent="0.2">
      <c r="O232" s="97">
        <v>0</v>
      </c>
      <c r="P232" s="92">
        <v>1</v>
      </c>
      <c r="Q232" s="92">
        <v>0</v>
      </c>
      <c r="R232" s="98">
        <v>9</v>
      </c>
      <c r="S232" s="92">
        <f t="shared" si="21"/>
        <v>10</v>
      </c>
      <c r="T232" s="97">
        <f t="shared" si="22"/>
        <v>0</v>
      </c>
      <c r="U232" s="10">
        <f t="shared" si="23"/>
        <v>0.1</v>
      </c>
      <c r="V232" s="10">
        <f t="shared" si="24"/>
        <v>0</v>
      </c>
      <c r="W232" s="15">
        <f t="shared" si="25"/>
        <v>0.9</v>
      </c>
      <c r="Y232" s="46">
        <f t="shared" si="26"/>
        <v>0.13500000000000004</v>
      </c>
      <c r="Z232" s="46">
        <f t="shared" si="27"/>
        <v>5.4767873794771327E-2</v>
      </c>
    </row>
    <row r="233" spans="15:26" x14ac:dyDescent="0.2">
      <c r="O233" s="97">
        <v>0</v>
      </c>
      <c r="P233" s="92">
        <v>0</v>
      </c>
      <c r="Q233" s="92">
        <v>1</v>
      </c>
      <c r="R233" s="98">
        <v>9</v>
      </c>
      <c r="S233" s="92">
        <f t="shared" si="21"/>
        <v>10</v>
      </c>
      <c r="T233" s="97">
        <f t="shared" si="22"/>
        <v>0</v>
      </c>
      <c r="U233" s="10">
        <f t="shared" si="23"/>
        <v>0</v>
      </c>
      <c r="V233" s="10">
        <f t="shared" si="24"/>
        <v>0.1</v>
      </c>
      <c r="W233" s="15">
        <f t="shared" si="25"/>
        <v>0.9</v>
      </c>
      <c r="Y233" s="46">
        <f t="shared" si="26"/>
        <v>0.13500000000000004</v>
      </c>
      <c r="Z233" s="46">
        <f t="shared" si="27"/>
        <v>5.8811563488824201E-2</v>
      </c>
    </row>
    <row r="234" spans="15:26" x14ac:dyDescent="0.2">
      <c r="O234" s="97">
        <v>0</v>
      </c>
      <c r="P234" s="92">
        <v>8</v>
      </c>
      <c r="Q234" s="92">
        <v>2</v>
      </c>
      <c r="R234" s="98">
        <v>0</v>
      </c>
      <c r="S234" s="92">
        <f t="shared" si="21"/>
        <v>10</v>
      </c>
      <c r="T234" s="97">
        <f t="shared" si="22"/>
        <v>0</v>
      </c>
      <c r="U234" s="10">
        <f t="shared" si="23"/>
        <v>0.8</v>
      </c>
      <c r="V234" s="10">
        <f t="shared" si="24"/>
        <v>0.2</v>
      </c>
      <c r="W234" s="15">
        <f t="shared" si="25"/>
        <v>0</v>
      </c>
      <c r="Y234" s="46">
        <f t="shared" si="26"/>
        <v>0.09</v>
      </c>
      <c r="Z234" s="46">
        <f t="shared" si="27"/>
        <v>3.5821781083580979E-2</v>
      </c>
    </row>
    <row r="235" spans="15:26" x14ac:dyDescent="0.2">
      <c r="O235" s="97">
        <v>0</v>
      </c>
      <c r="P235" s="92">
        <v>8</v>
      </c>
      <c r="Q235" s="92">
        <v>0</v>
      </c>
      <c r="R235" s="98">
        <v>2</v>
      </c>
      <c r="S235" s="92">
        <f t="shared" si="21"/>
        <v>10</v>
      </c>
      <c r="T235" s="97">
        <f t="shared" si="22"/>
        <v>0</v>
      </c>
      <c r="U235" s="10">
        <f t="shared" si="23"/>
        <v>0.8</v>
      </c>
      <c r="V235" s="10">
        <f t="shared" si="24"/>
        <v>0</v>
      </c>
      <c r="W235" s="15">
        <f t="shared" si="25"/>
        <v>0.2</v>
      </c>
      <c r="Y235" s="46">
        <f t="shared" si="26"/>
        <v>0.1</v>
      </c>
      <c r="Z235" s="46">
        <f t="shared" si="27"/>
        <v>2.9197260145431454E-2</v>
      </c>
    </row>
    <row r="236" spans="15:26" x14ac:dyDescent="0.2">
      <c r="O236" s="97">
        <v>0</v>
      </c>
      <c r="P236" s="92">
        <v>2</v>
      </c>
      <c r="Q236" s="92">
        <v>8</v>
      </c>
      <c r="R236" s="98">
        <v>0</v>
      </c>
      <c r="S236" s="92">
        <f t="shared" si="21"/>
        <v>10</v>
      </c>
      <c r="T236" s="97">
        <f t="shared" si="22"/>
        <v>0</v>
      </c>
      <c r="U236" s="10">
        <f t="shared" si="23"/>
        <v>0.2</v>
      </c>
      <c r="V236" s="10">
        <f t="shared" si="24"/>
        <v>0.8</v>
      </c>
      <c r="W236" s="15">
        <f t="shared" si="25"/>
        <v>0</v>
      </c>
      <c r="Y236" s="46">
        <f t="shared" si="26"/>
        <v>0.09</v>
      </c>
      <c r="Z236" s="46">
        <f t="shared" si="27"/>
        <v>8.2116989715892541E-2</v>
      </c>
    </row>
    <row r="237" spans="15:26" x14ac:dyDescent="0.2">
      <c r="O237" s="97">
        <v>0</v>
      </c>
      <c r="P237" s="92">
        <v>0</v>
      </c>
      <c r="Q237" s="92">
        <v>8</v>
      </c>
      <c r="R237" s="98">
        <v>2</v>
      </c>
      <c r="S237" s="92">
        <f t="shared" si="21"/>
        <v>10</v>
      </c>
      <c r="T237" s="97">
        <f t="shared" si="22"/>
        <v>0</v>
      </c>
      <c r="U237" s="10">
        <f t="shared" si="23"/>
        <v>0</v>
      </c>
      <c r="V237" s="10">
        <f t="shared" si="24"/>
        <v>0.8</v>
      </c>
      <c r="W237" s="15">
        <f t="shared" si="25"/>
        <v>0.2</v>
      </c>
      <c r="Y237" s="46">
        <f t="shared" si="26"/>
        <v>0.1</v>
      </c>
      <c r="Z237" s="46">
        <f t="shared" si="27"/>
        <v>8.562242696863949E-2</v>
      </c>
    </row>
    <row r="238" spans="15:26" x14ac:dyDescent="0.2">
      <c r="O238" s="97">
        <v>0</v>
      </c>
      <c r="P238" s="92">
        <v>2</v>
      </c>
      <c r="Q238" s="92">
        <v>0</v>
      </c>
      <c r="R238" s="98">
        <v>8</v>
      </c>
      <c r="S238" s="92">
        <f t="shared" si="21"/>
        <v>10</v>
      </c>
      <c r="T238" s="97">
        <f t="shared" si="22"/>
        <v>0</v>
      </c>
      <c r="U238" s="10">
        <f t="shared" si="23"/>
        <v>0.2</v>
      </c>
      <c r="V238" s="10">
        <f t="shared" si="24"/>
        <v>0</v>
      </c>
      <c r="W238" s="15">
        <f t="shared" si="25"/>
        <v>0.8</v>
      </c>
      <c r="Y238" s="46">
        <f t="shared" si="26"/>
        <v>0.13</v>
      </c>
      <c r="Z238" s="46">
        <f t="shared" si="27"/>
        <v>4.972403845224159E-2</v>
      </c>
    </row>
    <row r="239" spans="15:26" x14ac:dyDescent="0.2">
      <c r="O239" s="97">
        <v>0</v>
      </c>
      <c r="P239" s="92">
        <v>0</v>
      </c>
      <c r="Q239" s="92">
        <v>2</v>
      </c>
      <c r="R239" s="98">
        <v>8</v>
      </c>
      <c r="S239" s="92">
        <f t="shared" si="21"/>
        <v>10</v>
      </c>
      <c r="T239" s="97">
        <f t="shared" si="22"/>
        <v>0</v>
      </c>
      <c r="U239" s="10">
        <f t="shared" si="23"/>
        <v>0</v>
      </c>
      <c r="V239" s="10">
        <f t="shared" si="24"/>
        <v>0.2</v>
      </c>
      <c r="W239" s="15">
        <f t="shared" si="25"/>
        <v>0.8</v>
      </c>
      <c r="Y239" s="46">
        <f t="shared" si="26"/>
        <v>0.13</v>
      </c>
      <c r="Z239" s="46">
        <f t="shared" si="27"/>
        <v>5.9086377448613316E-2</v>
      </c>
    </row>
    <row r="240" spans="15:26" x14ac:dyDescent="0.2">
      <c r="O240" s="97">
        <v>0</v>
      </c>
      <c r="P240" s="92">
        <v>8</v>
      </c>
      <c r="Q240" s="92">
        <v>1</v>
      </c>
      <c r="R240" s="98">
        <v>1</v>
      </c>
      <c r="S240" s="92">
        <f t="shared" si="21"/>
        <v>10</v>
      </c>
      <c r="T240" s="97">
        <f t="shared" si="22"/>
        <v>0</v>
      </c>
      <c r="U240" s="10">
        <f t="shared" si="23"/>
        <v>0.8</v>
      </c>
      <c r="V240" s="10">
        <f t="shared" si="24"/>
        <v>0.1</v>
      </c>
      <c r="W240" s="15">
        <f t="shared" si="25"/>
        <v>0.1</v>
      </c>
      <c r="Y240" s="46">
        <f t="shared" si="26"/>
        <v>9.4999999999999987E-2</v>
      </c>
      <c r="Z240" s="46">
        <f t="shared" si="27"/>
        <v>3.1321558071079413E-2</v>
      </c>
    </row>
    <row r="241" spans="15:26" x14ac:dyDescent="0.2">
      <c r="O241" s="97">
        <v>0</v>
      </c>
      <c r="P241" s="92">
        <v>1</v>
      </c>
      <c r="Q241" s="92">
        <v>8</v>
      </c>
      <c r="R241" s="98">
        <v>1</v>
      </c>
      <c r="S241" s="92">
        <f t="shared" si="21"/>
        <v>10</v>
      </c>
      <c r="T241" s="97">
        <f t="shared" si="22"/>
        <v>0</v>
      </c>
      <c r="U241" s="10">
        <f t="shared" si="23"/>
        <v>0.1</v>
      </c>
      <c r="V241" s="10">
        <f t="shared" si="24"/>
        <v>0.8</v>
      </c>
      <c r="W241" s="15">
        <f t="shared" si="25"/>
        <v>0.1</v>
      </c>
      <c r="Y241" s="46">
        <f t="shared" si="26"/>
        <v>9.4999999999999987E-2</v>
      </c>
      <c r="Z241" s="46">
        <f t="shared" si="27"/>
        <v>8.3668871152896535E-2</v>
      </c>
    </row>
    <row r="242" spans="15:26" x14ac:dyDescent="0.2">
      <c r="O242" s="97">
        <v>0</v>
      </c>
      <c r="P242" s="92">
        <v>1</v>
      </c>
      <c r="Q242" s="92">
        <v>1</v>
      </c>
      <c r="R242" s="98">
        <v>8</v>
      </c>
      <c r="S242" s="92">
        <f t="shared" si="21"/>
        <v>10</v>
      </c>
      <c r="T242" s="97">
        <f t="shared" si="22"/>
        <v>0</v>
      </c>
      <c r="U242" s="10">
        <f t="shared" si="23"/>
        <v>0.1</v>
      </c>
      <c r="V242" s="10">
        <f t="shared" si="24"/>
        <v>0.1</v>
      </c>
      <c r="W242" s="15">
        <f t="shared" si="25"/>
        <v>0.8</v>
      </c>
      <c r="Y242" s="46">
        <f t="shared" si="26"/>
        <v>0.13</v>
      </c>
      <c r="Z242" s="46">
        <f t="shared" si="27"/>
        <v>5.37776905417107E-2</v>
      </c>
    </row>
    <row r="243" spans="15:26" x14ac:dyDescent="0.2">
      <c r="O243" s="97">
        <v>0</v>
      </c>
      <c r="P243" s="92">
        <v>7</v>
      </c>
      <c r="Q243" s="92">
        <v>3</v>
      </c>
      <c r="R243" s="98">
        <v>0</v>
      </c>
      <c r="S243" s="92">
        <f t="shared" si="21"/>
        <v>10</v>
      </c>
      <c r="T243" s="97">
        <f t="shared" si="22"/>
        <v>0</v>
      </c>
      <c r="U243" s="10">
        <f t="shared" si="23"/>
        <v>0.7</v>
      </c>
      <c r="V243" s="10">
        <f t="shared" si="24"/>
        <v>0.3</v>
      </c>
      <c r="W243" s="15">
        <f t="shared" si="25"/>
        <v>0</v>
      </c>
      <c r="Y243" s="46">
        <f t="shared" si="26"/>
        <v>0.09</v>
      </c>
      <c r="Z243" s="46">
        <f t="shared" si="27"/>
        <v>4.176362053270765E-2</v>
      </c>
    </row>
    <row r="244" spans="15:26" x14ac:dyDescent="0.2">
      <c r="O244" s="97">
        <v>0</v>
      </c>
      <c r="P244" s="92">
        <v>7</v>
      </c>
      <c r="Q244" s="92">
        <v>0</v>
      </c>
      <c r="R244" s="98">
        <v>3</v>
      </c>
      <c r="S244" s="92">
        <f t="shared" si="21"/>
        <v>10</v>
      </c>
      <c r="T244" s="97">
        <f t="shared" si="22"/>
        <v>0</v>
      </c>
      <c r="U244" s="10">
        <f t="shared" si="23"/>
        <v>0.7</v>
      </c>
      <c r="V244" s="10">
        <f t="shared" si="24"/>
        <v>0</v>
      </c>
      <c r="W244" s="15">
        <f t="shared" si="25"/>
        <v>0.3</v>
      </c>
      <c r="Y244" s="46">
        <f t="shared" si="26"/>
        <v>0.10500000000000001</v>
      </c>
      <c r="Z244" s="46">
        <f t="shared" si="27"/>
        <v>3.0641148803528889E-2</v>
      </c>
    </row>
    <row r="245" spans="15:26" x14ac:dyDescent="0.2">
      <c r="O245" s="97">
        <v>0</v>
      </c>
      <c r="P245" s="92">
        <v>3</v>
      </c>
      <c r="Q245" s="92">
        <v>7</v>
      </c>
      <c r="R245" s="98">
        <v>0</v>
      </c>
      <c r="S245" s="92">
        <f t="shared" si="21"/>
        <v>10</v>
      </c>
      <c r="T245" s="97">
        <f t="shared" si="22"/>
        <v>0</v>
      </c>
      <c r="U245" s="10">
        <f t="shared" si="23"/>
        <v>0.3</v>
      </c>
      <c r="V245" s="10">
        <f t="shared" si="24"/>
        <v>0.7</v>
      </c>
      <c r="W245" s="15">
        <f t="shared" si="25"/>
        <v>0</v>
      </c>
      <c r="Y245" s="46">
        <f t="shared" si="26"/>
        <v>0.09</v>
      </c>
      <c r="Z245" s="46">
        <f t="shared" si="27"/>
        <v>7.3377108146887346E-2</v>
      </c>
    </row>
    <row r="246" spans="15:26" x14ac:dyDescent="0.2">
      <c r="O246" s="97">
        <v>0</v>
      </c>
      <c r="P246" s="92">
        <v>0</v>
      </c>
      <c r="Q246" s="92">
        <v>7</v>
      </c>
      <c r="R246" s="98">
        <v>3</v>
      </c>
      <c r="S246" s="92">
        <f t="shared" si="21"/>
        <v>10</v>
      </c>
      <c r="T246" s="97">
        <f t="shared" si="22"/>
        <v>0</v>
      </c>
      <c r="U246" s="10">
        <f t="shared" si="23"/>
        <v>0</v>
      </c>
      <c r="V246" s="10">
        <f t="shared" si="24"/>
        <v>0.7</v>
      </c>
      <c r="W246" s="15">
        <f t="shared" si="25"/>
        <v>0.3</v>
      </c>
      <c r="Y246" s="46">
        <f t="shared" si="26"/>
        <v>0.10500000000000001</v>
      </c>
      <c r="Z246" s="46">
        <f t="shared" si="27"/>
        <v>7.910246519546657E-2</v>
      </c>
    </row>
    <row r="247" spans="15:26" x14ac:dyDescent="0.2">
      <c r="O247" s="97">
        <v>0</v>
      </c>
      <c r="P247" s="92">
        <v>3</v>
      </c>
      <c r="Q247" s="92">
        <v>0</v>
      </c>
      <c r="R247" s="98">
        <v>7</v>
      </c>
      <c r="S247" s="92">
        <f t="shared" si="21"/>
        <v>10</v>
      </c>
      <c r="T247" s="97">
        <f t="shared" si="22"/>
        <v>0</v>
      </c>
      <c r="U247" s="10">
        <f t="shared" si="23"/>
        <v>0.3</v>
      </c>
      <c r="V247" s="10">
        <f t="shared" si="24"/>
        <v>0</v>
      </c>
      <c r="W247" s="15">
        <f t="shared" si="25"/>
        <v>0.7</v>
      </c>
      <c r="Y247" s="46">
        <f t="shared" si="26"/>
        <v>0.125</v>
      </c>
      <c r="Z247" s="46">
        <f t="shared" si="27"/>
        <v>4.493194854443773E-2</v>
      </c>
    </row>
    <row r="248" spans="15:26" x14ac:dyDescent="0.2">
      <c r="O248" s="97">
        <v>0</v>
      </c>
      <c r="P248" s="92">
        <v>0</v>
      </c>
      <c r="Q248" s="92">
        <v>3</v>
      </c>
      <c r="R248" s="98">
        <v>7</v>
      </c>
      <c r="S248" s="92">
        <f t="shared" si="21"/>
        <v>10</v>
      </c>
      <c r="T248" s="97">
        <f t="shared" si="22"/>
        <v>0</v>
      </c>
      <c r="U248" s="10">
        <f t="shared" si="23"/>
        <v>0</v>
      </c>
      <c r="V248" s="10">
        <f t="shared" si="24"/>
        <v>0.3</v>
      </c>
      <c r="W248" s="15">
        <f t="shared" si="25"/>
        <v>0.7</v>
      </c>
      <c r="Y248" s="46">
        <f t="shared" si="26"/>
        <v>0.125</v>
      </c>
      <c r="Z248" s="46">
        <f t="shared" si="27"/>
        <v>6.0804605088759511E-2</v>
      </c>
    </row>
    <row r="249" spans="15:26" x14ac:dyDescent="0.2">
      <c r="O249" s="97">
        <v>0</v>
      </c>
      <c r="P249" s="92">
        <v>7</v>
      </c>
      <c r="Q249" s="92">
        <v>2</v>
      </c>
      <c r="R249" s="98">
        <v>1</v>
      </c>
      <c r="S249" s="92">
        <f t="shared" si="21"/>
        <v>10</v>
      </c>
      <c r="T249" s="97">
        <f t="shared" si="22"/>
        <v>0</v>
      </c>
      <c r="U249" s="10">
        <f t="shared" si="23"/>
        <v>0.7</v>
      </c>
      <c r="V249" s="10">
        <f t="shared" si="24"/>
        <v>0.2</v>
      </c>
      <c r="W249" s="15">
        <f t="shared" si="25"/>
        <v>0.1</v>
      </c>
      <c r="Y249" s="46">
        <f t="shared" si="26"/>
        <v>9.5000000000000001E-2</v>
      </c>
      <c r="Z249" s="46">
        <f t="shared" si="27"/>
        <v>3.6085454133209967E-2</v>
      </c>
    </row>
    <row r="250" spans="15:26" x14ac:dyDescent="0.2">
      <c r="O250" s="97">
        <v>0</v>
      </c>
      <c r="P250" s="92">
        <v>7</v>
      </c>
      <c r="Q250" s="92">
        <v>1</v>
      </c>
      <c r="R250" s="98">
        <v>2</v>
      </c>
      <c r="S250" s="92">
        <f t="shared" si="21"/>
        <v>10</v>
      </c>
      <c r="T250" s="97">
        <f t="shared" si="22"/>
        <v>0</v>
      </c>
      <c r="U250" s="10">
        <f t="shared" si="23"/>
        <v>0.7</v>
      </c>
      <c r="V250" s="10">
        <f t="shared" si="24"/>
        <v>0.1</v>
      </c>
      <c r="W250" s="15">
        <f t="shared" si="25"/>
        <v>0.2</v>
      </c>
      <c r="Y250" s="46">
        <f t="shared" si="26"/>
        <v>0.1</v>
      </c>
      <c r="Z250" s="46">
        <f t="shared" si="27"/>
        <v>3.215151629394794E-2</v>
      </c>
    </row>
    <row r="251" spans="15:26" x14ac:dyDescent="0.2">
      <c r="O251" s="97">
        <v>0</v>
      </c>
      <c r="P251" s="92">
        <v>2</v>
      </c>
      <c r="Q251" s="92">
        <v>7</v>
      </c>
      <c r="R251" s="98">
        <v>1</v>
      </c>
      <c r="S251" s="92">
        <f t="shared" si="21"/>
        <v>10</v>
      </c>
      <c r="T251" s="97">
        <f t="shared" si="22"/>
        <v>0</v>
      </c>
      <c r="U251" s="10">
        <f t="shared" si="23"/>
        <v>0.2</v>
      </c>
      <c r="V251" s="10">
        <f t="shared" si="24"/>
        <v>0.7</v>
      </c>
      <c r="W251" s="15">
        <f t="shared" si="25"/>
        <v>0.1</v>
      </c>
      <c r="Y251" s="46">
        <f t="shared" si="26"/>
        <v>9.5000000000000001E-2</v>
      </c>
      <c r="Z251" s="46">
        <f t="shared" si="27"/>
        <v>7.4844906306307843E-2</v>
      </c>
    </row>
    <row r="252" spans="15:26" x14ac:dyDescent="0.2">
      <c r="O252" s="97">
        <v>0</v>
      </c>
      <c r="P252" s="92">
        <v>1</v>
      </c>
      <c r="Q252" s="92">
        <v>7</v>
      </c>
      <c r="R252" s="98">
        <v>2</v>
      </c>
      <c r="S252" s="92">
        <f t="shared" si="21"/>
        <v>10</v>
      </c>
      <c r="T252" s="97">
        <f t="shared" si="22"/>
        <v>0</v>
      </c>
      <c r="U252" s="10">
        <f t="shared" si="23"/>
        <v>0.1</v>
      </c>
      <c r="V252" s="10">
        <f t="shared" si="24"/>
        <v>0.7</v>
      </c>
      <c r="W252" s="15">
        <f t="shared" si="25"/>
        <v>0.2</v>
      </c>
      <c r="Y252" s="46">
        <f t="shared" si="26"/>
        <v>0.1</v>
      </c>
      <c r="Z252" s="46">
        <f t="shared" si="27"/>
        <v>7.6764314626003138E-2</v>
      </c>
    </row>
    <row r="253" spans="15:26" x14ac:dyDescent="0.2">
      <c r="O253" s="97">
        <v>0</v>
      </c>
      <c r="P253" s="92">
        <v>2</v>
      </c>
      <c r="Q253" s="92">
        <v>1</v>
      </c>
      <c r="R253" s="98">
        <v>7</v>
      </c>
      <c r="S253" s="92">
        <f t="shared" si="21"/>
        <v>10</v>
      </c>
      <c r="T253" s="97">
        <f t="shared" si="22"/>
        <v>0</v>
      </c>
      <c r="U253" s="10">
        <f t="shared" si="23"/>
        <v>0.2</v>
      </c>
      <c r="V253" s="10">
        <f t="shared" si="24"/>
        <v>0.1</v>
      </c>
      <c r="W253" s="15">
        <f t="shared" si="25"/>
        <v>0.7</v>
      </c>
      <c r="Y253" s="46">
        <f t="shared" si="26"/>
        <v>0.125</v>
      </c>
      <c r="Z253" s="46">
        <f t="shared" si="27"/>
        <v>4.8976729168044693E-2</v>
      </c>
    </row>
    <row r="254" spans="15:26" x14ac:dyDescent="0.2">
      <c r="O254" s="97">
        <v>0</v>
      </c>
      <c r="P254" s="92">
        <v>1</v>
      </c>
      <c r="Q254" s="92">
        <v>2</v>
      </c>
      <c r="R254" s="98">
        <v>7</v>
      </c>
      <c r="S254" s="92">
        <f t="shared" si="21"/>
        <v>10</v>
      </c>
      <c r="T254" s="97">
        <f t="shared" si="22"/>
        <v>0</v>
      </c>
      <c r="U254" s="10">
        <f t="shared" si="23"/>
        <v>0.1</v>
      </c>
      <c r="V254" s="10">
        <f t="shared" si="24"/>
        <v>0.2</v>
      </c>
      <c r="W254" s="15">
        <f t="shared" si="25"/>
        <v>0.7</v>
      </c>
      <c r="Y254" s="46">
        <f t="shared" si="26"/>
        <v>0.125</v>
      </c>
      <c r="Z254" s="46">
        <f t="shared" si="27"/>
        <v>5.4388969469921014E-2</v>
      </c>
    </row>
    <row r="255" spans="15:26" x14ac:dyDescent="0.2">
      <c r="O255" s="97">
        <v>0</v>
      </c>
      <c r="P255" s="92">
        <v>6</v>
      </c>
      <c r="Q255" s="92">
        <v>4</v>
      </c>
      <c r="R255" s="98">
        <v>0</v>
      </c>
      <c r="S255" s="92">
        <f t="shared" si="21"/>
        <v>10</v>
      </c>
      <c r="T255" s="97">
        <f t="shared" si="22"/>
        <v>0</v>
      </c>
      <c r="U255" s="10">
        <f t="shared" si="23"/>
        <v>0.6</v>
      </c>
      <c r="V255" s="10">
        <f t="shared" si="24"/>
        <v>0.4</v>
      </c>
      <c r="W255" s="15">
        <f t="shared" si="25"/>
        <v>0</v>
      </c>
      <c r="Y255" s="46">
        <f t="shared" si="26"/>
        <v>0.09</v>
      </c>
      <c r="Z255" s="46">
        <f t="shared" si="27"/>
        <v>4.8834414094980197E-2</v>
      </c>
    </row>
    <row r="256" spans="15:26" x14ac:dyDescent="0.2">
      <c r="O256" s="97">
        <v>0</v>
      </c>
      <c r="P256" s="92">
        <v>6</v>
      </c>
      <c r="Q256" s="92">
        <v>0</v>
      </c>
      <c r="R256" s="98">
        <v>4</v>
      </c>
      <c r="S256" s="92">
        <f t="shared" si="21"/>
        <v>10</v>
      </c>
      <c r="T256" s="97">
        <f t="shared" si="22"/>
        <v>0</v>
      </c>
      <c r="U256" s="10">
        <f t="shared" si="23"/>
        <v>0.6</v>
      </c>
      <c r="V256" s="10">
        <f t="shared" si="24"/>
        <v>0</v>
      </c>
      <c r="W256" s="15">
        <f t="shared" si="25"/>
        <v>0.4</v>
      </c>
      <c r="Y256" s="46">
        <f t="shared" si="26"/>
        <v>0.11000000000000001</v>
      </c>
      <c r="Z256" s="46">
        <f t="shared" si="27"/>
        <v>3.3146945560639518E-2</v>
      </c>
    </row>
    <row r="257" spans="15:26" x14ac:dyDescent="0.2">
      <c r="O257" s="97">
        <v>0</v>
      </c>
      <c r="P257" s="92">
        <v>4</v>
      </c>
      <c r="Q257" s="92">
        <v>6</v>
      </c>
      <c r="R257" s="98">
        <v>0</v>
      </c>
      <c r="S257" s="92">
        <f t="shared" si="21"/>
        <v>10</v>
      </c>
      <c r="T257" s="97">
        <f t="shared" si="22"/>
        <v>0</v>
      </c>
      <c r="U257" s="10">
        <f t="shared" si="23"/>
        <v>0.4</v>
      </c>
      <c r="V257" s="10">
        <f t="shared" si="24"/>
        <v>0.6</v>
      </c>
      <c r="W257" s="15">
        <f t="shared" si="25"/>
        <v>0</v>
      </c>
      <c r="Y257" s="46">
        <f t="shared" si="26"/>
        <v>0.09</v>
      </c>
      <c r="Z257" s="46">
        <f t="shared" si="27"/>
        <v>6.4844429213310226E-2</v>
      </c>
    </row>
    <row r="258" spans="15:26" x14ac:dyDescent="0.2">
      <c r="O258" s="97">
        <v>0</v>
      </c>
      <c r="P258" s="92">
        <v>0</v>
      </c>
      <c r="Q258" s="92">
        <v>6</v>
      </c>
      <c r="R258" s="98">
        <v>4</v>
      </c>
      <c r="S258" s="92">
        <f t="shared" si="21"/>
        <v>10</v>
      </c>
      <c r="T258" s="97">
        <f t="shared" si="22"/>
        <v>0</v>
      </c>
      <c r="U258" s="10">
        <f t="shared" si="23"/>
        <v>0</v>
      </c>
      <c r="V258" s="10">
        <f t="shared" si="24"/>
        <v>0.6</v>
      </c>
      <c r="W258" s="15">
        <f t="shared" si="25"/>
        <v>0.4</v>
      </c>
      <c r="Y258" s="46">
        <f t="shared" si="26"/>
        <v>0.11000000000000001</v>
      </c>
      <c r="Z258" s="46">
        <f t="shared" si="27"/>
        <v>7.3190163273489151E-2</v>
      </c>
    </row>
    <row r="259" spans="15:26" x14ac:dyDescent="0.2">
      <c r="O259" s="97">
        <v>0</v>
      </c>
      <c r="P259" s="92">
        <v>4</v>
      </c>
      <c r="Q259" s="92">
        <v>0</v>
      </c>
      <c r="R259" s="98">
        <v>6</v>
      </c>
      <c r="S259" s="92">
        <f t="shared" si="21"/>
        <v>10</v>
      </c>
      <c r="T259" s="97">
        <f t="shared" si="22"/>
        <v>0</v>
      </c>
      <c r="U259" s="10">
        <f t="shared" si="23"/>
        <v>0.4</v>
      </c>
      <c r="V259" s="10">
        <f t="shared" si="24"/>
        <v>0</v>
      </c>
      <c r="W259" s="15">
        <f t="shared" si="25"/>
        <v>0.6</v>
      </c>
      <c r="Y259" s="46">
        <f t="shared" si="26"/>
        <v>0.12</v>
      </c>
      <c r="Z259" s="46">
        <f t="shared" si="27"/>
        <v>4.0481106704239198E-2</v>
      </c>
    </row>
    <row r="260" spans="15:26" x14ac:dyDescent="0.2">
      <c r="O260" s="97">
        <v>0</v>
      </c>
      <c r="P260" s="92">
        <v>0</v>
      </c>
      <c r="Q260" s="92">
        <v>4</v>
      </c>
      <c r="R260" s="98">
        <v>6</v>
      </c>
      <c r="S260" s="92">
        <f t="shared" si="21"/>
        <v>10</v>
      </c>
      <c r="T260" s="97">
        <f t="shared" si="22"/>
        <v>0</v>
      </c>
      <c r="U260" s="10">
        <f t="shared" si="23"/>
        <v>0</v>
      </c>
      <c r="V260" s="10">
        <f t="shared" si="24"/>
        <v>0.4</v>
      </c>
      <c r="W260" s="15">
        <f t="shared" si="25"/>
        <v>0.6</v>
      </c>
      <c r="Y260" s="46">
        <f t="shared" si="26"/>
        <v>0.12</v>
      </c>
      <c r="Z260" s="46">
        <f t="shared" si="27"/>
        <v>6.3849823805551723E-2</v>
      </c>
    </row>
    <row r="261" spans="15:26" x14ac:dyDescent="0.2">
      <c r="O261" s="97">
        <v>0</v>
      </c>
      <c r="P261" s="92">
        <v>6</v>
      </c>
      <c r="Q261" s="92">
        <v>3</v>
      </c>
      <c r="R261" s="98">
        <v>1</v>
      </c>
      <c r="S261" s="92">
        <f t="shared" si="21"/>
        <v>10</v>
      </c>
      <c r="T261" s="97">
        <f t="shared" si="22"/>
        <v>0</v>
      </c>
      <c r="U261" s="10">
        <f t="shared" si="23"/>
        <v>0.6</v>
      </c>
      <c r="V261" s="10">
        <f t="shared" si="24"/>
        <v>0.3</v>
      </c>
      <c r="W261" s="15">
        <f t="shared" si="25"/>
        <v>0.1</v>
      </c>
      <c r="Y261" s="46">
        <f t="shared" si="26"/>
        <v>9.5000000000000001E-2</v>
      </c>
      <c r="Z261" s="46">
        <f t="shared" si="27"/>
        <v>4.2460334431089916E-2</v>
      </c>
    </row>
    <row r="262" spans="15:26" x14ac:dyDescent="0.2">
      <c r="O262" s="97">
        <v>0</v>
      </c>
      <c r="P262" s="92">
        <v>6</v>
      </c>
      <c r="Q262" s="92">
        <v>1</v>
      </c>
      <c r="R262" s="98">
        <v>3</v>
      </c>
      <c r="S262" s="92">
        <f t="shared" ref="S262:S302" si="28">SUM(O262:R262)</f>
        <v>10</v>
      </c>
      <c r="T262" s="97">
        <f t="shared" ref="T262:T302" si="29">O262/S262</f>
        <v>0</v>
      </c>
      <c r="U262" s="10">
        <f t="shared" ref="U262:U302" si="30">P262/S262</f>
        <v>0.6</v>
      </c>
      <c r="V262" s="10">
        <f t="shared" ref="V262:V302" si="31">Q262/S262</f>
        <v>0.1</v>
      </c>
      <c r="W262" s="15">
        <f t="shared" ref="W262:W302" si="32">R262/S262</f>
        <v>0.3</v>
      </c>
      <c r="Y262" s="46">
        <f t="shared" ref="Y262:Y302" si="33">SUMPRODUCT(T262:W262,$B$6:$E$6)</f>
        <v>0.10500000000000001</v>
      </c>
      <c r="Z262" s="46">
        <f t="shared" ref="Z262:Z302" si="34">SQRT(T262*T262*$B$7*$B$7+U262*U262*$C$7*$C$7+V262*V262*$D$7*$D$7+W262*W262*$E$7*$E$7+2*(T262*U262*$B$10*$B$7*$C$7+T262*V262*$C$10*$B$7*$D$7+T262*W262*$D$10*$B$7*$E$7+U262*V262*$C$11*$C$7*$D$7+U262*W262*$D$11*$C$7*$E$7+V262*W262*$D$12*$D$7*$E$7))</f>
        <v>3.4056423769973261E-2</v>
      </c>
    </row>
    <row r="263" spans="15:26" x14ac:dyDescent="0.2">
      <c r="O263" s="97">
        <v>0</v>
      </c>
      <c r="P263" s="92">
        <v>3</v>
      </c>
      <c r="Q263" s="92">
        <v>6</v>
      </c>
      <c r="R263" s="98">
        <v>1</v>
      </c>
      <c r="S263" s="92">
        <f t="shared" si="28"/>
        <v>10</v>
      </c>
      <c r="T263" s="97">
        <f t="shared" si="29"/>
        <v>0</v>
      </c>
      <c r="U263" s="10">
        <f t="shared" si="30"/>
        <v>0.3</v>
      </c>
      <c r="V263" s="10">
        <f t="shared" si="31"/>
        <v>0.6</v>
      </c>
      <c r="W263" s="15">
        <f t="shared" si="32"/>
        <v>0.1</v>
      </c>
      <c r="Y263" s="46">
        <f t="shared" si="33"/>
        <v>9.5000000000000001E-2</v>
      </c>
      <c r="Z263" s="46">
        <f t="shared" si="34"/>
        <v>6.6201510556784124E-2</v>
      </c>
    </row>
    <row r="264" spans="15:26" x14ac:dyDescent="0.2">
      <c r="O264" s="97">
        <v>0</v>
      </c>
      <c r="P264" s="92">
        <v>1</v>
      </c>
      <c r="Q264" s="92">
        <v>6</v>
      </c>
      <c r="R264" s="98">
        <v>3</v>
      </c>
      <c r="S264" s="92">
        <f t="shared" si="28"/>
        <v>10</v>
      </c>
      <c r="T264" s="97">
        <f t="shared" si="29"/>
        <v>0</v>
      </c>
      <c r="U264" s="10">
        <f t="shared" si="30"/>
        <v>0.1</v>
      </c>
      <c r="V264" s="10">
        <f t="shared" si="31"/>
        <v>0.6</v>
      </c>
      <c r="W264" s="15">
        <f t="shared" si="32"/>
        <v>0.3</v>
      </c>
      <c r="Y264" s="46">
        <f t="shared" si="33"/>
        <v>0.10500000000000001</v>
      </c>
      <c r="Z264" s="46">
        <f t="shared" si="34"/>
        <v>7.0417611433504321E-2</v>
      </c>
    </row>
    <row r="265" spans="15:26" x14ac:dyDescent="0.2">
      <c r="O265" s="97">
        <v>0</v>
      </c>
      <c r="P265" s="92">
        <v>3</v>
      </c>
      <c r="Q265" s="92">
        <v>1</v>
      </c>
      <c r="R265" s="98">
        <v>6</v>
      </c>
      <c r="S265" s="92">
        <f t="shared" si="28"/>
        <v>10</v>
      </c>
      <c r="T265" s="97">
        <f t="shared" si="29"/>
        <v>0</v>
      </c>
      <c r="U265" s="10">
        <f t="shared" si="30"/>
        <v>0.3</v>
      </c>
      <c r="V265" s="10">
        <f t="shared" si="31"/>
        <v>0.1</v>
      </c>
      <c r="W265" s="15">
        <f t="shared" si="32"/>
        <v>0.6</v>
      </c>
      <c r="Y265" s="46">
        <f t="shared" si="33"/>
        <v>0.12</v>
      </c>
      <c r="Z265" s="46">
        <f t="shared" si="34"/>
        <v>4.4484154482242327E-2</v>
      </c>
    </row>
    <row r="266" spans="15:26" x14ac:dyDescent="0.2">
      <c r="O266" s="97">
        <v>0</v>
      </c>
      <c r="P266" s="92">
        <v>1</v>
      </c>
      <c r="Q266" s="92">
        <v>3</v>
      </c>
      <c r="R266" s="98">
        <v>6</v>
      </c>
      <c r="S266" s="92">
        <f t="shared" si="28"/>
        <v>10</v>
      </c>
      <c r="T266" s="97">
        <f t="shared" si="29"/>
        <v>0</v>
      </c>
      <c r="U266" s="10">
        <f t="shared" si="30"/>
        <v>0.1</v>
      </c>
      <c r="V266" s="10">
        <f t="shared" si="31"/>
        <v>0.3</v>
      </c>
      <c r="W266" s="15">
        <f t="shared" si="32"/>
        <v>0.6</v>
      </c>
      <c r="Y266" s="46">
        <f t="shared" si="33"/>
        <v>0.12</v>
      </c>
      <c r="Z266" s="46">
        <f t="shared" si="34"/>
        <v>5.6549801060658024E-2</v>
      </c>
    </row>
    <row r="267" spans="15:26" x14ac:dyDescent="0.2">
      <c r="O267" s="97">
        <v>0</v>
      </c>
      <c r="P267" s="92">
        <v>6</v>
      </c>
      <c r="Q267" s="92">
        <v>2</v>
      </c>
      <c r="R267" s="98">
        <v>2</v>
      </c>
      <c r="S267" s="92">
        <f t="shared" si="28"/>
        <v>10</v>
      </c>
      <c r="T267" s="97">
        <f t="shared" si="29"/>
        <v>0</v>
      </c>
      <c r="U267" s="10">
        <f t="shared" si="30"/>
        <v>0.6</v>
      </c>
      <c r="V267" s="10">
        <f t="shared" si="31"/>
        <v>0.2</v>
      </c>
      <c r="W267" s="15">
        <f t="shared" si="32"/>
        <v>0.2</v>
      </c>
      <c r="Y267" s="46">
        <f t="shared" si="33"/>
        <v>0.1</v>
      </c>
      <c r="Z267" s="46">
        <f t="shared" si="34"/>
        <v>3.7343808054348178E-2</v>
      </c>
    </row>
    <row r="268" spans="15:26" x14ac:dyDescent="0.2">
      <c r="O268" s="97">
        <v>0</v>
      </c>
      <c r="P268" s="92">
        <v>2</v>
      </c>
      <c r="Q268" s="92">
        <v>6</v>
      </c>
      <c r="R268" s="98">
        <v>2</v>
      </c>
      <c r="S268" s="92">
        <f t="shared" si="28"/>
        <v>10</v>
      </c>
      <c r="T268" s="97">
        <f t="shared" si="29"/>
        <v>0</v>
      </c>
      <c r="U268" s="10">
        <f t="shared" si="30"/>
        <v>0.2</v>
      </c>
      <c r="V268" s="10">
        <f t="shared" si="31"/>
        <v>0.6</v>
      </c>
      <c r="W268" s="15">
        <f t="shared" si="32"/>
        <v>0.2</v>
      </c>
      <c r="Y268" s="46">
        <f t="shared" si="33"/>
        <v>0.1</v>
      </c>
      <c r="Z268" s="46">
        <f t="shared" si="34"/>
        <v>6.8072902097677607E-2</v>
      </c>
    </row>
    <row r="269" spans="15:26" x14ac:dyDescent="0.2">
      <c r="O269" s="97">
        <v>0</v>
      </c>
      <c r="P269" s="92">
        <v>2</v>
      </c>
      <c r="Q269" s="92">
        <v>2</v>
      </c>
      <c r="R269" s="98">
        <v>6</v>
      </c>
      <c r="S269" s="92">
        <f t="shared" si="28"/>
        <v>10</v>
      </c>
      <c r="T269" s="97">
        <f t="shared" si="29"/>
        <v>0</v>
      </c>
      <c r="U269" s="10">
        <f t="shared" si="30"/>
        <v>0.2</v>
      </c>
      <c r="V269" s="10">
        <f t="shared" si="31"/>
        <v>0.2</v>
      </c>
      <c r="W269" s="15">
        <f t="shared" si="32"/>
        <v>0.6</v>
      </c>
      <c r="Y269" s="46">
        <f t="shared" si="33"/>
        <v>0.12</v>
      </c>
      <c r="Z269" s="46">
        <f t="shared" si="34"/>
        <v>4.9985597925802587E-2</v>
      </c>
    </row>
    <row r="270" spans="15:26" x14ac:dyDescent="0.2">
      <c r="O270" s="97">
        <v>0</v>
      </c>
      <c r="P270" s="92">
        <v>5</v>
      </c>
      <c r="Q270" s="92">
        <v>5</v>
      </c>
      <c r="R270" s="98">
        <v>0</v>
      </c>
      <c r="S270" s="92">
        <f t="shared" si="28"/>
        <v>10</v>
      </c>
      <c r="T270" s="97">
        <f t="shared" si="29"/>
        <v>0</v>
      </c>
      <c r="U270" s="10">
        <f t="shared" si="30"/>
        <v>0.5</v>
      </c>
      <c r="V270" s="10">
        <f t="shared" si="31"/>
        <v>0.5</v>
      </c>
      <c r="W270" s="15">
        <f t="shared" si="32"/>
        <v>0</v>
      </c>
      <c r="Y270" s="46">
        <f t="shared" si="33"/>
        <v>0.09</v>
      </c>
      <c r="Z270" s="46">
        <f t="shared" si="34"/>
        <v>5.6612719418872651E-2</v>
      </c>
    </row>
    <row r="271" spans="15:26" x14ac:dyDescent="0.2">
      <c r="O271" s="97">
        <v>0</v>
      </c>
      <c r="P271" s="92">
        <v>0</v>
      </c>
      <c r="Q271" s="92">
        <v>5</v>
      </c>
      <c r="R271" s="98">
        <v>5</v>
      </c>
      <c r="S271" s="92">
        <f t="shared" si="28"/>
        <v>10</v>
      </c>
      <c r="T271" s="97">
        <f t="shared" si="29"/>
        <v>0</v>
      </c>
      <c r="U271" s="10">
        <f t="shared" si="30"/>
        <v>0</v>
      </c>
      <c r="V271" s="10">
        <f t="shared" si="31"/>
        <v>0.5</v>
      </c>
      <c r="W271" s="15">
        <f t="shared" si="32"/>
        <v>0.5</v>
      </c>
      <c r="Y271" s="46">
        <f t="shared" si="33"/>
        <v>0.115</v>
      </c>
      <c r="Z271" s="46">
        <f t="shared" si="34"/>
        <v>6.8044103344816004E-2</v>
      </c>
    </row>
    <row r="272" spans="15:26" x14ac:dyDescent="0.2">
      <c r="O272" s="97">
        <v>0</v>
      </c>
      <c r="P272" s="92">
        <v>5</v>
      </c>
      <c r="Q272" s="92">
        <v>0</v>
      </c>
      <c r="R272" s="98">
        <v>5</v>
      </c>
      <c r="S272" s="92">
        <f t="shared" si="28"/>
        <v>10</v>
      </c>
      <c r="T272" s="97">
        <f t="shared" si="29"/>
        <v>0</v>
      </c>
      <c r="U272" s="10">
        <f t="shared" si="30"/>
        <v>0.5</v>
      </c>
      <c r="V272" s="10">
        <f t="shared" si="31"/>
        <v>0</v>
      </c>
      <c r="W272" s="15">
        <f t="shared" si="32"/>
        <v>0.5</v>
      </c>
      <c r="Y272" s="46">
        <f t="shared" si="33"/>
        <v>0.115</v>
      </c>
      <c r="Z272" s="46">
        <f t="shared" si="34"/>
        <v>3.6496575181789316E-2</v>
      </c>
    </row>
    <row r="273" spans="15:26" x14ac:dyDescent="0.2">
      <c r="O273" s="97">
        <v>0</v>
      </c>
      <c r="P273" s="92">
        <v>5</v>
      </c>
      <c r="Q273" s="92">
        <v>4</v>
      </c>
      <c r="R273" s="98">
        <v>1</v>
      </c>
      <c r="S273" s="92">
        <f t="shared" si="28"/>
        <v>10</v>
      </c>
      <c r="T273" s="97">
        <f t="shared" si="29"/>
        <v>0</v>
      </c>
      <c r="U273" s="10">
        <f t="shared" si="30"/>
        <v>0.5</v>
      </c>
      <c r="V273" s="10">
        <f t="shared" si="31"/>
        <v>0.4</v>
      </c>
      <c r="W273" s="15">
        <f t="shared" si="32"/>
        <v>0.1</v>
      </c>
      <c r="Y273" s="46">
        <f t="shared" si="33"/>
        <v>9.4999999999999987E-2</v>
      </c>
      <c r="Z273" s="46">
        <f t="shared" si="34"/>
        <v>4.9831716807671803E-2</v>
      </c>
    </row>
    <row r="274" spans="15:26" x14ac:dyDescent="0.2">
      <c r="O274" s="97">
        <v>0</v>
      </c>
      <c r="P274" s="92">
        <v>5</v>
      </c>
      <c r="Q274" s="92">
        <v>1</v>
      </c>
      <c r="R274" s="98">
        <v>4</v>
      </c>
      <c r="S274" s="92">
        <f t="shared" si="28"/>
        <v>10</v>
      </c>
      <c r="T274" s="97">
        <f t="shared" si="29"/>
        <v>0</v>
      </c>
      <c r="U274" s="10">
        <f t="shared" si="30"/>
        <v>0.5</v>
      </c>
      <c r="V274" s="10">
        <f t="shared" si="31"/>
        <v>0.1</v>
      </c>
      <c r="W274" s="15">
        <f t="shared" si="32"/>
        <v>0.4</v>
      </c>
      <c r="Y274" s="46">
        <f t="shared" si="33"/>
        <v>0.11000000000000001</v>
      </c>
      <c r="Z274" s="46">
        <f t="shared" si="34"/>
        <v>3.6870042039574627E-2</v>
      </c>
    </row>
    <row r="275" spans="15:26" x14ac:dyDescent="0.2">
      <c r="O275" s="97">
        <v>0</v>
      </c>
      <c r="P275" s="92">
        <v>4</v>
      </c>
      <c r="Q275" s="92">
        <v>5</v>
      </c>
      <c r="R275" s="98">
        <v>1</v>
      </c>
      <c r="S275" s="92">
        <f t="shared" si="28"/>
        <v>10</v>
      </c>
      <c r="T275" s="97">
        <f t="shared" si="29"/>
        <v>0</v>
      </c>
      <c r="U275" s="10">
        <f t="shared" si="30"/>
        <v>0.4</v>
      </c>
      <c r="V275" s="10">
        <f t="shared" si="31"/>
        <v>0.5</v>
      </c>
      <c r="W275" s="15">
        <f t="shared" si="32"/>
        <v>0.1</v>
      </c>
      <c r="Y275" s="46">
        <f t="shared" si="33"/>
        <v>9.4999999999999987E-2</v>
      </c>
      <c r="Z275" s="46">
        <f t="shared" si="34"/>
        <v>5.7819719819452609E-2</v>
      </c>
    </row>
    <row r="276" spans="15:26" x14ac:dyDescent="0.2">
      <c r="O276" s="97">
        <v>0</v>
      </c>
      <c r="P276" s="92">
        <v>1</v>
      </c>
      <c r="Q276" s="92">
        <v>5</v>
      </c>
      <c r="R276" s="98">
        <v>4</v>
      </c>
      <c r="S276" s="92">
        <f t="shared" si="28"/>
        <v>10</v>
      </c>
      <c r="T276" s="97">
        <f t="shared" si="29"/>
        <v>0</v>
      </c>
      <c r="U276" s="10">
        <f t="shared" si="30"/>
        <v>0.1</v>
      </c>
      <c r="V276" s="10">
        <f t="shared" si="31"/>
        <v>0.5</v>
      </c>
      <c r="W276" s="15">
        <f t="shared" si="32"/>
        <v>0.4</v>
      </c>
      <c r="Y276" s="46">
        <f t="shared" si="33"/>
        <v>0.11000000000000001</v>
      </c>
      <c r="Z276" s="46">
        <f t="shared" si="34"/>
        <v>6.4792900845694515E-2</v>
      </c>
    </row>
    <row r="277" spans="15:26" x14ac:dyDescent="0.2">
      <c r="O277" s="97">
        <v>0</v>
      </c>
      <c r="P277" s="92">
        <v>4</v>
      </c>
      <c r="Q277" s="92">
        <v>1</v>
      </c>
      <c r="R277" s="98">
        <v>5</v>
      </c>
      <c r="S277" s="92">
        <f t="shared" si="28"/>
        <v>10</v>
      </c>
      <c r="T277" s="97">
        <f t="shared" si="29"/>
        <v>0</v>
      </c>
      <c r="U277" s="10">
        <f t="shared" si="30"/>
        <v>0.4</v>
      </c>
      <c r="V277" s="10">
        <f t="shared" si="31"/>
        <v>0.1</v>
      </c>
      <c r="W277" s="15">
        <f t="shared" si="32"/>
        <v>0.5</v>
      </c>
      <c r="Y277" s="46">
        <f t="shared" si="33"/>
        <v>0.115</v>
      </c>
      <c r="Z277" s="46">
        <f t="shared" si="34"/>
        <v>4.0402970187846339E-2</v>
      </c>
    </row>
    <row r="278" spans="15:26" x14ac:dyDescent="0.2">
      <c r="O278" s="97">
        <v>0</v>
      </c>
      <c r="P278" s="92">
        <v>1</v>
      </c>
      <c r="Q278" s="92">
        <v>4</v>
      </c>
      <c r="R278" s="98">
        <v>5</v>
      </c>
      <c r="S278" s="92">
        <f t="shared" si="28"/>
        <v>10</v>
      </c>
      <c r="T278" s="97">
        <f t="shared" si="29"/>
        <v>0</v>
      </c>
      <c r="U278" s="10">
        <f t="shared" si="30"/>
        <v>0.1</v>
      </c>
      <c r="V278" s="10">
        <f t="shared" si="31"/>
        <v>0.4</v>
      </c>
      <c r="W278" s="15">
        <f t="shared" si="32"/>
        <v>0.5</v>
      </c>
      <c r="Y278" s="46">
        <f t="shared" si="33"/>
        <v>0.115</v>
      </c>
      <c r="Z278" s="46">
        <f t="shared" si="34"/>
        <v>6.0093260853443457E-2</v>
      </c>
    </row>
    <row r="279" spans="15:26" x14ac:dyDescent="0.2">
      <c r="O279" s="97">
        <v>0</v>
      </c>
      <c r="P279" s="92">
        <v>5</v>
      </c>
      <c r="Q279" s="92">
        <v>3</v>
      </c>
      <c r="R279" s="98">
        <v>2</v>
      </c>
      <c r="S279" s="92">
        <f t="shared" si="28"/>
        <v>10</v>
      </c>
      <c r="T279" s="97">
        <f t="shared" si="29"/>
        <v>0</v>
      </c>
      <c r="U279" s="10">
        <f t="shared" si="30"/>
        <v>0.5</v>
      </c>
      <c r="V279" s="10">
        <f t="shared" si="31"/>
        <v>0.3</v>
      </c>
      <c r="W279" s="15">
        <f t="shared" si="32"/>
        <v>0.2</v>
      </c>
      <c r="Y279" s="46">
        <f t="shared" si="33"/>
        <v>0.1</v>
      </c>
      <c r="Z279" s="46">
        <f t="shared" si="34"/>
        <v>4.3988634895845542E-2</v>
      </c>
    </row>
    <row r="280" spans="15:26" x14ac:dyDescent="0.2">
      <c r="O280" s="97">
        <v>0</v>
      </c>
      <c r="P280" s="92">
        <v>5</v>
      </c>
      <c r="Q280" s="92">
        <v>2</v>
      </c>
      <c r="R280" s="98">
        <v>3</v>
      </c>
      <c r="S280" s="92">
        <f t="shared" si="28"/>
        <v>10</v>
      </c>
      <c r="T280" s="97">
        <f t="shared" si="29"/>
        <v>0</v>
      </c>
      <c r="U280" s="10">
        <f t="shared" si="30"/>
        <v>0.5</v>
      </c>
      <c r="V280" s="10">
        <f t="shared" si="31"/>
        <v>0.2</v>
      </c>
      <c r="W280" s="15">
        <f t="shared" si="32"/>
        <v>0.3</v>
      </c>
      <c r="Y280" s="46">
        <f t="shared" si="33"/>
        <v>0.10500000000000001</v>
      </c>
      <c r="Z280" s="46">
        <f t="shared" si="34"/>
        <v>3.9501898688544076E-2</v>
      </c>
    </row>
    <row r="281" spans="15:26" x14ac:dyDescent="0.2">
      <c r="O281" s="97">
        <v>0</v>
      </c>
      <c r="P281" s="92">
        <v>3</v>
      </c>
      <c r="Q281" s="92">
        <v>5</v>
      </c>
      <c r="R281" s="98">
        <v>2</v>
      </c>
      <c r="S281" s="92">
        <f t="shared" si="28"/>
        <v>10</v>
      </c>
      <c r="T281" s="97">
        <f t="shared" si="29"/>
        <v>0</v>
      </c>
      <c r="U281" s="10">
        <f t="shared" si="30"/>
        <v>0.3</v>
      </c>
      <c r="V281" s="10">
        <f t="shared" si="31"/>
        <v>0.5</v>
      </c>
      <c r="W281" s="15">
        <f t="shared" si="32"/>
        <v>0.2</v>
      </c>
      <c r="Y281" s="46">
        <f t="shared" si="33"/>
        <v>0.1</v>
      </c>
      <c r="Z281" s="46">
        <f t="shared" si="34"/>
        <v>5.9621137191435726E-2</v>
      </c>
    </row>
    <row r="282" spans="15:26" x14ac:dyDescent="0.2">
      <c r="O282" s="97">
        <v>0</v>
      </c>
      <c r="P282" s="92">
        <v>2</v>
      </c>
      <c r="Q282" s="92">
        <v>5</v>
      </c>
      <c r="R282" s="98">
        <v>3</v>
      </c>
      <c r="S282" s="92">
        <f t="shared" si="28"/>
        <v>10</v>
      </c>
      <c r="T282" s="97">
        <f t="shared" si="29"/>
        <v>0</v>
      </c>
      <c r="U282" s="10">
        <f t="shared" si="30"/>
        <v>0.2</v>
      </c>
      <c r="V282" s="10">
        <f t="shared" si="31"/>
        <v>0.5</v>
      </c>
      <c r="W282" s="15">
        <f t="shared" si="32"/>
        <v>0.3</v>
      </c>
      <c r="Y282" s="46">
        <f t="shared" si="33"/>
        <v>0.10500000000000001</v>
      </c>
      <c r="Z282" s="46">
        <f t="shared" si="34"/>
        <v>6.1965151496627527E-2</v>
      </c>
    </row>
    <row r="283" spans="15:26" x14ac:dyDescent="0.2">
      <c r="O283" s="97">
        <v>0</v>
      </c>
      <c r="P283" s="92">
        <v>3</v>
      </c>
      <c r="Q283" s="92">
        <v>2</v>
      </c>
      <c r="R283" s="98">
        <v>5</v>
      </c>
      <c r="S283" s="92">
        <f t="shared" si="28"/>
        <v>10</v>
      </c>
      <c r="T283" s="97">
        <f t="shared" si="29"/>
        <v>0</v>
      </c>
      <c r="U283" s="10">
        <f t="shared" si="30"/>
        <v>0.3</v>
      </c>
      <c r="V283" s="10">
        <f t="shared" si="31"/>
        <v>0.2</v>
      </c>
      <c r="W283" s="15">
        <f t="shared" si="32"/>
        <v>0.5</v>
      </c>
      <c r="Y283" s="46">
        <f t="shared" si="33"/>
        <v>0.115</v>
      </c>
      <c r="Z283" s="46">
        <f t="shared" si="34"/>
        <v>4.5960852907664801E-2</v>
      </c>
    </row>
    <row r="284" spans="15:26" x14ac:dyDescent="0.2">
      <c r="O284" s="97">
        <v>0</v>
      </c>
      <c r="P284" s="92">
        <v>2</v>
      </c>
      <c r="Q284" s="92">
        <v>3</v>
      </c>
      <c r="R284" s="98">
        <v>5</v>
      </c>
      <c r="S284" s="92">
        <f t="shared" si="28"/>
        <v>10</v>
      </c>
      <c r="T284" s="97">
        <f t="shared" si="29"/>
        <v>0</v>
      </c>
      <c r="U284" s="10">
        <f t="shared" si="30"/>
        <v>0.2</v>
      </c>
      <c r="V284" s="10">
        <f t="shared" si="31"/>
        <v>0.3</v>
      </c>
      <c r="W284" s="15">
        <f t="shared" si="32"/>
        <v>0.5</v>
      </c>
      <c r="Y284" s="46">
        <f t="shared" si="33"/>
        <v>0.115</v>
      </c>
      <c r="Z284" s="46">
        <f t="shared" si="34"/>
        <v>5.2649786324352729E-2</v>
      </c>
    </row>
    <row r="285" spans="15:26" x14ac:dyDescent="0.2">
      <c r="O285" s="97">
        <v>0</v>
      </c>
      <c r="P285" s="92">
        <v>2</v>
      </c>
      <c r="Q285" s="92">
        <v>4</v>
      </c>
      <c r="R285" s="98">
        <v>4</v>
      </c>
      <c r="S285" s="92">
        <f t="shared" si="28"/>
        <v>10</v>
      </c>
      <c r="T285" s="97">
        <f t="shared" si="29"/>
        <v>0</v>
      </c>
      <c r="U285" s="10">
        <f t="shared" si="30"/>
        <v>0.2</v>
      </c>
      <c r="V285" s="10">
        <f t="shared" si="31"/>
        <v>0.4</v>
      </c>
      <c r="W285" s="15">
        <f t="shared" si="32"/>
        <v>0.4</v>
      </c>
      <c r="Y285" s="46">
        <f t="shared" si="33"/>
        <v>0.11</v>
      </c>
      <c r="Z285" s="46">
        <f t="shared" si="34"/>
        <v>5.6736584317352068E-2</v>
      </c>
    </row>
    <row r="286" spans="15:26" x14ac:dyDescent="0.2">
      <c r="O286" s="97">
        <v>0</v>
      </c>
      <c r="P286" s="92">
        <v>4</v>
      </c>
      <c r="Q286" s="92">
        <v>2</v>
      </c>
      <c r="R286" s="98">
        <v>4</v>
      </c>
      <c r="S286" s="92">
        <f t="shared" si="28"/>
        <v>10</v>
      </c>
      <c r="T286" s="97">
        <f t="shared" si="29"/>
        <v>0</v>
      </c>
      <c r="U286" s="10">
        <f t="shared" si="30"/>
        <v>0.4</v>
      </c>
      <c r="V286" s="10">
        <f t="shared" si="31"/>
        <v>0.2</v>
      </c>
      <c r="W286" s="15">
        <f t="shared" si="32"/>
        <v>0.4</v>
      </c>
      <c r="Y286" s="46">
        <f t="shared" si="33"/>
        <v>0.11</v>
      </c>
      <c r="Z286" s="46">
        <f t="shared" si="34"/>
        <v>4.2422635467401125E-2</v>
      </c>
    </row>
    <row r="287" spans="15:26" x14ac:dyDescent="0.2">
      <c r="O287" s="97">
        <v>0</v>
      </c>
      <c r="P287" s="92">
        <v>4</v>
      </c>
      <c r="Q287" s="92">
        <v>4</v>
      </c>
      <c r="R287" s="98">
        <v>2</v>
      </c>
      <c r="S287" s="92">
        <f t="shared" si="28"/>
        <v>10</v>
      </c>
      <c r="T287" s="97">
        <f t="shared" si="29"/>
        <v>0</v>
      </c>
      <c r="U287" s="10">
        <f t="shared" si="30"/>
        <v>0.4</v>
      </c>
      <c r="V287" s="10">
        <f t="shared" si="31"/>
        <v>0.4</v>
      </c>
      <c r="W287" s="15">
        <f t="shared" si="32"/>
        <v>0.2</v>
      </c>
      <c r="Y287" s="46">
        <f t="shared" si="33"/>
        <v>0.1</v>
      </c>
      <c r="Z287" s="46">
        <f t="shared" si="34"/>
        <v>5.1527080258830897E-2</v>
      </c>
    </row>
    <row r="288" spans="15:26" x14ac:dyDescent="0.2">
      <c r="O288" s="97">
        <v>0</v>
      </c>
      <c r="P288" s="92">
        <v>4</v>
      </c>
      <c r="Q288" s="92">
        <v>3</v>
      </c>
      <c r="R288" s="98">
        <v>3</v>
      </c>
      <c r="S288" s="92">
        <f t="shared" si="28"/>
        <v>10</v>
      </c>
      <c r="T288" s="97">
        <f t="shared" si="29"/>
        <v>0</v>
      </c>
      <c r="U288" s="10">
        <f t="shared" si="30"/>
        <v>0.4</v>
      </c>
      <c r="V288" s="10">
        <f t="shared" si="31"/>
        <v>0.3</v>
      </c>
      <c r="W288" s="15">
        <f t="shared" si="32"/>
        <v>0.3</v>
      </c>
      <c r="Y288" s="46">
        <f t="shared" si="33"/>
        <v>0.10500000000000001</v>
      </c>
      <c r="Z288" s="46">
        <f t="shared" si="34"/>
        <v>4.6266186356776796E-2</v>
      </c>
    </row>
    <row r="289" spans="15:26" x14ac:dyDescent="0.2">
      <c r="O289" s="97">
        <v>0</v>
      </c>
      <c r="P289" s="92">
        <v>3</v>
      </c>
      <c r="Q289" s="92">
        <v>4</v>
      </c>
      <c r="R289" s="98">
        <v>3</v>
      </c>
      <c r="S289" s="92">
        <f t="shared" si="28"/>
        <v>10</v>
      </c>
      <c r="T289" s="97">
        <f t="shared" si="29"/>
        <v>0</v>
      </c>
      <c r="U289" s="10">
        <f t="shared" si="30"/>
        <v>0.3</v>
      </c>
      <c r="V289" s="10">
        <f t="shared" si="31"/>
        <v>0.4</v>
      </c>
      <c r="W289" s="15">
        <f t="shared" si="32"/>
        <v>0.3</v>
      </c>
      <c r="Y289" s="46">
        <f t="shared" si="33"/>
        <v>0.10500000000000001</v>
      </c>
      <c r="Z289" s="46">
        <f t="shared" si="34"/>
        <v>5.3854619114798316E-2</v>
      </c>
    </row>
    <row r="290" spans="15:26" x14ac:dyDescent="0.2">
      <c r="O290" s="97">
        <v>0</v>
      </c>
      <c r="P290" s="92">
        <v>3</v>
      </c>
      <c r="Q290" s="92">
        <v>3</v>
      </c>
      <c r="R290" s="98">
        <v>4</v>
      </c>
      <c r="S290" s="92">
        <f t="shared" si="28"/>
        <v>10</v>
      </c>
      <c r="T290" s="97">
        <f t="shared" si="29"/>
        <v>0</v>
      </c>
      <c r="U290" s="10">
        <f t="shared" si="30"/>
        <v>0.3</v>
      </c>
      <c r="V290" s="10">
        <f t="shared" si="31"/>
        <v>0.3</v>
      </c>
      <c r="W290" s="15">
        <f t="shared" si="32"/>
        <v>0.4</v>
      </c>
      <c r="Y290" s="46">
        <f t="shared" si="33"/>
        <v>0.11000000000000001</v>
      </c>
      <c r="Z290" s="46">
        <f t="shared" si="34"/>
        <v>4.918902316574298E-2</v>
      </c>
    </row>
    <row r="291" spans="15:26" x14ac:dyDescent="0.2">
      <c r="O291" s="97">
        <v>0</v>
      </c>
      <c r="P291" s="92">
        <v>0</v>
      </c>
      <c r="Q291" s="92">
        <v>10</v>
      </c>
      <c r="R291" s="98">
        <v>0</v>
      </c>
      <c r="S291" s="92">
        <f t="shared" si="28"/>
        <v>10</v>
      </c>
      <c r="T291" s="97">
        <f t="shared" si="29"/>
        <v>0</v>
      </c>
      <c r="U291" s="10">
        <f t="shared" si="30"/>
        <v>0</v>
      </c>
      <c r="V291" s="10">
        <f t="shared" si="31"/>
        <v>1</v>
      </c>
      <c r="W291" s="15">
        <f t="shared" si="32"/>
        <v>0</v>
      </c>
      <c r="Y291" s="46">
        <f t="shared" si="33"/>
        <v>0.09</v>
      </c>
      <c r="Z291" s="46">
        <f t="shared" si="34"/>
        <v>0.1</v>
      </c>
    </row>
    <row r="292" spans="15:26" x14ac:dyDescent="0.2">
      <c r="O292" s="97">
        <v>0</v>
      </c>
      <c r="P292" s="92">
        <v>0</v>
      </c>
      <c r="Q292" s="92">
        <v>0</v>
      </c>
      <c r="R292" s="98">
        <v>10</v>
      </c>
      <c r="S292" s="92">
        <f t="shared" si="28"/>
        <v>10</v>
      </c>
      <c r="T292" s="97">
        <f t="shared" si="29"/>
        <v>0</v>
      </c>
      <c r="U292" s="10">
        <f t="shared" si="30"/>
        <v>0</v>
      </c>
      <c r="V292" s="10">
        <f t="shared" si="31"/>
        <v>0</v>
      </c>
      <c r="W292" s="15">
        <f t="shared" si="32"/>
        <v>1</v>
      </c>
      <c r="Y292" s="46">
        <f t="shared" si="33"/>
        <v>0.14000000000000001</v>
      </c>
      <c r="Z292" s="46">
        <f t="shared" si="34"/>
        <v>0.06</v>
      </c>
    </row>
    <row r="293" spans="15:26" x14ac:dyDescent="0.2">
      <c r="O293" s="97">
        <v>0</v>
      </c>
      <c r="P293" s="92">
        <v>0</v>
      </c>
      <c r="Q293" s="92">
        <v>9</v>
      </c>
      <c r="R293" s="98">
        <v>1</v>
      </c>
      <c r="S293" s="92">
        <f t="shared" si="28"/>
        <v>10</v>
      </c>
      <c r="T293" s="97">
        <f t="shared" si="29"/>
        <v>0</v>
      </c>
      <c r="U293" s="10">
        <f t="shared" si="30"/>
        <v>0</v>
      </c>
      <c r="V293" s="10">
        <f t="shared" si="31"/>
        <v>0.9</v>
      </c>
      <c r="W293" s="15">
        <f t="shared" si="32"/>
        <v>0.1</v>
      </c>
      <c r="Y293" s="46">
        <f t="shared" si="33"/>
        <v>9.5000000000000001E-2</v>
      </c>
      <c r="Z293" s="46">
        <f t="shared" si="34"/>
        <v>9.2621811686017033E-2</v>
      </c>
    </row>
    <row r="294" spans="15:26" x14ac:dyDescent="0.2">
      <c r="O294" s="97">
        <v>0</v>
      </c>
      <c r="P294" s="92">
        <v>0</v>
      </c>
      <c r="Q294" s="92">
        <v>1</v>
      </c>
      <c r="R294" s="98">
        <v>9</v>
      </c>
      <c r="S294" s="92">
        <f t="shared" si="28"/>
        <v>10</v>
      </c>
      <c r="T294" s="97">
        <f t="shared" si="29"/>
        <v>0</v>
      </c>
      <c r="U294" s="10">
        <f t="shared" si="30"/>
        <v>0</v>
      </c>
      <c r="V294" s="10">
        <f t="shared" si="31"/>
        <v>0.1</v>
      </c>
      <c r="W294" s="15">
        <f t="shared" si="32"/>
        <v>0.9</v>
      </c>
      <c r="Y294" s="46">
        <f t="shared" si="33"/>
        <v>0.13500000000000004</v>
      </c>
      <c r="Z294" s="46">
        <f t="shared" si="34"/>
        <v>5.8811563488824201E-2</v>
      </c>
    </row>
    <row r="295" spans="15:26" x14ac:dyDescent="0.2">
      <c r="O295" s="97">
        <v>0</v>
      </c>
      <c r="P295" s="92">
        <v>0</v>
      </c>
      <c r="Q295" s="92">
        <v>8</v>
      </c>
      <c r="R295" s="98">
        <v>2</v>
      </c>
      <c r="S295" s="92">
        <f t="shared" si="28"/>
        <v>10</v>
      </c>
      <c r="T295" s="97">
        <f t="shared" si="29"/>
        <v>0</v>
      </c>
      <c r="U295" s="10">
        <f t="shared" si="30"/>
        <v>0</v>
      </c>
      <c r="V295" s="10">
        <f t="shared" si="31"/>
        <v>0.8</v>
      </c>
      <c r="W295" s="15">
        <f t="shared" si="32"/>
        <v>0.2</v>
      </c>
      <c r="Y295" s="46">
        <f t="shared" si="33"/>
        <v>0.1</v>
      </c>
      <c r="Z295" s="46">
        <f t="shared" si="34"/>
        <v>8.562242696863949E-2</v>
      </c>
    </row>
    <row r="296" spans="15:26" x14ac:dyDescent="0.2">
      <c r="O296" s="97">
        <v>0</v>
      </c>
      <c r="P296" s="92">
        <v>0</v>
      </c>
      <c r="Q296" s="92">
        <v>2</v>
      </c>
      <c r="R296" s="98">
        <v>8</v>
      </c>
      <c r="S296" s="92">
        <f t="shared" si="28"/>
        <v>10</v>
      </c>
      <c r="T296" s="97">
        <f t="shared" si="29"/>
        <v>0</v>
      </c>
      <c r="U296" s="10">
        <f t="shared" si="30"/>
        <v>0</v>
      </c>
      <c r="V296" s="10">
        <f t="shared" si="31"/>
        <v>0.2</v>
      </c>
      <c r="W296" s="15">
        <f t="shared" si="32"/>
        <v>0.8</v>
      </c>
      <c r="Y296" s="46">
        <f t="shared" si="33"/>
        <v>0.13</v>
      </c>
      <c r="Z296" s="46">
        <f t="shared" si="34"/>
        <v>5.9086377448613316E-2</v>
      </c>
    </row>
    <row r="297" spans="15:26" x14ac:dyDescent="0.2">
      <c r="O297" s="97">
        <v>0</v>
      </c>
      <c r="P297" s="92">
        <v>0</v>
      </c>
      <c r="Q297" s="92">
        <v>7</v>
      </c>
      <c r="R297" s="98">
        <v>3</v>
      </c>
      <c r="S297" s="92">
        <f t="shared" si="28"/>
        <v>10</v>
      </c>
      <c r="T297" s="97">
        <f t="shared" si="29"/>
        <v>0</v>
      </c>
      <c r="U297" s="10">
        <f t="shared" si="30"/>
        <v>0</v>
      </c>
      <c r="V297" s="10">
        <f t="shared" si="31"/>
        <v>0.7</v>
      </c>
      <c r="W297" s="15">
        <f t="shared" si="32"/>
        <v>0.3</v>
      </c>
      <c r="Y297" s="46">
        <f t="shared" si="33"/>
        <v>0.10500000000000001</v>
      </c>
      <c r="Z297" s="46">
        <f t="shared" si="34"/>
        <v>7.910246519546657E-2</v>
      </c>
    </row>
    <row r="298" spans="15:26" x14ac:dyDescent="0.2">
      <c r="O298" s="97">
        <v>0</v>
      </c>
      <c r="P298" s="92">
        <v>0</v>
      </c>
      <c r="Q298" s="92">
        <v>3</v>
      </c>
      <c r="R298" s="98">
        <v>7</v>
      </c>
      <c r="S298" s="92">
        <f t="shared" si="28"/>
        <v>10</v>
      </c>
      <c r="T298" s="97">
        <f t="shared" si="29"/>
        <v>0</v>
      </c>
      <c r="U298" s="10">
        <f t="shared" si="30"/>
        <v>0</v>
      </c>
      <c r="V298" s="10">
        <f t="shared" si="31"/>
        <v>0.3</v>
      </c>
      <c r="W298" s="15">
        <f t="shared" si="32"/>
        <v>0.7</v>
      </c>
      <c r="Y298" s="46">
        <f t="shared" si="33"/>
        <v>0.125</v>
      </c>
      <c r="Z298" s="46">
        <f t="shared" si="34"/>
        <v>6.0804605088759511E-2</v>
      </c>
    </row>
    <row r="299" spans="15:26" x14ac:dyDescent="0.2">
      <c r="O299" s="97">
        <v>0</v>
      </c>
      <c r="P299" s="92">
        <v>0</v>
      </c>
      <c r="Q299" s="92">
        <v>6</v>
      </c>
      <c r="R299" s="98">
        <v>4</v>
      </c>
      <c r="S299" s="92">
        <f t="shared" si="28"/>
        <v>10</v>
      </c>
      <c r="T299" s="97">
        <f t="shared" si="29"/>
        <v>0</v>
      </c>
      <c r="U299" s="10">
        <f t="shared" si="30"/>
        <v>0</v>
      </c>
      <c r="V299" s="10">
        <f t="shared" si="31"/>
        <v>0.6</v>
      </c>
      <c r="W299" s="15">
        <f t="shared" si="32"/>
        <v>0.4</v>
      </c>
      <c r="Y299" s="46">
        <f t="shared" si="33"/>
        <v>0.11000000000000001</v>
      </c>
      <c r="Z299" s="46">
        <f t="shared" si="34"/>
        <v>7.3190163273489151E-2</v>
      </c>
    </row>
    <row r="300" spans="15:26" x14ac:dyDescent="0.2">
      <c r="O300" s="97">
        <v>0</v>
      </c>
      <c r="P300" s="92">
        <v>0</v>
      </c>
      <c r="Q300" s="92">
        <v>4</v>
      </c>
      <c r="R300" s="98">
        <v>6</v>
      </c>
      <c r="S300" s="92">
        <f t="shared" si="28"/>
        <v>10</v>
      </c>
      <c r="T300" s="97">
        <f t="shared" si="29"/>
        <v>0</v>
      </c>
      <c r="U300" s="10">
        <f t="shared" si="30"/>
        <v>0</v>
      </c>
      <c r="V300" s="10">
        <f t="shared" si="31"/>
        <v>0.4</v>
      </c>
      <c r="W300" s="15">
        <f t="shared" si="32"/>
        <v>0.6</v>
      </c>
      <c r="Y300" s="46">
        <f t="shared" si="33"/>
        <v>0.12</v>
      </c>
      <c r="Z300" s="46">
        <f t="shared" si="34"/>
        <v>6.3849823805551723E-2</v>
      </c>
    </row>
    <row r="301" spans="15:26" x14ac:dyDescent="0.2">
      <c r="O301" s="97">
        <v>0</v>
      </c>
      <c r="P301" s="92">
        <v>0</v>
      </c>
      <c r="Q301" s="92">
        <v>5</v>
      </c>
      <c r="R301" s="98">
        <v>5</v>
      </c>
      <c r="S301" s="92">
        <f t="shared" si="28"/>
        <v>10</v>
      </c>
      <c r="T301" s="97">
        <f t="shared" si="29"/>
        <v>0</v>
      </c>
      <c r="U301" s="10">
        <f t="shared" si="30"/>
        <v>0</v>
      </c>
      <c r="V301" s="10">
        <f t="shared" si="31"/>
        <v>0.5</v>
      </c>
      <c r="W301" s="15">
        <f t="shared" si="32"/>
        <v>0.5</v>
      </c>
      <c r="Y301" s="46">
        <f t="shared" si="33"/>
        <v>0.115</v>
      </c>
      <c r="Z301" s="46">
        <f t="shared" si="34"/>
        <v>6.8044103344816004E-2</v>
      </c>
    </row>
    <row r="302" spans="15:26" x14ac:dyDescent="0.2">
      <c r="O302" s="94">
        <v>0</v>
      </c>
      <c r="P302" s="96">
        <v>0</v>
      </c>
      <c r="Q302" s="96">
        <v>0</v>
      </c>
      <c r="R302" s="95">
        <v>10</v>
      </c>
      <c r="S302" s="92">
        <f t="shared" si="28"/>
        <v>10</v>
      </c>
      <c r="T302" s="94">
        <f t="shared" si="29"/>
        <v>0</v>
      </c>
      <c r="U302" s="14">
        <f t="shared" si="30"/>
        <v>0</v>
      </c>
      <c r="V302" s="14">
        <f t="shared" si="31"/>
        <v>0</v>
      </c>
      <c r="W302" s="93">
        <f t="shared" si="32"/>
        <v>1</v>
      </c>
      <c r="Y302" s="46">
        <f t="shared" si="33"/>
        <v>0.14000000000000001</v>
      </c>
      <c r="Z302" s="46">
        <f t="shared" si="34"/>
        <v>0.06</v>
      </c>
    </row>
    <row r="303" spans="15:26" x14ac:dyDescent="0.2">
      <c r="O303" s="92"/>
      <c r="P303" s="92"/>
      <c r="Q303" s="92"/>
      <c r="R303" s="92"/>
    </row>
    <row r="304" spans="15:26" x14ac:dyDescent="0.2">
      <c r="O304" s="92"/>
      <c r="P304" s="92"/>
      <c r="Q304" s="92"/>
      <c r="R304" s="92"/>
    </row>
    <row r="305" spans="2:18" x14ac:dyDescent="0.2">
      <c r="O305" s="92"/>
      <c r="P305" s="92"/>
      <c r="Q305" s="92"/>
      <c r="R305" s="92"/>
    </row>
    <row r="306" spans="2:18" x14ac:dyDescent="0.2">
      <c r="O306" s="92"/>
      <c r="P306" s="92"/>
      <c r="Q306" s="92"/>
      <c r="R306" s="92"/>
    </row>
    <row r="307" spans="2:18" x14ac:dyDescent="0.2">
      <c r="O307" s="92"/>
      <c r="P307" s="92"/>
      <c r="Q307" s="92"/>
      <c r="R307" s="92"/>
    </row>
    <row r="308" spans="2:18" x14ac:dyDescent="0.2">
      <c r="O308" s="92"/>
      <c r="P308" s="92"/>
      <c r="Q308" s="92"/>
      <c r="R308" s="92"/>
    </row>
    <row r="309" spans="2:18" x14ac:dyDescent="0.2">
      <c r="O309" s="92"/>
      <c r="P309" s="92"/>
      <c r="Q309" s="92"/>
      <c r="R309" s="92"/>
    </row>
    <row r="313" spans="2:18" x14ac:dyDescent="0.2">
      <c r="B313" s="92"/>
      <c r="C313" s="92"/>
      <c r="D313" s="92"/>
      <c r="E313" s="92"/>
    </row>
    <row r="314" spans="2:18" x14ac:dyDescent="0.2">
      <c r="B314" s="92"/>
      <c r="C314" s="92"/>
      <c r="D314" s="92"/>
      <c r="E314" s="92"/>
    </row>
    <row r="315" spans="2:18" x14ac:dyDescent="0.2">
      <c r="B315" s="92"/>
      <c r="C315" s="92"/>
      <c r="D315" s="92"/>
      <c r="E315" s="92"/>
    </row>
    <row r="316" spans="2:18" x14ac:dyDescent="0.2">
      <c r="B316" s="92"/>
      <c r="C316" s="92"/>
      <c r="D316" s="92"/>
      <c r="E316" s="92"/>
    </row>
    <row r="317" spans="2:18" x14ac:dyDescent="0.2">
      <c r="B317" s="92"/>
      <c r="C317" s="92"/>
      <c r="D317" s="92"/>
      <c r="E317" s="92"/>
    </row>
    <row r="318" spans="2:18" x14ac:dyDescent="0.2">
      <c r="B318" s="92"/>
      <c r="C318" s="92"/>
      <c r="D318" s="92"/>
      <c r="E318" s="92"/>
    </row>
    <row r="319" spans="2:18" x14ac:dyDescent="0.2">
      <c r="B319" s="92"/>
      <c r="C319" s="92"/>
      <c r="D319" s="92"/>
      <c r="E319" s="92"/>
    </row>
    <row r="320" spans="2:18" x14ac:dyDescent="0.2">
      <c r="B320" s="92"/>
      <c r="C320" s="92"/>
      <c r="D320" s="92"/>
      <c r="E320" s="92"/>
    </row>
    <row r="321" spans="2:5" x14ac:dyDescent="0.2">
      <c r="B321" s="92"/>
      <c r="C321" s="92"/>
      <c r="D321" s="92"/>
      <c r="E321" s="92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zoomScale="120" zoomScaleNormal="120" workbookViewId="0">
      <selection activeCell="C2" sqref="C2"/>
    </sheetView>
  </sheetViews>
  <sheetFormatPr baseColWidth="10" defaultColWidth="11.42578125" defaultRowHeight="12.75" x14ac:dyDescent="0.2"/>
  <cols>
    <col min="1" max="1" width="3.42578125" customWidth="1"/>
    <col min="2" max="2" width="4.85546875" customWidth="1"/>
    <col min="3" max="3" width="8.7109375" customWidth="1"/>
    <col min="4" max="4" width="9.42578125" customWidth="1"/>
    <col min="5" max="5" width="8.85546875" customWidth="1"/>
    <col min="6" max="10" width="8.7109375" customWidth="1"/>
    <col min="11" max="11" width="4.7109375" customWidth="1"/>
    <col min="12" max="12" width="7" customWidth="1"/>
    <col min="13" max="13" width="10.28515625" customWidth="1"/>
    <col min="14" max="17" width="8.7109375" customWidth="1"/>
    <col min="18" max="18" width="8.85546875" customWidth="1"/>
    <col min="19" max="20" width="8.28515625" customWidth="1"/>
    <col min="21" max="256" width="9.140625" customWidth="1"/>
  </cols>
  <sheetData>
    <row r="1" spans="1:28" x14ac:dyDescent="0.2">
      <c r="A1" s="1" t="s">
        <v>145</v>
      </c>
      <c r="N1" s="99"/>
    </row>
    <row r="2" spans="1:28" x14ac:dyDescent="0.2">
      <c r="T2" s="146"/>
      <c r="U2" s="5"/>
      <c r="V2" s="5"/>
      <c r="W2" s="5"/>
      <c r="X2" s="5"/>
      <c r="Y2" s="5"/>
      <c r="Z2" s="5"/>
      <c r="AA2" s="5"/>
      <c r="AB2" s="5"/>
    </row>
    <row r="3" spans="1:28" x14ac:dyDescent="0.2">
      <c r="T3" s="146"/>
      <c r="U3" s="5"/>
      <c r="V3" s="5"/>
      <c r="W3" s="5"/>
      <c r="X3" s="5"/>
      <c r="Y3" s="5"/>
      <c r="Z3" s="5"/>
      <c r="AA3" s="5"/>
    </row>
    <row r="4" spans="1:28" x14ac:dyDescent="0.2">
      <c r="C4" s="1" t="s">
        <v>57</v>
      </c>
      <c r="T4" s="146"/>
      <c r="U4" s="5"/>
      <c r="V4" s="5"/>
      <c r="W4" s="5"/>
      <c r="X4" s="5"/>
      <c r="Y4" s="5"/>
      <c r="Z4" s="5"/>
      <c r="AA4" s="5"/>
    </row>
    <row r="5" spans="1:28" x14ac:dyDescent="0.2">
      <c r="D5" t="s">
        <v>56</v>
      </c>
      <c r="K5" s="7"/>
      <c r="T5" s="146"/>
      <c r="U5" s="5"/>
      <c r="V5" s="5"/>
      <c r="W5" s="5"/>
      <c r="X5" s="5"/>
      <c r="Y5" s="5"/>
      <c r="Z5" s="5"/>
      <c r="AA5" s="5"/>
    </row>
    <row r="6" spans="1:28" x14ac:dyDescent="0.2">
      <c r="C6" s="3" t="s">
        <v>3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7"/>
      <c r="L6" s="3"/>
      <c r="T6" s="146"/>
      <c r="U6" s="5"/>
      <c r="V6" s="5"/>
      <c r="W6" s="5"/>
      <c r="X6" s="5"/>
      <c r="Y6" s="5"/>
      <c r="Z6" s="5"/>
      <c r="AA6" s="5"/>
    </row>
    <row r="7" spans="1:28" x14ac:dyDescent="0.2">
      <c r="C7" s="3">
        <v>1</v>
      </c>
      <c r="D7" s="146">
        <v>6.3E-2</v>
      </c>
      <c r="E7" s="146">
        <v>-3.3000000000000002E-2</v>
      </c>
      <c r="F7" s="146">
        <v>6.3E-2</v>
      </c>
      <c r="G7" s="146">
        <v>6.0000000000000001E-3</v>
      </c>
      <c r="H7" s="146">
        <v>-2.8000000000000001E-2</v>
      </c>
      <c r="I7" s="146">
        <v>4.5999999999999999E-2</v>
      </c>
      <c r="J7" s="146">
        <v>9.5000000000000001E-2</v>
      </c>
      <c r="K7" s="9"/>
      <c r="T7" s="146"/>
      <c r="U7" s="5"/>
      <c r="V7" s="5"/>
      <c r="W7" s="5"/>
      <c r="X7" s="5"/>
      <c r="Y7" s="5"/>
      <c r="Z7" s="5"/>
      <c r="AA7" s="5"/>
    </row>
    <row r="8" spans="1:28" x14ac:dyDescent="0.2">
      <c r="C8" s="3">
        <v>2</v>
      </c>
      <c r="D8" s="146">
        <v>3.4000000000000002E-2</v>
      </c>
      <c r="E8" s="146">
        <v>0.05</v>
      </c>
      <c r="F8" s="146">
        <v>7.0000000000000007E-2</v>
      </c>
      <c r="G8" s="146">
        <v>5.1999999999999998E-2</v>
      </c>
      <c r="H8" s="146">
        <v>5.8000000000000003E-2</v>
      </c>
      <c r="I8" s="146">
        <v>4.7E-2</v>
      </c>
      <c r="J8" s="146">
        <v>9.1999999999999998E-2</v>
      </c>
      <c r="K8" s="9"/>
      <c r="T8" s="146"/>
      <c r="U8" s="5"/>
      <c r="V8" s="5"/>
      <c r="W8" s="5"/>
      <c r="X8" s="5"/>
      <c r="Y8" s="5"/>
      <c r="Z8" s="5"/>
      <c r="AA8" s="5"/>
    </row>
    <row r="9" spans="1:28" x14ac:dyDescent="0.2">
      <c r="C9" s="3">
        <v>3</v>
      </c>
      <c r="D9" s="146">
        <v>-3.7999999999999999E-2</v>
      </c>
      <c r="E9" s="146">
        <v>-8.0000000000000002E-3</v>
      </c>
      <c r="F9" s="146">
        <v>5.5E-2</v>
      </c>
      <c r="G9" s="146">
        <v>5.0999999999999997E-2</v>
      </c>
      <c r="H9" s="146">
        <v>0.03</v>
      </c>
      <c r="I9" s="146">
        <v>-2.1999999999999999E-2</v>
      </c>
      <c r="J9" s="146">
        <v>1.7000000000000001E-2</v>
      </c>
      <c r="K9" s="9"/>
      <c r="T9" s="146"/>
      <c r="U9" s="5"/>
      <c r="V9" s="5"/>
      <c r="W9" s="5"/>
      <c r="X9" s="5"/>
      <c r="Y9" s="5"/>
      <c r="Z9" s="5"/>
      <c r="AA9" s="5"/>
    </row>
    <row r="10" spans="1:28" x14ac:dyDescent="0.2">
      <c r="C10" s="3">
        <v>4</v>
      </c>
      <c r="D10" s="146">
        <v>7.0000000000000001E-3</v>
      </c>
      <c r="E10" s="146">
        <v>2.5000000000000001E-2</v>
      </c>
      <c r="F10" s="146">
        <v>1.0999999999999999E-2</v>
      </c>
      <c r="G10" s="146">
        <v>4.0000000000000001E-3</v>
      </c>
      <c r="H10" s="146">
        <v>-6.2E-2</v>
      </c>
      <c r="I10" s="146">
        <v>-6.0000000000000001E-3</v>
      </c>
      <c r="J10" s="146">
        <v>5.0000000000000001E-3</v>
      </c>
      <c r="K10" s="9"/>
    </row>
    <row r="11" spans="1:28" x14ac:dyDescent="0.2">
      <c r="C11" s="3">
        <v>5</v>
      </c>
      <c r="D11" s="146">
        <v>0.154</v>
      </c>
      <c r="E11" s="146">
        <v>0.10199999999999999</v>
      </c>
      <c r="F11" s="146">
        <v>0.125</v>
      </c>
      <c r="G11" s="146">
        <v>0.104</v>
      </c>
      <c r="H11" s="146">
        <v>0.187</v>
      </c>
      <c r="I11" s="146">
        <v>7.6999999999999999E-2</v>
      </c>
      <c r="J11" s="146">
        <v>8.5000000000000006E-2</v>
      </c>
      <c r="K11" s="9"/>
      <c r="M11" t="s">
        <v>52</v>
      </c>
      <c r="N11" s="3">
        <v>1</v>
      </c>
      <c r="O11" s="3">
        <v>2</v>
      </c>
      <c r="P11" s="3">
        <v>3</v>
      </c>
      <c r="Q11" s="3">
        <v>4</v>
      </c>
      <c r="R11" s="3">
        <v>5</v>
      </c>
      <c r="S11" s="3">
        <v>6</v>
      </c>
      <c r="T11" s="3">
        <v>7</v>
      </c>
    </row>
    <row r="12" spans="1:28" x14ac:dyDescent="0.2">
      <c r="C12" s="3">
        <v>6</v>
      </c>
      <c r="D12" s="146">
        <v>4.3999999999999997E-2</v>
      </c>
      <c r="E12" s="146">
        <v>6.6000000000000003E-2</v>
      </c>
      <c r="F12" s="146">
        <v>7.6999999999999999E-2</v>
      </c>
      <c r="G12" s="146">
        <v>6.0999999999999999E-2</v>
      </c>
      <c r="H12" s="146">
        <v>0.16800000000000001</v>
      </c>
      <c r="I12" s="146">
        <v>6.5000000000000002E-2</v>
      </c>
      <c r="J12" s="146">
        <v>0.08</v>
      </c>
      <c r="K12" s="9"/>
      <c r="M12" t="s">
        <v>51</v>
      </c>
      <c r="N12" s="3">
        <v>7.0000000000000007E-2</v>
      </c>
      <c r="O12" s="3">
        <v>0.12</v>
      </c>
      <c r="P12" s="3">
        <v>0.09</v>
      </c>
      <c r="Q12" s="3">
        <v>0.18</v>
      </c>
      <c r="R12" s="3">
        <v>0.22</v>
      </c>
      <c r="S12" s="104">
        <v>0.2</v>
      </c>
      <c r="T12" s="3">
        <v>0.12</v>
      </c>
    </row>
    <row r="13" spans="1:28" x14ac:dyDescent="0.2">
      <c r="C13" s="3">
        <v>7</v>
      </c>
      <c r="D13" s="146">
        <v>0.17</v>
      </c>
      <c r="E13" s="146">
        <v>0.192</v>
      </c>
      <c r="F13" s="146">
        <v>0.158</v>
      </c>
      <c r="G13" s="146">
        <v>0.108</v>
      </c>
      <c r="H13" s="146">
        <v>0.20899999999999999</v>
      </c>
      <c r="I13" s="146">
        <v>0.12</v>
      </c>
      <c r="J13" s="146">
        <v>0.20499999999999999</v>
      </c>
      <c r="K13" s="9"/>
    </row>
    <row r="14" spans="1:28" x14ac:dyDescent="0.2">
      <c r="C14" s="3">
        <v>8</v>
      </c>
      <c r="D14" s="146">
        <v>0.11700000000000001</v>
      </c>
      <c r="E14" s="146">
        <v>0.114</v>
      </c>
      <c r="F14" s="146">
        <v>9.1999999999999998E-2</v>
      </c>
      <c r="G14" s="146">
        <v>0.10299999999999999</v>
      </c>
      <c r="H14" s="146">
        <v>0.154</v>
      </c>
      <c r="I14" s="146">
        <v>0.10199999999999999</v>
      </c>
      <c r="J14" s="146">
        <v>0.17699999999999999</v>
      </c>
      <c r="K14" s="10"/>
      <c r="Q14" s="50"/>
    </row>
    <row r="15" spans="1:28" x14ac:dyDescent="0.2">
      <c r="K15" s="7"/>
      <c r="M15" s="3"/>
      <c r="N15" s="89"/>
      <c r="U15" s="7"/>
    </row>
    <row r="16" spans="1:28" x14ac:dyDescent="0.2">
      <c r="K16" s="7"/>
      <c r="L16" t="s">
        <v>55</v>
      </c>
      <c r="N16" s="145"/>
      <c r="U16" s="7"/>
    </row>
    <row r="17" spans="1:21" x14ac:dyDescent="0.2">
      <c r="C17" t="s">
        <v>54</v>
      </c>
      <c r="D17" s="145"/>
      <c r="K17" s="7"/>
      <c r="L17" t="s">
        <v>53</v>
      </c>
      <c r="M17" s="7"/>
      <c r="N17" s="10">
        <v>1</v>
      </c>
      <c r="O17" s="10">
        <v>2</v>
      </c>
      <c r="P17" s="10">
        <v>3</v>
      </c>
      <c r="Q17" s="10">
        <v>4</v>
      </c>
      <c r="R17" s="10">
        <v>5</v>
      </c>
      <c r="S17" s="10">
        <v>6</v>
      </c>
      <c r="T17" s="10">
        <v>7</v>
      </c>
      <c r="U17" s="18"/>
    </row>
    <row r="18" spans="1:21" x14ac:dyDescent="0.2">
      <c r="C18" s="144">
        <f ca="1">(8/7)*COVAR(OFFSET($D$7:$D$14,0,$D$17-1),OFFSET($D$7:$D$14,0,$B$19-1))</f>
        <v>6</v>
      </c>
      <c r="D18" s="126">
        <v>1</v>
      </c>
      <c r="E18" s="117">
        <v>2</v>
      </c>
      <c r="F18" s="126">
        <v>3</v>
      </c>
      <c r="G18" s="117">
        <v>4</v>
      </c>
      <c r="H18" s="126">
        <v>5</v>
      </c>
      <c r="I18" s="117">
        <v>6</v>
      </c>
      <c r="J18" s="126">
        <v>7</v>
      </c>
      <c r="K18" s="7"/>
      <c r="L18" s="7"/>
      <c r="M18" s="143">
        <f>L18*M17</f>
        <v>0</v>
      </c>
      <c r="N18" s="142">
        <f t="shared" ref="N18:T18" si="0">N12</f>
        <v>7.0000000000000007E-2</v>
      </c>
      <c r="O18" s="141">
        <f t="shared" si="0"/>
        <v>0.12</v>
      </c>
      <c r="P18" s="141">
        <f t="shared" si="0"/>
        <v>0.09</v>
      </c>
      <c r="Q18" s="141">
        <f t="shared" si="0"/>
        <v>0.18</v>
      </c>
      <c r="R18" s="141">
        <f t="shared" si="0"/>
        <v>0.22</v>
      </c>
      <c r="S18" s="141">
        <f t="shared" si="0"/>
        <v>0.2</v>
      </c>
      <c r="T18" s="140">
        <f t="shared" si="0"/>
        <v>0.12</v>
      </c>
      <c r="U18" s="139"/>
    </row>
    <row r="19" spans="1:21" x14ac:dyDescent="0.2">
      <c r="B19" s="7"/>
      <c r="C19" s="126">
        <v>1</v>
      </c>
      <c r="D19" s="138">
        <f t="dataTable" ref="D19:J25" dt2D="1" dtr="0" r1="B19" r2="D17" ca="1"/>
        <v>5.2726964285714287E-3</v>
      </c>
      <c r="E19" s="137">
        <v>4.2430714285714285E-3</v>
      </c>
      <c r="F19" s="137">
        <v>2.822910714285714E-3</v>
      </c>
      <c r="G19" s="137">
        <v>2.2381607142857142E-3</v>
      </c>
      <c r="H19" s="137">
        <v>5.5796428571428568E-3</v>
      </c>
      <c r="I19" s="137">
        <v>3.2563749999999997E-3</v>
      </c>
      <c r="J19" s="136">
        <v>4.0859285714285711E-3</v>
      </c>
      <c r="K19" s="9"/>
      <c r="L19" s="10">
        <v>1</v>
      </c>
      <c r="M19" s="87">
        <f>N18</f>
        <v>7.0000000000000007E-2</v>
      </c>
      <c r="N19" s="135">
        <f t="dataTable" ref="N19:T25" dt2D="1" dtr="0" r1="M17" r2="L18"/>
        <v>4.9000000000000007E-3</v>
      </c>
      <c r="O19" s="134">
        <v>8.4000000000000012E-3</v>
      </c>
      <c r="P19" s="134">
        <v>6.3E-3</v>
      </c>
      <c r="Q19" s="134">
        <v>1.26E-2</v>
      </c>
      <c r="R19" s="134">
        <v>1.5400000000000002E-2</v>
      </c>
      <c r="S19" s="134">
        <v>1.4000000000000002E-2</v>
      </c>
      <c r="T19" s="133">
        <v>8.4000000000000012E-3</v>
      </c>
      <c r="U19" s="7"/>
    </row>
    <row r="20" spans="1:21" x14ac:dyDescent="0.2">
      <c r="A20" s="7"/>
      <c r="C20" s="117">
        <v>2</v>
      </c>
      <c r="D20" s="132">
        <v>4.2430714285714285E-3</v>
      </c>
      <c r="E20" s="131">
        <v>5.2342857142857148E-3</v>
      </c>
      <c r="F20" s="131">
        <v>2.6533571428571426E-3</v>
      </c>
      <c r="G20" s="131">
        <v>2.5934999999999999E-3</v>
      </c>
      <c r="H20" s="131">
        <v>6.3448571428571425E-3</v>
      </c>
      <c r="I20" s="131">
        <v>2.9183571428571427E-3</v>
      </c>
      <c r="J20" s="130">
        <v>3.8479999999999994E-3</v>
      </c>
      <c r="K20" s="9"/>
      <c r="L20" s="10">
        <v>2</v>
      </c>
      <c r="M20" s="129">
        <f>O18</f>
        <v>0.12</v>
      </c>
      <c r="N20" s="128">
        <v>8.4000000000000012E-3</v>
      </c>
      <c r="O20" s="118">
        <v>1.44E-2</v>
      </c>
      <c r="P20" s="118">
        <v>1.0799999999999999E-2</v>
      </c>
      <c r="Q20" s="118">
        <v>2.1599999999999998E-2</v>
      </c>
      <c r="R20" s="118">
        <v>2.64E-2</v>
      </c>
      <c r="S20" s="118">
        <v>2.4E-2</v>
      </c>
      <c r="T20" s="127">
        <v>1.44E-2</v>
      </c>
      <c r="U20" s="7"/>
    </row>
    <row r="21" spans="1:21" x14ac:dyDescent="0.2">
      <c r="C21" s="126">
        <v>3</v>
      </c>
      <c r="D21" s="132">
        <v>2.822910714285714E-3</v>
      </c>
      <c r="E21" s="131">
        <v>2.6533571428571426E-3</v>
      </c>
      <c r="F21" s="131">
        <v>2.0031249999999997E-3</v>
      </c>
      <c r="G21" s="131">
        <v>1.6159464285714286E-3</v>
      </c>
      <c r="H21" s="131">
        <v>4.0714999999999996E-3</v>
      </c>
      <c r="I21" s="131">
        <v>1.8537321428571426E-3</v>
      </c>
      <c r="J21" s="130">
        <v>2.4792142857142855E-3</v>
      </c>
      <c r="K21" s="9"/>
      <c r="L21" s="10">
        <v>3</v>
      </c>
      <c r="M21" s="129">
        <f>P18</f>
        <v>0.09</v>
      </c>
      <c r="N21" s="128">
        <v>6.3E-3</v>
      </c>
      <c r="O21" s="118">
        <v>1.0799999999999999E-2</v>
      </c>
      <c r="P21" s="118">
        <v>8.0999999999999996E-3</v>
      </c>
      <c r="Q21" s="118">
        <v>1.6199999999999999E-2</v>
      </c>
      <c r="R21" s="118">
        <v>1.9799999999999998E-2</v>
      </c>
      <c r="S21" s="118">
        <v>1.7999999999999999E-2</v>
      </c>
      <c r="T21" s="127">
        <v>1.0799999999999999E-2</v>
      </c>
      <c r="U21" s="7"/>
    </row>
    <row r="22" spans="1:21" x14ac:dyDescent="0.2">
      <c r="C22" s="117">
        <v>4</v>
      </c>
      <c r="D22" s="132">
        <v>2.2381607142857142E-3</v>
      </c>
      <c r="E22" s="131">
        <v>2.5934999999999999E-3</v>
      </c>
      <c r="F22" s="131">
        <v>1.6159464285714286E-3</v>
      </c>
      <c r="G22" s="131">
        <v>1.7538392857142857E-3</v>
      </c>
      <c r="H22" s="131">
        <v>4.0706428571428569E-3</v>
      </c>
      <c r="I22" s="131">
        <v>1.5414821428571424E-3</v>
      </c>
      <c r="J22" s="130">
        <v>2.0173571428571424E-3</v>
      </c>
      <c r="K22" s="9"/>
      <c r="L22" s="10">
        <v>4</v>
      </c>
      <c r="M22" s="129">
        <f>Q18</f>
        <v>0.18</v>
      </c>
      <c r="N22" s="128">
        <v>1.26E-2</v>
      </c>
      <c r="O22" s="118">
        <v>2.1599999999999998E-2</v>
      </c>
      <c r="P22" s="118">
        <v>1.6199999999999999E-2</v>
      </c>
      <c r="Q22" s="118">
        <v>3.2399999999999998E-2</v>
      </c>
      <c r="R22" s="118">
        <v>3.9599999999999996E-2</v>
      </c>
      <c r="S22" s="118">
        <v>3.5999999999999997E-2</v>
      </c>
      <c r="T22" s="127">
        <v>2.1599999999999998E-2</v>
      </c>
      <c r="U22" s="7"/>
    </row>
    <row r="23" spans="1:21" x14ac:dyDescent="0.2">
      <c r="C23" s="126">
        <v>5</v>
      </c>
      <c r="D23" s="132">
        <v>5.5796428571428568E-3</v>
      </c>
      <c r="E23" s="131">
        <v>6.3448571428571425E-3</v>
      </c>
      <c r="F23" s="131">
        <v>4.0714999999999996E-3</v>
      </c>
      <c r="G23" s="131">
        <v>4.0706428571428569E-3</v>
      </c>
      <c r="H23" s="131">
        <v>1.0771428571428571E-2</v>
      </c>
      <c r="I23" s="131">
        <v>4.1230714285714273E-3</v>
      </c>
      <c r="J23" s="130">
        <v>4.9502857142857135E-3</v>
      </c>
      <c r="K23" s="9"/>
      <c r="L23" s="10">
        <v>5</v>
      </c>
      <c r="M23" s="129">
        <f>R18</f>
        <v>0.22</v>
      </c>
      <c r="N23" s="128">
        <v>1.5400000000000002E-2</v>
      </c>
      <c r="O23" s="118">
        <v>2.64E-2</v>
      </c>
      <c r="P23" s="118">
        <v>1.9799999999999998E-2</v>
      </c>
      <c r="Q23" s="118">
        <v>3.9599999999999996E-2</v>
      </c>
      <c r="R23" s="118">
        <v>4.8399999999999999E-2</v>
      </c>
      <c r="S23" s="118">
        <v>4.4000000000000004E-2</v>
      </c>
      <c r="T23" s="127">
        <v>2.64E-2</v>
      </c>
      <c r="U23" s="7"/>
    </row>
    <row r="24" spans="1:21" x14ac:dyDescent="0.2">
      <c r="C24" s="117">
        <v>6</v>
      </c>
      <c r="D24" s="132">
        <v>3.2563749999999997E-3</v>
      </c>
      <c r="E24" s="131">
        <v>2.9183571428571427E-3</v>
      </c>
      <c r="F24" s="131">
        <v>1.8537321428571426E-3</v>
      </c>
      <c r="G24" s="131">
        <v>1.5414821428571424E-3</v>
      </c>
      <c r="H24" s="131">
        <v>4.1230714285714273E-3</v>
      </c>
      <c r="I24" s="131">
        <v>2.3996964285714281E-3</v>
      </c>
      <c r="J24" s="130">
        <v>3.1640714285714275E-3</v>
      </c>
      <c r="K24" s="9"/>
      <c r="L24" s="10">
        <v>6</v>
      </c>
      <c r="M24" s="129">
        <f>S18</f>
        <v>0.2</v>
      </c>
      <c r="N24" s="128">
        <v>1.4000000000000002E-2</v>
      </c>
      <c r="O24" s="118">
        <v>2.4E-2</v>
      </c>
      <c r="P24" s="118">
        <v>1.7999999999999999E-2</v>
      </c>
      <c r="Q24" s="118">
        <v>3.5999999999999997E-2</v>
      </c>
      <c r="R24" s="118">
        <v>4.4000000000000004E-2</v>
      </c>
      <c r="S24" s="118">
        <v>4.0000000000000008E-2</v>
      </c>
      <c r="T24" s="127">
        <v>2.4E-2</v>
      </c>
      <c r="U24" s="7"/>
    </row>
    <row r="25" spans="1:21" x14ac:dyDescent="0.2">
      <c r="C25" s="126">
        <v>7</v>
      </c>
      <c r="D25" s="125">
        <v>4.0859285714285711E-3</v>
      </c>
      <c r="E25" s="124">
        <v>3.8479999999999994E-3</v>
      </c>
      <c r="F25" s="124">
        <v>2.4792142857142855E-3</v>
      </c>
      <c r="G25" s="124">
        <v>2.0173571428571424E-3</v>
      </c>
      <c r="H25" s="124">
        <v>4.9502857142857135E-3</v>
      </c>
      <c r="I25" s="124">
        <v>3.1640714285714275E-3</v>
      </c>
      <c r="J25" s="123">
        <v>4.7628571428571416E-3</v>
      </c>
      <c r="K25" s="9"/>
      <c r="L25" s="10">
        <v>7</v>
      </c>
      <c r="M25" s="122">
        <f>T18</f>
        <v>0.12</v>
      </c>
      <c r="N25" s="121">
        <v>8.4000000000000012E-3</v>
      </c>
      <c r="O25" s="120">
        <v>1.44E-2</v>
      </c>
      <c r="P25" s="120">
        <v>1.0799999999999999E-2</v>
      </c>
      <c r="Q25" s="120">
        <v>2.1599999999999998E-2</v>
      </c>
      <c r="R25" s="120">
        <v>2.64E-2</v>
      </c>
      <c r="S25" s="120">
        <v>2.4E-2</v>
      </c>
      <c r="T25" s="119">
        <v>1.44E-2</v>
      </c>
      <c r="U25" s="7"/>
    </row>
    <row r="26" spans="1:21" x14ac:dyDescent="0.2">
      <c r="D26" s="89"/>
      <c r="K26" s="10"/>
      <c r="L26" s="7"/>
      <c r="M26" s="118"/>
      <c r="N26" s="7"/>
      <c r="O26" s="7"/>
      <c r="P26" s="7"/>
      <c r="Q26" s="7"/>
      <c r="R26" s="7"/>
      <c r="S26" s="7"/>
      <c r="T26" s="7"/>
      <c r="U26" s="7"/>
    </row>
    <row r="27" spans="1:21" x14ac:dyDescent="0.2">
      <c r="C27" s="7"/>
      <c r="D27" s="7"/>
      <c r="E27" s="7"/>
      <c r="F27" s="7"/>
      <c r="G27" s="7"/>
      <c r="H27" s="7"/>
      <c r="I27" s="7"/>
      <c r="J27" s="7"/>
      <c r="K27" s="7"/>
      <c r="O27" s="113"/>
      <c r="P27" s="113"/>
    </row>
    <row r="28" spans="1:21" x14ac:dyDescent="0.2">
      <c r="B28" t="s">
        <v>59</v>
      </c>
      <c r="F28" s="114">
        <f>SQRT(SUMPRODUCT($D$19:$J$25,$N$19:$T$25))</f>
        <v>6.1162473964258272E-2</v>
      </c>
      <c r="G28" s="7"/>
    </row>
    <row r="29" spans="1:21" x14ac:dyDescent="0.2">
      <c r="G29" s="7"/>
    </row>
    <row r="30" spans="1:21" x14ac:dyDescent="0.2">
      <c r="C30" t="s">
        <v>52</v>
      </c>
      <c r="D30" s="117">
        <v>1</v>
      </c>
      <c r="E30" s="117">
        <v>2</v>
      </c>
      <c r="F30" s="117">
        <v>3</v>
      </c>
      <c r="G30" s="117">
        <v>4</v>
      </c>
      <c r="H30" s="117">
        <v>5</v>
      </c>
      <c r="I30" s="117">
        <v>6</v>
      </c>
      <c r="J30" s="117">
        <v>7</v>
      </c>
      <c r="O30" s="113"/>
      <c r="P30" s="113"/>
    </row>
    <row r="31" spans="1:21" x14ac:dyDescent="0.2">
      <c r="C31" t="s">
        <v>51</v>
      </c>
      <c r="D31" s="104">
        <f t="shared" ref="D31:J31" si="1">N12</f>
        <v>7.0000000000000007E-2</v>
      </c>
      <c r="E31" s="104">
        <f t="shared" si="1"/>
        <v>0.12</v>
      </c>
      <c r="F31" s="104">
        <f t="shared" si="1"/>
        <v>0.09</v>
      </c>
      <c r="G31" s="104">
        <f t="shared" si="1"/>
        <v>0.18</v>
      </c>
      <c r="H31" s="104">
        <f t="shared" si="1"/>
        <v>0.22</v>
      </c>
      <c r="I31" s="104">
        <f t="shared" si="1"/>
        <v>0.2</v>
      </c>
      <c r="J31" s="104">
        <f t="shared" si="1"/>
        <v>0.12</v>
      </c>
      <c r="M31" s="116"/>
      <c r="O31" s="113"/>
      <c r="P31" s="113"/>
    </row>
    <row r="32" spans="1:21" x14ac:dyDescent="0.2">
      <c r="A32" t="s">
        <v>50</v>
      </c>
      <c r="D32" s="5">
        <f t="shared" ref="D32:J32" si="2">AVERAGE(D7:D14)</f>
        <v>6.8875000000000006E-2</v>
      </c>
      <c r="E32" s="5">
        <f t="shared" si="2"/>
        <v>6.3500000000000001E-2</v>
      </c>
      <c r="F32" s="5">
        <f t="shared" si="2"/>
        <v>8.1375000000000003E-2</v>
      </c>
      <c r="G32" s="5">
        <f t="shared" si="2"/>
        <v>6.1124999999999992E-2</v>
      </c>
      <c r="H32" s="5">
        <f t="shared" si="2"/>
        <v>8.9499999999999996E-2</v>
      </c>
      <c r="I32" s="5">
        <f t="shared" si="2"/>
        <v>5.3624999999999999E-2</v>
      </c>
      <c r="J32" s="5">
        <f t="shared" si="2"/>
        <v>9.4500000000000001E-2</v>
      </c>
      <c r="M32" s="1"/>
      <c r="O32" s="113"/>
      <c r="P32" s="113"/>
    </row>
    <row r="34" spans="2:14" x14ac:dyDescent="0.2">
      <c r="E34" s="115"/>
      <c r="M34" s="113"/>
      <c r="N34" s="113"/>
    </row>
    <row r="35" spans="2:14" x14ac:dyDescent="0.2">
      <c r="B35" t="s">
        <v>49</v>
      </c>
      <c r="F35" s="114">
        <f>SUMPRODUCT(D31:J31,D32:J32)</f>
        <v>7.2522500000000004E-2</v>
      </c>
      <c r="M35" s="113"/>
      <c r="N35" s="113"/>
    </row>
    <row r="36" spans="2:14" x14ac:dyDescent="0.2">
      <c r="M36" s="113"/>
      <c r="N36" s="113"/>
    </row>
    <row r="37" spans="2:14" x14ac:dyDescent="0.2">
      <c r="M37" s="113"/>
      <c r="N37" s="113"/>
    </row>
    <row r="42" spans="2:14" x14ac:dyDescent="0.2">
      <c r="L42" s="113"/>
    </row>
    <row r="45" spans="2:14" x14ac:dyDescent="0.2">
      <c r="C45" s="7"/>
    </row>
    <row r="46" spans="2:14" x14ac:dyDescent="0.2">
      <c r="B46" s="10"/>
    </row>
    <row r="47" spans="2:14" x14ac:dyDescent="0.2">
      <c r="B47" s="10"/>
      <c r="C47" s="7"/>
      <c r="D47" s="10"/>
      <c r="E47" s="10"/>
      <c r="F47" s="10"/>
      <c r="G47" s="10"/>
      <c r="H47" s="10"/>
      <c r="I47" s="10"/>
      <c r="J47" s="10"/>
      <c r="K47" s="7"/>
    </row>
    <row r="48" spans="2:14" x14ac:dyDescent="0.2">
      <c r="B48" s="10"/>
      <c r="C48" s="10"/>
      <c r="D48" s="7"/>
      <c r="E48" s="7"/>
      <c r="F48" s="7"/>
      <c r="G48" s="7"/>
      <c r="H48" s="7"/>
      <c r="I48" s="7"/>
      <c r="J48" s="7"/>
      <c r="K48" s="7"/>
    </row>
    <row r="49" spans="2:13" x14ac:dyDescent="0.2">
      <c r="B49" s="10"/>
      <c r="C49" s="10"/>
      <c r="D49" s="7"/>
      <c r="E49" s="7"/>
      <c r="F49" s="7"/>
      <c r="G49" s="7"/>
      <c r="H49" s="7"/>
      <c r="I49" s="7"/>
      <c r="J49" s="7"/>
      <c r="K49" s="7"/>
    </row>
    <row r="50" spans="2:13" x14ac:dyDescent="0.2">
      <c r="B50" s="10"/>
      <c r="C50" s="10"/>
      <c r="D50" s="7"/>
      <c r="E50" s="7"/>
      <c r="F50" s="7"/>
      <c r="G50" s="7"/>
      <c r="H50" s="7"/>
      <c r="I50" s="7"/>
      <c r="J50" s="7"/>
      <c r="K50" s="7"/>
    </row>
    <row r="51" spans="2:13" x14ac:dyDescent="0.2">
      <c r="B51" s="10"/>
      <c r="C51" s="10"/>
      <c r="D51" s="7"/>
      <c r="E51" s="7"/>
      <c r="F51" s="7"/>
      <c r="G51" s="7"/>
      <c r="H51" s="7"/>
      <c r="I51" s="7"/>
      <c r="J51" s="7"/>
      <c r="K51" s="7"/>
      <c r="L51" s="113"/>
    </row>
    <row r="52" spans="2:13" x14ac:dyDescent="0.2">
      <c r="C52" s="10"/>
      <c r="D52" s="7"/>
      <c r="E52" s="7"/>
      <c r="F52" s="7"/>
      <c r="G52" s="7"/>
      <c r="H52" s="7"/>
      <c r="I52" s="7"/>
      <c r="J52" s="7"/>
      <c r="K52" s="7"/>
    </row>
    <row r="53" spans="2:13" x14ac:dyDescent="0.2">
      <c r="C53" s="10"/>
      <c r="D53" s="7"/>
      <c r="E53" s="7"/>
      <c r="F53" s="7"/>
      <c r="G53" s="7"/>
      <c r="H53" s="7"/>
      <c r="I53" s="7"/>
      <c r="J53" s="7"/>
      <c r="K53" s="7"/>
    </row>
    <row r="54" spans="2:13" x14ac:dyDescent="0.2">
      <c r="C54" s="10"/>
      <c r="D54" s="7"/>
      <c r="E54" s="7"/>
      <c r="F54" s="7"/>
      <c r="G54" s="7"/>
      <c r="H54" s="7"/>
      <c r="I54" s="7"/>
      <c r="J54" s="7"/>
      <c r="K54" s="7"/>
    </row>
    <row r="55" spans="2:13" x14ac:dyDescent="0.2">
      <c r="C55" s="7"/>
      <c r="D55" s="7"/>
      <c r="E55" s="7"/>
      <c r="F55" s="7"/>
      <c r="G55" s="7"/>
      <c r="H55" s="7"/>
      <c r="I55" s="7"/>
      <c r="J55" s="7"/>
      <c r="K55" s="7"/>
      <c r="M55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7"/>
  <sheetViews>
    <sheetView zoomScale="115" zoomScaleNormal="115" workbookViewId="0">
      <selection activeCell="A2" sqref="A2"/>
    </sheetView>
  </sheetViews>
  <sheetFormatPr baseColWidth="10" defaultColWidth="11.42578125" defaultRowHeight="12.75" x14ac:dyDescent="0.2"/>
  <cols>
    <col min="1" max="1" width="18.42578125" customWidth="1"/>
    <col min="2" max="2" width="10.28515625" customWidth="1"/>
    <col min="3" max="3" width="10.140625" customWidth="1"/>
    <col min="4" max="12" width="9.7109375" customWidth="1"/>
    <col min="13" max="23" width="8.7109375" customWidth="1"/>
    <col min="24" max="24" width="5" customWidth="1"/>
    <col min="25" max="25" width="10.28515625" customWidth="1"/>
    <col min="26" max="26" width="10.140625" customWidth="1"/>
    <col min="27" max="256" width="9.140625" customWidth="1"/>
  </cols>
  <sheetData>
    <row r="1" spans="1:23" x14ac:dyDescent="0.2">
      <c r="A1" s="2" t="s">
        <v>146</v>
      </c>
    </row>
    <row r="2" spans="1:23" x14ac:dyDescent="0.2">
      <c r="B2" s="10"/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N2" s="92"/>
      <c r="O2" s="92"/>
      <c r="P2" s="92"/>
      <c r="Q2" s="92"/>
      <c r="R2" s="92"/>
      <c r="S2" s="92"/>
      <c r="T2" s="92"/>
      <c r="U2" s="92"/>
      <c r="V2" s="92"/>
      <c r="W2" s="92"/>
    </row>
    <row r="3" spans="1:23" x14ac:dyDescent="0.2">
      <c r="B3" s="10" t="s">
        <v>14</v>
      </c>
      <c r="C3" s="4">
        <v>3.5999999999999999E-3</v>
      </c>
      <c r="D3" s="4">
        <v>7.0000000000000001E-3</v>
      </c>
      <c r="E3" s="4">
        <v>-2.0000000000000001E-4</v>
      </c>
      <c r="F3" s="4">
        <v>2.6499999999999999E-2</v>
      </c>
      <c r="G3" s="4">
        <v>9.5999999999999992E-3</v>
      </c>
      <c r="H3" s="4">
        <v>8.0999999999999996E-3</v>
      </c>
      <c r="I3" s="4">
        <v>1.66E-2</v>
      </c>
      <c r="J3" s="4">
        <v>5.0000000000000001E-4</v>
      </c>
      <c r="K3" s="4">
        <v>3.8E-3</v>
      </c>
      <c r="L3" s="4">
        <v>2.9700000000000001E-2</v>
      </c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">
      <c r="B4" s="10" t="s">
        <v>13</v>
      </c>
      <c r="C4" s="4">
        <v>4.1000000000000003E-3</v>
      </c>
      <c r="D4" s="4">
        <v>1.18E-2</v>
      </c>
      <c r="E4" s="4">
        <v>-5.9999999999999995E-4</v>
      </c>
      <c r="F4" s="4">
        <v>1.4800000000000001E-2</v>
      </c>
      <c r="G4" s="4">
        <v>2.3599999999999999E-2</v>
      </c>
      <c r="H4" s="4">
        <v>7.9000000000000008E-3</v>
      </c>
      <c r="I4" s="4">
        <v>3.5000000000000001E-3</v>
      </c>
      <c r="J4" s="4">
        <v>-5.0000000000000001E-3</v>
      </c>
      <c r="K4" s="4">
        <v>-2.8E-3</v>
      </c>
      <c r="L4" s="4">
        <v>1.5699999999999999E-2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">
      <c r="B5" s="10" t="s">
        <v>12</v>
      </c>
      <c r="C5" s="4">
        <v>2.7400000000000001E-2</v>
      </c>
      <c r="D5" s="4">
        <v>1.3100000000000001E-2</v>
      </c>
      <c r="E5" s="4">
        <v>1.2699999999999999E-2</v>
      </c>
      <c r="F5" s="4">
        <v>2.58E-2</v>
      </c>
      <c r="G5" s="4">
        <v>3.3E-3</v>
      </c>
      <c r="H5" s="4">
        <v>1.9099999999999999E-2</v>
      </c>
      <c r="I5" s="4">
        <v>2.5999999999999999E-3</v>
      </c>
      <c r="J5" s="4">
        <v>3.27E-2</v>
      </c>
      <c r="K5" s="4">
        <v>2.0899999999999998E-2</v>
      </c>
      <c r="L5" s="4">
        <v>1.26E-2</v>
      </c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">
      <c r="B6" s="10" t="s">
        <v>11</v>
      </c>
      <c r="C6" s="4">
        <v>-2.0999999999999999E-3</v>
      </c>
      <c r="D6" s="4">
        <v>4.4999999999999997E-3</v>
      </c>
      <c r="E6" s="4">
        <v>1.6000000000000001E-3</v>
      </c>
      <c r="F6" s="4">
        <v>4.7999999999999996E-3</v>
      </c>
      <c r="G6" s="4">
        <v>-1.26E-2</v>
      </c>
      <c r="H6" s="4">
        <v>5.0000000000000001E-4</v>
      </c>
      <c r="I6" s="4">
        <v>6.4000000000000003E-3</v>
      </c>
      <c r="J6" s="4">
        <v>1.6199999999999999E-2</v>
      </c>
      <c r="K6" s="4">
        <v>-5.9999999999999995E-4</v>
      </c>
      <c r="L6" s="4">
        <v>4.3E-3</v>
      </c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">
      <c r="B7" s="10" t="s">
        <v>10</v>
      </c>
      <c r="C7" s="4">
        <v>0</v>
      </c>
      <c r="D7" s="4">
        <v>5.9999999999999995E-4</v>
      </c>
      <c r="E7" s="4">
        <v>8.0000000000000004E-4</v>
      </c>
      <c r="F7" s="4">
        <v>3.0000000000000001E-3</v>
      </c>
      <c r="G7" s="4">
        <v>-5.4000000000000003E-3</v>
      </c>
      <c r="H7" s="4">
        <v>4.1000000000000003E-3</v>
      </c>
      <c r="I7" s="4">
        <v>8.2000000000000007E-3</v>
      </c>
      <c r="J7" s="4">
        <v>1.6799999999999999E-2</v>
      </c>
      <c r="K7" s="4">
        <v>5.0000000000000001E-3</v>
      </c>
      <c r="L7" s="4">
        <v>5.4999999999999997E-3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">
      <c r="B8" s="10" t="s">
        <v>9</v>
      </c>
      <c r="C8" s="4">
        <v>1.04E-2</v>
      </c>
      <c r="D8" s="4">
        <v>1.2200000000000001E-2</v>
      </c>
      <c r="E8" s="4">
        <v>1.5599999999999999E-2</v>
      </c>
      <c r="F8" s="4">
        <v>1.0999999999999999E-2</v>
      </c>
      <c r="G8" s="4">
        <v>1.4E-3</v>
      </c>
      <c r="H8" s="4">
        <v>7.4999999999999997E-3</v>
      </c>
      <c r="I8" s="4">
        <v>6.8999999999999999E-3</v>
      </c>
      <c r="J8" s="4">
        <v>4.9799999999999997E-2</v>
      </c>
      <c r="K8" s="4">
        <v>3.9699999999999999E-2</v>
      </c>
      <c r="L8" s="4">
        <v>1.9400000000000001E-2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">
      <c r="B9" s="10" t="s">
        <v>25</v>
      </c>
      <c r="C9" s="4">
        <v>2.2000000000000001E-3</v>
      </c>
      <c r="D9" s="4">
        <v>1.04E-2</v>
      </c>
      <c r="E9" s="4">
        <v>5.4999999999999997E-3</v>
      </c>
      <c r="F9" s="4">
        <v>1E-4</v>
      </c>
      <c r="G9" s="4">
        <v>4.8999999999999998E-3</v>
      </c>
      <c r="H9" s="4">
        <v>3.8E-3</v>
      </c>
      <c r="I9" s="4">
        <v>1.14E-2</v>
      </c>
      <c r="J9" s="4">
        <v>1E-4</v>
      </c>
      <c r="K9" s="4">
        <v>-6.0000000000000001E-3</v>
      </c>
      <c r="L9" s="4">
        <v>6.3E-3</v>
      </c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B10" s="10" t="s">
        <v>24</v>
      </c>
      <c r="C10" s="4">
        <v>-1E-4</v>
      </c>
      <c r="D10" s="4">
        <v>3.8E-3</v>
      </c>
      <c r="E10" s="4">
        <v>8.0000000000000002E-3</v>
      </c>
      <c r="F10" s="4">
        <v>0</v>
      </c>
      <c r="G10" s="4">
        <v>-1E-3</v>
      </c>
      <c r="H10" s="4">
        <v>9.9000000000000008E-3</v>
      </c>
      <c r="I10" s="4">
        <v>1.8E-3</v>
      </c>
      <c r="J10" s="4">
        <v>-9.7999999999999997E-3</v>
      </c>
      <c r="K10" s="4">
        <v>9.1000000000000004E-3</v>
      </c>
      <c r="L10" s="4">
        <v>4.1999999999999997E-3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">
      <c r="B11" s="10" t="s">
        <v>23</v>
      </c>
      <c r="C11" s="4">
        <v>8.2000000000000007E-3</v>
      </c>
      <c r="D11" s="4">
        <v>2.5999999999999999E-3</v>
      </c>
      <c r="E11" s="4">
        <v>9.7999999999999997E-3</v>
      </c>
      <c r="F11" s="4">
        <v>4.8999999999999998E-3</v>
      </c>
      <c r="G11" s="4">
        <v>-4.0000000000000002E-4</v>
      </c>
      <c r="H11" s="4">
        <v>1.23E-2</v>
      </c>
      <c r="I11" s="4">
        <v>2.2000000000000001E-3</v>
      </c>
      <c r="J11" s="4">
        <v>2.8E-3</v>
      </c>
      <c r="K11" s="4">
        <v>-4.0000000000000002E-4</v>
      </c>
      <c r="L11" s="4">
        <v>1.3899999999999999E-2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B12" s="10" t="s">
        <v>22</v>
      </c>
      <c r="C12" s="4">
        <v>2.5999999999999999E-2</v>
      </c>
      <c r="D12" s="4">
        <v>-4.1000000000000003E-3</v>
      </c>
      <c r="E12" s="4">
        <v>1.26E-2</v>
      </c>
      <c r="F12" s="4">
        <v>6.8999999999999999E-3</v>
      </c>
      <c r="G12" s="4">
        <v>-1.37E-2</v>
      </c>
      <c r="H12" s="4">
        <v>2.7000000000000001E-3</v>
      </c>
      <c r="I12" s="4">
        <v>2.7000000000000001E-3</v>
      </c>
      <c r="J12" s="4">
        <v>-1.29E-2</v>
      </c>
      <c r="K12" s="4">
        <v>-3.2000000000000002E-3</v>
      </c>
      <c r="L12" s="4">
        <v>7.1999999999999998E-3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B13" s="10" t="s">
        <v>21</v>
      </c>
      <c r="C13" s="4">
        <v>3.9399999999999998E-2</v>
      </c>
      <c r="D13" s="4">
        <v>1.7299999999999999E-2</v>
      </c>
      <c r="E13" s="4">
        <v>3.5000000000000001E-3</v>
      </c>
      <c r="F13" s="4">
        <v>3.5999999999999999E-3</v>
      </c>
      <c r="G13" s="4">
        <v>1.4200000000000001E-2</v>
      </c>
      <c r="H13" s="4">
        <v>1.35E-2</v>
      </c>
      <c r="I13" s="4">
        <v>4.8999999999999998E-3</v>
      </c>
      <c r="J13" s="4">
        <v>6.3E-3</v>
      </c>
      <c r="K13" s="4">
        <v>-1.8E-3</v>
      </c>
      <c r="L13" s="4">
        <v>8.9999999999999993E-3</v>
      </c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B14" s="10" t="s">
        <v>20</v>
      </c>
      <c r="C14" s="4">
        <v>2.0199999999999999E-2</v>
      </c>
      <c r="D14" s="4">
        <v>8.8000000000000005E-3</v>
      </c>
      <c r="E14" s="4">
        <v>1.9900000000000001E-2</v>
      </c>
      <c r="F14" s="4">
        <v>2.5000000000000001E-2</v>
      </c>
      <c r="G14" s="4">
        <v>8.6E-3</v>
      </c>
      <c r="H14" s="4">
        <v>1.11E-2</v>
      </c>
      <c r="I14" s="4">
        <v>5.0000000000000001E-3</v>
      </c>
      <c r="J14" s="4">
        <v>2.3199999999999998E-2</v>
      </c>
      <c r="K14" s="4">
        <v>6.6E-3</v>
      </c>
      <c r="L14" s="4">
        <v>2.06E-2</v>
      </c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">
      <c r="B15" s="7"/>
      <c r="C15" s="7"/>
      <c r="D15" s="7"/>
      <c r="E15" s="7"/>
      <c r="F15" s="7"/>
      <c r="G15" s="7"/>
      <c r="H15" s="7"/>
      <c r="I15" s="7"/>
      <c r="J15" s="7"/>
    </row>
    <row r="16" spans="1:23" x14ac:dyDescent="0.2">
      <c r="C16" s="7"/>
      <c r="O16" s="4"/>
    </row>
    <row r="17" spans="1:15" x14ac:dyDescent="0.2">
      <c r="A17" t="s">
        <v>54</v>
      </c>
      <c r="B17" s="184" t="e">
        <f ca="1">(12/11)*COVAR(OFFSET($C$3:$C$14,0,$C$16-1),OFFSET($C$3:$C$14,0,$A$18-1))</f>
        <v>#DIV/0!</v>
      </c>
      <c r="C17" s="183">
        <v>1</v>
      </c>
      <c r="D17" s="183">
        <v>2</v>
      </c>
      <c r="E17" s="183">
        <v>3</v>
      </c>
      <c r="F17" s="183">
        <v>4</v>
      </c>
      <c r="G17" s="183">
        <v>5</v>
      </c>
      <c r="H17" s="183">
        <v>6</v>
      </c>
      <c r="I17" s="183">
        <v>7</v>
      </c>
      <c r="J17" s="183">
        <v>8</v>
      </c>
      <c r="K17" s="183">
        <v>9</v>
      </c>
      <c r="L17" s="183">
        <v>10</v>
      </c>
      <c r="O17" s="4"/>
    </row>
    <row r="18" spans="1:15" x14ac:dyDescent="0.2">
      <c r="A18" s="92"/>
      <c r="B18" s="179">
        <v>1</v>
      </c>
      <c r="C18" s="182">
        <f t="dataTable" ref="C18:L27" dt2D="1" dtr="0" r1="A18" r2="C16" ca="1"/>
        <v>1.8041356060606058E-4</v>
      </c>
      <c r="D18" s="181">
        <v>2.9546969696969689E-5</v>
      </c>
      <c r="E18" s="181">
        <v>3.8850606060606055E-5</v>
      </c>
      <c r="F18" s="181">
        <v>3.3333333333333328E-5</v>
      </c>
      <c r="G18" s="181">
        <v>2.4553560606060607E-5</v>
      </c>
      <c r="H18" s="181">
        <v>3.906840909090909E-5</v>
      </c>
      <c r="I18" s="181">
        <v>-2.0659242424242434E-5</v>
      </c>
      <c r="J18" s="181">
        <v>3.3243106060606065E-5</v>
      </c>
      <c r="K18" s="181">
        <v>1.2249469696969696E-5</v>
      </c>
      <c r="L18" s="180">
        <v>6.5384848484848478E-6</v>
      </c>
    </row>
    <row r="19" spans="1:15" x14ac:dyDescent="0.2">
      <c r="A19" s="92"/>
      <c r="B19" s="174">
        <v>2</v>
      </c>
      <c r="C19" s="178">
        <v>2.9546969696969689E-5</v>
      </c>
      <c r="D19" s="176">
        <v>3.6987878787878794E-5</v>
      </c>
      <c r="E19" s="177">
        <v>-1.0484848484848342E-7</v>
      </c>
      <c r="F19" s="177">
        <v>1.7868787878787879E-5</v>
      </c>
      <c r="G19" s="177">
        <v>4.830424242424242E-5</v>
      </c>
      <c r="H19" s="177">
        <v>1.7147272727272725E-5</v>
      </c>
      <c r="I19" s="177">
        <v>2.6193939393939385E-6</v>
      </c>
      <c r="J19" s="177">
        <v>4.6854242424242433E-5</v>
      </c>
      <c r="K19" s="177">
        <v>2.2514242424242425E-5</v>
      </c>
      <c r="L19" s="175">
        <v>1.4033030303030306E-5</v>
      </c>
    </row>
    <row r="20" spans="1:15" x14ac:dyDescent="0.2">
      <c r="A20" s="92"/>
      <c r="B20" s="179">
        <v>3</v>
      </c>
      <c r="C20" s="178">
        <v>3.8850606060606055E-5</v>
      </c>
      <c r="D20" s="177">
        <v>-1.0484848484848342E-7</v>
      </c>
      <c r="E20" s="176">
        <v>4.5682424242424239E-5</v>
      </c>
      <c r="F20" s="177">
        <v>1.8290606060606062E-5</v>
      </c>
      <c r="G20" s="177">
        <v>-1.4103939393939393E-5</v>
      </c>
      <c r="H20" s="177">
        <v>1.2094545454545451E-5</v>
      </c>
      <c r="I20" s="177">
        <v>-1.230151515151515E-5</v>
      </c>
      <c r="J20" s="177">
        <v>5.5273333333333325E-5</v>
      </c>
      <c r="K20" s="177">
        <v>4.4249696969696979E-5</v>
      </c>
      <c r="L20" s="175">
        <v>8.3730303030303039E-6</v>
      </c>
    </row>
    <row r="21" spans="1:15" x14ac:dyDescent="0.2">
      <c r="A21" s="92"/>
      <c r="B21" s="174">
        <v>4</v>
      </c>
      <c r="C21" s="178">
        <v>3.3333333333333328E-5</v>
      </c>
      <c r="D21" s="177">
        <v>1.7868787878787879E-5</v>
      </c>
      <c r="E21" s="177">
        <v>1.8290606060606062E-5</v>
      </c>
      <c r="F21" s="176">
        <v>1.0164969696969696E-4</v>
      </c>
      <c r="G21" s="177">
        <v>4.1393333333333322E-5</v>
      </c>
      <c r="H21" s="177">
        <v>2.4393636363636362E-5</v>
      </c>
      <c r="I21" s="177">
        <v>9.3348484848484815E-6</v>
      </c>
      <c r="J21" s="177">
        <v>6.4990606060606052E-5</v>
      </c>
      <c r="K21" s="177">
        <v>4.0062424242424235E-5</v>
      </c>
      <c r="L21" s="175">
        <v>6.3427575757575745E-5</v>
      </c>
    </row>
    <row r="22" spans="1:15" x14ac:dyDescent="0.2">
      <c r="A22" s="92"/>
      <c r="B22" s="179">
        <v>5</v>
      </c>
      <c r="C22" s="178">
        <v>2.4553560606060607E-5</v>
      </c>
      <c r="D22" s="177">
        <v>4.830424242424242E-5</v>
      </c>
      <c r="E22" s="177">
        <v>-1.4103939393939393E-5</v>
      </c>
      <c r="F22" s="177">
        <v>4.1393333333333322E-5</v>
      </c>
      <c r="G22" s="176">
        <v>1.1366628787878784E-4</v>
      </c>
      <c r="H22" s="177">
        <v>2.6461136363636362E-5</v>
      </c>
      <c r="I22" s="177">
        <v>6.2280303030303016E-6</v>
      </c>
      <c r="J22" s="177">
        <v>-7.4932575757575607E-6</v>
      </c>
      <c r="K22" s="177">
        <v>-7.1078030303030287E-6</v>
      </c>
      <c r="L22" s="175">
        <v>4.2364848484848479E-5</v>
      </c>
    </row>
    <row r="23" spans="1:15" x14ac:dyDescent="0.2">
      <c r="A23" s="92"/>
      <c r="B23" s="174">
        <v>6</v>
      </c>
      <c r="C23" s="178">
        <v>3.906840909090909E-5</v>
      </c>
      <c r="D23" s="177">
        <v>1.7147272727272725E-5</v>
      </c>
      <c r="E23" s="177">
        <v>1.2094545454545451E-5</v>
      </c>
      <c r="F23" s="177">
        <v>2.4393636363636362E-5</v>
      </c>
      <c r="G23" s="177">
        <v>2.6461136363636362E-5</v>
      </c>
      <c r="H23" s="176">
        <v>2.7358409090909095E-5</v>
      </c>
      <c r="I23" s="177">
        <v>-7.9268181818181828E-6</v>
      </c>
      <c r="J23" s="177">
        <v>2.4934318181818182E-5</v>
      </c>
      <c r="K23" s="177">
        <v>2.1793409090909083E-5</v>
      </c>
      <c r="L23" s="175">
        <v>1.260909090909091E-5</v>
      </c>
    </row>
    <row r="24" spans="1:15" x14ac:dyDescent="0.2">
      <c r="A24" s="92"/>
      <c r="B24" s="179">
        <v>7</v>
      </c>
      <c r="C24" s="178">
        <v>-2.0659242424242434E-5</v>
      </c>
      <c r="D24" s="177">
        <v>2.6193939393939385E-6</v>
      </c>
      <c r="E24" s="177">
        <v>-1.230151515151515E-5</v>
      </c>
      <c r="F24" s="177">
        <v>9.3348484848484815E-6</v>
      </c>
      <c r="G24" s="177">
        <v>6.2280303030303016E-6</v>
      </c>
      <c r="H24" s="177">
        <v>-7.9268181818181828E-6</v>
      </c>
      <c r="I24" s="176">
        <v>1.911969696969697E-5</v>
      </c>
      <c r="J24" s="177">
        <v>3.3062121212121195E-6</v>
      </c>
      <c r="K24" s="177">
        <v>-3.7837878787878804E-6</v>
      </c>
      <c r="L24" s="175">
        <v>1.5530606060606061E-5</v>
      </c>
    </row>
    <row r="25" spans="1:15" x14ac:dyDescent="0.2">
      <c r="A25" s="92"/>
      <c r="B25" s="174">
        <v>8</v>
      </c>
      <c r="C25" s="178">
        <v>3.3243106060606065E-5</v>
      </c>
      <c r="D25" s="177">
        <v>4.6854242424242433E-5</v>
      </c>
      <c r="E25" s="177">
        <v>5.5273333333333325E-5</v>
      </c>
      <c r="F25" s="177">
        <v>6.4990606060606052E-5</v>
      </c>
      <c r="G25" s="177">
        <v>-7.4932575757575607E-6</v>
      </c>
      <c r="H25" s="177">
        <v>2.4934318181818182E-5</v>
      </c>
      <c r="I25" s="177">
        <v>3.3062121212121195E-6</v>
      </c>
      <c r="J25" s="176">
        <v>3.4122265151515142E-4</v>
      </c>
      <c r="K25" s="177">
        <v>1.9415719696969693E-4</v>
      </c>
      <c r="L25" s="175">
        <v>3.8547575757575753E-5</v>
      </c>
    </row>
    <row r="26" spans="1:15" x14ac:dyDescent="0.2">
      <c r="A26" s="92"/>
      <c r="B26" s="179">
        <v>9</v>
      </c>
      <c r="C26" s="178">
        <v>1.2249469696969696E-5</v>
      </c>
      <c r="D26" s="177">
        <v>2.2514242424242425E-5</v>
      </c>
      <c r="E26" s="177">
        <v>4.4249696969696979E-5</v>
      </c>
      <c r="F26" s="177">
        <v>4.0062424242424235E-5</v>
      </c>
      <c r="G26" s="177">
        <v>-7.1078030303030287E-6</v>
      </c>
      <c r="H26" s="177">
        <v>2.1793409090909083E-5</v>
      </c>
      <c r="I26" s="177">
        <v>-3.7837878787878804E-6</v>
      </c>
      <c r="J26" s="177">
        <v>1.9415719696969693E-4</v>
      </c>
      <c r="K26" s="176">
        <v>1.6588265151515152E-4</v>
      </c>
      <c r="L26" s="175">
        <v>3.1776666666666677E-5</v>
      </c>
    </row>
    <row r="27" spans="1:15" x14ac:dyDescent="0.2">
      <c r="A27" s="17"/>
      <c r="B27" s="174">
        <v>10</v>
      </c>
      <c r="C27" s="173">
        <v>6.5384848484848478E-6</v>
      </c>
      <c r="D27" s="172">
        <v>1.4033030303030306E-5</v>
      </c>
      <c r="E27" s="172">
        <v>8.3730303030303039E-6</v>
      </c>
      <c r="F27" s="172">
        <v>6.3427575757575745E-5</v>
      </c>
      <c r="G27" s="172">
        <v>4.2364848484848479E-5</v>
      </c>
      <c r="H27" s="172">
        <v>1.260909090909091E-5</v>
      </c>
      <c r="I27" s="172">
        <v>1.5530606060606061E-5</v>
      </c>
      <c r="J27" s="172">
        <v>3.8547575757575753E-5</v>
      </c>
      <c r="K27" s="172">
        <v>3.1776666666666677E-5</v>
      </c>
      <c r="L27" s="171">
        <v>6.2269696969696972E-5</v>
      </c>
    </row>
    <row r="28" spans="1:15" x14ac:dyDescent="0.2">
      <c r="A28" s="17"/>
      <c r="B28" s="106"/>
      <c r="C28" s="17"/>
      <c r="D28" s="17"/>
      <c r="E28" s="17"/>
      <c r="F28" s="17"/>
      <c r="G28" s="17"/>
      <c r="H28" s="17"/>
      <c r="I28" s="17"/>
      <c r="J28" s="17"/>
      <c r="K28" s="17"/>
    </row>
    <row r="29" spans="1:15" x14ac:dyDescent="0.2">
      <c r="A29" s="7"/>
      <c r="C29" s="145"/>
      <c r="D29" s="145"/>
      <c r="E29" s="145"/>
      <c r="F29" s="145"/>
      <c r="G29" s="145"/>
      <c r="H29" s="145"/>
      <c r="I29" s="145"/>
      <c r="J29" s="145"/>
      <c r="K29" s="145"/>
      <c r="L29" s="145"/>
    </row>
    <row r="30" spans="1:15" x14ac:dyDescent="0.2">
      <c r="A30" s="7" t="s">
        <v>41</v>
      </c>
      <c r="B30" t="s">
        <v>56</v>
      </c>
      <c r="C30" s="14">
        <v>1</v>
      </c>
      <c r="D30" s="14">
        <v>2</v>
      </c>
      <c r="E30" s="14">
        <v>3</v>
      </c>
      <c r="F30" s="14">
        <v>4</v>
      </c>
      <c r="G30" s="14">
        <v>5</v>
      </c>
      <c r="H30" s="14">
        <v>6</v>
      </c>
      <c r="I30" s="14">
        <v>7</v>
      </c>
      <c r="J30" s="14">
        <v>8</v>
      </c>
      <c r="K30" s="14">
        <v>9</v>
      </c>
      <c r="L30" s="14">
        <v>10</v>
      </c>
      <c r="M30" s="170" t="s">
        <v>40</v>
      </c>
    </row>
    <row r="31" spans="1:15" x14ac:dyDescent="0.2">
      <c r="A31" s="7"/>
      <c r="B31" t="s">
        <v>51</v>
      </c>
      <c r="C31" s="153">
        <v>0.12</v>
      </c>
      <c r="D31" s="153">
        <v>7.0000000000000007E-2</v>
      </c>
      <c r="E31" s="153">
        <v>0.13</v>
      </c>
      <c r="F31" s="153">
        <v>0.03</v>
      </c>
      <c r="G31" s="153">
        <v>0.18</v>
      </c>
      <c r="H31" s="153">
        <v>0.1</v>
      </c>
      <c r="I31" s="153">
        <v>0.08</v>
      </c>
      <c r="J31" s="153">
        <v>0.05</v>
      </c>
      <c r="K31" s="153">
        <v>0.11</v>
      </c>
      <c r="L31" s="104">
        <v>0.13</v>
      </c>
      <c r="M31" s="169">
        <f>SUM(C31:L31)</f>
        <v>1</v>
      </c>
    </row>
    <row r="32" spans="1:15" x14ac:dyDescent="0.2">
      <c r="A32" s="7"/>
      <c r="C32" s="10"/>
      <c r="D32" s="10"/>
      <c r="E32" s="10"/>
      <c r="F32" s="10"/>
      <c r="G32" s="10"/>
      <c r="H32" s="10"/>
      <c r="I32" s="10"/>
      <c r="J32" s="10"/>
      <c r="K32" s="10"/>
      <c r="L32" s="3"/>
    </row>
    <row r="33" spans="1:15" x14ac:dyDescent="0.2">
      <c r="A33" t="s">
        <v>55</v>
      </c>
      <c r="B33" s="7"/>
      <c r="C33" s="10"/>
      <c r="D33" s="10"/>
      <c r="E33" s="10"/>
      <c r="F33" s="10"/>
      <c r="G33" s="10"/>
      <c r="H33" s="10"/>
      <c r="I33" s="10"/>
      <c r="J33" s="10"/>
      <c r="K33" s="10"/>
      <c r="L33" s="3"/>
    </row>
    <row r="34" spans="1:15" x14ac:dyDescent="0.2">
      <c r="A34" s="7"/>
      <c r="B34" s="77"/>
      <c r="C34" s="10">
        <v>1</v>
      </c>
      <c r="D34" s="10">
        <v>2</v>
      </c>
      <c r="E34" s="10">
        <v>3</v>
      </c>
      <c r="F34" s="10">
        <v>4</v>
      </c>
      <c r="G34" s="10">
        <v>5</v>
      </c>
      <c r="H34" s="10">
        <v>6</v>
      </c>
      <c r="I34" s="10">
        <v>7</v>
      </c>
      <c r="J34" s="10">
        <v>8</v>
      </c>
      <c r="K34" s="10">
        <v>9</v>
      </c>
      <c r="L34" s="10">
        <v>10</v>
      </c>
    </row>
    <row r="35" spans="1:15" x14ac:dyDescent="0.2">
      <c r="A35" s="7"/>
      <c r="B35" s="168">
        <f>B34*A35</f>
        <v>0</v>
      </c>
      <c r="C35" s="167">
        <f t="shared" ref="C35:L35" si="0">C31</f>
        <v>0.12</v>
      </c>
      <c r="D35" s="166">
        <f t="shared" si="0"/>
        <v>7.0000000000000007E-2</v>
      </c>
      <c r="E35" s="166">
        <f t="shared" si="0"/>
        <v>0.13</v>
      </c>
      <c r="F35" s="166">
        <f t="shared" si="0"/>
        <v>0.03</v>
      </c>
      <c r="G35" s="166">
        <f t="shared" si="0"/>
        <v>0.18</v>
      </c>
      <c r="H35" s="166">
        <f t="shared" si="0"/>
        <v>0.1</v>
      </c>
      <c r="I35" s="166">
        <f t="shared" si="0"/>
        <v>0.08</v>
      </c>
      <c r="J35" s="166">
        <f t="shared" si="0"/>
        <v>0.05</v>
      </c>
      <c r="K35" s="166">
        <f t="shared" si="0"/>
        <v>0.11</v>
      </c>
      <c r="L35" s="165">
        <f t="shared" si="0"/>
        <v>0.13</v>
      </c>
    </row>
    <row r="36" spans="1:15" x14ac:dyDescent="0.2">
      <c r="A36" s="7">
        <v>1</v>
      </c>
      <c r="B36" s="164">
        <f>C35</f>
        <v>0.12</v>
      </c>
      <c r="C36" s="86">
        <f t="dataTable" ref="C36:L45" dt2D="1" dtr="0" r1="A35" r2="B34"/>
        <v>1.44E-2</v>
      </c>
      <c r="D36" s="163">
        <v>8.4000000000000012E-3</v>
      </c>
      <c r="E36" s="163">
        <v>1.5599999999999999E-2</v>
      </c>
      <c r="F36" s="163">
        <v>3.5999999999999999E-3</v>
      </c>
      <c r="G36" s="163">
        <v>2.1599999999999998E-2</v>
      </c>
      <c r="H36" s="163">
        <v>1.2E-2</v>
      </c>
      <c r="I36" s="163">
        <v>9.5999999999999992E-3</v>
      </c>
      <c r="J36" s="163">
        <v>6.0000000000000001E-3</v>
      </c>
      <c r="K36" s="163">
        <v>1.32E-2</v>
      </c>
      <c r="L36" s="85">
        <v>1.5599999999999999E-2</v>
      </c>
    </row>
    <row r="37" spans="1:15" x14ac:dyDescent="0.2">
      <c r="A37" s="7">
        <v>2</v>
      </c>
      <c r="B37" s="162">
        <f>D35</f>
        <v>7.0000000000000007E-2</v>
      </c>
      <c r="C37" s="161">
        <v>8.4000000000000012E-3</v>
      </c>
      <c r="D37" s="7">
        <v>4.9000000000000007E-3</v>
      </c>
      <c r="E37" s="7">
        <v>9.1000000000000004E-3</v>
      </c>
      <c r="F37" s="7">
        <v>2.1000000000000003E-3</v>
      </c>
      <c r="G37" s="7">
        <v>1.26E-2</v>
      </c>
      <c r="H37" s="7">
        <v>7.000000000000001E-3</v>
      </c>
      <c r="I37" s="7">
        <v>5.6000000000000008E-3</v>
      </c>
      <c r="J37" s="7">
        <v>3.5000000000000005E-3</v>
      </c>
      <c r="K37" s="7">
        <v>7.7000000000000011E-3</v>
      </c>
      <c r="L37" s="160">
        <v>9.1000000000000004E-3</v>
      </c>
    </row>
    <row r="38" spans="1:15" x14ac:dyDescent="0.2">
      <c r="A38" s="7">
        <v>3</v>
      </c>
      <c r="B38" s="162">
        <f>E35</f>
        <v>0.13</v>
      </c>
      <c r="C38" s="161">
        <v>1.5599999999999999E-2</v>
      </c>
      <c r="D38" s="7">
        <v>9.1000000000000004E-3</v>
      </c>
      <c r="E38" s="7">
        <v>1.6900000000000002E-2</v>
      </c>
      <c r="F38" s="7">
        <v>3.8999999999999998E-3</v>
      </c>
      <c r="G38" s="7">
        <v>2.3400000000000001E-2</v>
      </c>
      <c r="H38" s="7">
        <v>1.3000000000000001E-2</v>
      </c>
      <c r="I38" s="7">
        <v>1.0400000000000001E-2</v>
      </c>
      <c r="J38" s="7">
        <v>6.5000000000000006E-3</v>
      </c>
      <c r="K38" s="7">
        <v>1.43E-2</v>
      </c>
      <c r="L38" s="160">
        <v>1.6900000000000002E-2</v>
      </c>
    </row>
    <row r="39" spans="1:15" x14ac:dyDescent="0.2">
      <c r="A39" s="7">
        <v>4</v>
      </c>
      <c r="B39" s="162">
        <f>F35</f>
        <v>0.03</v>
      </c>
      <c r="C39" s="161">
        <v>3.5999999999999999E-3</v>
      </c>
      <c r="D39" s="7">
        <v>2.1000000000000003E-3</v>
      </c>
      <c r="E39" s="7">
        <v>3.8999999999999998E-3</v>
      </c>
      <c r="F39" s="7">
        <v>8.9999999999999998E-4</v>
      </c>
      <c r="G39" s="7">
        <v>5.3999999999999994E-3</v>
      </c>
      <c r="H39" s="7">
        <v>3.0000000000000001E-3</v>
      </c>
      <c r="I39" s="7">
        <v>2.3999999999999998E-3</v>
      </c>
      <c r="J39" s="7">
        <v>1.5E-3</v>
      </c>
      <c r="K39" s="7">
        <v>3.3E-3</v>
      </c>
      <c r="L39" s="160">
        <v>3.8999999999999998E-3</v>
      </c>
    </row>
    <row r="40" spans="1:15" x14ac:dyDescent="0.2">
      <c r="A40" s="7">
        <v>5</v>
      </c>
      <c r="B40" s="162">
        <f>G35</f>
        <v>0.18</v>
      </c>
      <c r="C40" s="161">
        <v>2.1599999999999998E-2</v>
      </c>
      <c r="D40" s="7">
        <v>1.26E-2</v>
      </c>
      <c r="E40" s="7">
        <v>2.3400000000000001E-2</v>
      </c>
      <c r="F40" s="7">
        <v>5.3999999999999994E-3</v>
      </c>
      <c r="G40" s="7">
        <v>3.2399999999999998E-2</v>
      </c>
      <c r="H40" s="7">
        <v>1.7999999999999999E-2</v>
      </c>
      <c r="I40" s="7">
        <v>1.44E-2</v>
      </c>
      <c r="J40" s="7">
        <v>8.9999999999999993E-3</v>
      </c>
      <c r="K40" s="7">
        <v>1.9799999999999998E-2</v>
      </c>
      <c r="L40" s="160">
        <v>2.3400000000000001E-2</v>
      </c>
    </row>
    <row r="41" spans="1:15" x14ac:dyDescent="0.2">
      <c r="A41" s="7">
        <v>6</v>
      </c>
      <c r="B41" s="162">
        <f>H35</f>
        <v>0.1</v>
      </c>
      <c r="C41" s="161">
        <v>1.2E-2</v>
      </c>
      <c r="D41" s="7">
        <v>7.000000000000001E-3</v>
      </c>
      <c r="E41" s="7">
        <v>1.3000000000000001E-2</v>
      </c>
      <c r="F41" s="7">
        <v>3.0000000000000001E-3</v>
      </c>
      <c r="G41" s="7">
        <v>1.7999999999999999E-2</v>
      </c>
      <c r="H41" s="7">
        <v>1.0000000000000002E-2</v>
      </c>
      <c r="I41" s="7">
        <v>8.0000000000000002E-3</v>
      </c>
      <c r="J41" s="7">
        <v>5.000000000000001E-3</v>
      </c>
      <c r="K41" s="7">
        <v>1.1000000000000001E-2</v>
      </c>
      <c r="L41" s="160">
        <v>1.3000000000000001E-2</v>
      </c>
    </row>
    <row r="42" spans="1:15" x14ac:dyDescent="0.2">
      <c r="A42" s="7">
        <v>7</v>
      </c>
      <c r="B42" s="162">
        <f>I35</f>
        <v>0.08</v>
      </c>
      <c r="C42" s="161">
        <v>9.5999999999999992E-3</v>
      </c>
      <c r="D42" s="7">
        <v>5.6000000000000008E-3</v>
      </c>
      <c r="E42" s="7">
        <v>1.0400000000000001E-2</v>
      </c>
      <c r="F42" s="7">
        <v>2.3999999999999998E-3</v>
      </c>
      <c r="G42" s="7">
        <v>1.44E-2</v>
      </c>
      <c r="H42" s="7">
        <v>8.0000000000000002E-3</v>
      </c>
      <c r="I42" s="7">
        <v>6.4000000000000003E-3</v>
      </c>
      <c r="J42" s="7">
        <v>4.0000000000000001E-3</v>
      </c>
      <c r="K42" s="7">
        <v>8.8000000000000005E-3</v>
      </c>
      <c r="L42" s="160">
        <v>1.0400000000000001E-2</v>
      </c>
    </row>
    <row r="43" spans="1:15" x14ac:dyDescent="0.2">
      <c r="A43" s="7">
        <v>8</v>
      </c>
      <c r="B43" s="162">
        <f>J35</f>
        <v>0.05</v>
      </c>
      <c r="C43" s="161">
        <v>6.0000000000000001E-3</v>
      </c>
      <c r="D43" s="7">
        <v>3.5000000000000005E-3</v>
      </c>
      <c r="E43" s="7">
        <v>6.5000000000000006E-3</v>
      </c>
      <c r="F43" s="7">
        <v>1.5E-3</v>
      </c>
      <c r="G43" s="7">
        <v>8.9999999999999993E-3</v>
      </c>
      <c r="H43" s="7">
        <v>5.000000000000001E-3</v>
      </c>
      <c r="I43" s="7">
        <v>4.0000000000000001E-3</v>
      </c>
      <c r="J43" s="7">
        <v>2.5000000000000005E-3</v>
      </c>
      <c r="K43" s="7">
        <v>5.5000000000000005E-3</v>
      </c>
      <c r="L43" s="160">
        <v>6.5000000000000006E-3</v>
      </c>
    </row>
    <row r="44" spans="1:15" x14ac:dyDescent="0.2">
      <c r="A44" s="7">
        <v>9</v>
      </c>
      <c r="B44" s="162">
        <f>K35</f>
        <v>0.11</v>
      </c>
      <c r="C44" s="161">
        <v>1.32E-2</v>
      </c>
      <c r="D44" s="7">
        <v>7.7000000000000011E-3</v>
      </c>
      <c r="E44" s="7">
        <v>1.43E-2</v>
      </c>
      <c r="F44" s="7">
        <v>3.3E-3</v>
      </c>
      <c r="G44" s="7">
        <v>1.9799999999999998E-2</v>
      </c>
      <c r="H44" s="7">
        <v>1.1000000000000001E-2</v>
      </c>
      <c r="I44" s="7">
        <v>8.8000000000000005E-3</v>
      </c>
      <c r="J44" s="7">
        <v>5.5000000000000005E-3</v>
      </c>
      <c r="K44" s="7">
        <v>1.21E-2</v>
      </c>
      <c r="L44" s="160">
        <v>1.43E-2</v>
      </c>
    </row>
    <row r="45" spans="1:15" x14ac:dyDescent="0.2">
      <c r="A45" s="7">
        <v>10</v>
      </c>
      <c r="B45" s="159">
        <f>L35</f>
        <v>0.13</v>
      </c>
      <c r="C45" s="158">
        <v>1.5599999999999999E-2</v>
      </c>
      <c r="D45" s="157">
        <v>9.1000000000000004E-3</v>
      </c>
      <c r="E45" s="157">
        <v>1.6900000000000002E-2</v>
      </c>
      <c r="F45" s="157">
        <v>3.8999999999999998E-3</v>
      </c>
      <c r="G45" s="157">
        <v>2.3400000000000001E-2</v>
      </c>
      <c r="H45" s="157">
        <v>1.3000000000000001E-2</v>
      </c>
      <c r="I45" s="157">
        <v>1.0400000000000001E-2</v>
      </c>
      <c r="J45" s="157">
        <v>6.5000000000000006E-3</v>
      </c>
      <c r="K45" s="157">
        <v>1.43E-2</v>
      </c>
      <c r="L45" s="13">
        <v>1.6900000000000002E-2</v>
      </c>
    </row>
    <row r="46" spans="1:1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5" x14ac:dyDescent="0.2">
      <c r="A47" t="s">
        <v>59</v>
      </c>
      <c r="B47" s="7"/>
      <c r="C47" s="155">
        <f>SQRT(SUMPRODUCT(C36:L45,C18:L27))</f>
        <v>5.4275007139566551E-3</v>
      </c>
      <c r="D47" s="7"/>
      <c r="E47" s="7"/>
      <c r="F47" s="7"/>
      <c r="G47" s="7"/>
      <c r="H47" s="7"/>
      <c r="I47" s="7"/>
      <c r="J47" s="7"/>
      <c r="K47" s="7"/>
      <c r="O47" s="156"/>
    </row>
    <row r="48" spans="1:1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3" x14ac:dyDescent="0.2">
      <c r="A49" s="7" t="s">
        <v>58</v>
      </c>
      <c r="B49" s="7"/>
      <c r="C49" s="14">
        <v>1</v>
      </c>
      <c r="D49" s="14">
        <v>2</v>
      </c>
      <c r="E49" s="14">
        <v>3</v>
      </c>
      <c r="F49" s="14">
        <v>4</v>
      </c>
      <c r="G49" s="14">
        <v>5</v>
      </c>
      <c r="H49" s="14">
        <v>6</v>
      </c>
      <c r="I49" s="14">
        <v>7</v>
      </c>
      <c r="J49" s="14">
        <v>8</v>
      </c>
      <c r="K49" s="14">
        <v>9</v>
      </c>
      <c r="L49" s="14">
        <v>10</v>
      </c>
    </row>
    <row r="50" spans="1:13" x14ac:dyDescent="0.2">
      <c r="A50" s="7"/>
      <c r="B50" s="7"/>
      <c r="C50" s="11">
        <f t="shared" ref="C50:L50" si="1">AVERAGE(C3:C14)</f>
        <v>1.1608333333333332E-2</v>
      </c>
      <c r="D50" s="11">
        <f t="shared" si="1"/>
        <v>7.3333333333333341E-3</v>
      </c>
      <c r="E50" s="11">
        <f t="shared" si="1"/>
        <v>7.4333333333333335E-3</v>
      </c>
      <c r="F50" s="11">
        <f t="shared" si="1"/>
        <v>1.0533333333333334E-2</v>
      </c>
      <c r="G50" s="11">
        <f t="shared" si="1"/>
        <v>2.708333333333333E-3</v>
      </c>
      <c r="H50" s="11">
        <f t="shared" si="1"/>
        <v>8.3749999999999988E-3</v>
      </c>
      <c r="I50" s="11">
        <f t="shared" si="1"/>
        <v>6.0166666666666676E-3</v>
      </c>
      <c r="J50" s="11">
        <f t="shared" si="1"/>
        <v>1.0058333333333332E-2</v>
      </c>
      <c r="K50" s="11">
        <f t="shared" si="1"/>
        <v>5.8583333333333343E-3</v>
      </c>
      <c r="L50" s="11">
        <f t="shared" si="1"/>
        <v>1.2366666666666666E-2</v>
      </c>
    </row>
    <row r="51" spans="1:1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3" x14ac:dyDescent="0.2">
      <c r="A53" t="s">
        <v>49</v>
      </c>
      <c r="B53" s="7"/>
      <c r="C53" s="155">
        <f>SUMPRODUCT(C31:L31,C50:L50)</f>
        <v>7.7499999999999999E-3</v>
      </c>
      <c r="D53" s="7"/>
      <c r="E53" s="7"/>
      <c r="F53" s="7"/>
      <c r="G53" s="7"/>
      <c r="H53" s="7"/>
      <c r="I53" s="7"/>
      <c r="J53" s="7"/>
      <c r="K53" s="7"/>
    </row>
    <row r="54" spans="1:1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"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"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"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">
      <c r="D61" s="7"/>
      <c r="E61" s="7"/>
      <c r="F61" s="7"/>
      <c r="G61" s="7"/>
      <c r="H61" s="7"/>
      <c r="I61" s="7"/>
      <c r="J61" s="7"/>
      <c r="K61" s="7"/>
    </row>
    <row r="62" spans="1:13" x14ac:dyDescent="0.2">
      <c r="D62" s="7"/>
      <c r="E62" s="7"/>
      <c r="F62" s="7"/>
      <c r="G62" s="7"/>
      <c r="H62" s="7"/>
      <c r="I62" s="7"/>
      <c r="J62" s="7"/>
      <c r="K62" s="7"/>
    </row>
    <row r="63" spans="1:13" x14ac:dyDescent="0.2">
      <c r="D63" s="7"/>
      <c r="E63" s="7"/>
      <c r="F63" s="7"/>
      <c r="G63" s="7"/>
      <c r="H63" s="7"/>
      <c r="I63" s="7"/>
      <c r="J63" s="7"/>
      <c r="K63" s="7"/>
    </row>
    <row r="64" spans="1:13" x14ac:dyDescent="0.2">
      <c r="D64" s="7"/>
      <c r="E64" s="7"/>
      <c r="F64" s="155"/>
      <c r="G64" s="7"/>
      <c r="H64" s="7"/>
      <c r="I64" s="7"/>
      <c r="J64" s="7"/>
      <c r="K64" s="7"/>
    </row>
    <row r="65" spans="1:19" x14ac:dyDescent="0.2">
      <c r="D65" s="7"/>
      <c r="E65" s="7"/>
      <c r="F65" s="7"/>
      <c r="G65" s="7"/>
      <c r="H65" s="7"/>
      <c r="I65" s="7"/>
      <c r="J65" s="7"/>
      <c r="K65" s="7"/>
    </row>
    <row r="74" spans="1:19" x14ac:dyDescent="0.2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9" x14ac:dyDescent="0.2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92"/>
      <c r="P75" s="7"/>
      <c r="Q75" s="7"/>
    </row>
    <row r="76" spans="1:19" x14ac:dyDescent="0.2">
      <c r="A76" s="7"/>
      <c r="B76" s="7"/>
      <c r="C76" s="10"/>
      <c r="D76" s="10"/>
      <c r="E76" s="10"/>
      <c r="F76" s="10"/>
      <c r="G76" s="10"/>
      <c r="H76" s="10"/>
      <c r="I76" s="10"/>
      <c r="J76" s="10"/>
      <c r="K76" s="7"/>
      <c r="L76" s="7"/>
      <c r="M76" s="7"/>
      <c r="N76" s="7"/>
      <c r="O76" s="92"/>
      <c r="P76" s="7"/>
      <c r="Q76" s="7"/>
    </row>
    <row r="77" spans="1:19" x14ac:dyDescent="0.2">
      <c r="A77" s="7"/>
      <c r="B77" s="10"/>
      <c r="C77" s="154"/>
      <c r="D77" s="154"/>
      <c r="E77" s="154"/>
      <c r="F77" s="154"/>
      <c r="G77" s="154"/>
      <c r="H77" s="154"/>
      <c r="I77" s="154"/>
      <c r="J77" s="154"/>
      <c r="K77" s="7"/>
      <c r="L77" s="7"/>
      <c r="M77" s="7"/>
      <c r="N77" s="7"/>
      <c r="O77" s="92"/>
      <c r="P77" s="7"/>
      <c r="Q77" s="7"/>
      <c r="R77" s="7"/>
      <c r="S77" s="7"/>
    </row>
    <row r="78" spans="1:19" x14ac:dyDescent="0.2">
      <c r="A78" s="7"/>
      <c r="B78" s="10"/>
      <c r="C78" s="154"/>
      <c r="D78" s="154"/>
      <c r="E78" s="154"/>
      <c r="F78" s="154"/>
      <c r="G78" s="154"/>
      <c r="H78" s="154"/>
      <c r="I78" s="154"/>
      <c r="J78" s="154"/>
      <c r="K78" s="7"/>
      <c r="L78" s="7"/>
      <c r="M78" s="7"/>
      <c r="N78" s="7"/>
      <c r="O78" s="92"/>
      <c r="P78" s="7"/>
      <c r="Q78" s="7"/>
      <c r="R78" s="7"/>
      <c r="S78" s="7"/>
    </row>
    <row r="79" spans="1:19" x14ac:dyDescent="0.2">
      <c r="A79" s="7"/>
      <c r="B79" s="10"/>
      <c r="C79" s="154"/>
      <c r="D79" s="154"/>
      <c r="E79" s="154"/>
      <c r="F79" s="154"/>
      <c r="G79" s="154"/>
      <c r="H79" s="154"/>
      <c r="I79" s="154"/>
      <c r="J79" s="154"/>
      <c r="K79" s="7"/>
      <c r="L79" s="7"/>
      <c r="M79" s="7"/>
      <c r="N79" s="7"/>
      <c r="O79" s="92"/>
      <c r="P79" s="7"/>
      <c r="Q79" s="7"/>
      <c r="R79" s="7"/>
      <c r="S79" s="7"/>
    </row>
    <row r="80" spans="1:19" x14ac:dyDescent="0.2">
      <c r="A80" s="7"/>
      <c r="B80" s="10"/>
      <c r="C80" s="154"/>
      <c r="D80" s="154"/>
      <c r="E80" s="154"/>
      <c r="F80" s="154"/>
      <c r="G80" s="154"/>
      <c r="H80" s="154"/>
      <c r="I80" s="154"/>
      <c r="J80" s="154"/>
      <c r="K80" s="7"/>
      <c r="L80" s="7"/>
      <c r="M80" s="7"/>
      <c r="N80" s="7"/>
      <c r="O80" s="92"/>
      <c r="P80" s="7"/>
      <c r="Q80" s="7"/>
      <c r="R80" s="7"/>
      <c r="S80" s="7"/>
    </row>
    <row r="81" spans="1:19" x14ac:dyDescent="0.2">
      <c r="A81" s="7"/>
      <c r="B81" s="10"/>
      <c r="C81" s="154"/>
      <c r="D81" s="154"/>
      <c r="E81" s="154"/>
      <c r="F81" s="154"/>
      <c r="G81" s="154"/>
      <c r="H81" s="154"/>
      <c r="I81" s="154"/>
      <c r="J81" s="154"/>
      <c r="K81" s="7"/>
      <c r="L81" s="7"/>
      <c r="M81" s="7"/>
      <c r="N81" s="7"/>
      <c r="O81" s="92"/>
      <c r="P81" s="7"/>
      <c r="Q81" s="7"/>
      <c r="R81" s="7"/>
      <c r="S81" s="7"/>
    </row>
    <row r="82" spans="1:19" x14ac:dyDescent="0.2">
      <c r="A82" s="7"/>
      <c r="B82" s="10"/>
      <c r="C82" s="154"/>
      <c r="D82" s="154"/>
      <c r="E82" s="154"/>
      <c r="F82" s="154"/>
      <c r="G82" s="154"/>
      <c r="H82" s="154"/>
      <c r="I82" s="154"/>
      <c r="J82" s="154"/>
      <c r="K82" s="7"/>
      <c r="L82" s="7"/>
      <c r="M82" s="7"/>
      <c r="N82" s="7"/>
      <c r="O82" s="92"/>
      <c r="P82" s="7"/>
      <c r="Q82" s="7"/>
      <c r="R82" s="7"/>
      <c r="S82" s="7"/>
    </row>
    <row r="83" spans="1:19" x14ac:dyDescent="0.2">
      <c r="A83" s="7"/>
      <c r="B83" s="10"/>
      <c r="C83" s="154"/>
      <c r="D83" s="154"/>
      <c r="E83" s="154"/>
      <c r="F83" s="154"/>
      <c r="G83" s="154"/>
      <c r="H83" s="154"/>
      <c r="I83" s="154"/>
      <c r="J83" s="154"/>
      <c r="K83" s="7"/>
      <c r="L83" s="7"/>
      <c r="M83" s="7"/>
      <c r="N83" s="7"/>
      <c r="O83" s="92"/>
      <c r="P83" s="7"/>
      <c r="Q83" s="7"/>
      <c r="R83" s="7"/>
      <c r="S83" s="7"/>
    </row>
    <row r="84" spans="1:19" x14ac:dyDescent="0.2">
      <c r="A84" s="7"/>
      <c r="B84" s="10"/>
      <c r="C84" s="154"/>
      <c r="D84" s="154"/>
      <c r="E84" s="154"/>
      <c r="F84" s="154"/>
      <c r="G84" s="154"/>
      <c r="H84" s="154"/>
      <c r="I84" s="154"/>
      <c r="J84" s="154"/>
      <c r="K84" s="7"/>
      <c r="L84" s="7"/>
      <c r="M84" s="7"/>
      <c r="N84" s="7"/>
      <c r="O84" s="92"/>
      <c r="P84" s="7"/>
      <c r="Q84" s="7"/>
      <c r="R84" s="7"/>
      <c r="S84" s="7"/>
    </row>
    <row r="85" spans="1:19" x14ac:dyDescent="0.2">
      <c r="A85" s="7"/>
      <c r="B85" s="10"/>
      <c r="C85" s="154"/>
      <c r="D85" s="154"/>
      <c r="E85" s="154"/>
      <c r="F85" s="154"/>
      <c r="G85" s="154"/>
      <c r="H85" s="154"/>
      <c r="I85" s="154"/>
      <c r="J85" s="154"/>
      <c r="K85" s="7"/>
      <c r="L85" s="7"/>
      <c r="M85" s="7"/>
      <c r="N85" s="7"/>
      <c r="O85" s="92"/>
      <c r="P85" s="7"/>
      <c r="Q85" s="7"/>
      <c r="R85" s="7"/>
      <c r="S85" s="7"/>
    </row>
    <row r="86" spans="1:19" x14ac:dyDescent="0.2">
      <c r="A86" s="7"/>
      <c r="B86" s="10"/>
      <c r="C86" s="154"/>
      <c r="D86" s="154"/>
      <c r="E86" s="154"/>
      <c r="F86" s="154"/>
      <c r="G86" s="154"/>
      <c r="H86" s="154"/>
      <c r="I86" s="154"/>
      <c r="J86" s="154"/>
      <c r="K86" s="7"/>
      <c r="L86" s="7"/>
      <c r="M86" s="7"/>
      <c r="N86" s="7"/>
      <c r="O86" s="92"/>
      <c r="P86" s="7"/>
      <c r="Q86" s="7"/>
      <c r="R86" s="7"/>
      <c r="S86" s="7"/>
    </row>
    <row r="87" spans="1:19" x14ac:dyDescent="0.2">
      <c r="A87" s="7"/>
      <c r="B87" s="10"/>
      <c r="C87" s="154"/>
      <c r="D87" s="154"/>
      <c r="E87" s="154"/>
      <c r="F87" s="154"/>
      <c r="G87" s="154"/>
      <c r="H87" s="154"/>
      <c r="I87" s="154"/>
      <c r="J87" s="154"/>
      <c r="K87" s="7"/>
      <c r="L87" s="7"/>
      <c r="M87" s="7"/>
      <c r="N87" s="7"/>
      <c r="O87" s="92"/>
      <c r="P87" s="7"/>
      <c r="Q87" s="7"/>
      <c r="R87" s="7"/>
      <c r="S87" s="7"/>
    </row>
    <row r="88" spans="1:19" x14ac:dyDescent="0.2">
      <c r="A88" s="7"/>
      <c r="B88" s="10"/>
      <c r="C88" s="154"/>
      <c r="D88" s="154"/>
      <c r="E88" s="154"/>
      <c r="F88" s="154"/>
      <c r="G88" s="154"/>
      <c r="H88" s="154"/>
      <c r="I88" s="154"/>
      <c r="J88" s="154"/>
      <c r="K88" s="7"/>
      <c r="L88" s="7"/>
      <c r="M88" s="7"/>
      <c r="N88" s="7"/>
      <c r="O88" s="92"/>
      <c r="P88" s="7"/>
      <c r="Q88" s="7"/>
      <c r="R88" s="7"/>
      <c r="S88" s="7"/>
    </row>
    <row r="89" spans="1:19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92"/>
      <c r="P89" s="7"/>
      <c r="Q89" s="7"/>
      <c r="R89" s="7"/>
      <c r="S89" s="7"/>
    </row>
    <row r="90" spans="1:19" x14ac:dyDescent="0.2">
      <c r="A90" s="7"/>
      <c r="B90" s="10"/>
      <c r="C90" s="153"/>
      <c r="D90" s="153"/>
      <c r="E90" s="153"/>
      <c r="F90" s="153"/>
      <c r="G90" s="153"/>
      <c r="H90" s="153"/>
      <c r="I90" s="153"/>
      <c r="J90" s="153"/>
      <c r="K90" s="7"/>
      <c r="L90" s="7"/>
      <c r="M90" s="7"/>
      <c r="N90" s="7"/>
      <c r="O90" s="92"/>
      <c r="P90" s="7"/>
      <c r="Q90" s="7"/>
      <c r="R90" s="7"/>
      <c r="S90" s="7"/>
    </row>
    <row r="91" spans="1:19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92"/>
      <c r="P91" s="7"/>
      <c r="Q91" s="7"/>
      <c r="R91" s="7"/>
      <c r="S91" s="7"/>
    </row>
    <row r="92" spans="1:19" x14ac:dyDescent="0.2">
      <c r="A92" s="7"/>
      <c r="B92" s="7"/>
      <c r="C92" s="153"/>
      <c r="D92" s="153"/>
      <c r="E92" s="153"/>
      <c r="F92" s="153"/>
      <c r="G92" s="153"/>
      <c r="H92" s="153"/>
      <c r="I92" s="153"/>
      <c r="J92" s="153"/>
      <c r="K92" s="7"/>
      <c r="L92" s="7"/>
      <c r="M92" s="7"/>
      <c r="N92" s="7"/>
      <c r="O92" s="92"/>
      <c r="P92" s="7"/>
      <c r="Q92" s="7"/>
      <c r="R92" s="7"/>
      <c r="S92" s="7"/>
    </row>
    <row r="93" spans="1:19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92"/>
      <c r="P93" s="7"/>
      <c r="Q93" s="7"/>
      <c r="R93" s="7"/>
      <c r="S93" s="7"/>
    </row>
    <row r="94" spans="1:19" x14ac:dyDescent="0.2">
      <c r="A94" s="7"/>
      <c r="B94" s="152"/>
      <c r="C94" s="152"/>
      <c r="D94" s="147"/>
      <c r="E94" s="7"/>
      <c r="F94" s="7"/>
      <c r="G94" s="7"/>
      <c r="H94" s="7"/>
      <c r="I94" s="7"/>
      <c r="J94" s="7"/>
      <c r="K94" s="7"/>
      <c r="L94" s="7"/>
      <c r="M94" s="7"/>
      <c r="N94" s="7"/>
      <c r="O94" s="92"/>
      <c r="P94" s="7"/>
      <c r="Q94" s="7"/>
      <c r="R94" s="7"/>
      <c r="S94" s="7"/>
    </row>
    <row r="95" spans="1:19" x14ac:dyDescent="0.2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92"/>
      <c r="P95" s="7"/>
      <c r="Q95" s="7"/>
      <c r="R95" s="7"/>
      <c r="S95" s="7"/>
    </row>
    <row r="96" spans="1:19" x14ac:dyDescent="0.2">
      <c r="A96" s="7"/>
      <c r="B96" s="10"/>
      <c r="C96" s="151"/>
      <c r="D96" s="19"/>
      <c r="E96" s="7"/>
      <c r="F96" s="7"/>
      <c r="G96" s="7"/>
      <c r="H96" s="7"/>
      <c r="I96" s="7"/>
      <c r="J96" s="7"/>
      <c r="K96" s="7"/>
      <c r="L96" s="7"/>
      <c r="M96" s="7"/>
      <c r="N96" s="7"/>
      <c r="O96" s="92"/>
      <c r="P96" s="7"/>
      <c r="Q96" s="7"/>
      <c r="R96" s="7"/>
      <c r="S96" s="7"/>
    </row>
    <row r="97" spans="1:20" x14ac:dyDescent="0.2">
      <c r="A97" s="7"/>
      <c r="B97" s="10"/>
      <c r="C97" s="10"/>
      <c r="D97" s="147"/>
      <c r="E97" s="150"/>
      <c r="F97" s="7"/>
      <c r="G97" s="7"/>
      <c r="H97" s="7"/>
      <c r="I97" s="7"/>
      <c r="J97" s="7"/>
      <c r="K97" s="7"/>
      <c r="L97" s="7"/>
      <c r="M97" s="7"/>
      <c r="N97" s="7"/>
      <c r="O97" s="92"/>
      <c r="P97" s="7"/>
      <c r="Q97" s="7"/>
      <c r="R97" s="7"/>
      <c r="S97" s="7"/>
    </row>
    <row r="98" spans="1:20" x14ac:dyDescent="0.2">
      <c r="A98" s="7"/>
      <c r="B98" s="10"/>
      <c r="C98" s="10"/>
      <c r="D98" s="147"/>
      <c r="E98" s="150"/>
      <c r="F98" s="7"/>
      <c r="G98" s="7"/>
      <c r="H98" s="7"/>
      <c r="I98" s="7"/>
      <c r="J98" s="7"/>
      <c r="K98" s="7"/>
      <c r="L98" s="7"/>
      <c r="M98" s="7"/>
      <c r="N98" s="7"/>
      <c r="O98" s="92"/>
      <c r="P98" s="7"/>
      <c r="Q98" s="7"/>
      <c r="R98" s="7"/>
      <c r="S98" s="7"/>
    </row>
    <row r="99" spans="1:20" x14ac:dyDescent="0.2">
      <c r="A99" s="7"/>
      <c r="B99" s="10"/>
      <c r="C99" s="10"/>
      <c r="D99" s="147"/>
      <c r="E99" s="150"/>
      <c r="F99" s="7"/>
      <c r="G99" s="7"/>
      <c r="H99" s="7"/>
      <c r="I99" s="7"/>
      <c r="J99" s="7"/>
      <c r="K99" s="7"/>
      <c r="L99" s="7"/>
      <c r="M99" s="7"/>
      <c r="N99" s="7"/>
      <c r="O99" s="92"/>
      <c r="P99" s="7"/>
      <c r="Q99" s="7"/>
      <c r="R99" s="7"/>
      <c r="S99" s="7"/>
    </row>
    <row r="100" spans="1:20" x14ac:dyDescent="0.2">
      <c r="A100" s="7"/>
      <c r="B100" s="10"/>
      <c r="C100" s="10"/>
      <c r="D100" s="147"/>
      <c r="E100" s="150"/>
      <c r="F100" s="7"/>
      <c r="G100" s="7"/>
      <c r="H100" s="7"/>
      <c r="I100" s="7"/>
      <c r="J100" s="7"/>
      <c r="K100" s="7"/>
      <c r="L100" s="7"/>
      <c r="M100" s="7"/>
      <c r="N100" s="7"/>
      <c r="O100" s="92"/>
      <c r="P100" s="7"/>
      <c r="Q100" s="7"/>
      <c r="R100" s="7"/>
      <c r="S100" s="7"/>
    </row>
    <row r="101" spans="1:20" x14ac:dyDescent="0.2">
      <c r="A101" s="7"/>
      <c r="B101" s="10"/>
      <c r="C101" s="10"/>
      <c r="D101" s="147"/>
      <c r="E101" s="150"/>
      <c r="F101" s="7"/>
      <c r="G101" s="7"/>
      <c r="H101" s="7"/>
      <c r="I101" s="7"/>
      <c r="J101" s="7"/>
      <c r="K101" s="7"/>
      <c r="L101" s="7"/>
      <c r="M101" s="7"/>
      <c r="N101" s="7"/>
      <c r="O101" s="92"/>
      <c r="P101" s="7"/>
      <c r="Q101" s="7"/>
      <c r="R101" s="7"/>
      <c r="S101" s="7"/>
    </row>
    <row r="102" spans="1:20" x14ac:dyDescent="0.2">
      <c r="A102" s="7"/>
      <c r="B102" s="10"/>
      <c r="C102" s="10"/>
      <c r="D102" s="147"/>
      <c r="E102" s="150"/>
      <c r="F102" s="7"/>
      <c r="G102" s="7"/>
      <c r="H102" s="7"/>
      <c r="I102" s="7"/>
      <c r="J102" s="7"/>
      <c r="K102" s="7"/>
      <c r="L102" s="7"/>
      <c r="M102" s="7"/>
      <c r="N102" s="7"/>
      <c r="O102" s="92"/>
      <c r="P102" s="7"/>
      <c r="Q102" s="7"/>
      <c r="R102" s="7"/>
      <c r="S102" s="7"/>
    </row>
    <row r="103" spans="1:20" x14ac:dyDescent="0.2">
      <c r="A103" s="7"/>
      <c r="B103" s="10"/>
      <c r="C103" s="10"/>
      <c r="D103" s="147"/>
      <c r="E103" s="150"/>
      <c r="F103" s="7"/>
      <c r="G103" s="7"/>
      <c r="H103" s="7"/>
      <c r="I103" s="7"/>
      <c r="J103" s="7"/>
      <c r="K103" s="7"/>
      <c r="L103" s="7"/>
      <c r="M103" s="7"/>
      <c r="N103" s="7"/>
      <c r="O103" s="92"/>
      <c r="P103" s="10"/>
      <c r="Q103" s="10"/>
      <c r="R103" s="7"/>
      <c r="S103" s="7"/>
      <c r="T103" s="7"/>
    </row>
    <row r="104" spans="1:20" x14ac:dyDescent="0.2">
      <c r="A104" s="7"/>
      <c r="B104" s="10"/>
      <c r="C104" s="10"/>
      <c r="D104" s="147"/>
      <c r="E104" s="150"/>
      <c r="F104" s="7"/>
      <c r="G104" s="7"/>
      <c r="H104" s="7"/>
      <c r="I104" s="7"/>
      <c r="J104" s="7"/>
      <c r="K104" s="7"/>
      <c r="L104" s="7"/>
      <c r="M104" s="7"/>
      <c r="N104" s="7"/>
      <c r="O104" s="92"/>
      <c r="P104" s="10"/>
      <c r="Q104" s="10"/>
      <c r="R104" s="7"/>
      <c r="S104" s="7"/>
      <c r="T104" s="7"/>
    </row>
    <row r="105" spans="1:20" x14ac:dyDescent="0.2">
      <c r="A105" s="7"/>
      <c r="B105" s="10"/>
      <c r="C105" s="10"/>
      <c r="D105" s="147"/>
      <c r="E105" s="150"/>
      <c r="F105" s="7"/>
      <c r="G105" s="7"/>
      <c r="H105" s="7"/>
      <c r="I105" s="7"/>
      <c r="J105" s="7"/>
      <c r="K105" s="7"/>
      <c r="L105" s="7"/>
      <c r="M105" s="7"/>
      <c r="N105" s="7"/>
      <c r="O105" s="92"/>
      <c r="P105" s="10"/>
      <c r="Q105" s="10"/>
      <c r="R105" s="10"/>
      <c r="S105" s="92"/>
      <c r="T105" s="10"/>
    </row>
    <row r="106" spans="1:20" x14ac:dyDescent="0.2">
      <c r="A106" s="7"/>
      <c r="B106" s="7"/>
      <c r="C106" s="7"/>
      <c r="D106" s="7"/>
      <c r="E106" s="18"/>
      <c r="F106" s="7"/>
      <c r="G106" s="7"/>
      <c r="H106" s="7"/>
      <c r="I106" s="7"/>
      <c r="J106" s="7"/>
      <c r="K106" s="7"/>
      <c r="L106" s="7"/>
      <c r="M106" s="7"/>
      <c r="N106" s="7"/>
      <c r="O106" s="92"/>
      <c r="P106" s="10"/>
      <c r="Q106" s="10"/>
      <c r="R106" s="10"/>
      <c r="S106" s="10"/>
      <c r="T106" s="92"/>
    </row>
    <row r="107" spans="1:20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92"/>
      <c r="P107" s="10"/>
      <c r="Q107" s="10"/>
      <c r="R107" s="10"/>
      <c r="S107" s="10"/>
      <c r="T107" s="92"/>
    </row>
    <row r="108" spans="1:20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92"/>
      <c r="P108" s="10"/>
      <c r="Q108" s="10"/>
      <c r="R108" s="10"/>
      <c r="S108" s="10"/>
      <c r="T108" s="92"/>
    </row>
    <row r="109" spans="1:20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92"/>
      <c r="P109" s="10"/>
      <c r="Q109" s="10"/>
      <c r="R109" s="10"/>
      <c r="S109" s="10"/>
      <c r="T109" s="92"/>
    </row>
    <row r="110" spans="1:20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92"/>
      <c r="P110" s="10"/>
      <c r="Q110" s="10"/>
      <c r="R110" s="10"/>
      <c r="S110" s="10"/>
      <c r="T110" s="92"/>
    </row>
    <row r="111" spans="1:20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92"/>
      <c r="P111" s="10"/>
      <c r="Q111" s="10"/>
      <c r="R111" s="10"/>
      <c r="S111" s="10"/>
      <c r="T111" s="92"/>
    </row>
    <row r="112" spans="1:20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92"/>
      <c r="P112" s="10"/>
      <c r="Q112" s="10"/>
      <c r="R112" s="10"/>
      <c r="S112" s="10"/>
      <c r="T112" s="92"/>
    </row>
    <row r="113" spans="1:20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92"/>
      <c r="P113" s="10"/>
      <c r="Q113" s="10"/>
      <c r="R113" s="10"/>
      <c r="S113" s="10"/>
      <c r="T113" s="92"/>
    </row>
    <row r="114" spans="1:20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92"/>
      <c r="P114" s="10"/>
      <c r="Q114" s="10"/>
      <c r="R114" s="10"/>
      <c r="S114" s="10"/>
      <c r="T114" s="92"/>
    </row>
    <row r="115" spans="1:20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92"/>
      <c r="P115" s="10"/>
      <c r="Q115" s="10"/>
      <c r="R115" s="10"/>
      <c r="S115" s="10"/>
      <c r="T115" s="92"/>
    </row>
    <row r="116" spans="1:20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92"/>
      <c r="P116" s="10"/>
      <c r="Q116" s="10"/>
      <c r="R116" s="10"/>
      <c r="S116" s="10"/>
      <c r="T116" s="92"/>
    </row>
    <row r="117" spans="1:20" x14ac:dyDescent="0.2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92"/>
      <c r="P117" s="10"/>
      <c r="Q117" s="10"/>
      <c r="R117" s="10"/>
      <c r="S117" s="10"/>
      <c r="T117" s="92"/>
    </row>
    <row r="118" spans="1:20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92"/>
      <c r="P118" s="10"/>
      <c r="Q118" s="10"/>
      <c r="R118" s="10"/>
      <c r="S118" s="10"/>
      <c r="T118" s="92"/>
    </row>
    <row r="119" spans="1:20" x14ac:dyDescent="0.2">
      <c r="A119" s="7"/>
      <c r="B119" s="149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92"/>
      <c r="P119" s="10"/>
      <c r="Q119" s="10"/>
      <c r="R119" s="10"/>
      <c r="S119" s="10"/>
      <c r="T119" s="92"/>
    </row>
    <row r="120" spans="1:20" x14ac:dyDescent="0.2">
      <c r="A120" s="7"/>
      <c r="B120" s="149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92"/>
      <c r="P120" s="10"/>
      <c r="Q120" s="10"/>
      <c r="R120" s="10"/>
      <c r="S120" s="10"/>
      <c r="T120" s="92"/>
    </row>
    <row r="121" spans="1:20" x14ac:dyDescent="0.2">
      <c r="A121" s="7"/>
      <c r="B121" s="1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92"/>
      <c r="P121" s="10"/>
      <c r="Q121" s="10"/>
      <c r="R121" s="10"/>
      <c r="S121" s="10"/>
      <c r="T121" s="92"/>
    </row>
    <row r="122" spans="1:20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92"/>
      <c r="P122" s="10"/>
      <c r="Q122" s="10"/>
      <c r="R122" s="10"/>
      <c r="S122" s="10"/>
      <c r="T122" s="92"/>
    </row>
    <row r="123" spans="1:20" x14ac:dyDescent="0.2">
      <c r="A123" s="7"/>
      <c r="B123" s="14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92"/>
      <c r="P123" s="10"/>
      <c r="Q123" s="10"/>
      <c r="R123" s="10"/>
      <c r="S123" s="10"/>
      <c r="T123" s="92"/>
    </row>
    <row r="124" spans="1:20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92"/>
      <c r="P124" s="10"/>
      <c r="Q124" s="10"/>
      <c r="R124" s="10"/>
      <c r="S124" s="10"/>
      <c r="T124" s="92"/>
    </row>
    <row r="125" spans="1:20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92"/>
      <c r="P125" s="10"/>
      <c r="Q125" s="10"/>
      <c r="R125" s="10"/>
      <c r="S125" s="10"/>
      <c r="T125" s="92"/>
    </row>
    <row r="126" spans="1:20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92"/>
      <c r="P126" s="10"/>
      <c r="Q126" s="10"/>
      <c r="R126" s="10"/>
      <c r="S126" s="10"/>
      <c r="T126" s="92"/>
    </row>
    <row r="127" spans="1:20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92"/>
      <c r="P127" s="10"/>
      <c r="Q127" s="10"/>
      <c r="R127" s="10"/>
      <c r="S127" s="10"/>
      <c r="T127" s="92"/>
    </row>
    <row r="128" spans="1:20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92"/>
      <c r="P128" s="10"/>
      <c r="Q128" s="10"/>
      <c r="R128" s="10"/>
      <c r="S128" s="10"/>
      <c r="T128" s="92"/>
    </row>
    <row r="129" spans="1:2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92"/>
      <c r="P129" s="10"/>
      <c r="Q129" s="10"/>
      <c r="R129" s="10"/>
      <c r="S129" s="10"/>
      <c r="T129" s="92"/>
    </row>
    <row r="130" spans="1:2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92"/>
      <c r="P130" s="10"/>
      <c r="Q130" s="10"/>
      <c r="R130" s="10"/>
      <c r="S130" s="10"/>
      <c r="T130" s="92"/>
    </row>
    <row r="131" spans="1:2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92"/>
      <c r="P131" s="10"/>
      <c r="Q131" s="10"/>
      <c r="R131" s="10"/>
      <c r="S131" s="10"/>
      <c r="T131" s="92"/>
    </row>
    <row r="132" spans="1:2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92"/>
      <c r="P132" s="10"/>
      <c r="Q132" s="10"/>
      <c r="R132" s="10"/>
      <c r="S132" s="10"/>
      <c r="T132" s="92"/>
    </row>
    <row r="133" spans="1:2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92"/>
      <c r="P133" s="10"/>
      <c r="Q133" s="10"/>
      <c r="R133" s="10"/>
      <c r="S133" s="10"/>
      <c r="T133" s="92"/>
    </row>
    <row r="134" spans="1:2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92"/>
      <c r="P134" s="10"/>
      <c r="Q134" s="10"/>
      <c r="R134" s="10"/>
      <c r="S134" s="10"/>
      <c r="T134" s="92"/>
      <c r="U134" s="7"/>
      <c r="V134" s="7"/>
      <c r="W134" s="7"/>
      <c r="X134" s="7"/>
      <c r="Y134" s="7"/>
      <c r="Z134" s="7"/>
      <c r="AA134" s="7"/>
    </row>
    <row r="135" spans="1:2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92"/>
      <c r="P135" s="10"/>
      <c r="Q135" s="10"/>
      <c r="R135" s="10"/>
      <c r="S135" s="10"/>
      <c r="T135" s="92"/>
      <c r="U135" s="7"/>
      <c r="V135" s="7"/>
      <c r="W135" s="7"/>
      <c r="X135" s="7"/>
      <c r="Y135" s="7"/>
      <c r="Z135" s="7"/>
      <c r="AA135" s="7"/>
    </row>
    <row r="136" spans="1:2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92"/>
      <c r="Q136" s="92"/>
      <c r="R136" s="10"/>
      <c r="S136" s="10"/>
      <c r="T136" s="92"/>
      <c r="U136" s="10"/>
      <c r="V136" s="10"/>
      <c r="W136" s="10"/>
      <c r="X136" s="7"/>
      <c r="Y136" s="92"/>
      <c r="Z136" s="92"/>
      <c r="AA136" s="7"/>
    </row>
    <row r="137" spans="1:2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92"/>
      <c r="Q137" s="92"/>
      <c r="R137" s="10"/>
      <c r="S137" s="10"/>
      <c r="T137" s="92"/>
      <c r="U137" s="10"/>
      <c r="V137" s="10"/>
      <c r="W137" s="10"/>
      <c r="X137" s="7"/>
      <c r="Y137" s="147"/>
      <c r="Z137" s="147"/>
      <c r="AA137" s="7"/>
    </row>
    <row r="138" spans="1:2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92"/>
      <c r="Q138" s="92"/>
      <c r="R138" s="92"/>
      <c r="S138" s="92"/>
      <c r="T138" s="92"/>
      <c r="U138" s="10"/>
      <c r="V138" s="10"/>
      <c r="W138" s="10"/>
      <c r="X138" s="7"/>
      <c r="Y138" s="147"/>
      <c r="Z138" s="147"/>
      <c r="AA138" s="7"/>
    </row>
    <row r="139" spans="1:2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10"/>
      <c r="Q139" s="10"/>
      <c r="R139" s="92"/>
      <c r="S139" s="92"/>
      <c r="T139" s="92"/>
      <c r="U139" s="10"/>
      <c r="V139" s="10"/>
      <c r="W139" s="10"/>
      <c r="X139" s="7"/>
      <c r="Y139" s="147"/>
      <c r="Z139" s="147"/>
      <c r="AA139" s="7"/>
    </row>
    <row r="140" spans="1:2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10"/>
      <c r="Q140" s="10"/>
      <c r="R140" s="92"/>
      <c r="S140" s="92"/>
      <c r="T140" s="92"/>
      <c r="U140" s="10"/>
      <c r="V140" s="10"/>
      <c r="W140" s="10"/>
      <c r="X140" s="7"/>
      <c r="Y140" s="147"/>
      <c r="Z140" s="147"/>
      <c r="AA140" s="7"/>
    </row>
    <row r="141" spans="1:2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10"/>
      <c r="Q141" s="10"/>
      <c r="R141" s="10"/>
      <c r="S141" s="92"/>
      <c r="T141" s="92"/>
      <c r="U141" s="10"/>
      <c r="V141" s="10"/>
      <c r="W141" s="10"/>
      <c r="X141" s="7"/>
      <c r="Y141" s="147"/>
      <c r="Z141" s="147"/>
      <c r="AA141" s="7"/>
    </row>
    <row r="142" spans="1:2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10"/>
      <c r="Q142" s="10"/>
      <c r="R142" s="10"/>
      <c r="S142" s="10"/>
      <c r="T142" s="92"/>
      <c r="U142" s="10"/>
      <c r="V142" s="10"/>
      <c r="W142" s="10"/>
      <c r="X142" s="7"/>
      <c r="Y142" s="147"/>
      <c r="Z142" s="147"/>
      <c r="AA142" s="7"/>
    </row>
    <row r="143" spans="1:2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10"/>
      <c r="Q143" s="10"/>
      <c r="R143" s="10"/>
      <c r="S143" s="10"/>
      <c r="T143" s="92"/>
      <c r="U143" s="10"/>
      <c r="V143" s="10"/>
      <c r="W143" s="10"/>
      <c r="X143" s="7"/>
      <c r="Y143" s="147"/>
      <c r="Z143" s="147"/>
      <c r="AA143" s="7"/>
    </row>
    <row r="144" spans="1:2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10"/>
      <c r="Q144" s="10"/>
      <c r="R144" s="10"/>
      <c r="S144" s="10"/>
      <c r="T144" s="92"/>
      <c r="U144" s="10"/>
      <c r="V144" s="10"/>
      <c r="W144" s="10"/>
      <c r="X144" s="7"/>
      <c r="Y144" s="147"/>
      <c r="Z144" s="147"/>
      <c r="AA144" s="7"/>
    </row>
    <row r="145" spans="1:2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10"/>
      <c r="Q145" s="10"/>
      <c r="R145" s="10"/>
      <c r="S145" s="10"/>
      <c r="T145" s="92"/>
      <c r="U145" s="10"/>
      <c r="V145" s="10"/>
      <c r="W145" s="10"/>
      <c r="X145" s="7"/>
      <c r="Y145" s="147"/>
      <c r="Z145" s="147"/>
      <c r="AA145" s="7"/>
    </row>
    <row r="146" spans="1:2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10"/>
      <c r="Q146" s="10"/>
      <c r="R146" s="10"/>
      <c r="S146" s="10"/>
      <c r="T146" s="92"/>
      <c r="U146" s="10"/>
      <c r="V146" s="10"/>
      <c r="W146" s="10"/>
      <c r="X146" s="7"/>
      <c r="Y146" s="147"/>
      <c r="Z146" s="147"/>
      <c r="AA146" s="7"/>
    </row>
    <row r="147" spans="1:2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10"/>
      <c r="Q147" s="10"/>
      <c r="R147" s="10"/>
      <c r="S147" s="10"/>
      <c r="T147" s="92"/>
      <c r="U147" s="10"/>
      <c r="V147" s="10"/>
      <c r="W147" s="10"/>
      <c r="X147" s="7"/>
      <c r="Y147" s="147"/>
      <c r="Z147" s="147"/>
      <c r="AA147" s="7"/>
    </row>
    <row r="148" spans="1:2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10"/>
      <c r="Q148" s="10"/>
      <c r="R148" s="10"/>
      <c r="S148" s="10"/>
      <c r="T148" s="92"/>
      <c r="U148" s="10"/>
      <c r="V148" s="10"/>
      <c r="W148" s="10"/>
      <c r="X148" s="7"/>
      <c r="Y148" s="147"/>
      <c r="Z148" s="147"/>
      <c r="AA148" s="7"/>
    </row>
    <row r="149" spans="1:2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10"/>
      <c r="Q149" s="10"/>
      <c r="R149" s="10"/>
      <c r="S149" s="10"/>
      <c r="T149" s="92"/>
      <c r="U149" s="10"/>
      <c r="V149" s="10"/>
      <c r="W149" s="10"/>
      <c r="X149" s="7"/>
      <c r="Y149" s="147"/>
      <c r="Z149" s="147"/>
      <c r="AA149" s="7"/>
    </row>
    <row r="150" spans="1:2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10"/>
      <c r="Q150" s="10"/>
      <c r="R150" s="10"/>
      <c r="S150" s="10"/>
      <c r="T150" s="92"/>
      <c r="U150" s="10"/>
      <c r="V150" s="10"/>
      <c r="W150" s="10"/>
      <c r="X150" s="7"/>
      <c r="Y150" s="147"/>
      <c r="Z150" s="147"/>
      <c r="AA150" s="7"/>
    </row>
    <row r="151" spans="1:2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10"/>
      <c r="Q151" s="10"/>
      <c r="R151" s="10"/>
      <c r="S151" s="10"/>
      <c r="T151" s="92"/>
      <c r="U151" s="10"/>
      <c r="V151" s="10"/>
      <c r="W151" s="10"/>
      <c r="X151" s="7"/>
      <c r="Y151" s="147"/>
      <c r="Z151" s="147"/>
      <c r="AA151" s="7"/>
    </row>
    <row r="152" spans="1:2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10"/>
      <c r="Q152" s="10"/>
      <c r="R152" s="10"/>
      <c r="S152" s="10"/>
      <c r="T152" s="92"/>
      <c r="U152" s="10"/>
      <c r="V152" s="10"/>
      <c r="W152" s="10"/>
      <c r="X152" s="7"/>
      <c r="Y152" s="147"/>
      <c r="Z152" s="147"/>
      <c r="AA152" s="7"/>
    </row>
    <row r="153" spans="1:2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10"/>
      <c r="Q153" s="10"/>
      <c r="R153" s="10"/>
      <c r="S153" s="10"/>
      <c r="T153" s="92"/>
      <c r="U153" s="10"/>
      <c r="V153" s="10"/>
      <c r="W153" s="10"/>
      <c r="X153" s="7"/>
      <c r="Y153" s="147"/>
      <c r="Z153" s="147"/>
      <c r="AA153" s="7"/>
    </row>
    <row r="154" spans="1:2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10"/>
      <c r="Q154" s="10"/>
      <c r="R154" s="10"/>
      <c r="S154" s="10"/>
      <c r="T154" s="92"/>
      <c r="U154" s="10"/>
      <c r="V154" s="10"/>
      <c r="W154" s="10"/>
      <c r="X154" s="7"/>
      <c r="Y154" s="147"/>
      <c r="Z154" s="147"/>
      <c r="AA154" s="7"/>
    </row>
    <row r="155" spans="1:2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10"/>
      <c r="Q155" s="10"/>
      <c r="R155" s="10"/>
      <c r="S155" s="10"/>
      <c r="T155" s="92"/>
      <c r="U155" s="10"/>
      <c r="V155" s="10"/>
      <c r="W155" s="10"/>
      <c r="X155" s="7"/>
      <c r="Y155" s="147"/>
      <c r="Z155" s="147"/>
      <c r="AA155" s="7"/>
    </row>
    <row r="156" spans="1:2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10"/>
      <c r="Q156" s="10"/>
      <c r="R156" s="10"/>
      <c r="S156" s="10"/>
      <c r="T156" s="92"/>
      <c r="U156" s="10"/>
      <c r="V156" s="10"/>
      <c r="W156" s="10"/>
      <c r="X156" s="7"/>
      <c r="Y156" s="147"/>
      <c r="Z156" s="147"/>
      <c r="AA156" s="7"/>
    </row>
    <row r="157" spans="1:2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10"/>
      <c r="Q157" s="10"/>
      <c r="R157" s="10"/>
      <c r="S157" s="10"/>
      <c r="T157" s="92"/>
      <c r="U157" s="10"/>
      <c r="V157" s="10"/>
      <c r="W157" s="10"/>
      <c r="X157" s="7"/>
      <c r="Y157" s="147"/>
      <c r="Z157" s="147"/>
      <c r="AA157" s="7"/>
    </row>
    <row r="158" spans="1:2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10"/>
      <c r="Q158" s="10"/>
      <c r="R158" s="10"/>
      <c r="S158" s="10"/>
      <c r="T158" s="92"/>
      <c r="U158" s="10"/>
      <c r="V158" s="10"/>
      <c r="W158" s="10"/>
      <c r="X158" s="7"/>
      <c r="Y158" s="147"/>
      <c r="Z158" s="147"/>
      <c r="AA158" s="7"/>
    </row>
    <row r="159" spans="1:2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10"/>
      <c r="Q159" s="10"/>
      <c r="R159" s="10"/>
      <c r="S159" s="10"/>
      <c r="T159" s="92"/>
      <c r="U159" s="10"/>
      <c r="V159" s="10"/>
      <c r="W159" s="10"/>
      <c r="X159" s="7"/>
      <c r="Y159" s="147"/>
      <c r="Z159" s="147"/>
      <c r="AA159" s="7"/>
    </row>
    <row r="160" spans="1:2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10"/>
      <c r="Q160" s="10"/>
      <c r="R160" s="10"/>
      <c r="S160" s="10"/>
      <c r="T160" s="92"/>
      <c r="U160" s="10"/>
      <c r="V160" s="10"/>
      <c r="W160" s="10"/>
      <c r="X160" s="7"/>
      <c r="Y160" s="147"/>
      <c r="Z160" s="147"/>
      <c r="AA160" s="7"/>
    </row>
    <row r="161" spans="1:2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10"/>
      <c r="Q161" s="10"/>
      <c r="R161" s="10"/>
      <c r="S161" s="10"/>
      <c r="T161" s="92"/>
      <c r="U161" s="10"/>
      <c r="V161" s="10"/>
      <c r="W161" s="10"/>
      <c r="X161" s="7"/>
      <c r="Y161" s="147"/>
      <c r="Z161" s="147"/>
      <c r="AA161" s="7"/>
    </row>
    <row r="162" spans="1:2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10"/>
      <c r="Q162" s="10"/>
      <c r="R162" s="10"/>
      <c r="S162" s="10"/>
      <c r="T162" s="92"/>
      <c r="U162" s="10"/>
      <c r="V162" s="10"/>
      <c r="W162" s="10"/>
      <c r="X162" s="7"/>
      <c r="Y162" s="147"/>
      <c r="Z162" s="147"/>
      <c r="AA162" s="7"/>
    </row>
    <row r="163" spans="1:2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10"/>
      <c r="Q163" s="10"/>
      <c r="R163" s="10"/>
      <c r="S163" s="10"/>
      <c r="T163" s="92"/>
      <c r="U163" s="10"/>
      <c r="V163" s="10"/>
      <c r="W163" s="10"/>
      <c r="X163" s="7"/>
      <c r="Y163" s="147"/>
      <c r="Z163" s="147"/>
      <c r="AA163" s="7"/>
    </row>
    <row r="164" spans="1:2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10"/>
      <c r="Q164" s="10"/>
      <c r="R164" s="10"/>
      <c r="S164" s="10"/>
      <c r="T164" s="92"/>
      <c r="U164" s="10"/>
      <c r="V164" s="10"/>
      <c r="W164" s="10"/>
      <c r="X164" s="7"/>
      <c r="Y164" s="147"/>
      <c r="Z164" s="147"/>
      <c r="AA164" s="7"/>
    </row>
    <row r="165" spans="1:2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10"/>
      <c r="Q165" s="10"/>
      <c r="R165" s="10"/>
      <c r="S165" s="10"/>
      <c r="T165" s="92"/>
      <c r="U165" s="10"/>
      <c r="V165" s="10"/>
      <c r="W165" s="10"/>
      <c r="X165" s="7"/>
      <c r="Y165" s="147"/>
      <c r="Z165" s="147"/>
      <c r="AA165" s="7"/>
    </row>
    <row r="166" spans="1:2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10"/>
      <c r="Q166" s="10"/>
      <c r="R166" s="10"/>
      <c r="S166" s="10"/>
      <c r="T166" s="92"/>
      <c r="U166" s="10"/>
      <c r="V166" s="10"/>
      <c r="W166" s="10"/>
      <c r="X166" s="7"/>
      <c r="Y166" s="147"/>
      <c r="Z166" s="147"/>
      <c r="AA166" s="7"/>
    </row>
    <row r="167" spans="1:2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10"/>
      <c r="Q167" s="10"/>
      <c r="R167" s="10"/>
      <c r="S167" s="10"/>
      <c r="T167" s="92"/>
      <c r="U167" s="10"/>
      <c r="V167" s="10"/>
      <c r="W167" s="10"/>
      <c r="X167" s="7"/>
      <c r="Y167" s="147"/>
      <c r="Z167" s="147"/>
      <c r="AA167" s="7"/>
    </row>
    <row r="168" spans="1:2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10"/>
      <c r="Q168" s="10"/>
      <c r="R168" s="10"/>
      <c r="S168" s="10"/>
      <c r="T168" s="92"/>
      <c r="U168" s="10"/>
      <c r="V168" s="10"/>
      <c r="W168" s="10"/>
      <c r="X168" s="7"/>
      <c r="Y168" s="147"/>
      <c r="Z168" s="147"/>
      <c r="AA168" s="7"/>
    </row>
    <row r="169" spans="1:2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10"/>
      <c r="Q169" s="10"/>
      <c r="R169" s="10"/>
      <c r="S169" s="10"/>
      <c r="T169" s="92"/>
      <c r="U169" s="10"/>
      <c r="V169" s="10"/>
      <c r="W169" s="10"/>
      <c r="X169" s="7"/>
      <c r="Y169" s="147"/>
      <c r="Z169" s="147"/>
      <c r="AA169" s="7"/>
    </row>
    <row r="170" spans="1:2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10"/>
      <c r="Q170" s="10"/>
      <c r="R170" s="10"/>
      <c r="S170" s="10"/>
      <c r="T170" s="92"/>
      <c r="U170" s="10"/>
      <c r="V170" s="10"/>
      <c r="W170" s="10"/>
      <c r="X170" s="7"/>
      <c r="Y170" s="147"/>
      <c r="Z170" s="147"/>
      <c r="AA170" s="7"/>
    </row>
    <row r="171" spans="1:2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10"/>
      <c r="Q171" s="10"/>
      <c r="R171" s="10"/>
      <c r="S171" s="10"/>
      <c r="T171" s="92"/>
      <c r="U171" s="10"/>
      <c r="V171" s="10"/>
      <c r="W171" s="10"/>
      <c r="X171" s="7"/>
      <c r="Y171" s="147"/>
      <c r="Z171" s="147"/>
      <c r="AA171" s="7"/>
    </row>
    <row r="172" spans="1:2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10"/>
      <c r="Q172" s="10"/>
      <c r="R172" s="10"/>
      <c r="S172" s="10"/>
      <c r="T172" s="92"/>
      <c r="U172" s="10"/>
      <c r="V172" s="10"/>
      <c r="W172" s="10"/>
      <c r="X172" s="7"/>
      <c r="Y172" s="147"/>
      <c r="Z172" s="147"/>
      <c r="AA172" s="7"/>
    </row>
    <row r="173" spans="1:2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10"/>
      <c r="Q173" s="10"/>
      <c r="R173" s="10"/>
      <c r="S173" s="10"/>
      <c r="T173" s="92"/>
      <c r="U173" s="10"/>
      <c r="V173" s="10"/>
      <c r="W173" s="10"/>
      <c r="X173" s="7"/>
      <c r="Y173" s="147"/>
      <c r="Z173" s="147"/>
      <c r="AA173" s="7"/>
    </row>
    <row r="174" spans="1:2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10"/>
      <c r="Q174" s="10"/>
      <c r="R174" s="10"/>
      <c r="S174" s="10"/>
      <c r="T174" s="92"/>
      <c r="U174" s="10"/>
      <c r="V174" s="10"/>
      <c r="W174" s="10"/>
      <c r="X174" s="7"/>
      <c r="Y174" s="147"/>
      <c r="Z174" s="147"/>
      <c r="AA174" s="7"/>
    </row>
    <row r="175" spans="1:2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10"/>
      <c r="Q175" s="10"/>
      <c r="R175" s="10"/>
      <c r="S175" s="10"/>
      <c r="T175" s="92"/>
      <c r="U175" s="10"/>
      <c r="V175" s="10"/>
      <c r="W175" s="10"/>
      <c r="X175" s="7"/>
      <c r="Y175" s="147"/>
      <c r="Z175" s="147"/>
      <c r="AA175" s="7"/>
    </row>
    <row r="176" spans="1:2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10"/>
      <c r="Q176" s="10"/>
      <c r="R176" s="10"/>
      <c r="S176" s="10"/>
      <c r="T176" s="92"/>
      <c r="U176" s="10"/>
      <c r="V176" s="10"/>
      <c r="W176" s="10"/>
      <c r="X176" s="7"/>
      <c r="Y176" s="147"/>
      <c r="Z176" s="147"/>
      <c r="AA176" s="7"/>
    </row>
    <row r="177" spans="1:2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10"/>
      <c r="Q177" s="10"/>
      <c r="R177" s="10"/>
      <c r="S177" s="10"/>
      <c r="T177" s="92"/>
      <c r="U177" s="10"/>
      <c r="V177" s="10"/>
      <c r="W177" s="10"/>
      <c r="X177" s="7"/>
      <c r="Y177" s="147"/>
      <c r="Z177" s="147"/>
      <c r="AA177" s="7"/>
    </row>
    <row r="178" spans="1:2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10"/>
      <c r="Q178" s="10"/>
      <c r="R178" s="10"/>
      <c r="S178" s="10"/>
      <c r="T178" s="92"/>
      <c r="U178" s="10"/>
      <c r="V178" s="10"/>
      <c r="W178" s="10"/>
      <c r="X178" s="7"/>
      <c r="Y178" s="147"/>
      <c r="Z178" s="147"/>
      <c r="AA178" s="7"/>
    </row>
    <row r="179" spans="1:2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10"/>
      <c r="Q179" s="10"/>
      <c r="R179" s="10"/>
      <c r="S179" s="10"/>
      <c r="T179" s="92"/>
      <c r="U179" s="10"/>
      <c r="V179" s="10"/>
      <c r="W179" s="10"/>
      <c r="X179" s="7"/>
      <c r="Y179" s="147"/>
      <c r="Z179" s="147"/>
      <c r="AA179" s="7"/>
    </row>
    <row r="180" spans="1:2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10"/>
      <c r="Q180" s="10"/>
      <c r="R180" s="10"/>
      <c r="S180" s="10"/>
      <c r="T180" s="92"/>
      <c r="U180" s="10"/>
      <c r="V180" s="10"/>
      <c r="W180" s="10"/>
      <c r="X180" s="7"/>
      <c r="Y180" s="147"/>
      <c r="Z180" s="147"/>
      <c r="AA180" s="7"/>
    </row>
    <row r="181" spans="1:2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10"/>
      <c r="Q181" s="10"/>
      <c r="R181" s="10"/>
      <c r="S181" s="10"/>
      <c r="T181" s="92"/>
      <c r="U181" s="10"/>
      <c r="V181" s="10"/>
      <c r="W181" s="10"/>
      <c r="X181" s="7"/>
      <c r="Y181" s="147"/>
      <c r="Z181" s="147"/>
      <c r="AA181" s="7"/>
    </row>
    <row r="182" spans="1:2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10"/>
      <c r="Q182" s="10"/>
      <c r="R182" s="10"/>
      <c r="S182" s="10"/>
      <c r="T182" s="92"/>
      <c r="U182" s="10"/>
      <c r="V182" s="10"/>
      <c r="W182" s="10"/>
      <c r="X182" s="7"/>
      <c r="Y182" s="147"/>
      <c r="Z182" s="147"/>
      <c r="AA182" s="7"/>
    </row>
    <row r="183" spans="1:2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10"/>
      <c r="Q183" s="10"/>
      <c r="R183" s="10"/>
      <c r="S183" s="10"/>
      <c r="T183" s="92"/>
      <c r="U183" s="10"/>
      <c r="V183" s="10"/>
      <c r="W183" s="10"/>
      <c r="X183" s="7"/>
      <c r="Y183" s="147"/>
      <c r="Z183" s="147"/>
      <c r="AA183" s="7"/>
    </row>
    <row r="184" spans="1:2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10"/>
      <c r="Q184" s="10"/>
      <c r="R184" s="10"/>
      <c r="S184" s="10"/>
      <c r="T184" s="92"/>
      <c r="U184" s="10"/>
      <c r="V184" s="10"/>
      <c r="W184" s="10"/>
      <c r="X184" s="7"/>
      <c r="Y184" s="147"/>
      <c r="Z184" s="147"/>
      <c r="AA184" s="7"/>
    </row>
    <row r="185" spans="1:2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10"/>
      <c r="Q185" s="10"/>
      <c r="R185" s="10"/>
      <c r="S185" s="10"/>
      <c r="T185" s="92"/>
      <c r="U185" s="10"/>
      <c r="V185" s="10"/>
      <c r="W185" s="10"/>
      <c r="X185" s="7"/>
      <c r="Y185" s="147"/>
      <c r="Z185" s="147"/>
      <c r="AA185" s="7"/>
    </row>
    <row r="186" spans="1:2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10"/>
      <c r="Q186" s="10"/>
      <c r="R186" s="10"/>
      <c r="S186" s="10"/>
      <c r="T186" s="92"/>
      <c r="U186" s="10"/>
      <c r="V186" s="10"/>
      <c r="W186" s="10"/>
      <c r="X186" s="7"/>
      <c r="Y186" s="147"/>
      <c r="Z186" s="147"/>
      <c r="AA186" s="7"/>
    </row>
    <row r="187" spans="1:2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10"/>
      <c r="Q187" s="10"/>
      <c r="R187" s="10"/>
      <c r="S187" s="10"/>
      <c r="T187" s="92"/>
      <c r="U187" s="10"/>
      <c r="V187" s="10"/>
      <c r="W187" s="10"/>
      <c r="X187" s="7"/>
      <c r="Y187" s="147"/>
      <c r="Z187" s="147"/>
      <c r="AA187" s="7"/>
    </row>
    <row r="188" spans="1:27" x14ac:dyDescent="0.2">
      <c r="R188" s="10"/>
      <c r="S188" s="10"/>
      <c r="T188" s="92"/>
      <c r="U188" s="10"/>
      <c r="V188" s="10"/>
      <c r="W188" s="10"/>
      <c r="X188" s="7"/>
      <c r="Y188" s="147"/>
      <c r="Z188" s="147"/>
      <c r="AA188" s="7"/>
    </row>
    <row r="189" spans="1:27" x14ac:dyDescent="0.2">
      <c r="R189" s="10"/>
      <c r="S189" s="10"/>
      <c r="T189" s="92"/>
      <c r="U189" s="10"/>
      <c r="V189" s="10"/>
      <c r="W189" s="10"/>
      <c r="X189" s="7"/>
      <c r="Y189" s="147"/>
      <c r="Z189" s="147"/>
      <c r="AA189" s="7"/>
    </row>
    <row r="190" spans="1:2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10"/>
      <c r="Q190" s="10"/>
      <c r="R190" s="10"/>
      <c r="S190" s="10"/>
      <c r="T190" s="92"/>
      <c r="U190" s="10"/>
      <c r="V190" s="10"/>
      <c r="W190" s="10"/>
      <c r="X190" s="7"/>
      <c r="Y190" s="147"/>
      <c r="Z190" s="147"/>
      <c r="AA190" s="7"/>
    </row>
    <row r="191" spans="1:2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10"/>
      <c r="Q191" s="10"/>
      <c r="R191" s="10"/>
      <c r="S191" s="10"/>
      <c r="T191" s="92"/>
      <c r="U191" s="10"/>
      <c r="V191" s="10"/>
      <c r="W191" s="10"/>
      <c r="X191" s="7"/>
      <c r="Y191" s="147"/>
      <c r="Z191" s="147"/>
      <c r="AA191" s="7"/>
    </row>
    <row r="192" spans="1:2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10"/>
      <c r="Q192" s="10"/>
      <c r="R192" s="10"/>
      <c r="S192" s="10"/>
      <c r="T192" s="92"/>
      <c r="U192" s="10"/>
      <c r="V192" s="10"/>
      <c r="W192" s="10"/>
      <c r="X192" s="7"/>
      <c r="Y192" s="147"/>
      <c r="Z192" s="147"/>
      <c r="AA192" s="7"/>
    </row>
    <row r="193" spans="1:2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10"/>
      <c r="Q193" s="10"/>
      <c r="R193" s="10"/>
      <c r="S193" s="10"/>
      <c r="T193" s="92"/>
      <c r="U193" s="10"/>
      <c r="V193" s="10"/>
      <c r="W193" s="10"/>
      <c r="X193" s="7"/>
      <c r="Y193" s="147"/>
      <c r="Z193" s="147"/>
      <c r="AA193" s="7"/>
    </row>
    <row r="194" spans="1:2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10"/>
      <c r="Q194" s="10"/>
      <c r="R194" s="10"/>
      <c r="S194" s="10"/>
      <c r="T194" s="92"/>
      <c r="U194" s="10"/>
      <c r="V194" s="10"/>
      <c r="W194" s="10"/>
      <c r="X194" s="7"/>
      <c r="Y194" s="147"/>
      <c r="Z194" s="147"/>
      <c r="AA194" s="7"/>
    </row>
    <row r="195" spans="1:2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10"/>
      <c r="Q195" s="10"/>
      <c r="R195" s="10"/>
      <c r="S195" s="10"/>
      <c r="T195" s="92"/>
      <c r="U195" s="10"/>
      <c r="V195" s="10"/>
      <c r="W195" s="10"/>
      <c r="X195" s="7"/>
      <c r="Y195" s="147"/>
      <c r="Z195" s="147"/>
      <c r="AA195" s="7"/>
    </row>
    <row r="196" spans="1:2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10"/>
      <c r="Q196" s="10"/>
      <c r="R196" s="10"/>
      <c r="S196" s="10"/>
      <c r="T196" s="92"/>
      <c r="U196" s="10"/>
      <c r="V196" s="10"/>
      <c r="W196" s="10"/>
      <c r="X196" s="7"/>
      <c r="Y196" s="147"/>
      <c r="Z196" s="147"/>
      <c r="AA196" s="7"/>
    </row>
    <row r="197" spans="1:2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10"/>
      <c r="Q197" s="10"/>
      <c r="R197" s="10"/>
      <c r="S197" s="10"/>
      <c r="T197" s="92"/>
      <c r="U197" s="10"/>
      <c r="V197" s="10"/>
      <c r="W197" s="10"/>
      <c r="X197" s="7"/>
      <c r="Y197" s="147"/>
      <c r="Z197" s="147"/>
      <c r="AA197" s="7"/>
    </row>
    <row r="198" spans="1:2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92"/>
      <c r="P198" s="10"/>
      <c r="Q198" s="10"/>
      <c r="R198" s="10"/>
      <c r="S198" s="10"/>
      <c r="T198" s="92"/>
      <c r="U198" s="10"/>
      <c r="V198" s="10"/>
      <c r="W198" s="10"/>
      <c r="X198" s="7"/>
      <c r="Y198" s="147"/>
      <c r="Z198" s="147"/>
      <c r="AA198" s="7"/>
    </row>
    <row r="199" spans="1:2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92"/>
      <c r="P199" s="10"/>
      <c r="Q199" s="10"/>
      <c r="R199" s="10"/>
      <c r="S199" s="10"/>
      <c r="T199" s="92"/>
      <c r="U199" s="10"/>
      <c r="V199" s="10"/>
      <c r="W199" s="10"/>
      <c r="X199" s="7"/>
      <c r="Y199" s="147"/>
      <c r="Z199" s="147"/>
      <c r="AA199" s="7"/>
    </row>
    <row r="200" spans="1:2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92"/>
      <c r="P200" s="10"/>
      <c r="Q200" s="10"/>
      <c r="R200" s="10"/>
      <c r="S200" s="10"/>
      <c r="T200" s="92"/>
      <c r="U200" s="10"/>
      <c r="V200" s="10"/>
      <c r="W200" s="10"/>
      <c r="X200" s="7"/>
      <c r="Y200" s="147"/>
      <c r="Z200" s="147"/>
      <c r="AA200" s="7"/>
    </row>
    <row r="201" spans="1:2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92"/>
      <c r="P201" s="10"/>
      <c r="Q201" s="10"/>
      <c r="R201" s="10"/>
      <c r="S201" s="10"/>
      <c r="T201" s="92"/>
      <c r="U201" s="10"/>
      <c r="V201" s="10"/>
      <c r="W201" s="10"/>
      <c r="X201" s="7"/>
      <c r="Y201" s="147"/>
      <c r="Z201" s="147"/>
      <c r="AA201" s="7"/>
    </row>
    <row r="202" spans="1:2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92"/>
      <c r="P202" s="10"/>
      <c r="Q202" s="10"/>
      <c r="R202" s="10"/>
      <c r="S202" s="10"/>
      <c r="T202" s="92"/>
      <c r="U202" s="10"/>
      <c r="V202" s="10"/>
      <c r="W202" s="10"/>
      <c r="X202" s="7"/>
      <c r="Y202" s="147"/>
      <c r="Z202" s="147"/>
      <c r="AA202" s="7"/>
    </row>
    <row r="203" spans="1:2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92"/>
      <c r="P203" s="10"/>
      <c r="Q203" s="10"/>
      <c r="R203" s="10"/>
      <c r="S203" s="10"/>
      <c r="T203" s="92"/>
      <c r="U203" s="10"/>
      <c r="V203" s="10"/>
      <c r="W203" s="10"/>
      <c r="X203" s="7"/>
      <c r="Y203" s="147"/>
      <c r="Z203" s="147"/>
      <c r="AA203" s="7"/>
    </row>
    <row r="204" spans="1:2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92"/>
      <c r="P204" s="10"/>
      <c r="Q204" s="10"/>
      <c r="R204" s="10"/>
      <c r="S204" s="10"/>
      <c r="T204" s="92"/>
      <c r="U204" s="10"/>
      <c r="V204" s="10"/>
      <c r="W204" s="10"/>
      <c r="X204" s="7"/>
      <c r="Y204" s="147"/>
      <c r="Z204" s="147"/>
      <c r="AA204" s="7"/>
    </row>
    <row r="205" spans="1:2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92"/>
      <c r="P205" s="10"/>
      <c r="Q205" s="10"/>
      <c r="R205" s="10"/>
      <c r="S205" s="10"/>
      <c r="T205" s="92"/>
      <c r="U205" s="10"/>
      <c r="V205" s="10"/>
      <c r="W205" s="10"/>
      <c r="X205" s="7"/>
      <c r="Y205" s="147"/>
      <c r="Z205" s="147"/>
      <c r="AA205" s="7"/>
    </row>
    <row r="206" spans="1:2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92"/>
      <c r="P206" s="10"/>
      <c r="Q206" s="10"/>
      <c r="R206" s="10"/>
      <c r="S206" s="10"/>
      <c r="T206" s="92"/>
      <c r="U206" s="10"/>
      <c r="V206" s="10"/>
      <c r="W206" s="10"/>
      <c r="X206" s="7"/>
      <c r="Y206" s="147"/>
      <c r="Z206" s="147"/>
      <c r="AA206" s="7"/>
    </row>
    <row r="207" spans="1:2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92"/>
      <c r="P207" s="10"/>
      <c r="Q207" s="10"/>
      <c r="R207" s="10"/>
      <c r="S207" s="10"/>
      <c r="T207" s="92"/>
      <c r="U207" s="10"/>
      <c r="V207" s="10"/>
      <c r="W207" s="10"/>
      <c r="X207" s="7"/>
      <c r="Y207" s="147"/>
      <c r="Z207" s="147"/>
      <c r="AA207" s="7"/>
    </row>
    <row r="208" spans="1:2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92"/>
      <c r="P208" s="10"/>
      <c r="Q208" s="10"/>
      <c r="R208" s="10"/>
      <c r="S208" s="10"/>
      <c r="T208" s="92"/>
      <c r="U208" s="10"/>
      <c r="V208" s="10"/>
      <c r="W208" s="10"/>
      <c r="X208" s="7"/>
      <c r="Y208" s="147"/>
      <c r="Z208" s="147"/>
      <c r="AA208" s="7"/>
    </row>
    <row r="209" spans="1:2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92"/>
      <c r="P209" s="10"/>
      <c r="Q209" s="10"/>
      <c r="R209" s="10"/>
      <c r="S209" s="10"/>
      <c r="T209" s="92"/>
      <c r="U209" s="10"/>
      <c r="V209" s="10"/>
      <c r="W209" s="10"/>
      <c r="X209" s="7"/>
      <c r="Y209" s="147"/>
      <c r="Z209" s="147"/>
      <c r="AA209" s="7"/>
    </row>
    <row r="210" spans="1:2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92"/>
      <c r="P210" s="10"/>
      <c r="Q210" s="10"/>
      <c r="R210" s="10"/>
      <c r="S210" s="10"/>
      <c r="T210" s="92"/>
      <c r="U210" s="10"/>
      <c r="V210" s="10"/>
      <c r="W210" s="10"/>
      <c r="X210" s="7"/>
      <c r="Y210" s="147"/>
      <c r="Z210" s="147"/>
      <c r="AA210" s="7"/>
    </row>
    <row r="211" spans="1:2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92"/>
      <c r="P211" s="10"/>
      <c r="Q211" s="10"/>
      <c r="R211" s="10"/>
      <c r="S211" s="10"/>
      <c r="T211" s="92"/>
      <c r="U211" s="10"/>
      <c r="V211" s="10"/>
      <c r="W211" s="10"/>
      <c r="X211" s="7"/>
      <c r="Y211" s="147"/>
      <c r="Z211" s="147"/>
      <c r="AA211" s="7"/>
    </row>
    <row r="212" spans="1:2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92"/>
      <c r="P212" s="10"/>
      <c r="Q212" s="10"/>
      <c r="R212" s="10"/>
      <c r="S212" s="10"/>
      <c r="T212" s="92"/>
      <c r="U212" s="10"/>
      <c r="V212" s="10"/>
      <c r="W212" s="10"/>
      <c r="X212" s="7"/>
      <c r="Y212" s="147"/>
      <c r="Z212" s="147"/>
      <c r="AA212" s="7"/>
    </row>
    <row r="213" spans="1:2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92"/>
      <c r="P213" s="10"/>
      <c r="Q213" s="10"/>
      <c r="R213" s="10"/>
      <c r="S213" s="10"/>
      <c r="T213" s="92"/>
      <c r="U213" s="10"/>
      <c r="V213" s="10"/>
      <c r="W213" s="10"/>
      <c r="X213" s="7"/>
      <c r="Y213" s="147"/>
      <c r="Z213" s="147"/>
      <c r="AA213" s="7"/>
    </row>
    <row r="214" spans="1:2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92"/>
      <c r="P214" s="10"/>
      <c r="Q214" s="10"/>
      <c r="R214" s="10"/>
      <c r="S214" s="10"/>
      <c r="T214" s="92"/>
      <c r="U214" s="10"/>
      <c r="V214" s="10"/>
      <c r="W214" s="10"/>
      <c r="X214" s="7"/>
      <c r="Y214" s="147"/>
      <c r="Z214" s="147"/>
      <c r="AA214" s="7"/>
    </row>
    <row r="215" spans="1:2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92"/>
      <c r="P215" s="10"/>
      <c r="Q215" s="10"/>
      <c r="R215" s="10"/>
      <c r="S215" s="10"/>
      <c r="T215" s="92"/>
      <c r="U215" s="10"/>
      <c r="V215" s="10"/>
      <c r="W215" s="10"/>
      <c r="X215" s="7"/>
      <c r="Y215" s="147"/>
      <c r="Z215" s="147"/>
      <c r="AA215" s="7"/>
    </row>
    <row r="216" spans="1:2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92"/>
      <c r="P216" s="10"/>
      <c r="Q216" s="10"/>
      <c r="R216" s="10"/>
      <c r="S216" s="10"/>
      <c r="T216" s="92"/>
      <c r="U216" s="10"/>
      <c r="V216" s="10"/>
      <c r="W216" s="10"/>
      <c r="X216" s="7"/>
      <c r="Y216" s="147"/>
      <c r="Z216" s="147"/>
      <c r="AA216" s="7"/>
    </row>
    <row r="217" spans="1:2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92"/>
      <c r="P217" s="10"/>
      <c r="Q217" s="10"/>
      <c r="R217" s="10"/>
      <c r="S217" s="10"/>
      <c r="T217" s="92"/>
      <c r="U217" s="10"/>
      <c r="V217" s="10"/>
      <c r="W217" s="10"/>
      <c r="X217" s="7"/>
      <c r="Y217" s="147"/>
      <c r="Z217" s="147"/>
      <c r="AA217" s="7"/>
    </row>
    <row r="218" spans="1:2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92"/>
      <c r="P218" s="10"/>
      <c r="Q218" s="10"/>
      <c r="R218" s="10"/>
      <c r="S218" s="10"/>
      <c r="T218" s="92"/>
      <c r="U218" s="10"/>
      <c r="V218" s="10"/>
      <c r="W218" s="10"/>
      <c r="X218" s="7"/>
      <c r="Y218" s="147"/>
      <c r="Z218" s="147"/>
      <c r="AA218" s="7"/>
    </row>
    <row r="219" spans="1:2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92"/>
      <c r="P219" s="10"/>
      <c r="Q219" s="10"/>
      <c r="R219" s="10"/>
      <c r="S219" s="10"/>
      <c r="T219" s="92"/>
      <c r="U219" s="10"/>
      <c r="V219" s="10"/>
      <c r="W219" s="10"/>
      <c r="X219" s="7"/>
      <c r="Y219" s="147"/>
      <c r="Z219" s="147"/>
      <c r="AA219" s="7"/>
    </row>
    <row r="220" spans="1:2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92"/>
      <c r="P220" s="10"/>
      <c r="Q220" s="10"/>
      <c r="R220" s="10"/>
      <c r="S220" s="10"/>
      <c r="T220" s="92"/>
      <c r="U220" s="10"/>
      <c r="V220" s="10"/>
      <c r="W220" s="10"/>
      <c r="X220" s="7"/>
      <c r="Y220" s="147"/>
      <c r="Z220" s="147"/>
      <c r="AA220" s="7"/>
    </row>
    <row r="221" spans="1:2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92"/>
      <c r="P221" s="10"/>
      <c r="Q221" s="10"/>
      <c r="R221" s="10"/>
      <c r="S221" s="10"/>
      <c r="T221" s="92"/>
      <c r="U221" s="10"/>
      <c r="V221" s="10"/>
      <c r="W221" s="10"/>
      <c r="X221" s="7"/>
      <c r="Y221" s="147"/>
      <c r="Z221" s="147"/>
      <c r="AA221" s="7"/>
    </row>
    <row r="222" spans="1:2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92"/>
      <c r="P222" s="10"/>
      <c r="Q222" s="10"/>
      <c r="R222" s="10"/>
      <c r="S222" s="10"/>
      <c r="T222" s="92"/>
      <c r="U222" s="10"/>
      <c r="V222" s="10"/>
      <c r="W222" s="10"/>
      <c r="X222" s="7"/>
      <c r="Y222" s="147"/>
      <c r="Z222" s="147"/>
      <c r="AA222" s="7"/>
    </row>
    <row r="223" spans="1:2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92"/>
      <c r="P223" s="10"/>
      <c r="Q223" s="10"/>
      <c r="R223" s="10"/>
      <c r="S223" s="10"/>
      <c r="T223" s="92"/>
      <c r="U223" s="10"/>
      <c r="V223" s="10"/>
      <c r="W223" s="10"/>
      <c r="X223" s="7"/>
      <c r="Y223" s="147"/>
      <c r="Z223" s="147"/>
      <c r="AA223" s="7"/>
    </row>
    <row r="224" spans="1:2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92"/>
      <c r="P224" s="10"/>
      <c r="Q224" s="10"/>
      <c r="R224" s="10"/>
      <c r="S224" s="10"/>
      <c r="T224" s="92"/>
      <c r="U224" s="10"/>
      <c r="V224" s="10"/>
      <c r="W224" s="10"/>
      <c r="X224" s="7"/>
      <c r="Y224" s="147"/>
      <c r="Z224" s="147"/>
      <c r="AA224" s="7"/>
    </row>
    <row r="225" spans="1:2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92"/>
      <c r="P225" s="10"/>
      <c r="Q225" s="10"/>
      <c r="R225" s="10"/>
      <c r="S225" s="10"/>
      <c r="T225" s="92"/>
      <c r="U225" s="10"/>
      <c r="V225" s="10"/>
      <c r="W225" s="10"/>
      <c r="X225" s="7"/>
      <c r="Y225" s="147"/>
      <c r="Z225" s="147"/>
      <c r="AA225" s="7"/>
    </row>
    <row r="226" spans="1:2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92"/>
      <c r="P226" s="10"/>
      <c r="Q226" s="10"/>
      <c r="R226" s="10"/>
      <c r="S226" s="10"/>
      <c r="T226" s="92"/>
      <c r="U226" s="10"/>
      <c r="V226" s="10"/>
      <c r="W226" s="10"/>
      <c r="X226" s="7"/>
      <c r="Y226" s="147"/>
      <c r="Z226" s="147"/>
      <c r="AA226" s="7"/>
    </row>
    <row r="227" spans="1:2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92"/>
      <c r="P227" s="10"/>
      <c r="Q227" s="10"/>
      <c r="R227" s="10"/>
      <c r="S227" s="10"/>
      <c r="T227" s="92"/>
      <c r="U227" s="10"/>
      <c r="V227" s="10"/>
      <c r="W227" s="10"/>
      <c r="X227" s="7"/>
      <c r="Y227" s="147"/>
      <c r="Z227" s="147"/>
      <c r="AA227" s="7"/>
    </row>
    <row r="228" spans="1:2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92"/>
      <c r="P228" s="10"/>
      <c r="Q228" s="10"/>
      <c r="R228" s="10"/>
      <c r="S228" s="10"/>
      <c r="T228" s="92"/>
      <c r="U228" s="10"/>
      <c r="V228" s="10"/>
      <c r="W228" s="10"/>
      <c r="X228" s="7"/>
      <c r="Y228" s="147"/>
      <c r="Z228" s="147"/>
      <c r="AA228" s="7"/>
    </row>
    <row r="229" spans="1:2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92"/>
      <c r="P229" s="10"/>
      <c r="Q229" s="10"/>
      <c r="R229" s="10"/>
      <c r="S229" s="10"/>
      <c r="T229" s="92"/>
      <c r="U229" s="10"/>
      <c r="V229" s="10"/>
      <c r="W229" s="10"/>
      <c r="X229" s="7"/>
      <c r="Y229" s="147"/>
      <c r="Z229" s="147"/>
      <c r="AA229" s="7"/>
    </row>
    <row r="230" spans="1:2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92"/>
      <c r="P230" s="10"/>
      <c r="Q230" s="10"/>
      <c r="R230" s="10"/>
      <c r="S230" s="10"/>
      <c r="T230" s="92"/>
      <c r="U230" s="10"/>
      <c r="V230" s="10"/>
      <c r="W230" s="10"/>
      <c r="X230" s="7"/>
      <c r="Y230" s="147"/>
      <c r="Z230" s="147"/>
      <c r="AA230" s="7"/>
    </row>
    <row r="231" spans="1:2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92"/>
      <c r="P231" s="10"/>
      <c r="Q231" s="10"/>
      <c r="R231" s="10"/>
      <c r="S231" s="10"/>
      <c r="T231" s="92"/>
      <c r="U231" s="10"/>
      <c r="V231" s="10"/>
      <c r="W231" s="10"/>
      <c r="X231" s="7"/>
      <c r="Y231" s="147"/>
      <c r="Z231" s="147"/>
      <c r="AA231" s="7"/>
    </row>
    <row r="232" spans="1:2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92"/>
      <c r="P232" s="10"/>
      <c r="Q232" s="10"/>
      <c r="R232" s="10"/>
      <c r="S232" s="10"/>
      <c r="T232" s="92"/>
      <c r="U232" s="10"/>
      <c r="V232" s="10"/>
      <c r="W232" s="10"/>
      <c r="X232" s="7"/>
      <c r="Y232" s="147"/>
      <c r="Z232" s="147"/>
      <c r="AA232" s="7"/>
    </row>
    <row r="233" spans="1:2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92"/>
      <c r="P233" s="10"/>
      <c r="Q233" s="10"/>
      <c r="R233" s="10"/>
      <c r="S233" s="10"/>
      <c r="T233" s="92"/>
      <c r="U233" s="10"/>
      <c r="V233" s="10"/>
      <c r="W233" s="10"/>
      <c r="X233" s="7"/>
      <c r="Y233" s="147"/>
      <c r="Z233" s="147"/>
      <c r="AA233" s="7"/>
    </row>
    <row r="234" spans="1:2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92"/>
      <c r="P234" s="10"/>
      <c r="Q234" s="10"/>
      <c r="R234" s="10"/>
      <c r="S234" s="10"/>
      <c r="T234" s="92"/>
      <c r="U234" s="10"/>
      <c r="V234" s="10"/>
      <c r="W234" s="10"/>
      <c r="X234" s="7"/>
      <c r="Y234" s="147"/>
      <c r="Z234" s="147"/>
      <c r="AA234" s="7"/>
    </row>
    <row r="235" spans="1:2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92"/>
      <c r="P235" s="10"/>
      <c r="Q235" s="10"/>
      <c r="R235" s="10"/>
      <c r="S235" s="10"/>
      <c r="T235" s="92"/>
      <c r="U235" s="10"/>
      <c r="V235" s="10"/>
      <c r="W235" s="10"/>
      <c r="X235" s="7"/>
      <c r="Y235" s="147"/>
      <c r="Z235" s="147"/>
      <c r="AA235" s="7"/>
    </row>
    <row r="236" spans="1:2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92"/>
      <c r="P236" s="10"/>
      <c r="Q236" s="10"/>
      <c r="R236" s="10"/>
      <c r="S236" s="10"/>
      <c r="T236" s="92"/>
      <c r="U236" s="10"/>
      <c r="V236" s="10"/>
      <c r="W236" s="10"/>
      <c r="X236" s="7"/>
      <c r="Y236" s="147"/>
      <c r="Z236" s="147"/>
      <c r="AA236" s="7"/>
    </row>
    <row r="237" spans="1:2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92"/>
      <c r="P237" s="10"/>
      <c r="Q237" s="10"/>
      <c r="R237" s="10"/>
      <c r="S237" s="10"/>
      <c r="T237" s="92"/>
      <c r="U237" s="10"/>
      <c r="V237" s="10"/>
      <c r="W237" s="10"/>
      <c r="X237" s="7"/>
      <c r="Y237" s="147"/>
      <c r="Z237" s="147"/>
      <c r="AA237" s="7"/>
    </row>
    <row r="238" spans="1:2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92"/>
      <c r="P238" s="10"/>
      <c r="Q238" s="10"/>
      <c r="R238" s="10"/>
      <c r="S238" s="10"/>
      <c r="T238" s="92"/>
      <c r="U238" s="10"/>
      <c r="V238" s="10"/>
      <c r="W238" s="10"/>
      <c r="X238" s="7"/>
      <c r="Y238" s="147"/>
      <c r="Z238" s="147"/>
      <c r="AA238" s="7"/>
    </row>
    <row r="239" spans="1:2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92"/>
      <c r="P239" s="10"/>
      <c r="Q239" s="10"/>
      <c r="R239" s="10"/>
      <c r="S239" s="10"/>
      <c r="T239" s="92"/>
      <c r="U239" s="10"/>
      <c r="V239" s="10"/>
      <c r="W239" s="10"/>
      <c r="X239" s="7"/>
      <c r="Y239" s="147"/>
      <c r="Z239" s="147"/>
      <c r="AA239" s="7"/>
    </row>
    <row r="240" spans="1:2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92"/>
      <c r="P240" s="10"/>
      <c r="Q240" s="10"/>
      <c r="R240" s="10"/>
      <c r="S240" s="10"/>
      <c r="T240" s="92"/>
      <c r="U240" s="10"/>
      <c r="V240" s="10"/>
      <c r="W240" s="10"/>
      <c r="X240" s="7"/>
      <c r="Y240" s="147"/>
      <c r="Z240" s="147"/>
      <c r="AA240" s="7"/>
    </row>
    <row r="241" spans="1:2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92"/>
      <c r="P241" s="10"/>
      <c r="Q241" s="10"/>
      <c r="R241" s="10"/>
      <c r="S241" s="10"/>
      <c r="T241" s="92"/>
      <c r="U241" s="10"/>
      <c r="V241" s="10"/>
      <c r="W241" s="10"/>
      <c r="X241" s="7"/>
      <c r="Y241" s="147"/>
      <c r="Z241" s="147"/>
      <c r="AA241" s="7"/>
    </row>
    <row r="242" spans="1:2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92"/>
      <c r="P242" s="10"/>
      <c r="Q242" s="10"/>
      <c r="R242" s="10"/>
      <c r="S242" s="10"/>
      <c r="T242" s="92"/>
      <c r="U242" s="10"/>
      <c r="V242" s="10"/>
      <c r="W242" s="10"/>
      <c r="X242" s="7"/>
      <c r="Y242" s="147"/>
      <c r="Z242" s="147"/>
      <c r="AA242" s="7"/>
    </row>
    <row r="243" spans="1:2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92"/>
      <c r="P243" s="10"/>
      <c r="Q243" s="10"/>
      <c r="R243" s="10"/>
      <c r="S243" s="10"/>
      <c r="T243" s="92"/>
      <c r="U243" s="10"/>
      <c r="V243" s="10"/>
      <c r="W243" s="10"/>
      <c r="X243" s="7"/>
      <c r="Y243" s="147"/>
      <c r="Z243" s="147"/>
      <c r="AA243" s="7"/>
    </row>
    <row r="244" spans="1:2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92"/>
      <c r="P244" s="10"/>
      <c r="Q244" s="10"/>
      <c r="R244" s="10"/>
      <c r="S244" s="10"/>
      <c r="T244" s="92"/>
      <c r="U244" s="10"/>
      <c r="V244" s="10"/>
      <c r="W244" s="10"/>
      <c r="X244" s="7"/>
      <c r="Y244" s="147"/>
      <c r="Z244" s="147"/>
      <c r="AA244" s="7"/>
    </row>
    <row r="245" spans="1:2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92"/>
      <c r="P245" s="10"/>
      <c r="Q245" s="10"/>
      <c r="R245" s="10"/>
      <c r="S245" s="10"/>
      <c r="T245" s="92"/>
      <c r="U245" s="10"/>
      <c r="V245" s="10"/>
      <c r="W245" s="10"/>
      <c r="X245" s="7"/>
      <c r="Y245" s="147"/>
      <c r="Z245" s="147"/>
      <c r="AA245" s="7"/>
    </row>
    <row r="246" spans="1:2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92"/>
      <c r="P246" s="10"/>
      <c r="Q246" s="10"/>
      <c r="R246" s="10"/>
      <c r="S246" s="10"/>
      <c r="T246" s="92"/>
      <c r="U246" s="10"/>
      <c r="V246" s="10"/>
      <c r="W246" s="10"/>
      <c r="X246" s="7"/>
      <c r="Y246" s="147"/>
      <c r="Z246" s="147"/>
      <c r="AA246" s="7"/>
    </row>
    <row r="247" spans="1:2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92"/>
      <c r="P247" s="10"/>
      <c r="Q247" s="10"/>
      <c r="R247" s="10"/>
      <c r="S247" s="10"/>
      <c r="T247" s="92"/>
      <c r="U247" s="10"/>
      <c r="V247" s="10"/>
      <c r="W247" s="10"/>
      <c r="X247" s="7"/>
      <c r="Y247" s="147"/>
      <c r="Z247" s="147"/>
      <c r="AA247" s="7"/>
    </row>
    <row r="248" spans="1:2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92"/>
      <c r="P248" s="10"/>
      <c r="Q248" s="10"/>
      <c r="R248" s="10"/>
      <c r="S248" s="10"/>
      <c r="T248" s="92"/>
      <c r="U248" s="10"/>
      <c r="V248" s="10"/>
      <c r="W248" s="10"/>
      <c r="X248" s="7"/>
      <c r="Y248" s="147"/>
      <c r="Z248" s="147"/>
      <c r="AA248" s="7"/>
    </row>
    <row r="249" spans="1:2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92"/>
      <c r="P249" s="10"/>
      <c r="Q249" s="10"/>
      <c r="R249" s="10"/>
      <c r="S249" s="10"/>
      <c r="T249" s="92"/>
      <c r="U249" s="10"/>
      <c r="V249" s="10"/>
      <c r="W249" s="10"/>
      <c r="X249" s="7"/>
      <c r="Y249" s="147"/>
      <c r="Z249" s="147"/>
      <c r="AA249" s="7"/>
    </row>
    <row r="250" spans="1:2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92"/>
      <c r="P250" s="10"/>
      <c r="Q250" s="10"/>
      <c r="R250" s="10"/>
      <c r="S250" s="10"/>
      <c r="T250" s="92"/>
      <c r="U250" s="10"/>
      <c r="V250" s="10"/>
      <c r="W250" s="10"/>
      <c r="X250" s="7"/>
      <c r="Y250" s="147"/>
      <c r="Z250" s="147"/>
      <c r="AA250" s="7"/>
    </row>
    <row r="251" spans="1:2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92"/>
      <c r="P251" s="10"/>
      <c r="Q251" s="10"/>
      <c r="R251" s="10"/>
      <c r="S251" s="10"/>
      <c r="T251" s="92"/>
      <c r="U251" s="10"/>
      <c r="V251" s="10"/>
      <c r="W251" s="10"/>
      <c r="X251" s="7"/>
      <c r="Y251" s="147"/>
      <c r="Z251" s="147"/>
      <c r="AA251" s="7"/>
    </row>
    <row r="252" spans="1:2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92"/>
      <c r="P252" s="10"/>
      <c r="Q252" s="10"/>
      <c r="R252" s="10"/>
      <c r="S252" s="10"/>
      <c r="T252" s="92"/>
      <c r="U252" s="10"/>
      <c r="V252" s="10"/>
      <c r="W252" s="10"/>
      <c r="X252" s="7"/>
      <c r="Y252" s="147"/>
      <c r="Z252" s="147"/>
      <c r="AA252" s="7"/>
    </row>
    <row r="253" spans="1:2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92"/>
      <c r="P253" s="10"/>
      <c r="Q253" s="10"/>
      <c r="R253" s="10"/>
      <c r="S253" s="10"/>
      <c r="T253" s="92"/>
      <c r="U253" s="10"/>
      <c r="V253" s="10"/>
      <c r="W253" s="10"/>
      <c r="X253" s="7"/>
      <c r="Y253" s="147"/>
      <c r="Z253" s="147"/>
      <c r="AA253" s="7"/>
    </row>
    <row r="254" spans="1:2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92"/>
      <c r="P254" s="10"/>
      <c r="Q254" s="10"/>
      <c r="R254" s="10"/>
      <c r="S254" s="10"/>
      <c r="T254" s="92"/>
      <c r="U254" s="10"/>
      <c r="V254" s="10"/>
      <c r="W254" s="10"/>
      <c r="X254" s="7"/>
      <c r="Y254" s="147"/>
      <c r="Z254" s="147"/>
      <c r="AA254" s="7"/>
    </row>
    <row r="255" spans="1:2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92"/>
      <c r="P255" s="10"/>
      <c r="Q255" s="10"/>
      <c r="R255" s="10"/>
      <c r="S255" s="10"/>
      <c r="T255" s="92"/>
      <c r="U255" s="10"/>
      <c r="V255" s="10"/>
      <c r="W255" s="10"/>
      <c r="X255" s="7"/>
      <c r="Y255" s="147"/>
      <c r="Z255" s="147"/>
      <c r="AA255" s="7"/>
    </row>
    <row r="256" spans="1:2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92"/>
      <c r="P256" s="10"/>
      <c r="Q256" s="10"/>
      <c r="R256" s="10"/>
      <c r="S256" s="10"/>
      <c r="T256" s="92"/>
      <c r="U256" s="10"/>
      <c r="V256" s="10"/>
      <c r="W256" s="10"/>
      <c r="X256" s="7"/>
      <c r="Y256" s="147"/>
      <c r="Z256" s="147"/>
      <c r="AA256" s="7"/>
    </row>
    <row r="257" spans="1:2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92"/>
      <c r="P257" s="10"/>
      <c r="Q257" s="10"/>
      <c r="R257" s="10"/>
      <c r="S257" s="10"/>
      <c r="T257" s="92"/>
      <c r="U257" s="10"/>
      <c r="V257" s="10"/>
      <c r="W257" s="10"/>
      <c r="X257" s="7"/>
      <c r="Y257" s="147"/>
      <c r="Z257" s="147"/>
      <c r="AA257" s="7"/>
    </row>
    <row r="258" spans="1:2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92"/>
      <c r="P258" s="10"/>
      <c r="Q258" s="10"/>
      <c r="R258" s="10"/>
      <c r="S258" s="10"/>
      <c r="T258" s="92"/>
      <c r="U258" s="10"/>
      <c r="V258" s="10"/>
      <c r="W258" s="10"/>
      <c r="X258" s="7"/>
      <c r="Y258" s="147"/>
      <c r="Z258" s="147"/>
      <c r="AA258" s="7"/>
    </row>
    <row r="259" spans="1:2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92"/>
      <c r="P259" s="10"/>
      <c r="Q259" s="10"/>
      <c r="R259" s="10"/>
      <c r="S259" s="10"/>
      <c r="T259" s="92"/>
      <c r="U259" s="10"/>
      <c r="V259" s="10"/>
      <c r="W259" s="10"/>
      <c r="X259" s="7"/>
      <c r="Y259" s="147"/>
      <c r="Z259" s="147"/>
      <c r="AA259" s="7"/>
    </row>
    <row r="260" spans="1:2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92"/>
      <c r="P260" s="10"/>
      <c r="Q260" s="10"/>
      <c r="R260" s="10"/>
      <c r="S260" s="10"/>
      <c r="T260" s="92"/>
      <c r="U260" s="10"/>
      <c r="V260" s="10"/>
      <c r="W260" s="10"/>
      <c r="X260" s="7"/>
      <c r="Y260" s="147"/>
      <c r="Z260" s="147"/>
      <c r="AA260" s="7"/>
    </row>
    <row r="261" spans="1:2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92"/>
      <c r="P261" s="10"/>
      <c r="Q261" s="10"/>
      <c r="R261" s="10"/>
      <c r="S261" s="10"/>
      <c r="T261" s="92"/>
      <c r="U261" s="10"/>
      <c r="V261" s="10"/>
      <c r="W261" s="10"/>
      <c r="X261" s="7"/>
      <c r="Y261" s="147"/>
      <c r="Z261" s="147"/>
      <c r="AA261" s="7"/>
    </row>
    <row r="262" spans="1:2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92"/>
      <c r="P262" s="10"/>
      <c r="Q262" s="10"/>
      <c r="R262" s="10"/>
      <c r="S262" s="10"/>
      <c r="T262" s="92"/>
      <c r="U262" s="10"/>
      <c r="V262" s="10"/>
      <c r="W262" s="10"/>
      <c r="X262" s="7"/>
      <c r="Y262" s="147"/>
      <c r="Z262" s="147"/>
      <c r="AA262" s="7"/>
    </row>
    <row r="263" spans="1:2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92"/>
      <c r="P263" s="10"/>
      <c r="Q263" s="10"/>
      <c r="R263" s="10"/>
      <c r="S263" s="10"/>
      <c r="T263" s="92"/>
      <c r="U263" s="10"/>
      <c r="V263" s="10"/>
      <c r="W263" s="10"/>
      <c r="X263" s="7"/>
      <c r="Y263" s="147"/>
      <c r="Z263" s="147"/>
      <c r="AA263" s="7"/>
    </row>
    <row r="264" spans="1:2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92"/>
      <c r="P264" s="10"/>
      <c r="Q264" s="10"/>
      <c r="R264" s="10"/>
      <c r="S264" s="10"/>
      <c r="T264" s="92"/>
      <c r="U264" s="10"/>
      <c r="V264" s="10"/>
      <c r="W264" s="10"/>
      <c r="X264" s="7"/>
      <c r="Y264" s="147"/>
      <c r="Z264" s="147"/>
      <c r="AA264" s="7"/>
    </row>
    <row r="265" spans="1:2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92"/>
      <c r="P265" s="10"/>
      <c r="Q265" s="10"/>
      <c r="R265" s="10"/>
      <c r="S265" s="10"/>
      <c r="T265" s="92"/>
      <c r="U265" s="10"/>
      <c r="V265" s="10"/>
      <c r="W265" s="10"/>
      <c r="X265" s="7"/>
      <c r="Y265" s="147"/>
      <c r="Z265" s="147"/>
      <c r="AA265" s="7"/>
    </row>
    <row r="266" spans="1:2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92"/>
      <c r="P266" s="10"/>
      <c r="Q266" s="10"/>
      <c r="R266" s="10"/>
      <c r="S266" s="10"/>
      <c r="T266" s="92"/>
      <c r="U266" s="10"/>
      <c r="V266" s="10"/>
      <c r="W266" s="10"/>
      <c r="X266" s="7"/>
      <c r="Y266" s="147"/>
      <c r="Z266" s="147"/>
      <c r="AA266" s="7"/>
    </row>
    <row r="267" spans="1:2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92"/>
      <c r="P267" s="10"/>
      <c r="Q267" s="10"/>
      <c r="R267" s="10"/>
      <c r="S267" s="10"/>
      <c r="T267" s="92"/>
      <c r="U267" s="10"/>
      <c r="V267" s="10"/>
      <c r="W267" s="10"/>
      <c r="X267" s="7"/>
      <c r="Y267" s="147"/>
      <c r="Z267" s="147"/>
      <c r="AA267" s="7"/>
    </row>
    <row r="268" spans="1:2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92"/>
      <c r="P268" s="10"/>
      <c r="Q268" s="10"/>
      <c r="R268" s="10"/>
      <c r="S268" s="10"/>
      <c r="T268" s="92"/>
      <c r="U268" s="10"/>
      <c r="V268" s="10"/>
      <c r="W268" s="10"/>
      <c r="X268" s="7"/>
      <c r="Y268" s="147"/>
      <c r="Z268" s="147"/>
      <c r="AA268" s="7"/>
    </row>
    <row r="269" spans="1:2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92"/>
      <c r="P269" s="10"/>
      <c r="Q269" s="10"/>
      <c r="R269" s="10"/>
      <c r="S269" s="10"/>
      <c r="T269" s="92"/>
      <c r="U269" s="10"/>
      <c r="V269" s="10"/>
      <c r="W269" s="10"/>
      <c r="X269" s="7"/>
      <c r="Y269" s="147"/>
      <c r="Z269" s="147"/>
      <c r="AA269" s="7"/>
    </row>
    <row r="270" spans="1:2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92"/>
      <c r="P270" s="10"/>
      <c r="Q270" s="10"/>
      <c r="R270" s="10"/>
      <c r="S270" s="10"/>
      <c r="T270" s="92"/>
      <c r="U270" s="10"/>
      <c r="V270" s="10"/>
      <c r="W270" s="10"/>
      <c r="X270" s="7"/>
      <c r="Y270" s="147"/>
      <c r="Z270" s="147"/>
      <c r="AA270" s="7"/>
    </row>
    <row r="271" spans="1:2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92"/>
      <c r="P271" s="10"/>
      <c r="Q271" s="10"/>
      <c r="R271" s="10"/>
      <c r="S271" s="92"/>
      <c r="T271" s="92"/>
      <c r="U271" s="10"/>
      <c r="V271" s="10"/>
      <c r="W271" s="10"/>
      <c r="X271" s="7"/>
      <c r="Y271" s="147"/>
      <c r="Z271" s="147"/>
      <c r="AA271" s="7"/>
    </row>
    <row r="272" spans="1:2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92"/>
      <c r="P272" s="10"/>
      <c r="Q272" s="10"/>
      <c r="R272" s="10"/>
      <c r="S272" s="92"/>
      <c r="T272" s="92"/>
      <c r="U272" s="10"/>
      <c r="V272" s="10"/>
      <c r="W272" s="10"/>
      <c r="X272" s="7"/>
      <c r="Y272" s="147"/>
      <c r="Z272" s="147"/>
      <c r="AA272" s="7"/>
    </row>
    <row r="273" spans="1:2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92"/>
      <c r="P273" s="10"/>
      <c r="Q273" s="10"/>
      <c r="R273" s="10"/>
      <c r="S273" s="92"/>
      <c r="T273" s="92"/>
      <c r="U273" s="10"/>
      <c r="V273" s="10"/>
      <c r="W273" s="10"/>
      <c r="X273" s="7"/>
      <c r="Y273" s="147"/>
      <c r="Z273" s="147"/>
      <c r="AA273" s="7"/>
    </row>
    <row r="274" spans="1:2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92"/>
      <c r="P274" s="10"/>
      <c r="Q274" s="10"/>
      <c r="R274" s="10"/>
      <c r="S274" s="92"/>
      <c r="T274" s="92"/>
      <c r="U274" s="10"/>
      <c r="V274" s="10"/>
      <c r="W274" s="10"/>
      <c r="X274" s="7"/>
      <c r="Y274" s="147"/>
      <c r="Z274" s="147"/>
      <c r="AA274" s="7"/>
    </row>
    <row r="275" spans="1:2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92"/>
      <c r="P275" s="10"/>
      <c r="Q275" s="10"/>
      <c r="R275" s="10"/>
      <c r="S275" s="92"/>
      <c r="T275" s="92"/>
      <c r="U275" s="10"/>
      <c r="V275" s="10"/>
      <c r="W275" s="10"/>
      <c r="X275" s="7"/>
      <c r="Y275" s="147"/>
      <c r="Z275" s="147"/>
      <c r="AA275" s="7"/>
    </row>
    <row r="276" spans="1:2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92"/>
      <c r="P276" s="10"/>
      <c r="Q276" s="10"/>
      <c r="R276" s="10"/>
      <c r="S276" s="92"/>
      <c r="T276" s="92"/>
      <c r="U276" s="10"/>
      <c r="V276" s="10"/>
      <c r="W276" s="10"/>
      <c r="X276" s="7"/>
      <c r="Y276" s="147"/>
      <c r="Z276" s="147"/>
      <c r="AA276" s="7"/>
    </row>
    <row r="277" spans="1:2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92"/>
      <c r="P277" s="10"/>
      <c r="Q277" s="10"/>
      <c r="R277" s="10"/>
      <c r="S277" s="92"/>
      <c r="T277" s="92"/>
      <c r="U277" s="10"/>
      <c r="V277" s="10"/>
      <c r="W277" s="10"/>
      <c r="X277" s="7"/>
      <c r="Y277" s="147"/>
      <c r="Z277" s="147"/>
      <c r="AA277" s="7"/>
    </row>
    <row r="278" spans="1:2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92"/>
      <c r="P278" s="10"/>
      <c r="Q278" s="10"/>
      <c r="R278" s="10"/>
      <c r="S278" s="92"/>
      <c r="T278" s="92"/>
      <c r="U278" s="10"/>
      <c r="V278" s="10"/>
      <c r="W278" s="10"/>
      <c r="X278" s="7"/>
      <c r="Y278" s="147"/>
      <c r="Z278" s="147"/>
      <c r="AA278" s="7"/>
    </row>
    <row r="279" spans="1:2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92"/>
      <c r="P279" s="10"/>
      <c r="Q279" s="10"/>
      <c r="R279" s="10"/>
      <c r="S279" s="92"/>
      <c r="T279" s="92"/>
      <c r="U279" s="10"/>
      <c r="V279" s="10"/>
      <c r="W279" s="10"/>
      <c r="X279" s="7"/>
      <c r="Y279" s="147"/>
      <c r="Z279" s="147"/>
      <c r="AA279" s="7"/>
    </row>
    <row r="280" spans="1:2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92"/>
      <c r="P280" s="10"/>
      <c r="Q280" s="10"/>
      <c r="R280" s="10"/>
      <c r="S280" s="92"/>
      <c r="T280" s="92"/>
      <c r="U280" s="10"/>
      <c r="V280" s="10"/>
      <c r="W280" s="10"/>
      <c r="X280" s="7"/>
      <c r="Y280" s="147"/>
      <c r="Z280" s="147"/>
      <c r="AA280" s="7"/>
    </row>
    <row r="281" spans="1:2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92"/>
      <c r="P281" s="10"/>
      <c r="Q281" s="10"/>
      <c r="R281" s="10"/>
      <c r="S281" s="92"/>
      <c r="T281" s="92"/>
      <c r="U281" s="10"/>
      <c r="V281" s="10"/>
      <c r="W281" s="10"/>
      <c r="X281" s="7"/>
      <c r="Y281" s="147"/>
      <c r="Z281" s="147"/>
      <c r="AA281" s="7"/>
    </row>
    <row r="282" spans="1:2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92"/>
      <c r="P282" s="10"/>
      <c r="Q282" s="10"/>
      <c r="R282" s="10"/>
      <c r="S282" s="92"/>
      <c r="T282" s="92"/>
      <c r="U282" s="10"/>
      <c r="V282" s="10"/>
      <c r="W282" s="10"/>
      <c r="X282" s="7"/>
      <c r="Y282" s="147"/>
      <c r="Z282" s="147"/>
      <c r="AA282" s="7"/>
    </row>
    <row r="283" spans="1:2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92"/>
      <c r="P283" s="10"/>
      <c r="Q283" s="10"/>
      <c r="R283" s="10"/>
      <c r="S283" s="92"/>
      <c r="T283" s="92"/>
      <c r="U283" s="10"/>
      <c r="V283" s="10"/>
      <c r="W283" s="10"/>
      <c r="X283" s="7"/>
      <c r="Y283" s="147"/>
      <c r="Z283" s="147"/>
      <c r="AA283" s="7"/>
    </row>
    <row r="284" spans="1:2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92"/>
      <c r="P284" s="10"/>
      <c r="Q284" s="10"/>
      <c r="R284" s="10"/>
      <c r="S284" s="92"/>
      <c r="T284" s="92"/>
      <c r="U284" s="10"/>
      <c r="V284" s="10"/>
      <c r="W284" s="10"/>
      <c r="X284" s="7"/>
      <c r="Y284" s="147"/>
      <c r="Z284" s="147"/>
      <c r="AA284" s="7"/>
    </row>
    <row r="285" spans="1:2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92"/>
      <c r="P285" s="10"/>
      <c r="Q285" s="10"/>
      <c r="R285" s="10"/>
      <c r="S285" s="92"/>
      <c r="T285" s="92"/>
      <c r="U285" s="10"/>
      <c r="V285" s="10"/>
      <c r="W285" s="10"/>
      <c r="X285" s="7"/>
      <c r="Y285" s="147"/>
      <c r="Z285" s="147"/>
      <c r="AA285" s="7"/>
    </row>
    <row r="286" spans="1:2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92"/>
      <c r="P286" s="10"/>
      <c r="Q286" s="10"/>
      <c r="R286" s="10"/>
      <c r="S286" s="92"/>
      <c r="T286" s="92"/>
      <c r="U286" s="10"/>
      <c r="V286" s="10"/>
      <c r="W286" s="10"/>
      <c r="X286" s="7"/>
      <c r="Y286" s="147"/>
      <c r="Z286" s="147"/>
      <c r="AA286" s="7"/>
    </row>
    <row r="287" spans="1:2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92"/>
      <c r="P287" s="10"/>
      <c r="Q287" s="10"/>
      <c r="R287" s="10"/>
      <c r="S287" s="92"/>
      <c r="T287" s="92"/>
      <c r="U287" s="10"/>
      <c r="V287" s="10"/>
      <c r="W287" s="10"/>
      <c r="X287" s="7"/>
      <c r="Y287" s="147"/>
      <c r="Z287" s="147"/>
      <c r="AA287" s="7"/>
    </row>
    <row r="288" spans="1:2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92"/>
      <c r="P288" s="10"/>
      <c r="Q288" s="10"/>
      <c r="R288" s="10"/>
      <c r="S288" s="92"/>
      <c r="T288" s="92"/>
      <c r="U288" s="10"/>
      <c r="V288" s="10"/>
      <c r="W288" s="10"/>
      <c r="X288" s="7"/>
      <c r="Y288" s="147"/>
      <c r="Z288" s="147"/>
      <c r="AA288" s="7"/>
    </row>
    <row r="289" spans="1:2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92"/>
      <c r="P289" s="10"/>
      <c r="Q289" s="10"/>
      <c r="R289" s="10"/>
      <c r="S289" s="92"/>
      <c r="T289" s="92"/>
      <c r="U289" s="10"/>
      <c r="V289" s="10"/>
      <c r="W289" s="10"/>
      <c r="X289" s="7"/>
      <c r="Y289" s="147"/>
      <c r="Z289" s="147"/>
      <c r="AA289" s="7"/>
    </row>
    <row r="290" spans="1:2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92"/>
      <c r="P290" s="10"/>
      <c r="Q290" s="10"/>
      <c r="R290" s="10"/>
      <c r="S290" s="92"/>
      <c r="T290" s="92"/>
      <c r="U290" s="10"/>
      <c r="V290" s="10"/>
      <c r="W290" s="10"/>
      <c r="X290" s="7"/>
      <c r="Y290" s="147"/>
      <c r="Z290" s="147"/>
      <c r="AA290" s="7"/>
    </row>
    <row r="291" spans="1:2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92"/>
      <c r="P291" s="10"/>
      <c r="Q291" s="10"/>
      <c r="R291" s="10"/>
      <c r="S291" s="92"/>
      <c r="T291" s="92"/>
      <c r="U291" s="10"/>
      <c r="V291" s="10"/>
      <c r="W291" s="10"/>
      <c r="X291" s="7"/>
      <c r="Y291" s="147"/>
      <c r="Z291" s="147"/>
      <c r="AA291" s="7"/>
    </row>
    <row r="292" spans="1:2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92"/>
      <c r="P292" s="10"/>
      <c r="Q292" s="10"/>
      <c r="R292" s="10"/>
      <c r="S292" s="92"/>
      <c r="T292" s="92"/>
      <c r="U292" s="10"/>
      <c r="V292" s="10"/>
      <c r="W292" s="10"/>
      <c r="X292" s="7"/>
      <c r="Y292" s="147"/>
      <c r="Z292" s="147"/>
      <c r="AA292" s="7"/>
    </row>
    <row r="293" spans="1:2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92"/>
      <c r="P293" s="10"/>
      <c r="Q293" s="10"/>
      <c r="R293" s="10"/>
      <c r="S293" s="92"/>
      <c r="T293" s="92"/>
      <c r="U293" s="10"/>
      <c r="V293" s="10"/>
      <c r="W293" s="10"/>
      <c r="X293" s="7"/>
      <c r="Y293" s="147"/>
      <c r="Z293" s="147"/>
      <c r="AA293" s="7"/>
    </row>
    <row r="294" spans="1:2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92"/>
      <c r="P294" s="10"/>
      <c r="Q294" s="10"/>
      <c r="R294" s="10"/>
      <c r="S294" s="92"/>
      <c r="T294" s="92"/>
      <c r="U294" s="10"/>
      <c r="V294" s="10"/>
      <c r="W294" s="10"/>
      <c r="X294" s="7"/>
      <c r="Y294" s="147"/>
      <c r="Z294" s="147"/>
      <c r="AA294" s="7"/>
    </row>
    <row r="295" spans="1:2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92"/>
      <c r="P295" s="10"/>
      <c r="Q295" s="10"/>
      <c r="R295" s="10"/>
      <c r="S295" s="92"/>
      <c r="T295" s="92"/>
      <c r="U295" s="10"/>
      <c r="V295" s="10"/>
      <c r="W295" s="10"/>
      <c r="X295" s="7"/>
      <c r="Y295" s="147"/>
      <c r="Z295" s="147"/>
      <c r="AA295" s="7"/>
    </row>
    <row r="296" spans="1:2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92"/>
      <c r="P296" s="10"/>
      <c r="Q296" s="10"/>
      <c r="R296" s="10"/>
      <c r="S296" s="92"/>
      <c r="T296" s="92"/>
      <c r="U296" s="10"/>
      <c r="V296" s="10"/>
      <c r="W296" s="10"/>
      <c r="X296" s="7"/>
      <c r="Y296" s="147"/>
      <c r="Z296" s="147"/>
      <c r="AA296" s="7"/>
    </row>
    <row r="297" spans="1:2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92"/>
      <c r="P297" s="10"/>
      <c r="Q297" s="10"/>
      <c r="R297" s="10"/>
      <c r="S297" s="92"/>
      <c r="T297" s="92"/>
      <c r="U297" s="10"/>
      <c r="V297" s="10"/>
      <c r="W297" s="10"/>
      <c r="X297" s="7"/>
      <c r="Y297" s="147"/>
      <c r="Z297" s="147"/>
      <c r="AA297" s="7"/>
    </row>
    <row r="298" spans="1:2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92"/>
      <c r="P298" s="10"/>
      <c r="Q298" s="10"/>
      <c r="R298" s="10"/>
      <c r="S298" s="92"/>
      <c r="T298" s="92"/>
      <c r="U298" s="10"/>
      <c r="V298" s="10"/>
      <c r="W298" s="10"/>
      <c r="X298" s="7"/>
      <c r="Y298" s="147"/>
      <c r="Z298" s="147"/>
      <c r="AA298" s="7"/>
    </row>
    <row r="299" spans="1:2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92"/>
      <c r="P299" s="10"/>
      <c r="Q299" s="10"/>
      <c r="R299" s="10"/>
      <c r="S299" s="92"/>
      <c r="T299" s="92"/>
      <c r="U299" s="10"/>
      <c r="V299" s="10"/>
      <c r="W299" s="10"/>
      <c r="X299" s="7"/>
      <c r="Y299" s="147"/>
      <c r="Z299" s="147"/>
      <c r="AA299" s="7"/>
    </row>
    <row r="300" spans="1:2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92"/>
      <c r="P300" s="10"/>
      <c r="Q300" s="10"/>
      <c r="R300" s="10"/>
      <c r="S300" s="92"/>
      <c r="T300" s="92"/>
      <c r="U300" s="10"/>
      <c r="V300" s="10"/>
      <c r="W300" s="10"/>
      <c r="X300" s="7"/>
      <c r="Y300" s="147"/>
      <c r="Z300" s="147"/>
      <c r="AA300" s="7"/>
    </row>
    <row r="301" spans="1:2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92"/>
      <c r="P301" s="10"/>
      <c r="Q301" s="10"/>
      <c r="R301" s="10"/>
      <c r="S301" s="92"/>
      <c r="T301" s="92"/>
      <c r="U301" s="10"/>
      <c r="V301" s="10"/>
      <c r="W301" s="10"/>
      <c r="X301" s="7"/>
      <c r="Y301" s="147"/>
      <c r="Z301" s="147"/>
      <c r="AA301" s="7"/>
    </row>
    <row r="302" spans="1:2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92"/>
      <c r="P302" s="10"/>
      <c r="Q302" s="10"/>
      <c r="R302" s="10"/>
      <c r="S302" s="92"/>
      <c r="T302" s="92"/>
      <c r="U302" s="10"/>
      <c r="V302" s="10"/>
      <c r="W302" s="10"/>
      <c r="X302" s="7"/>
      <c r="Y302" s="147"/>
      <c r="Z302" s="147"/>
      <c r="AA302" s="7"/>
    </row>
    <row r="303" spans="1:2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92"/>
      <c r="P303" s="10"/>
      <c r="Q303" s="10"/>
      <c r="R303" s="10"/>
      <c r="S303" s="92"/>
      <c r="T303" s="92"/>
      <c r="U303" s="10"/>
      <c r="V303" s="10"/>
      <c r="W303" s="10"/>
      <c r="X303" s="7"/>
      <c r="Y303" s="147"/>
      <c r="Z303" s="147"/>
      <c r="AA303" s="7"/>
    </row>
    <row r="304" spans="1:2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92"/>
      <c r="P304" s="10"/>
      <c r="Q304" s="10"/>
      <c r="R304" s="10"/>
      <c r="S304" s="92"/>
      <c r="T304" s="92"/>
      <c r="U304" s="10"/>
      <c r="V304" s="10"/>
      <c r="W304" s="10"/>
      <c r="X304" s="7"/>
      <c r="Y304" s="147"/>
      <c r="Z304" s="147"/>
      <c r="AA304" s="7"/>
    </row>
    <row r="305" spans="1:2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92"/>
      <c r="P305" s="10"/>
      <c r="Q305" s="10"/>
      <c r="R305" s="10"/>
      <c r="S305" s="92"/>
      <c r="T305" s="92"/>
      <c r="U305" s="10"/>
      <c r="V305" s="10"/>
      <c r="W305" s="10"/>
      <c r="X305" s="7"/>
      <c r="Y305" s="147"/>
      <c r="Z305" s="147"/>
      <c r="AA305" s="7"/>
    </row>
    <row r="306" spans="1:2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92"/>
      <c r="P306" s="10"/>
      <c r="Q306" s="10"/>
      <c r="R306" s="10"/>
      <c r="S306" s="92"/>
      <c r="T306" s="92"/>
      <c r="U306" s="10"/>
      <c r="V306" s="10"/>
      <c r="W306" s="10"/>
      <c r="X306" s="7"/>
      <c r="Y306" s="147"/>
      <c r="Z306" s="147"/>
      <c r="AA306" s="7"/>
    </row>
    <row r="307" spans="1:2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92"/>
      <c r="P307" s="10"/>
      <c r="Q307" s="10"/>
      <c r="R307" s="10"/>
      <c r="S307" s="92"/>
      <c r="T307" s="92"/>
      <c r="U307" s="10"/>
      <c r="V307" s="10"/>
      <c r="W307" s="10"/>
      <c r="X307" s="7"/>
      <c r="Y307" s="147"/>
      <c r="Z307" s="147"/>
      <c r="AA307" s="7"/>
    </row>
    <row r="308" spans="1:2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92"/>
      <c r="P308" s="10"/>
      <c r="Q308" s="10"/>
      <c r="R308" s="10"/>
      <c r="S308" s="92"/>
      <c r="T308" s="92"/>
      <c r="U308" s="10"/>
      <c r="V308" s="10"/>
      <c r="W308" s="10"/>
      <c r="X308" s="7"/>
      <c r="Y308" s="147"/>
      <c r="Z308" s="147"/>
      <c r="AA308" s="7"/>
    </row>
    <row r="309" spans="1:2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92"/>
      <c r="P309" s="10"/>
      <c r="Q309" s="10"/>
      <c r="R309" s="10"/>
      <c r="S309" s="92"/>
      <c r="T309" s="92"/>
      <c r="U309" s="10"/>
      <c r="V309" s="10"/>
      <c r="W309" s="10"/>
      <c r="X309" s="7"/>
      <c r="Y309" s="147"/>
      <c r="Z309" s="147"/>
      <c r="AA309" s="7"/>
    </row>
    <row r="310" spans="1:2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92"/>
      <c r="P310" s="10"/>
      <c r="Q310" s="10"/>
      <c r="R310" s="10"/>
      <c r="S310" s="92"/>
      <c r="T310" s="92"/>
      <c r="U310" s="10"/>
      <c r="V310" s="10"/>
      <c r="W310" s="10"/>
      <c r="X310" s="7"/>
      <c r="Y310" s="147"/>
      <c r="Z310" s="147"/>
      <c r="AA310" s="7"/>
    </row>
    <row r="311" spans="1:2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92"/>
      <c r="P311" s="10"/>
      <c r="Q311" s="10"/>
      <c r="R311" s="10"/>
      <c r="S311" s="92"/>
      <c r="T311" s="92"/>
      <c r="U311" s="10"/>
      <c r="V311" s="10"/>
      <c r="W311" s="10"/>
      <c r="X311" s="7"/>
      <c r="Y311" s="147"/>
      <c r="Z311" s="147"/>
      <c r="AA311" s="7"/>
    </row>
    <row r="312" spans="1:2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92"/>
      <c r="P312" s="10"/>
      <c r="Q312" s="10"/>
      <c r="R312" s="10"/>
      <c r="S312" s="92"/>
      <c r="T312" s="92"/>
      <c r="U312" s="10"/>
      <c r="V312" s="10"/>
      <c r="W312" s="10"/>
      <c r="X312" s="7"/>
      <c r="Y312" s="147"/>
      <c r="Z312" s="147"/>
      <c r="AA312" s="7"/>
    </row>
    <row r="313" spans="1:2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92"/>
      <c r="P313" s="10"/>
      <c r="Q313" s="10"/>
      <c r="R313" s="10"/>
      <c r="S313" s="92"/>
      <c r="T313" s="92"/>
      <c r="U313" s="10"/>
      <c r="V313" s="10"/>
      <c r="W313" s="10"/>
      <c r="X313" s="7"/>
      <c r="Y313" s="147"/>
      <c r="Z313" s="147"/>
      <c r="AA313" s="7"/>
    </row>
    <row r="314" spans="1:2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92"/>
      <c r="P314" s="10"/>
      <c r="Q314" s="10"/>
      <c r="R314" s="10"/>
      <c r="S314" s="92"/>
      <c r="T314" s="92"/>
      <c r="U314" s="10"/>
      <c r="V314" s="10"/>
      <c r="W314" s="10"/>
      <c r="X314" s="7"/>
      <c r="Y314" s="147"/>
      <c r="Z314" s="147"/>
      <c r="AA314" s="7"/>
    </row>
    <row r="315" spans="1:2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92"/>
      <c r="P315" s="10"/>
      <c r="Q315" s="10"/>
      <c r="R315" s="10"/>
      <c r="S315" s="92"/>
      <c r="T315" s="92"/>
      <c r="U315" s="10"/>
      <c r="V315" s="10"/>
      <c r="W315" s="10"/>
      <c r="X315" s="7"/>
      <c r="Y315" s="147"/>
      <c r="Z315" s="147"/>
      <c r="AA315" s="7"/>
    </row>
    <row r="316" spans="1:2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92"/>
      <c r="P316" s="10"/>
      <c r="Q316" s="10"/>
      <c r="R316" s="10"/>
      <c r="S316" s="92"/>
      <c r="T316" s="92"/>
      <c r="U316" s="10"/>
      <c r="V316" s="10"/>
      <c r="W316" s="10"/>
      <c r="X316" s="7"/>
      <c r="Y316" s="147"/>
      <c r="Z316" s="147"/>
      <c r="AA316" s="7"/>
    </row>
    <row r="317" spans="1:2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92"/>
      <c r="P317" s="10"/>
      <c r="Q317" s="10"/>
      <c r="R317" s="10"/>
      <c r="S317" s="92"/>
      <c r="T317" s="92"/>
      <c r="U317" s="10"/>
      <c r="V317" s="10"/>
      <c r="W317" s="10"/>
      <c r="X317" s="7"/>
      <c r="Y317" s="147"/>
      <c r="Z317" s="147"/>
      <c r="AA317" s="7"/>
    </row>
    <row r="318" spans="1:2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92"/>
      <c r="P318" s="10"/>
      <c r="Q318" s="10"/>
      <c r="R318" s="10"/>
      <c r="S318" s="92"/>
      <c r="T318" s="92"/>
      <c r="U318" s="10"/>
      <c r="V318" s="10"/>
      <c r="W318" s="10"/>
      <c r="X318" s="7"/>
      <c r="Y318" s="147"/>
      <c r="Z318" s="147"/>
      <c r="AA318" s="7"/>
    </row>
    <row r="319" spans="1:2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92"/>
      <c r="P319" s="10"/>
      <c r="Q319" s="10"/>
      <c r="R319" s="10"/>
      <c r="S319" s="92"/>
      <c r="T319" s="92"/>
      <c r="U319" s="10"/>
      <c r="V319" s="10"/>
      <c r="W319" s="10"/>
      <c r="X319" s="7"/>
      <c r="Y319" s="147"/>
      <c r="Z319" s="147"/>
      <c r="AA319" s="7"/>
    </row>
    <row r="320" spans="1:2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92"/>
      <c r="P320" s="10"/>
      <c r="Q320" s="10"/>
      <c r="R320" s="10"/>
      <c r="S320" s="92"/>
      <c r="T320" s="92"/>
      <c r="U320" s="10"/>
      <c r="V320" s="10"/>
      <c r="W320" s="10"/>
      <c r="X320" s="7"/>
      <c r="Y320" s="147"/>
      <c r="Z320" s="147"/>
      <c r="AA320" s="7"/>
    </row>
    <row r="321" spans="1:2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92"/>
      <c r="P321" s="10"/>
      <c r="Q321" s="10"/>
      <c r="R321" s="10"/>
      <c r="S321" s="92"/>
      <c r="T321" s="92"/>
      <c r="U321" s="10"/>
      <c r="V321" s="10"/>
      <c r="W321" s="10"/>
      <c r="X321" s="7"/>
      <c r="Y321" s="147"/>
      <c r="Z321" s="147"/>
      <c r="AA321" s="7"/>
    </row>
    <row r="322" spans="1:2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92"/>
      <c r="P322" s="10"/>
      <c r="Q322" s="10"/>
      <c r="R322" s="10"/>
      <c r="S322" s="92"/>
      <c r="T322" s="92"/>
      <c r="U322" s="10"/>
      <c r="V322" s="10"/>
      <c r="W322" s="10"/>
      <c r="X322" s="7"/>
      <c r="Y322" s="147"/>
      <c r="Z322" s="147"/>
      <c r="AA322" s="7"/>
    </row>
    <row r="323" spans="1:2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92"/>
      <c r="P323" s="10"/>
      <c r="Q323" s="10"/>
      <c r="R323" s="10"/>
      <c r="S323" s="92"/>
      <c r="T323" s="92"/>
      <c r="U323" s="10"/>
      <c r="V323" s="10"/>
      <c r="W323" s="10"/>
      <c r="X323" s="7"/>
      <c r="Y323" s="147"/>
      <c r="Z323" s="147"/>
      <c r="AA323" s="7"/>
    </row>
    <row r="324" spans="1:2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92"/>
      <c r="P324" s="92"/>
      <c r="Q324" s="92"/>
      <c r="R324" s="92"/>
      <c r="S324" s="92"/>
      <c r="T324" s="92"/>
      <c r="U324" s="10"/>
      <c r="V324" s="10"/>
      <c r="W324" s="10"/>
      <c r="X324" s="7"/>
      <c r="Y324" s="147"/>
      <c r="Z324" s="147"/>
      <c r="AA324" s="7"/>
    </row>
    <row r="325" spans="1:2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92"/>
      <c r="P325" s="92"/>
      <c r="Q325" s="92"/>
      <c r="R325" s="92"/>
      <c r="S325" s="92"/>
      <c r="T325" s="92"/>
      <c r="U325" s="10"/>
      <c r="V325" s="10"/>
      <c r="W325" s="10"/>
      <c r="X325" s="7"/>
      <c r="Y325" s="147"/>
      <c r="Z325" s="147"/>
      <c r="AA325" s="7"/>
    </row>
    <row r="326" spans="1:2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92"/>
      <c r="P326" s="92"/>
      <c r="Q326" s="92"/>
      <c r="R326" s="92"/>
      <c r="S326" s="92"/>
      <c r="T326" s="92"/>
      <c r="U326" s="10"/>
      <c r="V326" s="10"/>
      <c r="W326" s="10"/>
      <c r="X326" s="7"/>
      <c r="Y326" s="147"/>
      <c r="Z326" s="147"/>
      <c r="AA326" s="7"/>
    </row>
    <row r="327" spans="1:2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92"/>
      <c r="P327" s="92"/>
      <c r="Q327" s="92"/>
      <c r="R327" s="92"/>
      <c r="S327" s="92"/>
      <c r="T327" s="92"/>
      <c r="U327" s="10"/>
      <c r="V327" s="10"/>
      <c r="W327" s="10"/>
      <c r="X327" s="7"/>
      <c r="Y327" s="147"/>
      <c r="Z327" s="147"/>
      <c r="AA327" s="7"/>
    </row>
    <row r="328" spans="1:2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92"/>
      <c r="P328" s="92"/>
      <c r="Q328" s="92"/>
      <c r="R328" s="92"/>
      <c r="S328" s="92"/>
      <c r="T328" s="92"/>
      <c r="U328" s="10"/>
      <c r="V328" s="10"/>
      <c r="W328" s="10"/>
      <c r="X328" s="7"/>
      <c r="Y328" s="147"/>
      <c r="Z328" s="147"/>
      <c r="AA328" s="7"/>
    </row>
    <row r="329" spans="1:2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92"/>
      <c r="P329" s="92"/>
      <c r="Q329" s="92"/>
      <c r="R329" s="92"/>
      <c r="S329" s="92"/>
      <c r="T329" s="92"/>
      <c r="U329" s="10"/>
      <c r="V329" s="10"/>
      <c r="W329" s="10"/>
      <c r="X329" s="7"/>
      <c r="Y329" s="147"/>
      <c r="Z329" s="147"/>
      <c r="AA329" s="7"/>
    </row>
    <row r="330" spans="1:2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92"/>
      <c r="P330" s="92"/>
      <c r="Q330" s="92"/>
      <c r="R330" s="92"/>
      <c r="S330" s="92"/>
      <c r="T330" s="92"/>
      <c r="U330" s="10"/>
      <c r="V330" s="10"/>
      <c r="W330" s="10"/>
      <c r="X330" s="7"/>
      <c r="Y330" s="147"/>
      <c r="Z330" s="147"/>
      <c r="AA330" s="7"/>
    </row>
    <row r="331" spans="1:2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92"/>
      <c r="P331" s="92"/>
      <c r="Q331" s="92"/>
      <c r="R331" s="92"/>
      <c r="S331" s="92"/>
      <c r="T331" s="92"/>
      <c r="U331" s="10"/>
      <c r="V331" s="10"/>
      <c r="W331" s="10"/>
      <c r="X331" s="7"/>
      <c r="Y331" s="147"/>
      <c r="Z331" s="147"/>
      <c r="AA331" s="7"/>
    </row>
    <row r="332" spans="1:2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92"/>
      <c r="P332" s="92"/>
      <c r="Q332" s="92"/>
      <c r="R332" s="92"/>
      <c r="S332" s="92"/>
      <c r="T332" s="92"/>
      <c r="U332" s="10"/>
      <c r="V332" s="10"/>
      <c r="W332" s="10"/>
      <c r="X332" s="7"/>
      <c r="Y332" s="147"/>
      <c r="Z332" s="147"/>
      <c r="AA332" s="7"/>
    </row>
    <row r="333" spans="1:2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92"/>
      <c r="P333" s="92"/>
      <c r="Q333" s="92"/>
      <c r="R333" s="92"/>
      <c r="S333" s="92"/>
      <c r="T333" s="92"/>
      <c r="U333" s="10"/>
      <c r="V333" s="10"/>
      <c r="W333" s="10"/>
      <c r="X333" s="7"/>
      <c r="Y333" s="147"/>
      <c r="Z333" s="147"/>
      <c r="AA333" s="7"/>
    </row>
    <row r="334" spans="1:2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92"/>
      <c r="P334" s="92"/>
      <c r="Q334" s="92"/>
      <c r="R334" s="92"/>
      <c r="S334" s="92"/>
      <c r="T334" s="92"/>
      <c r="U334" s="10"/>
      <c r="V334" s="10"/>
      <c r="W334" s="10"/>
      <c r="X334" s="7"/>
      <c r="Y334" s="147"/>
      <c r="Z334" s="147"/>
      <c r="AA334" s="7"/>
    </row>
    <row r="335" spans="1:2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92"/>
      <c r="P335" s="92"/>
      <c r="Q335" s="92"/>
      <c r="R335" s="92"/>
      <c r="S335" s="92"/>
      <c r="T335" s="92"/>
      <c r="U335" s="10"/>
      <c r="V335" s="10"/>
      <c r="W335" s="10"/>
      <c r="X335" s="7"/>
      <c r="Y335" s="147"/>
      <c r="Z335" s="147"/>
      <c r="AA335" s="7"/>
    </row>
    <row r="336" spans="1:2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92"/>
      <c r="P336" s="92"/>
      <c r="Q336" s="92"/>
      <c r="R336" s="92"/>
      <c r="S336" s="92"/>
      <c r="T336" s="92"/>
      <c r="U336" s="10"/>
      <c r="V336" s="10"/>
      <c r="W336" s="10"/>
      <c r="X336" s="7"/>
      <c r="Y336" s="147"/>
      <c r="Z336" s="147"/>
      <c r="AA336" s="7"/>
    </row>
    <row r="337" spans="1:2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92"/>
      <c r="P337" s="92"/>
      <c r="Q337" s="92"/>
      <c r="R337" s="92"/>
      <c r="S337" s="92"/>
      <c r="T337" s="92"/>
      <c r="U337" s="10"/>
      <c r="V337" s="10"/>
      <c r="W337" s="10"/>
      <c r="X337" s="7"/>
      <c r="Y337" s="147"/>
      <c r="Z337" s="147"/>
      <c r="AA337" s="7"/>
    </row>
    <row r="338" spans="1:27" x14ac:dyDescent="0.2">
      <c r="N338" s="7"/>
      <c r="O338" s="92"/>
      <c r="P338" s="92"/>
      <c r="Q338" s="92"/>
      <c r="R338" s="92"/>
      <c r="S338" s="92"/>
      <c r="T338" s="92"/>
      <c r="U338" s="10"/>
      <c r="V338" s="10"/>
      <c r="W338" s="10"/>
      <c r="X338" s="7"/>
      <c r="Y338" s="147"/>
      <c r="Z338" s="147"/>
      <c r="AA338" s="7"/>
    </row>
    <row r="339" spans="1:27" x14ac:dyDescent="0.2">
      <c r="N339" s="7"/>
      <c r="O339" s="92"/>
      <c r="P339" s="92"/>
      <c r="Q339" s="92"/>
      <c r="R339" s="92"/>
      <c r="S339" s="92"/>
      <c r="T339" s="92"/>
      <c r="U339" s="10"/>
      <c r="V339" s="10"/>
      <c r="W339" s="10"/>
      <c r="X339" s="7"/>
      <c r="Y339" s="147"/>
      <c r="Z339" s="147"/>
      <c r="AA339" s="7"/>
    </row>
    <row r="340" spans="1:27" x14ac:dyDescent="0.2">
      <c r="N340" s="7"/>
      <c r="O340" s="92"/>
      <c r="P340" s="92"/>
      <c r="Q340" s="92"/>
      <c r="R340" s="92"/>
      <c r="S340" s="92"/>
      <c r="T340" s="92"/>
      <c r="U340" s="10"/>
      <c r="V340" s="10"/>
      <c r="W340" s="10"/>
      <c r="X340" s="7"/>
      <c r="Y340" s="147"/>
      <c r="Z340" s="147"/>
      <c r="AA340" s="7"/>
    </row>
    <row r="341" spans="1:27" x14ac:dyDescent="0.2">
      <c r="N341" s="7"/>
      <c r="O341" s="92"/>
      <c r="P341" s="92"/>
      <c r="Q341" s="92"/>
      <c r="R341" s="92"/>
      <c r="S341" s="92"/>
      <c r="T341" s="92"/>
      <c r="U341" s="10"/>
      <c r="V341" s="10"/>
      <c r="W341" s="10"/>
      <c r="X341" s="7"/>
      <c r="Y341" s="147"/>
      <c r="Z341" s="147"/>
      <c r="AA341" s="7"/>
    </row>
    <row r="342" spans="1:27" x14ac:dyDescent="0.2">
      <c r="N342" s="7"/>
      <c r="O342" s="92"/>
      <c r="P342" s="92"/>
      <c r="Q342" s="92"/>
      <c r="R342" s="92"/>
      <c r="S342" s="92"/>
      <c r="T342" s="92"/>
      <c r="U342" s="10"/>
      <c r="V342" s="10"/>
      <c r="W342" s="10"/>
      <c r="X342" s="7"/>
      <c r="Y342" s="147"/>
      <c r="Z342" s="147"/>
      <c r="AA342" s="7"/>
    </row>
    <row r="343" spans="1:27" x14ac:dyDescent="0.2">
      <c r="N343" s="7"/>
      <c r="O343" s="92"/>
      <c r="P343" s="92"/>
      <c r="Q343" s="92"/>
      <c r="R343" s="92"/>
      <c r="S343" s="92"/>
      <c r="T343" s="92"/>
      <c r="U343" s="10"/>
      <c r="V343" s="10"/>
      <c r="W343" s="10"/>
      <c r="X343" s="7"/>
      <c r="Y343" s="147"/>
      <c r="Z343" s="147"/>
      <c r="AA343" s="7"/>
    </row>
    <row r="344" spans="1:27" x14ac:dyDescent="0.2">
      <c r="N344" s="7"/>
      <c r="O344" s="92"/>
      <c r="P344" s="92"/>
      <c r="Q344" s="92"/>
      <c r="R344" s="92"/>
      <c r="S344" s="92"/>
      <c r="T344" s="92"/>
      <c r="U344" s="10"/>
      <c r="V344" s="10"/>
      <c r="W344" s="10"/>
      <c r="X344" s="7"/>
      <c r="Y344" s="147"/>
      <c r="Z344" s="147"/>
      <c r="AA344" s="7"/>
    </row>
    <row r="345" spans="1:27" x14ac:dyDescent="0.2">
      <c r="N345" s="7"/>
      <c r="O345" s="92"/>
      <c r="P345" s="92"/>
      <c r="Q345" s="92"/>
      <c r="R345" s="92"/>
      <c r="S345" s="92"/>
      <c r="T345" s="92"/>
      <c r="U345" s="10"/>
      <c r="V345" s="10"/>
      <c r="W345" s="10"/>
      <c r="X345" s="7"/>
      <c r="Y345" s="147"/>
      <c r="Z345" s="147"/>
      <c r="AA345" s="7"/>
    </row>
    <row r="346" spans="1:27" x14ac:dyDescent="0.2">
      <c r="N346" s="7"/>
      <c r="O346" s="92"/>
      <c r="P346" s="92"/>
      <c r="Q346" s="92"/>
      <c r="R346" s="92"/>
      <c r="S346" s="92"/>
      <c r="T346" s="92"/>
      <c r="U346" s="10"/>
      <c r="V346" s="10"/>
      <c r="W346" s="10"/>
      <c r="X346" s="7"/>
      <c r="Y346" s="147"/>
      <c r="Z346" s="147"/>
      <c r="AA346" s="7"/>
    </row>
    <row r="347" spans="1:27" x14ac:dyDescent="0.2">
      <c r="N347" s="7"/>
      <c r="O347" s="92"/>
      <c r="P347" s="92"/>
      <c r="Q347" s="92"/>
      <c r="R347" s="92"/>
      <c r="S347" s="92"/>
      <c r="T347" s="92"/>
      <c r="U347" s="10"/>
      <c r="V347" s="10"/>
      <c r="W347" s="10"/>
      <c r="X347" s="7"/>
      <c r="Y347" s="147"/>
      <c r="Z347" s="147"/>
      <c r="AA347" s="7"/>
    </row>
    <row r="348" spans="1:27" x14ac:dyDescent="0.2">
      <c r="N348" s="7"/>
      <c r="O348" s="92"/>
      <c r="P348" s="92"/>
      <c r="Q348" s="92"/>
      <c r="R348" s="92"/>
      <c r="S348" s="92"/>
      <c r="T348" s="92"/>
      <c r="U348" s="10"/>
      <c r="V348" s="10"/>
      <c r="W348" s="10"/>
      <c r="X348" s="7"/>
      <c r="Y348" s="147"/>
      <c r="Z348" s="147"/>
      <c r="AA348" s="7"/>
    </row>
    <row r="349" spans="1:27" x14ac:dyDescent="0.2">
      <c r="N349" s="7"/>
      <c r="O349" s="92"/>
      <c r="P349" s="92"/>
      <c r="Q349" s="92"/>
      <c r="R349" s="92"/>
      <c r="S349" s="92"/>
      <c r="T349" s="92"/>
      <c r="U349" s="10"/>
      <c r="V349" s="10"/>
      <c r="W349" s="10"/>
      <c r="X349" s="7"/>
      <c r="Y349" s="147"/>
      <c r="Z349" s="147"/>
      <c r="AA349" s="7"/>
    </row>
    <row r="350" spans="1:27" x14ac:dyDescent="0.2">
      <c r="N350" s="7"/>
      <c r="O350" s="92"/>
      <c r="P350" s="92"/>
      <c r="Q350" s="92"/>
      <c r="R350" s="92"/>
      <c r="S350" s="92"/>
      <c r="T350" s="92"/>
      <c r="U350" s="10"/>
      <c r="V350" s="10"/>
      <c r="W350" s="10"/>
      <c r="X350" s="7"/>
      <c r="Y350" s="147"/>
      <c r="Z350" s="147"/>
      <c r="AA350" s="7"/>
    </row>
    <row r="351" spans="1:27" x14ac:dyDescent="0.2">
      <c r="N351" s="7"/>
      <c r="O351" s="92"/>
      <c r="P351" s="92"/>
      <c r="Q351" s="92"/>
      <c r="R351" s="92"/>
      <c r="S351" s="92"/>
      <c r="T351" s="92"/>
      <c r="U351" s="10"/>
      <c r="V351" s="10"/>
      <c r="W351" s="10"/>
      <c r="X351" s="7"/>
      <c r="Y351" s="147"/>
      <c r="Z351" s="147"/>
      <c r="AA351" s="7"/>
    </row>
    <row r="352" spans="1:27" x14ac:dyDescent="0.2">
      <c r="N352" s="7"/>
      <c r="O352" s="92"/>
      <c r="P352" s="92"/>
      <c r="Q352" s="92"/>
      <c r="R352" s="92"/>
      <c r="S352" s="92"/>
      <c r="T352" s="92"/>
      <c r="U352" s="10"/>
      <c r="V352" s="10"/>
      <c r="W352" s="10"/>
      <c r="X352" s="7"/>
      <c r="Y352" s="147"/>
      <c r="Z352" s="147"/>
      <c r="AA352" s="7"/>
    </row>
    <row r="353" spans="14:27" x14ac:dyDescent="0.2">
      <c r="N353" s="7"/>
      <c r="O353" s="92"/>
      <c r="P353" s="92"/>
      <c r="Q353" s="92"/>
      <c r="R353" s="92"/>
      <c r="S353" s="92"/>
      <c r="T353" s="92"/>
      <c r="U353" s="10"/>
      <c r="V353" s="10"/>
      <c r="W353" s="10"/>
      <c r="X353" s="7"/>
      <c r="Y353" s="147"/>
      <c r="Z353" s="147"/>
      <c r="AA353" s="7"/>
    </row>
    <row r="354" spans="14:27" x14ac:dyDescent="0.2">
      <c r="N354" s="7"/>
      <c r="O354" s="92"/>
      <c r="P354" s="92"/>
      <c r="Q354" s="92"/>
      <c r="R354" s="92"/>
      <c r="S354" s="92"/>
      <c r="T354" s="92"/>
      <c r="U354" s="10"/>
      <c r="V354" s="10"/>
      <c r="W354" s="10"/>
      <c r="X354" s="7"/>
      <c r="Y354" s="147"/>
      <c r="Z354" s="147"/>
      <c r="AA354" s="7"/>
    </row>
    <row r="355" spans="14:27" x14ac:dyDescent="0.2">
      <c r="N355" s="7"/>
      <c r="O355" s="92"/>
      <c r="P355" s="92"/>
      <c r="Q355" s="92"/>
      <c r="R355" s="92"/>
      <c r="S355" s="92"/>
      <c r="T355" s="92"/>
      <c r="U355" s="10"/>
      <c r="V355" s="10"/>
      <c r="W355" s="10"/>
      <c r="X355" s="7"/>
      <c r="Y355" s="147"/>
      <c r="Z355" s="147"/>
      <c r="AA355" s="7"/>
    </row>
    <row r="356" spans="14:27" x14ac:dyDescent="0.2">
      <c r="N356" s="7"/>
      <c r="O356" s="92"/>
      <c r="P356" s="92"/>
      <c r="Q356" s="92"/>
      <c r="R356" s="92"/>
      <c r="S356" s="92"/>
      <c r="T356" s="92"/>
      <c r="U356" s="10"/>
      <c r="V356" s="10"/>
      <c r="W356" s="10"/>
      <c r="X356" s="7"/>
      <c r="Y356" s="147"/>
      <c r="Z356" s="147"/>
      <c r="AA356" s="7"/>
    </row>
    <row r="357" spans="14:27" x14ac:dyDescent="0.2">
      <c r="N357" s="7"/>
      <c r="O357" s="92"/>
      <c r="P357" s="92"/>
      <c r="Q357" s="92"/>
      <c r="R357" s="92"/>
      <c r="S357" s="92"/>
      <c r="T357" s="92"/>
      <c r="U357" s="10"/>
      <c r="V357" s="10"/>
      <c r="W357" s="10"/>
      <c r="X357" s="7"/>
      <c r="Y357" s="147"/>
      <c r="Z357" s="147"/>
      <c r="AA357" s="7"/>
    </row>
    <row r="358" spans="14:27" x14ac:dyDescent="0.2">
      <c r="N358" s="7"/>
      <c r="O358" s="92"/>
      <c r="P358" s="92"/>
      <c r="Q358" s="92"/>
      <c r="R358" s="92"/>
      <c r="S358" s="92"/>
      <c r="T358" s="92"/>
      <c r="U358" s="10"/>
      <c r="V358" s="10"/>
      <c r="W358" s="10"/>
      <c r="X358" s="7"/>
      <c r="Y358" s="147"/>
      <c r="Z358" s="147"/>
      <c r="AA358" s="7"/>
    </row>
    <row r="359" spans="14:27" x14ac:dyDescent="0.2">
      <c r="N359" s="7"/>
      <c r="O359" s="92"/>
      <c r="P359" s="92"/>
      <c r="Q359" s="92"/>
      <c r="R359" s="92"/>
      <c r="S359" s="92"/>
      <c r="T359" s="92"/>
      <c r="U359" s="10"/>
      <c r="V359" s="10"/>
      <c r="W359" s="10"/>
      <c r="X359" s="7"/>
      <c r="Y359" s="147"/>
      <c r="Z359" s="147"/>
      <c r="AA359" s="7"/>
    </row>
    <row r="360" spans="14:27" x14ac:dyDescent="0.2">
      <c r="N360" s="7"/>
      <c r="O360" s="92"/>
      <c r="P360" s="92"/>
      <c r="Q360" s="92"/>
      <c r="R360" s="92"/>
      <c r="S360" s="92"/>
      <c r="T360" s="92"/>
      <c r="U360" s="10"/>
      <c r="V360" s="10"/>
      <c r="W360" s="10"/>
      <c r="X360" s="7"/>
      <c r="Y360" s="147"/>
      <c r="Z360" s="147"/>
      <c r="AA360" s="7"/>
    </row>
    <row r="361" spans="14:27" x14ac:dyDescent="0.2">
      <c r="N361" s="7"/>
      <c r="O361" s="92"/>
      <c r="P361" s="92"/>
      <c r="Q361" s="92"/>
      <c r="R361" s="92"/>
      <c r="S361" s="92"/>
      <c r="T361" s="92"/>
      <c r="U361" s="10"/>
      <c r="V361" s="10"/>
      <c r="W361" s="10"/>
      <c r="X361" s="7"/>
      <c r="Y361" s="147"/>
      <c r="Z361" s="147"/>
      <c r="AA361" s="7"/>
    </row>
    <row r="362" spans="14:27" x14ac:dyDescent="0.2">
      <c r="N362" s="7"/>
      <c r="O362" s="92"/>
      <c r="P362" s="92"/>
      <c r="Q362" s="92"/>
      <c r="R362" s="92"/>
      <c r="S362" s="92"/>
      <c r="T362" s="92"/>
      <c r="U362" s="10"/>
      <c r="V362" s="10"/>
      <c r="W362" s="10"/>
      <c r="X362" s="7"/>
      <c r="Y362" s="147"/>
      <c r="Z362" s="147"/>
      <c r="AA362" s="7"/>
    </row>
    <row r="363" spans="14:27" x14ac:dyDescent="0.2">
      <c r="N363" s="7"/>
      <c r="O363" s="92"/>
      <c r="P363" s="92"/>
      <c r="Q363" s="92"/>
      <c r="R363" s="92"/>
      <c r="S363" s="92"/>
      <c r="T363" s="92"/>
      <c r="U363" s="10"/>
      <c r="V363" s="10"/>
      <c r="W363" s="10"/>
      <c r="X363" s="7"/>
      <c r="Y363" s="147"/>
      <c r="Z363" s="147"/>
      <c r="AA363" s="7"/>
    </row>
    <row r="364" spans="14:27" x14ac:dyDescent="0.2">
      <c r="N364" s="7"/>
      <c r="O364" s="92"/>
      <c r="P364" s="92"/>
      <c r="Q364" s="92"/>
      <c r="R364" s="92"/>
      <c r="S364" s="92"/>
      <c r="T364" s="92"/>
      <c r="U364" s="10"/>
      <c r="V364" s="10"/>
      <c r="W364" s="10"/>
      <c r="X364" s="7"/>
      <c r="Y364" s="147"/>
      <c r="Z364" s="147"/>
      <c r="AA364" s="7"/>
    </row>
    <row r="365" spans="14:27" x14ac:dyDescent="0.2">
      <c r="N365" s="7"/>
      <c r="O365" s="92"/>
      <c r="P365" s="92"/>
      <c r="Q365" s="92"/>
      <c r="R365" s="92"/>
      <c r="S365" s="92"/>
      <c r="T365" s="92"/>
      <c r="U365" s="10"/>
      <c r="V365" s="10"/>
      <c r="W365" s="10"/>
      <c r="X365" s="7"/>
      <c r="Y365" s="147"/>
      <c r="Z365" s="147"/>
      <c r="AA365" s="7"/>
    </row>
    <row r="366" spans="14:27" x14ac:dyDescent="0.2">
      <c r="N366" s="7"/>
      <c r="O366" s="92"/>
      <c r="P366" s="92"/>
      <c r="Q366" s="92"/>
      <c r="R366" s="92"/>
      <c r="S366" s="92"/>
      <c r="T366" s="92"/>
      <c r="U366" s="10"/>
      <c r="V366" s="10"/>
      <c r="W366" s="10"/>
      <c r="X366" s="7"/>
      <c r="Y366" s="147"/>
      <c r="Z366" s="147"/>
      <c r="AA366" s="7"/>
    </row>
    <row r="367" spans="14:27" x14ac:dyDescent="0.2">
      <c r="N367" s="7"/>
      <c r="O367" s="92"/>
      <c r="P367" s="92"/>
      <c r="Q367" s="92"/>
      <c r="R367" s="92"/>
      <c r="S367" s="92"/>
      <c r="T367" s="92"/>
      <c r="U367" s="10"/>
      <c r="V367" s="10"/>
      <c r="W367" s="10"/>
      <c r="X367" s="7"/>
      <c r="Y367" s="147"/>
      <c r="Z367" s="147"/>
      <c r="AA367" s="7"/>
    </row>
    <row r="368" spans="14:27" x14ac:dyDescent="0.2">
      <c r="N368" s="7"/>
      <c r="O368" s="92"/>
      <c r="P368" s="92"/>
      <c r="Q368" s="92"/>
      <c r="R368" s="92"/>
      <c r="S368" s="92"/>
      <c r="T368" s="92"/>
      <c r="U368" s="10"/>
      <c r="V368" s="10"/>
      <c r="W368" s="10"/>
      <c r="X368" s="7"/>
      <c r="Y368" s="147"/>
      <c r="Z368" s="147"/>
      <c r="AA368" s="7"/>
    </row>
    <row r="369" spans="14:27" x14ac:dyDescent="0.2">
      <c r="N369" s="7"/>
      <c r="O369" s="92"/>
      <c r="P369" s="92"/>
      <c r="Q369" s="92"/>
      <c r="R369" s="92"/>
      <c r="S369" s="92"/>
      <c r="T369" s="92"/>
      <c r="U369" s="10"/>
      <c r="V369" s="10"/>
      <c r="W369" s="10"/>
      <c r="X369" s="7"/>
      <c r="Y369" s="147"/>
      <c r="Z369" s="147"/>
      <c r="AA369" s="7"/>
    </row>
    <row r="370" spans="14:27" x14ac:dyDescent="0.2">
      <c r="N370" s="7"/>
      <c r="O370" s="92"/>
      <c r="P370" s="92"/>
      <c r="Q370" s="92"/>
      <c r="R370" s="92"/>
      <c r="S370" s="92"/>
      <c r="T370" s="92"/>
      <c r="U370" s="10"/>
      <c r="V370" s="10"/>
      <c r="W370" s="10"/>
      <c r="X370" s="7"/>
      <c r="Y370" s="147"/>
      <c r="Z370" s="147"/>
      <c r="AA370" s="7"/>
    </row>
    <row r="371" spans="14:27" x14ac:dyDescent="0.2">
      <c r="N371" s="7"/>
      <c r="O371" s="92"/>
      <c r="P371" s="92"/>
      <c r="Q371" s="92"/>
      <c r="R371" s="92"/>
      <c r="S371" s="92"/>
      <c r="T371" s="92"/>
      <c r="U371" s="10"/>
      <c r="V371" s="10"/>
      <c r="W371" s="10"/>
      <c r="X371" s="7"/>
      <c r="Y371" s="147"/>
      <c r="Z371" s="147"/>
      <c r="AA371" s="7"/>
    </row>
    <row r="372" spans="14:27" x14ac:dyDescent="0.2">
      <c r="N372" s="7"/>
      <c r="O372" s="92"/>
      <c r="P372" s="92"/>
      <c r="Q372" s="92"/>
      <c r="R372" s="92"/>
      <c r="S372" s="92"/>
      <c r="T372" s="92"/>
      <c r="U372" s="10"/>
      <c r="V372" s="10"/>
      <c r="W372" s="10"/>
      <c r="X372" s="7"/>
      <c r="Y372" s="147"/>
      <c r="Z372" s="147"/>
      <c r="AA372" s="7"/>
    </row>
    <row r="373" spans="14:27" x14ac:dyDescent="0.2">
      <c r="N373" s="7"/>
      <c r="O373" s="92"/>
      <c r="P373" s="92"/>
      <c r="Q373" s="92"/>
      <c r="R373" s="92"/>
      <c r="S373" s="92"/>
      <c r="T373" s="92"/>
      <c r="U373" s="10"/>
      <c r="V373" s="10"/>
      <c r="W373" s="10"/>
      <c r="X373" s="7"/>
      <c r="Y373" s="147"/>
      <c r="Z373" s="147"/>
      <c r="AA373" s="7"/>
    </row>
    <row r="374" spans="14:27" x14ac:dyDescent="0.2">
      <c r="N374" s="7"/>
      <c r="O374" s="92"/>
      <c r="P374" s="92"/>
      <c r="Q374" s="92"/>
      <c r="R374" s="92"/>
      <c r="S374" s="92"/>
      <c r="T374" s="92"/>
      <c r="U374" s="10"/>
      <c r="V374" s="10"/>
      <c r="W374" s="10"/>
      <c r="X374" s="7"/>
      <c r="Y374" s="147"/>
      <c r="Z374" s="147"/>
      <c r="AA374" s="7"/>
    </row>
    <row r="375" spans="14:27" x14ac:dyDescent="0.2">
      <c r="N375" s="7"/>
      <c r="O375" s="92"/>
      <c r="P375" s="92"/>
      <c r="Q375" s="92"/>
      <c r="R375" s="92"/>
      <c r="S375" s="92"/>
      <c r="T375" s="92"/>
      <c r="U375" s="10"/>
      <c r="V375" s="10"/>
      <c r="W375" s="10"/>
      <c r="X375" s="7"/>
      <c r="Y375" s="147"/>
      <c r="Z375" s="147"/>
      <c r="AA375" s="7"/>
    </row>
    <row r="376" spans="14:27" x14ac:dyDescent="0.2">
      <c r="N376" s="7"/>
      <c r="O376" s="92"/>
      <c r="P376" s="92"/>
      <c r="Q376" s="92"/>
      <c r="R376" s="92"/>
      <c r="S376" s="92"/>
      <c r="T376" s="92"/>
      <c r="U376" s="10"/>
      <c r="V376" s="10"/>
      <c r="W376" s="10"/>
      <c r="X376" s="7"/>
      <c r="Y376" s="147"/>
      <c r="Z376" s="147"/>
      <c r="AA376" s="7"/>
    </row>
    <row r="377" spans="14:27" x14ac:dyDescent="0.2">
      <c r="N377" s="7"/>
      <c r="O377" s="92"/>
      <c r="P377" s="92"/>
      <c r="Q377" s="92"/>
      <c r="R377" s="92"/>
      <c r="S377" s="92"/>
      <c r="T377" s="92"/>
      <c r="U377" s="10"/>
      <c r="V377" s="10"/>
      <c r="W377" s="10"/>
      <c r="X377" s="7"/>
      <c r="Y377" s="147"/>
      <c r="Z377" s="147"/>
      <c r="AA377" s="7"/>
    </row>
    <row r="378" spans="14:27" x14ac:dyDescent="0.2">
      <c r="N378" s="7"/>
      <c r="O378" s="92"/>
      <c r="P378" s="92"/>
      <c r="Q378" s="92"/>
      <c r="R378" s="92"/>
      <c r="S378" s="92"/>
      <c r="T378" s="92"/>
      <c r="U378" s="10"/>
      <c r="V378" s="10"/>
      <c r="W378" s="10"/>
      <c r="X378" s="7"/>
      <c r="Y378" s="147"/>
      <c r="Z378" s="147"/>
      <c r="AA378" s="7"/>
    </row>
    <row r="379" spans="14:27" x14ac:dyDescent="0.2">
      <c r="N379" s="7"/>
      <c r="O379" s="92"/>
      <c r="P379" s="92"/>
      <c r="Q379" s="92"/>
      <c r="R379" s="92"/>
      <c r="S379" s="92"/>
      <c r="T379" s="92"/>
      <c r="U379" s="10"/>
      <c r="V379" s="10"/>
      <c r="W379" s="10"/>
      <c r="X379" s="7"/>
      <c r="Y379" s="147"/>
      <c r="Z379" s="147"/>
      <c r="AA379" s="7"/>
    </row>
    <row r="380" spans="14:27" x14ac:dyDescent="0.2">
      <c r="N380" s="7"/>
      <c r="O380" s="92"/>
      <c r="P380" s="92"/>
      <c r="Q380" s="92"/>
      <c r="R380" s="92"/>
      <c r="S380" s="92"/>
      <c r="T380" s="92"/>
      <c r="U380" s="10"/>
      <c r="V380" s="10"/>
      <c r="W380" s="10"/>
      <c r="X380" s="7"/>
      <c r="Y380" s="147"/>
      <c r="Z380" s="147"/>
      <c r="AA380" s="7"/>
    </row>
    <row r="381" spans="14:27" x14ac:dyDescent="0.2">
      <c r="N381" s="7"/>
      <c r="O381" s="92"/>
      <c r="P381" s="92"/>
      <c r="Q381" s="92"/>
      <c r="R381" s="92"/>
      <c r="S381" s="92"/>
      <c r="T381" s="92"/>
      <c r="U381" s="10"/>
      <c r="V381" s="10"/>
      <c r="W381" s="10"/>
      <c r="X381" s="7"/>
      <c r="Y381" s="147"/>
      <c r="Z381" s="147"/>
      <c r="AA381" s="7"/>
    </row>
    <row r="382" spans="14:27" x14ac:dyDescent="0.2">
      <c r="N382" s="7"/>
      <c r="O382" s="92"/>
      <c r="P382" s="92"/>
      <c r="Q382" s="92"/>
      <c r="R382" s="92"/>
      <c r="S382" s="92"/>
      <c r="T382" s="92"/>
      <c r="U382" s="10"/>
      <c r="V382" s="10"/>
      <c r="W382" s="10"/>
      <c r="X382" s="7"/>
      <c r="Y382" s="147"/>
      <c r="Z382" s="147"/>
      <c r="AA382" s="7"/>
    </row>
    <row r="383" spans="14:27" x14ac:dyDescent="0.2">
      <c r="N383" s="7"/>
      <c r="O383" s="92"/>
      <c r="P383" s="92"/>
      <c r="Q383" s="92"/>
      <c r="R383" s="92"/>
      <c r="S383" s="92"/>
      <c r="T383" s="92"/>
      <c r="U383" s="10"/>
      <c r="V383" s="10"/>
      <c r="W383" s="10"/>
      <c r="X383" s="7"/>
      <c r="Y383" s="147"/>
      <c r="Z383" s="147"/>
      <c r="AA383" s="7"/>
    </row>
    <row r="384" spans="14:27" x14ac:dyDescent="0.2">
      <c r="N384" s="7"/>
      <c r="O384" s="92"/>
      <c r="P384" s="92"/>
      <c r="Q384" s="92"/>
      <c r="R384" s="92"/>
      <c r="S384" s="92"/>
      <c r="T384" s="92"/>
      <c r="U384" s="10"/>
      <c r="V384" s="10"/>
      <c r="W384" s="10"/>
      <c r="X384" s="7"/>
      <c r="Y384" s="147"/>
      <c r="Z384" s="147"/>
      <c r="AA384" s="7"/>
    </row>
    <row r="385" spans="14:27" x14ac:dyDescent="0.2">
      <c r="N385" s="7"/>
      <c r="O385" s="92"/>
      <c r="P385" s="92"/>
      <c r="Q385" s="92"/>
      <c r="R385" s="92"/>
      <c r="S385" s="92"/>
      <c r="T385" s="92"/>
      <c r="U385" s="10"/>
      <c r="V385" s="10"/>
      <c r="W385" s="10"/>
      <c r="X385" s="7"/>
      <c r="Y385" s="147"/>
      <c r="Z385" s="147"/>
      <c r="AA385" s="7"/>
    </row>
    <row r="386" spans="14:27" x14ac:dyDescent="0.2">
      <c r="N386" s="7"/>
      <c r="O386" s="92"/>
      <c r="P386" s="92"/>
      <c r="Q386" s="92"/>
      <c r="R386" s="92"/>
      <c r="S386" s="92"/>
      <c r="T386" s="92"/>
      <c r="U386" s="10"/>
      <c r="V386" s="10"/>
      <c r="W386" s="10"/>
      <c r="X386" s="7"/>
      <c r="Y386" s="147"/>
      <c r="Z386" s="147"/>
      <c r="AA386" s="7"/>
    </row>
    <row r="387" spans="14:27" x14ac:dyDescent="0.2">
      <c r="N387" s="7"/>
      <c r="O387" s="92"/>
      <c r="P387" s="92"/>
      <c r="Q387" s="92"/>
      <c r="R387" s="92"/>
      <c r="S387" s="92"/>
      <c r="T387" s="92"/>
      <c r="U387" s="10"/>
      <c r="V387" s="10"/>
      <c r="W387" s="10"/>
      <c r="X387" s="7"/>
      <c r="Y387" s="147"/>
      <c r="Z387" s="147"/>
      <c r="AA387" s="7"/>
    </row>
    <row r="388" spans="14:27" x14ac:dyDescent="0.2">
      <c r="N388" s="7"/>
      <c r="O388" s="92"/>
      <c r="P388" s="92"/>
      <c r="Q388" s="92"/>
      <c r="R388" s="92"/>
      <c r="S388" s="92"/>
      <c r="T388" s="92"/>
      <c r="U388" s="10"/>
      <c r="V388" s="10"/>
      <c r="W388" s="10"/>
      <c r="X388" s="7"/>
      <c r="Y388" s="147"/>
      <c r="Z388" s="147"/>
      <c r="AA388" s="7"/>
    </row>
    <row r="389" spans="14:27" x14ac:dyDescent="0.2">
      <c r="N389" s="7"/>
      <c r="O389" s="92"/>
      <c r="P389" s="92"/>
      <c r="Q389" s="92"/>
      <c r="R389" s="92"/>
      <c r="S389" s="92"/>
      <c r="T389" s="92"/>
      <c r="U389" s="10"/>
      <c r="V389" s="10"/>
      <c r="W389" s="10"/>
      <c r="X389" s="7"/>
      <c r="Y389" s="147"/>
      <c r="Z389" s="147"/>
      <c r="AA389" s="7"/>
    </row>
    <row r="390" spans="14:27" x14ac:dyDescent="0.2">
      <c r="N390" s="7"/>
      <c r="O390" s="92"/>
      <c r="P390" s="92"/>
      <c r="Q390" s="92"/>
      <c r="R390" s="92"/>
      <c r="S390" s="92"/>
      <c r="T390" s="92"/>
      <c r="U390" s="10"/>
      <c r="V390" s="10"/>
      <c r="W390" s="10"/>
      <c r="X390" s="7"/>
      <c r="Y390" s="147"/>
      <c r="Z390" s="147"/>
      <c r="AA390" s="7"/>
    </row>
    <row r="391" spans="14:27" x14ac:dyDescent="0.2">
      <c r="N391" s="7"/>
      <c r="O391" s="92"/>
      <c r="P391" s="92"/>
      <c r="Q391" s="92"/>
      <c r="R391" s="92"/>
      <c r="S391" s="92"/>
      <c r="T391" s="92"/>
      <c r="U391" s="10"/>
      <c r="V391" s="10"/>
      <c r="W391" s="10"/>
      <c r="X391" s="7"/>
      <c r="Y391" s="147"/>
      <c r="Z391" s="147"/>
      <c r="AA391" s="7"/>
    </row>
    <row r="392" spans="14:27" x14ac:dyDescent="0.2">
      <c r="N392" s="7"/>
      <c r="O392" s="92"/>
      <c r="P392" s="92"/>
      <c r="Q392" s="92"/>
      <c r="R392" s="92"/>
      <c r="S392" s="92"/>
      <c r="T392" s="92"/>
      <c r="U392" s="10"/>
      <c r="V392" s="10"/>
      <c r="W392" s="10"/>
      <c r="X392" s="7"/>
      <c r="Y392" s="147"/>
      <c r="Z392" s="147"/>
      <c r="AA392" s="7"/>
    </row>
    <row r="393" spans="14:27" x14ac:dyDescent="0.2">
      <c r="N393" s="7"/>
      <c r="O393" s="92"/>
      <c r="P393" s="92"/>
      <c r="Q393" s="92"/>
      <c r="R393" s="92"/>
      <c r="S393" s="92"/>
      <c r="T393" s="92"/>
      <c r="U393" s="10"/>
      <c r="V393" s="10"/>
      <c r="W393" s="10"/>
      <c r="X393" s="7"/>
      <c r="Y393" s="147"/>
      <c r="Z393" s="147"/>
      <c r="AA393" s="7"/>
    </row>
    <row r="394" spans="14:27" x14ac:dyDescent="0.2">
      <c r="N394" s="7"/>
      <c r="O394" s="92"/>
      <c r="P394" s="92"/>
      <c r="Q394" s="92"/>
      <c r="R394" s="92"/>
      <c r="S394" s="92"/>
      <c r="T394" s="92"/>
      <c r="U394" s="10"/>
      <c r="V394" s="10"/>
      <c r="W394" s="10"/>
      <c r="X394" s="7"/>
      <c r="Y394" s="147"/>
      <c r="Z394" s="147"/>
      <c r="AA394" s="7"/>
    </row>
    <row r="395" spans="14:27" x14ac:dyDescent="0.2">
      <c r="N395" s="7"/>
      <c r="O395" s="92"/>
      <c r="P395" s="92"/>
      <c r="Q395" s="92"/>
      <c r="R395" s="92"/>
      <c r="S395" s="92"/>
      <c r="T395" s="92"/>
      <c r="U395" s="10"/>
      <c r="V395" s="10"/>
      <c r="W395" s="10"/>
      <c r="X395" s="7"/>
      <c r="Y395" s="147"/>
      <c r="Z395" s="147"/>
      <c r="AA395" s="7"/>
    </row>
    <row r="396" spans="14:27" x14ac:dyDescent="0.2">
      <c r="N396" s="7"/>
      <c r="O396" s="92"/>
      <c r="P396" s="92"/>
      <c r="Q396" s="92"/>
      <c r="R396" s="92"/>
      <c r="S396" s="92"/>
      <c r="T396" s="92"/>
      <c r="U396" s="10"/>
      <c r="V396" s="10"/>
      <c r="W396" s="10"/>
      <c r="X396" s="7"/>
      <c r="Y396" s="147"/>
      <c r="Z396" s="147"/>
      <c r="AA396" s="7"/>
    </row>
    <row r="397" spans="14:27" x14ac:dyDescent="0.2">
      <c r="N397" s="7"/>
      <c r="O397" s="92"/>
      <c r="P397" s="92"/>
      <c r="Q397" s="92"/>
      <c r="R397" s="92"/>
      <c r="S397" s="92"/>
      <c r="T397" s="92"/>
      <c r="U397" s="10"/>
      <c r="V397" s="10"/>
      <c r="W397" s="10"/>
      <c r="X397" s="7"/>
      <c r="Y397" s="147"/>
      <c r="Z397" s="147"/>
      <c r="AA397" s="7"/>
    </row>
    <row r="398" spans="14:27" x14ac:dyDescent="0.2">
      <c r="N398" s="7"/>
      <c r="O398" s="92"/>
      <c r="P398" s="92"/>
      <c r="Q398" s="92"/>
      <c r="R398" s="92"/>
      <c r="S398" s="92"/>
      <c r="T398" s="92"/>
      <c r="U398" s="10"/>
      <c r="V398" s="10"/>
      <c r="W398" s="10"/>
      <c r="X398" s="7"/>
      <c r="Y398" s="147"/>
      <c r="Z398" s="147"/>
      <c r="AA398" s="7"/>
    </row>
    <row r="399" spans="14:27" x14ac:dyDescent="0.2">
      <c r="N399" s="7"/>
      <c r="O399" s="92"/>
      <c r="P399" s="92"/>
      <c r="Q399" s="92"/>
      <c r="R399" s="92"/>
      <c r="S399" s="92"/>
      <c r="T399" s="92"/>
      <c r="U399" s="10"/>
      <c r="V399" s="10"/>
      <c r="W399" s="10"/>
      <c r="X399" s="7"/>
      <c r="Y399" s="147"/>
      <c r="Z399" s="147"/>
      <c r="AA399" s="7"/>
    </row>
    <row r="400" spans="14:27" x14ac:dyDescent="0.2">
      <c r="N400" s="7"/>
      <c r="O400" s="92"/>
      <c r="P400" s="92"/>
      <c r="Q400" s="92"/>
      <c r="R400" s="92"/>
      <c r="S400" s="92"/>
      <c r="T400" s="92"/>
      <c r="U400" s="10"/>
      <c r="V400" s="10"/>
      <c r="W400" s="10"/>
      <c r="X400" s="7"/>
      <c r="Y400" s="147"/>
      <c r="Z400" s="147"/>
      <c r="AA400" s="7"/>
    </row>
    <row r="401" spans="2:27" x14ac:dyDescent="0.2">
      <c r="N401" s="7"/>
      <c r="O401" s="92"/>
      <c r="P401" s="92"/>
      <c r="Q401" s="92"/>
      <c r="R401" s="92"/>
      <c r="S401" s="92"/>
      <c r="T401" s="92"/>
      <c r="U401" s="10"/>
      <c r="V401" s="10"/>
      <c r="W401" s="10"/>
      <c r="X401" s="7"/>
      <c r="Y401" s="147"/>
      <c r="Z401" s="147"/>
      <c r="AA401" s="7"/>
    </row>
    <row r="402" spans="2:27" x14ac:dyDescent="0.2">
      <c r="N402" s="7"/>
      <c r="O402" s="92"/>
      <c r="P402" s="92"/>
      <c r="Q402" s="92"/>
      <c r="R402" s="92"/>
      <c r="S402" s="92"/>
      <c r="T402" s="92"/>
      <c r="U402" s="10"/>
      <c r="V402" s="10"/>
      <c r="W402" s="10"/>
      <c r="X402" s="7"/>
      <c r="Y402" s="147"/>
      <c r="Z402" s="147"/>
      <c r="AA402" s="7"/>
    </row>
    <row r="403" spans="2:27" x14ac:dyDescent="0.2">
      <c r="N403" s="7"/>
      <c r="O403" s="92"/>
      <c r="P403" s="92"/>
      <c r="Q403" s="92"/>
      <c r="R403" s="92"/>
      <c r="S403" s="7"/>
      <c r="T403" s="7"/>
      <c r="U403" s="10"/>
      <c r="V403" s="10"/>
      <c r="W403" s="10"/>
      <c r="X403" s="7"/>
      <c r="Y403" s="147"/>
      <c r="Z403" s="147"/>
      <c r="AA403" s="7"/>
    </row>
    <row r="404" spans="2:27" x14ac:dyDescent="0.2">
      <c r="N404" s="7"/>
      <c r="O404" s="92"/>
      <c r="P404" s="92"/>
      <c r="Q404" s="92"/>
      <c r="R404" s="92"/>
      <c r="S404" s="7"/>
      <c r="T404" s="7"/>
      <c r="U404" s="10"/>
      <c r="V404" s="10"/>
      <c r="W404" s="10"/>
      <c r="X404" s="7"/>
      <c r="Y404" s="147"/>
      <c r="Z404" s="147"/>
      <c r="AA404" s="7"/>
    </row>
    <row r="405" spans="2:27" x14ac:dyDescent="0.2">
      <c r="N405" s="7"/>
      <c r="O405" s="92"/>
      <c r="P405" s="92"/>
      <c r="Q405" s="92"/>
      <c r="R405" s="92"/>
      <c r="S405" s="7"/>
      <c r="T405" s="7"/>
      <c r="U405" s="10"/>
      <c r="V405" s="10"/>
      <c r="W405" s="10"/>
      <c r="X405" s="7"/>
      <c r="Y405" s="147"/>
      <c r="Z405" s="147"/>
      <c r="AA405" s="7"/>
    </row>
    <row r="406" spans="2:27" x14ac:dyDescent="0.2">
      <c r="N406" s="7"/>
      <c r="O406" s="92"/>
      <c r="P406" s="92"/>
      <c r="Q406" s="92"/>
      <c r="R406" s="92"/>
      <c r="S406" s="7"/>
      <c r="T406" s="7"/>
      <c r="U406" s="10"/>
      <c r="V406" s="10"/>
      <c r="W406" s="10"/>
      <c r="X406" s="7"/>
      <c r="Y406" s="147"/>
      <c r="Z406" s="147"/>
      <c r="AA406" s="7"/>
    </row>
    <row r="407" spans="2:27" x14ac:dyDescent="0.2">
      <c r="N407" s="7"/>
      <c r="O407" s="92"/>
      <c r="P407" s="92"/>
      <c r="Q407" s="92"/>
      <c r="R407" s="92"/>
      <c r="S407" s="7"/>
      <c r="T407" s="7"/>
      <c r="U407" s="10"/>
      <c r="V407" s="10"/>
      <c r="W407" s="10"/>
      <c r="X407" s="7"/>
      <c r="Y407" s="147"/>
      <c r="Z407" s="147"/>
      <c r="AA407" s="7"/>
    </row>
    <row r="408" spans="2:27" x14ac:dyDescent="0.2">
      <c r="N408" s="7"/>
      <c r="O408" s="92"/>
      <c r="P408" s="92"/>
      <c r="Q408" s="92"/>
      <c r="R408" s="92"/>
      <c r="S408" s="7"/>
      <c r="T408" s="7"/>
      <c r="U408" s="10"/>
      <c r="V408" s="10"/>
      <c r="W408" s="10"/>
      <c r="X408" s="7"/>
      <c r="Y408" s="147"/>
      <c r="Z408" s="147"/>
      <c r="AA408" s="7"/>
    </row>
    <row r="409" spans="2:27" x14ac:dyDescent="0.2">
      <c r="N409" s="7"/>
      <c r="O409" s="92"/>
      <c r="P409" s="92"/>
      <c r="Q409" s="92"/>
      <c r="R409" s="92"/>
      <c r="S409" s="7"/>
      <c r="T409" s="7"/>
      <c r="U409" s="10"/>
      <c r="V409" s="10"/>
      <c r="W409" s="10"/>
      <c r="X409" s="7"/>
      <c r="Y409" s="147"/>
      <c r="Z409" s="147"/>
      <c r="AA409" s="7"/>
    </row>
    <row r="410" spans="2:27" x14ac:dyDescent="0.2">
      <c r="N410" s="7"/>
      <c r="O410" s="7"/>
      <c r="P410" s="7"/>
      <c r="Q410" s="7"/>
      <c r="R410" s="7"/>
      <c r="S410" s="7"/>
      <c r="T410" s="7"/>
      <c r="U410" s="10"/>
      <c r="V410" s="10"/>
      <c r="W410" s="10"/>
      <c r="X410" s="7"/>
      <c r="Y410" s="147"/>
      <c r="Z410" s="147"/>
      <c r="AA410" s="7"/>
    </row>
    <row r="411" spans="2:27" x14ac:dyDescent="0.2">
      <c r="N411" s="7"/>
      <c r="O411" s="7"/>
      <c r="P411" s="7"/>
      <c r="Q411" s="7"/>
      <c r="R411" s="7"/>
      <c r="S411" s="7"/>
      <c r="T411" s="7"/>
      <c r="U411" s="10"/>
      <c r="V411" s="10"/>
      <c r="W411" s="10"/>
      <c r="X411" s="7"/>
      <c r="Y411" s="147"/>
      <c r="Z411" s="147"/>
      <c r="AA411" s="7"/>
    </row>
    <row r="412" spans="2:27" x14ac:dyDescent="0.2">
      <c r="N412" s="7"/>
      <c r="O412" s="7"/>
      <c r="P412" s="7"/>
      <c r="Q412" s="7"/>
      <c r="R412" s="7"/>
      <c r="S412" s="7"/>
      <c r="T412" s="7"/>
      <c r="U412" s="10"/>
      <c r="V412" s="10"/>
      <c r="W412" s="10"/>
      <c r="X412" s="7"/>
      <c r="Y412" s="147"/>
      <c r="Z412" s="147"/>
      <c r="AA412" s="7"/>
    </row>
    <row r="413" spans="2:27" x14ac:dyDescent="0.2">
      <c r="B413" s="92"/>
      <c r="C413" s="92"/>
      <c r="D413" s="92"/>
      <c r="E413" s="92"/>
      <c r="N413" s="7"/>
      <c r="O413" s="7"/>
      <c r="P413" s="7"/>
      <c r="Q413" s="7"/>
      <c r="R413" s="7"/>
      <c r="S413" s="7"/>
      <c r="T413" s="7"/>
      <c r="U413" s="10"/>
      <c r="V413" s="10"/>
      <c r="W413" s="10"/>
      <c r="X413" s="7"/>
      <c r="Y413" s="147"/>
      <c r="Z413" s="147"/>
      <c r="AA413" s="7"/>
    </row>
    <row r="414" spans="2:27" x14ac:dyDescent="0.2">
      <c r="B414" s="92"/>
      <c r="C414" s="92"/>
      <c r="D414" s="92"/>
      <c r="E414" s="92"/>
      <c r="N414" s="7"/>
      <c r="O414" s="7"/>
      <c r="P414" s="7"/>
      <c r="Q414" s="7"/>
      <c r="R414" s="7"/>
      <c r="S414" s="7"/>
      <c r="T414" s="7"/>
      <c r="U414" s="10"/>
      <c r="V414" s="10"/>
      <c r="W414" s="10"/>
      <c r="X414" s="7"/>
      <c r="Y414" s="147"/>
      <c r="Z414" s="147"/>
      <c r="AA414" s="7"/>
    </row>
    <row r="415" spans="2:27" x14ac:dyDescent="0.2">
      <c r="B415" s="92"/>
      <c r="C415" s="92"/>
      <c r="D415" s="92"/>
      <c r="E415" s="92"/>
      <c r="N415" s="7"/>
      <c r="O415" s="7"/>
      <c r="P415" s="7"/>
      <c r="Q415" s="7"/>
      <c r="R415" s="7"/>
      <c r="S415" s="7"/>
      <c r="T415" s="7"/>
      <c r="U415" s="10"/>
      <c r="V415" s="10"/>
      <c r="W415" s="10"/>
      <c r="X415" s="7"/>
      <c r="Y415" s="147"/>
      <c r="Z415" s="147"/>
      <c r="AA415" s="7"/>
    </row>
    <row r="416" spans="2:27" x14ac:dyDescent="0.2">
      <c r="B416" s="92"/>
      <c r="C416" s="92"/>
      <c r="D416" s="92"/>
      <c r="E416" s="92"/>
      <c r="N416" s="7"/>
      <c r="O416" s="7"/>
      <c r="P416" s="7"/>
      <c r="Q416" s="7"/>
      <c r="R416" s="7"/>
      <c r="S416" s="7"/>
      <c r="T416" s="7"/>
      <c r="U416" s="10"/>
      <c r="V416" s="10"/>
      <c r="W416" s="10"/>
      <c r="X416" s="7"/>
      <c r="Y416" s="147"/>
      <c r="Z416" s="147"/>
      <c r="AA416" s="7"/>
    </row>
    <row r="417" spans="2:27" x14ac:dyDescent="0.2">
      <c r="B417" s="92"/>
      <c r="C417" s="92"/>
      <c r="D417" s="92"/>
      <c r="E417" s="92"/>
      <c r="U417" s="10"/>
      <c r="V417" s="10"/>
      <c r="W417" s="10"/>
      <c r="X417" s="7"/>
      <c r="Y417" s="147"/>
      <c r="Z417" s="147"/>
      <c r="AA417" s="7"/>
    </row>
    <row r="418" spans="2:27" x14ac:dyDescent="0.2">
      <c r="B418" s="92"/>
      <c r="C418" s="92"/>
      <c r="D418" s="92"/>
      <c r="E418" s="92"/>
      <c r="U418" s="10"/>
      <c r="V418" s="10"/>
      <c r="W418" s="10"/>
      <c r="X418" s="7"/>
      <c r="Y418" s="147"/>
      <c r="Z418" s="147"/>
      <c r="AA418" s="7"/>
    </row>
    <row r="419" spans="2:27" x14ac:dyDescent="0.2">
      <c r="B419" s="92"/>
      <c r="C419" s="92"/>
      <c r="D419" s="92"/>
      <c r="E419" s="92"/>
      <c r="U419" s="10"/>
      <c r="V419" s="10"/>
      <c r="W419" s="10"/>
      <c r="X419" s="7"/>
      <c r="Y419" s="147"/>
      <c r="Z419" s="147"/>
      <c r="AA419" s="7"/>
    </row>
    <row r="420" spans="2:27" x14ac:dyDescent="0.2">
      <c r="B420" s="92"/>
      <c r="C420" s="92"/>
      <c r="D420" s="92"/>
      <c r="E420" s="92"/>
      <c r="U420" s="10"/>
      <c r="V420" s="10"/>
      <c r="W420" s="10"/>
      <c r="X420" s="7"/>
      <c r="Y420" s="147"/>
      <c r="Z420" s="147"/>
      <c r="AA420" s="7"/>
    </row>
    <row r="421" spans="2:27" x14ac:dyDescent="0.2">
      <c r="B421" s="92"/>
      <c r="C421" s="92"/>
      <c r="D421" s="92"/>
      <c r="E421" s="92"/>
      <c r="U421" s="10"/>
      <c r="V421" s="10"/>
      <c r="W421" s="10"/>
      <c r="X421" s="7"/>
      <c r="Y421" s="147"/>
      <c r="Z421" s="147"/>
      <c r="AA421" s="7"/>
    </row>
    <row r="422" spans="2:27" x14ac:dyDescent="0.2">
      <c r="U422" s="10"/>
      <c r="V422" s="10"/>
      <c r="W422" s="10"/>
      <c r="X422" s="7"/>
      <c r="Y422" s="147"/>
      <c r="Z422" s="147"/>
      <c r="AA422" s="7"/>
    </row>
    <row r="423" spans="2:27" x14ac:dyDescent="0.2">
      <c r="U423" s="10"/>
      <c r="V423" s="10"/>
      <c r="W423" s="10"/>
      <c r="X423" s="7"/>
      <c r="Y423" s="147"/>
      <c r="Z423" s="147"/>
      <c r="AA423" s="7"/>
    </row>
    <row r="424" spans="2:27" x14ac:dyDescent="0.2">
      <c r="U424" s="10"/>
      <c r="V424" s="10"/>
      <c r="W424" s="10"/>
      <c r="X424" s="7"/>
      <c r="Y424" s="147"/>
      <c r="Z424" s="147"/>
      <c r="AA424" s="7"/>
    </row>
    <row r="425" spans="2:27" x14ac:dyDescent="0.2">
      <c r="U425" s="10"/>
      <c r="V425" s="10"/>
      <c r="W425" s="10"/>
      <c r="X425" s="7"/>
      <c r="Y425" s="147"/>
      <c r="Z425" s="147"/>
      <c r="AA425" s="7"/>
    </row>
    <row r="426" spans="2:27" x14ac:dyDescent="0.2">
      <c r="U426" s="10"/>
      <c r="V426" s="10"/>
      <c r="W426" s="10"/>
      <c r="X426" s="7"/>
      <c r="Y426" s="147"/>
      <c r="Z426" s="147"/>
      <c r="AA426" s="7"/>
    </row>
    <row r="427" spans="2:27" x14ac:dyDescent="0.2">
      <c r="U427" s="10"/>
      <c r="V427" s="10"/>
      <c r="W427" s="10"/>
      <c r="X427" s="7"/>
      <c r="Y427" s="147"/>
      <c r="Z427" s="147"/>
      <c r="AA427" s="7"/>
    </row>
    <row r="428" spans="2:27" x14ac:dyDescent="0.2">
      <c r="U428" s="10"/>
      <c r="V428" s="10"/>
      <c r="W428" s="10"/>
      <c r="X428" s="7"/>
      <c r="Y428" s="147"/>
      <c r="Z428" s="147"/>
      <c r="AA428" s="7"/>
    </row>
    <row r="429" spans="2:27" x14ac:dyDescent="0.2">
      <c r="U429" s="10"/>
      <c r="V429" s="10"/>
      <c r="W429" s="10"/>
      <c r="X429" s="7"/>
      <c r="Y429" s="147"/>
      <c r="Z429" s="147"/>
      <c r="AA429" s="7"/>
    </row>
    <row r="430" spans="2:27" x14ac:dyDescent="0.2">
      <c r="U430" s="10"/>
      <c r="V430" s="10"/>
      <c r="W430" s="10"/>
      <c r="X430" s="7"/>
      <c r="Y430" s="147"/>
      <c r="Z430" s="147"/>
      <c r="AA430" s="7"/>
    </row>
    <row r="431" spans="2:27" x14ac:dyDescent="0.2">
      <c r="U431" s="10"/>
      <c r="V431" s="10"/>
      <c r="W431" s="10"/>
      <c r="X431" s="7"/>
      <c r="Y431" s="147"/>
      <c r="Z431" s="147"/>
      <c r="AA431" s="7"/>
    </row>
    <row r="432" spans="2:27" x14ac:dyDescent="0.2">
      <c r="U432" s="10"/>
      <c r="V432" s="10"/>
      <c r="W432" s="10"/>
      <c r="X432" s="7"/>
      <c r="Y432" s="147"/>
      <c r="Z432" s="147"/>
      <c r="AA432" s="7"/>
    </row>
    <row r="433" spans="21:27" x14ac:dyDescent="0.2">
      <c r="U433" s="10"/>
      <c r="V433" s="10"/>
      <c r="W433" s="10"/>
      <c r="X433" s="7"/>
      <c r="Y433" s="147"/>
      <c r="Z433" s="147"/>
      <c r="AA433" s="7"/>
    </row>
    <row r="434" spans="21:27" x14ac:dyDescent="0.2">
      <c r="U434" s="7"/>
      <c r="V434" s="7"/>
      <c r="W434" s="7"/>
      <c r="X434" s="7"/>
      <c r="Y434" s="7"/>
      <c r="Z434" s="7"/>
      <c r="AA434" s="7"/>
    </row>
    <row r="435" spans="21:27" x14ac:dyDescent="0.2">
      <c r="U435" s="7"/>
      <c r="V435" s="7"/>
      <c r="W435" s="7"/>
      <c r="X435" s="7"/>
      <c r="Y435" s="7"/>
      <c r="Z435" s="7"/>
      <c r="AA435" s="7"/>
    </row>
    <row r="436" spans="21:27" x14ac:dyDescent="0.2">
      <c r="U436" s="7"/>
      <c r="V436" s="7"/>
      <c r="W436" s="7"/>
      <c r="X436" s="7"/>
      <c r="Y436" s="7"/>
      <c r="Z436" s="7"/>
      <c r="AA436" s="7"/>
    </row>
    <row r="437" spans="21:27" x14ac:dyDescent="0.2">
      <c r="U437" s="7"/>
      <c r="V437" s="7"/>
      <c r="W437" s="7"/>
      <c r="X437" s="7"/>
      <c r="Y437" s="7"/>
      <c r="Z437" s="7"/>
      <c r="AA437" s="7"/>
    </row>
    <row r="438" spans="21:27" x14ac:dyDescent="0.2">
      <c r="U438" s="7"/>
      <c r="V438" s="7"/>
      <c r="W438" s="7"/>
      <c r="X438" s="7"/>
      <c r="Y438" s="7"/>
      <c r="Z438" s="7"/>
      <c r="AA438" s="7"/>
    </row>
    <row r="439" spans="21:27" x14ac:dyDescent="0.2">
      <c r="U439" s="7"/>
      <c r="V439" s="7"/>
      <c r="W439" s="7"/>
      <c r="X439" s="7"/>
      <c r="Y439" s="7"/>
      <c r="Z439" s="7"/>
      <c r="AA439" s="7"/>
    </row>
    <row r="440" spans="21:27" x14ac:dyDescent="0.2">
      <c r="U440" s="7"/>
      <c r="V440" s="7"/>
      <c r="W440" s="7"/>
      <c r="X440" s="7"/>
      <c r="Y440" s="7"/>
      <c r="Z440" s="7"/>
      <c r="AA440" s="7"/>
    </row>
    <row r="441" spans="21:27" x14ac:dyDescent="0.2">
      <c r="U441" s="7"/>
      <c r="V441" s="7"/>
      <c r="W441" s="7"/>
      <c r="X441" s="7"/>
      <c r="Y441" s="7"/>
      <c r="Z441" s="7"/>
      <c r="AA441" s="7"/>
    </row>
    <row r="442" spans="21:27" x14ac:dyDescent="0.2">
      <c r="U442" s="7"/>
      <c r="V442" s="7"/>
      <c r="W442" s="7"/>
      <c r="X442" s="7"/>
      <c r="Y442" s="7"/>
      <c r="Z442" s="7"/>
      <c r="AA442" s="7"/>
    </row>
    <row r="443" spans="21:27" x14ac:dyDescent="0.2">
      <c r="U443" s="7"/>
      <c r="V443" s="7"/>
      <c r="W443" s="7"/>
      <c r="X443" s="7"/>
      <c r="Y443" s="7"/>
      <c r="Z443" s="7"/>
      <c r="AA443" s="7"/>
    </row>
    <row r="444" spans="21:27" x14ac:dyDescent="0.2">
      <c r="U444" s="7"/>
      <c r="V444" s="7"/>
      <c r="W444" s="7"/>
      <c r="X444" s="7"/>
      <c r="Y444" s="7"/>
      <c r="Z444" s="7"/>
      <c r="AA444" s="7"/>
    </row>
    <row r="445" spans="21:27" x14ac:dyDescent="0.2">
      <c r="U445" s="7"/>
      <c r="V445" s="7"/>
      <c r="W445" s="7"/>
      <c r="X445" s="7"/>
      <c r="Y445" s="7"/>
      <c r="Z445" s="7"/>
      <c r="AA445" s="7"/>
    </row>
    <row r="446" spans="21:27" x14ac:dyDescent="0.2">
      <c r="U446" s="7"/>
      <c r="V446" s="7"/>
      <c r="W446" s="7"/>
      <c r="X446" s="7"/>
      <c r="Y446" s="7"/>
      <c r="Z446" s="7"/>
      <c r="AA446" s="7"/>
    </row>
    <row r="447" spans="21:27" x14ac:dyDescent="0.2">
      <c r="U447" s="7"/>
      <c r="V447" s="7"/>
      <c r="W447" s="7"/>
      <c r="X447" s="7"/>
      <c r="Y447" s="7"/>
      <c r="Z447" s="7"/>
      <c r="AA447" s="7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zoomScale="115" workbookViewId="0">
      <selection activeCell="A2" sqref="A2"/>
    </sheetView>
  </sheetViews>
  <sheetFormatPr baseColWidth="10" defaultColWidth="11.42578125" defaultRowHeight="12.75" x14ac:dyDescent="0.2"/>
  <cols>
    <col min="1" max="1" width="5.85546875" customWidth="1"/>
    <col min="2" max="2" width="7.7109375" customWidth="1"/>
    <col min="3" max="3" width="9.28515625" customWidth="1"/>
    <col min="4" max="6" width="7.7109375" customWidth="1"/>
    <col min="7" max="7" width="7" customWidth="1"/>
    <col min="8" max="8" width="9.5703125" customWidth="1"/>
    <col min="9" max="9" width="10.140625" customWidth="1"/>
    <col min="10" max="10" width="10.28515625" customWidth="1"/>
    <col min="11" max="11" width="11.85546875" customWidth="1"/>
    <col min="12" max="12" width="11.140625" customWidth="1"/>
    <col min="13" max="13" width="10.7109375" customWidth="1"/>
    <col min="14" max="14" width="10.85546875" customWidth="1"/>
    <col min="15" max="16" width="8.7109375" customWidth="1"/>
    <col min="17" max="256" width="9.140625" customWidth="1"/>
  </cols>
  <sheetData>
    <row r="1" spans="1:16" x14ac:dyDescent="0.2">
      <c r="A1" s="1" t="s">
        <v>147</v>
      </c>
      <c r="D1" s="1"/>
    </row>
    <row r="2" spans="1:16" x14ac:dyDescent="0.2">
      <c r="H2" s="7"/>
      <c r="I2" s="7"/>
      <c r="J2" s="212"/>
      <c r="K2" s="7"/>
      <c r="L2" s="7"/>
      <c r="M2" s="7"/>
      <c r="N2" s="7"/>
      <c r="O2" s="7"/>
    </row>
    <row r="3" spans="1:16" x14ac:dyDescent="0.2">
      <c r="A3" s="3" t="s">
        <v>3</v>
      </c>
      <c r="B3" s="3" t="s">
        <v>0</v>
      </c>
      <c r="C3" s="3" t="s">
        <v>1</v>
      </c>
      <c r="D3" s="3" t="s">
        <v>2</v>
      </c>
      <c r="E3" s="3" t="s">
        <v>65</v>
      </c>
      <c r="F3" s="3" t="s">
        <v>64</v>
      </c>
      <c r="I3" s="1" t="s">
        <v>69</v>
      </c>
      <c r="J3" s="1"/>
      <c r="K3" s="1" t="s">
        <v>68</v>
      </c>
      <c r="M3" s="1"/>
      <c r="N3" s="7"/>
      <c r="O3" s="7"/>
    </row>
    <row r="4" spans="1:16" x14ac:dyDescent="0.2">
      <c r="A4" s="3">
        <v>1</v>
      </c>
      <c r="B4" s="99">
        <v>3.7999999999999999E-2</v>
      </c>
      <c r="C4" s="99">
        <v>6.2E-2</v>
      </c>
      <c r="D4" s="99">
        <v>2.1000000000000001E-2</v>
      </c>
      <c r="E4" s="99">
        <v>5.5E-2</v>
      </c>
      <c r="F4" s="99">
        <v>8.2000000000000003E-2</v>
      </c>
      <c r="H4" s="7"/>
      <c r="I4" s="1" t="s">
        <v>67</v>
      </c>
      <c r="J4" s="211"/>
      <c r="K4" s="1" t="s">
        <v>66</v>
      </c>
      <c r="M4" s="211"/>
      <c r="N4" s="10"/>
      <c r="O4" s="10"/>
    </row>
    <row r="5" spans="1:16" x14ac:dyDescent="0.2">
      <c r="A5" s="3">
        <v>2</v>
      </c>
      <c r="B5" s="99">
        <v>0.122</v>
      </c>
      <c r="C5" s="99">
        <v>0.153</v>
      </c>
      <c r="D5" s="99">
        <v>0.107</v>
      </c>
      <c r="E5" s="99">
        <v>4.8000000000000001E-2</v>
      </c>
      <c r="F5" s="99">
        <v>0.107</v>
      </c>
      <c r="I5" s="1"/>
      <c r="J5" s="210"/>
      <c r="M5" s="209"/>
      <c r="N5" s="145"/>
      <c r="O5" s="7"/>
      <c r="P5" s="3"/>
    </row>
    <row r="6" spans="1:16" x14ac:dyDescent="0.2">
      <c r="A6" s="3">
        <v>3</v>
      </c>
      <c r="B6" s="99">
        <v>9.9000000000000005E-2</v>
      </c>
      <c r="C6" s="99">
        <v>0.12</v>
      </c>
      <c r="D6" s="99">
        <v>7.6999999999999999E-2</v>
      </c>
      <c r="E6" s="99">
        <v>7.6999999999999999E-2</v>
      </c>
      <c r="F6" s="99">
        <v>0.129</v>
      </c>
      <c r="I6" s="3" t="s">
        <v>0</v>
      </c>
      <c r="J6" s="208">
        <v>0.27</v>
      </c>
      <c r="K6" s="208">
        <v>0</v>
      </c>
      <c r="M6" s="207"/>
      <c r="N6" s="145"/>
      <c r="O6" s="7"/>
    </row>
    <row r="7" spans="1:16" x14ac:dyDescent="0.2">
      <c r="A7" s="3">
        <v>4</v>
      </c>
      <c r="B7" s="99">
        <v>9.0999999999999998E-2</v>
      </c>
      <c r="C7" s="99">
        <v>0.11899999999999999</v>
      </c>
      <c r="D7" s="99">
        <v>7.0999999999999994E-2</v>
      </c>
      <c r="E7" s="99">
        <v>5.8000000000000003E-2</v>
      </c>
      <c r="F7" s="99">
        <v>0.13800000000000001</v>
      </c>
      <c r="I7" s="3" t="s">
        <v>1</v>
      </c>
      <c r="J7" s="206">
        <v>0.11</v>
      </c>
      <c r="K7" s="206">
        <v>0</v>
      </c>
      <c r="N7" s="145"/>
      <c r="O7" s="7"/>
    </row>
    <row r="8" spans="1:16" x14ac:dyDescent="0.2">
      <c r="A8" s="3">
        <v>5</v>
      </c>
      <c r="B8" s="99">
        <v>3.6999999999999998E-2</v>
      </c>
      <c r="C8" s="99">
        <v>4.7E-2</v>
      </c>
      <c r="D8" s="99">
        <v>0.02</v>
      </c>
      <c r="E8" s="99">
        <v>2E-3</v>
      </c>
      <c r="F8" s="99">
        <v>2.3E-2</v>
      </c>
      <c r="I8" s="3" t="s">
        <v>2</v>
      </c>
      <c r="J8" s="206">
        <v>0.32</v>
      </c>
      <c r="K8" s="206">
        <v>0.17180941841365438</v>
      </c>
      <c r="N8" s="145"/>
      <c r="O8" s="7"/>
    </row>
    <row r="9" spans="1:16" x14ac:dyDescent="0.2">
      <c r="A9" s="3">
        <v>6</v>
      </c>
      <c r="B9" s="99">
        <v>2.8000000000000001E-2</v>
      </c>
      <c r="C9" s="99">
        <v>0.05</v>
      </c>
      <c r="D9" s="99">
        <v>8.9999999999999993E-3</v>
      </c>
      <c r="E9" s="99">
        <v>5.0000000000000001E-3</v>
      </c>
      <c r="F9" s="99">
        <v>5.0000000000000001E-3</v>
      </c>
      <c r="I9" s="3" t="s">
        <v>65</v>
      </c>
      <c r="J9" s="206">
        <v>0.18</v>
      </c>
      <c r="K9" s="206">
        <v>0.78951625640480338</v>
      </c>
      <c r="N9" s="145"/>
      <c r="O9" s="7"/>
    </row>
    <row r="10" spans="1:16" x14ac:dyDescent="0.2">
      <c r="A10" s="3">
        <v>7</v>
      </c>
      <c r="B10" s="99">
        <v>0.13900000000000001</v>
      </c>
      <c r="C10" s="99">
        <v>0.16300000000000001</v>
      </c>
      <c r="D10" s="99">
        <v>0.113</v>
      </c>
      <c r="E10" s="99">
        <v>8.7999999999999995E-2</v>
      </c>
      <c r="F10" s="99">
        <v>5.5E-2</v>
      </c>
      <c r="I10" s="3" t="s">
        <v>64</v>
      </c>
      <c r="J10" s="205">
        <v>0.12</v>
      </c>
      <c r="K10" s="205">
        <v>3.8674305964243282E-2</v>
      </c>
      <c r="L10" s="186"/>
      <c r="M10" s="186"/>
      <c r="N10" s="186"/>
      <c r="O10" s="7"/>
    </row>
    <row r="11" spans="1:16" x14ac:dyDescent="0.2">
      <c r="A11" s="3">
        <v>8</v>
      </c>
      <c r="B11" s="99">
        <v>7.6999999999999999E-2</v>
      </c>
      <c r="C11" s="99">
        <v>9.0999999999999998E-2</v>
      </c>
      <c r="D11" s="99">
        <v>0.06</v>
      </c>
      <c r="E11" s="99">
        <v>8.1000000000000003E-2</v>
      </c>
      <c r="F11" s="99">
        <v>7.8E-2</v>
      </c>
      <c r="I11" s="3" t="s">
        <v>63</v>
      </c>
      <c r="J11" s="153">
        <f>SUM(J6:J10)</f>
        <v>0.99999999999999989</v>
      </c>
      <c r="K11" s="186"/>
      <c r="L11" s="186"/>
      <c r="M11" s="186"/>
      <c r="N11" s="186"/>
      <c r="O11" s="7"/>
    </row>
    <row r="12" spans="1:16" x14ac:dyDescent="0.2">
      <c r="B12" s="5"/>
      <c r="C12" s="5"/>
      <c r="D12" s="5"/>
      <c r="E12" s="5"/>
      <c r="F12" s="5"/>
      <c r="H12" s="7"/>
      <c r="I12" s="7"/>
      <c r="J12" s="10"/>
      <c r="K12" s="10"/>
      <c r="L12" s="10"/>
      <c r="M12" s="10"/>
      <c r="N12" s="10"/>
      <c r="O12" s="7"/>
    </row>
    <row r="13" spans="1:16" x14ac:dyDescent="0.2">
      <c r="A13" s="1" t="s">
        <v>62</v>
      </c>
      <c r="H13" s="1" t="s">
        <v>61</v>
      </c>
      <c r="I13" s="186"/>
      <c r="J13" s="199">
        <f t="array" ref="J13">SQRT(MMULT(TRANSPOSE($J$6:$J$10),(MMULT(MMULT(TRANSPOSE($B$4:$F$11-$B$14:$F$14),$B$4:$F$11-$B$14:$F$14),$J$6:$J$10)))/7)</f>
        <v>3.7045653687617086E-2</v>
      </c>
      <c r="K13" s="204"/>
      <c r="L13" s="204"/>
      <c r="M13" s="204"/>
      <c r="N13" s="204"/>
      <c r="O13" s="7"/>
    </row>
    <row r="14" spans="1:16" x14ac:dyDescent="0.2">
      <c r="B14" s="203">
        <f>AVERAGE(B4:B11)</f>
        <v>7.8875000000000001E-2</v>
      </c>
      <c r="C14" s="202">
        <f>AVERAGE(C4:C11)</f>
        <v>0.10062500000000001</v>
      </c>
      <c r="D14" s="202">
        <f>AVERAGE(D4:D11)</f>
        <v>5.9750000000000004E-2</v>
      </c>
      <c r="E14" s="202">
        <f>AVERAGE(E4:E11)</f>
        <v>5.1749999999999997E-2</v>
      </c>
      <c r="F14" s="201">
        <f>AVERAGE(F4:F11)</f>
        <v>7.7124999999999999E-2</v>
      </c>
      <c r="G14" s="1"/>
      <c r="H14" s="189"/>
      <c r="I14" s="192"/>
      <c r="J14" s="197"/>
      <c r="K14" s="197"/>
      <c r="L14" s="197"/>
      <c r="M14" s="197"/>
      <c r="N14" s="197"/>
      <c r="O14" s="7"/>
    </row>
    <row r="15" spans="1:16" x14ac:dyDescent="0.2">
      <c r="B15" s="5"/>
      <c r="H15" s="200" t="s">
        <v>60</v>
      </c>
      <c r="I15" s="192"/>
      <c r="J15" s="199">
        <f t="array" ref="J15">MMULT(B14:F14,J6:J10)</f>
        <v>7.0055000000000006E-2</v>
      </c>
      <c r="K15" s="197"/>
      <c r="L15" s="197"/>
      <c r="M15" s="197"/>
      <c r="N15" s="197"/>
      <c r="O15" s="7"/>
    </row>
    <row r="16" spans="1:16" x14ac:dyDescent="0.2">
      <c r="B16" s="47"/>
      <c r="C16" s="195"/>
      <c r="D16" s="47"/>
      <c r="E16" s="47"/>
      <c r="F16" s="47"/>
      <c r="H16" s="7"/>
      <c r="I16" s="192"/>
      <c r="J16" s="197"/>
      <c r="K16" s="197"/>
      <c r="L16" s="197"/>
      <c r="M16" s="197"/>
      <c r="N16" s="197"/>
      <c r="O16" s="7"/>
    </row>
    <row r="17" spans="1:15" x14ac:dyDescent="0.2">
      <c r="C17" s="195"/>
      <c r="H17" s="7"/>
      <c r="I17" s="192"/>
      <c r="J17" s="197"/>
      <c r="K17" s="197"/>
      <c r="L17" s="197"/>
      <c r="M17" s="197"/>
      <c r="N17" s="197"/>
      <c r="O17" s="7"/>
    </row>
    <row r="18" spans="1:15" x14ac:dyDescent="0.2">
      <c r="C18" s="195"/>
      <c r="E18" s="195"/>
      <c r="H18" s="7"/>
      <c r="I18" s="192"/>
      <c r="J18" s="197"/>
      <c r="K18" s="198"/>
      <c r="L18" s="197"/>
      <c r="M18" s="197"/>
      <c r="N18" s="197"/>
      <c r="O18" s="7"/>
    </row>
    <row r="19" spans="1:15" x14ac:dyDescent="0.2">
      <c r="A19" s="7"/>
      <c r="B19" s="7"/>
      <c r="C19" s="19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8"/>
      <c r="B20" s="7"/>
      <c r="C20" s="195"/>
      <c r="D20" s="7"/>
      <c r="E20" s="7"/>
      <c r="F20" s="8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20"/>
      <c r="C21" s="195"/>
      <c r="D21" s="196"/>
      <c r="E21" s="149"/>
      <c r="F21" s="149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21"/>
      <c r="C22" s="195"/>
      <c r="D22" s="153"/>
      <c r="E22" s="149"/>
      <c r="F22" s="149"/>
      <c r="G22" s="155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/>
      <c r="B23" s="10"/>
      <c r="C23" s="195"/>
      <c r="D23" s="10"/>
      <c r="E23" s="10"/>
      <c r="F23" s="10"/>
      <c r="G23" s="7"/>
      <c r="H23" s="7"/>
      <c r="I23" s="7"/>
      <c r="J23" s="7"/>
      <c r="K23" s="7"/>
      <c r="L23" s="7"/>
      <c r="M23" s="7"/>
      <c r="N23" s="11"/>
      <c r="O23" s="7"/>
    </row>
    <row r="24" spans="1:15" x14ac:dyDescent="0.2">
      <c r="A24" s="10"/>
      <c r="B24" s="193"/>
      <c r="C24" s="195"/>
      <c r="D24" s="194"/>
      <c r="E24" s="193"/>
      <c r="F24" s="193"/>
      <c r="G24" s="7"/>
      <c r="H24" s="7"/>
      <c r="I24" s="7"/>
      <c r="J24" s="7"/>
      <c r="K24" s="7"/>
      <c r="L24" s="7"/>
      <c r="M24" s="7"/>
      <c r="N24" s="11"/>
      <c r="O24" s="7"/>
    </row>
    <row r="25" spans="1:15" x14ac:dyDescent="0.2">
      <c r="A25" s="10"/>
      <c r="B25" s="193"/>
      <c r="C25" s="193"/>
      <c r="D25" s="193"/>
      <c r="E25" s="193"/>
      <c r="F25" s="193"/>
      <c r="G25" s="7"/>
      <c r="H25" s="7"/>
      <c r="I25" s="7"/>
      <c r="J25" s="7"/>
      <c r="K25" s="7"/>
      <c r="L25" s="7"/>
      <c r="M25" s="7"/>
      <c r="N25" s="11"/>
      <c r="O25" s="7"/>
    </row>
    <row r="26" spans="1:15" x14ac:dyDescent="0.2">
      <c r="A26" s="10"/>
      <c r="B26" s="193"/>
      <c r="C26" s="193"/>
      <c r="D26" s="193"/>
      <c r="E26" s="193"/>
      <c r="F26" s="193"/>
      <c r="G26" s="7"/>
      <c r="H26" s="7"/>
      <c r="I26" s="7"/>
      <c r="J26" s="7"/>
      <c r="K26" s="7"/>
      <c r="L26" s="7"/>
      <c r="M26" s="7"/>
      <c r="N26" s="11"/>
      <c r="O26" s="7"/>
    </row>
    <row r="27" spans="1:15" x14ac:dyDescent="0.2">
      <c r="A27" s="10"/>
      <c r="B27" s="193"/>
      <c r="C27" s="193"/>
      <c r="D27" s="193"/>
      <c r="E27" s="193"/>
      <c r="F27" s="193"/>
      <c r="G27" s="7"/>
      <c r="H27" s="7"/>
      <c r="I27" s="7"/>
      <c r="J27" s="7"/>
      <c r="K27" s="7"/>
      <c r="N27" s="4"/>
    </row>
    <row r="28" spans="1:15" x14ac:dyDescent="0.2">
      <c r="A28" s="10"/>
      <c r="B28" s="193"/>
      <c r="C28" s="193"/>
      <c r="D28" s="193"/>
      <c r="E28" s="193"/>
      <c r="F28" s="193"/>
      <c r="G28" s="7"/>
      <c r="H28" s="7"/>
      <c r="I28" s="7"/>
      <c r="J28" s="7"/>
      <c r="K28" s="7"/>
      <c r="N28" s="4"/>
    </row>
    <row r="29" spans="1:15" x14ac:dyDescent="0.2">
      <c r="A29" s="10"/>
      <c r="B29" s="193"/>
      <c r="C29" s="193"/>
      <c r="D29" s="193"/>
      <c r="E29" s="193"/>
      <c r="F29" s="193"/>
      <c r="G29" s="7"/>
      <c r="H29" s="7"/>
      <c r="I29" s="7"/>
      <c r="J29" s="7"/>
      <c r="K29" s="7"/>
      <c r="N29" s="4"/>
    </row>
    <row r="30" spans="1:15" x14ac:dyDescent="0.2">
      <c r="A30" s="10"/>
      <c r="B30" s="193"/>
      <c r="C30" s="193"/>
      <c r="D30" s="193"/>
      <c r="E30" s="193"/>
      <c r="F30" s="193"/>
      <c r="G30" s="7"/>
      <c r="H30" s="7"/>
      <c r="I30" s="7"/>
      <c r="J30" s="7"/>
      <c r="K30" s="7"/>
      <c r="N30" s="4"/>
    </row>
    <row r="31" spans="1:15" x14ac:dyDescent="0.2">
      <c r="A31" s="10"/>
      <c r="B31" s="193"/>
      <c r="C31" s="193"/>
      <c r="D31" s="193"/>
      <c r="E31" s="193"/>
      <c r="F31" s="193"/>
      <c r="G31" s="7"/>
      <c r="H31" s="7"/>
      <c r="I31" s="7"/>
      <c r="J31" s="7"/>
      <c r="K31" s="7"/>
    </row>
    <row r="32" spans="1:1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21"/>
      <c r="C33" s="21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193"/>
      <c r="C34" s="193"/>
      <c r="D34" s="193"/>
      <c r="E34" s="193"/>
      <c r="F34" s="193"/>
      <c r="G34" s="193"/>
      <c r="H34" s="193"/>
      <c r="I34" s="193"/>
      <c r="J34" s="7"/>
      <c r="K34" s="7"/>
    </row>
    <row r="35" spans="1:11" x14ac:dyDescent="0.2">
      <c r="A35" s="7"/>
      <c r="B35" s="193"/>
      <c r="C35" s="193"/>
      <c r="D35" s="193"/>
      <c r="E35" s="193"/>
      <c r="F35" s="193"/>
      <c r="G35" s="193"/>
      <c r="H35" s="193"/>
      <c r="I35" s="193"/>
      <c r="J35" s="7"/>
      <c r="K35" s="7"/>
    </row>
    <row r="36" spans="1:11" x14ac:dyDescent="0.2">
      <c r="A36" s="7"/>
      <c r="B36" s="193"/>
      <c r="C36" s="193"/>
      <c r="D36" s="193"/>
      <c r="E36" s="193"/>
      <c r="F36" s="193"/>
      <c r="G36" s="193"/>
      <c r="H36" s="193"/>
      <c r="I36" s="193"/>
      <c r="J36" s="7"/>
      <c r="K36" s="7"/>
    </row>
    <row r="37" spans="1:11" x14ac:dyDescent="0.2">
      <c r="A37" s="7"/>
      <c r="B37" s="193"/>
      <c r="C37" s="193"/>
      <c r="D37" s="193"/>
      <c r="E37" s="193"/>
      <c r="F37" s="193"/>
      <c r="G37" s="193"/>
      <c r="H37" s="193"/>
      <c r="I37" s="193"/>
      <c r="J37" s="7"/>
      <c r="K37" s="7"/>
    </row>
    <row r="38" spans="1:11" x14ac:dyDescent="0.2">
      <c r="A38" s="7"/>
      <c r="B38" s="193"/>
      <c r="C38" s="193"/>
      <c r="D38" s="193"/>
      <c r="E38" s="193"/>
      <c r="F38" s="193"/>
      <c r="G38" s="193"/>
      <c r="H38" s="193"/>
      <c r="I38" s="193"/>
      <c r="J38" s="7"/>
      <c r="K38" s="7"/>
    </row>
    <row r="39" spans="1:11" x14ac:dyDescent="0.2">
      <c r="A39" s="7"/>
      <c r="B39" s="21"/>
      <c r="C39" s="21"/>
      <c r="D39" s="21"/>
      <c r="E39" s="21"/>
      <c r="F39" s="21"/>
      <c r="G39" s="7"/>
      <c r="H39" s="7"/>
      <c r="I39" s="7"/>
      <c r="J39" s="7"/>
      <c r="K39" s="7"/>
    </row>
    <row r="40" spans="1:11" x14ac:dyDescent="0.2">
      <c r="A40" s="7"/>
      <c r="B40" s="21"/>
      <c r="C40" s="21"/>
      <c r="D40" s="21"/>
      <c r="E40" s="21"/>
      <c r="F40" s="21"/>
      <c r="G40" s="7"/>
      <c r="H40" s="7"/>
      <c r="I40" s="7"/>
      <c r="J40" s="7"/>
      <c r="K40" s="7"/>
    </row>
    <row r="41" spans="1:11" x14ac:dyDescent="0.2">
      <c r="A41" s="7"/>
      <c r="B41" s="192"/>
      <c r="C41" s="192"/>
      <c r="D41" s="192"/>
      <c r="E41" s="192"/>
      <c r="F41" s="192"/>
      <c r="G41" s="7"/>
      <c r="H41" s="7"/>
      <c r="I41" s="7"/>
      <c r="J41" s="7"/>
      <c r="K41" s="7"/>
    </row>
    <row r="42" spans="1:11" x14ac:dyDescent="0.2">
      <c r="A42" s="7"/>
      <c r="B42" s="192"/>
      <c r="C42" s="192"/>
      <c r="D42" s="192"/>
      <c r="E42" s="192"/>
      <c r="F42" s="192"/>
      <c r="G42" s="7"/>
      <c r="H42" s="7"/>
      <c r="I42" s="7"/>
      <c r="J42" s="7"/>
      <c r="K42" s="7"/>
    </row>
    <row r="43" spans="1:11" x14ac:dyDescent="0.2">
      <c r="A43" s="7"/>
      <c r="B43" s="192"/>
      <c r="C43" s="192"/>
      <c r="D43" s="192"/>
      <c r="E43" s="192"/>
      <c r="F43" s="192"/>
      <c r="G43" s="7"/>
      <c r="H43" s="7"/>
      <c r="I43" s="7"/>
      <c r="J43" s="7"/>
      <c r="K43" s="7"/>
    </row>
    <row r="44" spans="1:11" x14ac:dyDescent="0.2">
      <c r="A44" s="7"/>
      <c r="B44" s="192"/>
      <c r="C44" s="192"/>
      <c r="D44" s="192"/>
      <c r="E44" s="192"/>
      <c r="F44" s="192"/>
      <c r="G44" s="7"/>
      <c r="H44" s="7"/>
      <c r="I44" s="7"/>
      <c r="J44" s="7"/>
      <c r="K44" s="7"/>
    </row>
    <row r="45" spans="1:11" x14ac:dyDescent="0.2">
      <c r="A45" s="7"/>
      <c r="B45" s="192"/>
      <c r="C45" s="192"/>
      <c r="D45" s="192"/>
      <c r="E45" s="192"/>
      <c r="F45" s="192"/>
      <c r="G45" s="7"/>
      <c r="H45" s="7"/>
      <c r="I45" s="7"/>
      <c r="J45" s="7"/>
      <c r="K45" s="7"/>
    </row>
    <row r="46" spans="1:11" x14ac:dyDescent="0.2">
      <c r="A46" s="7"/>
      <c r="B46" s="21"/>
      <c r="C46" s="21"/>
      <c r="D46" s="21"/>
      <c r="E46" s="21"/>
      <c r="F46" s="21"/>
      <c r="G46" s="7"/>
      <c r="H46" s="7"/>
      <c r="I46" s="7"/>
      <c r="J46" s="7"/>
      <c r="K46" s="7"/>
    </row>
    <row r="47" spans="1:11" x14ac:dyDescent="0.2">
      <c r="A47" s="12"/>
      <c r="B47" s="191"/>
      <c r="C47" s="191"/>
      <c r="D47" s="190"/>
      <c r="E47" s="189"/>
      <c r="F47" s="21"/>
      <c r="G47" s="7"/>
      <c r="H47" s="7"/>
      <c r="I47" s="7"/>
      <c r="J47" s="7"/>
      <c r="K47" s="7"/>
    </row>
    <row r="48" spans="1:11" x14ac:dyDescent="0.2">
      <c r="A48" s="12"/>
      <c r="B48" s="188"/>
      <c r="C48" s="188"/>
      <c r="D48" s="188"/>
      <c r="E48" s="188"/>
      <c r="F48" s="188"/>
      <c r="G48" s="7"/>
      <c r="H48" s="7"/>
      <c r="I48" s="7"/>
      <c r="J48" s="7"/>
      <c r="K48" s="7"/>
    </row>
    <row r="49" spans="1:11" x14ac:dyDescent="0.2">
      <c r="A49" s="7"/>
      <c r="B49" s="188"/>
      <c r="C49" s="188"/>
      <c r="D49" s="188"/>
      <c r="E49" s="188"/>
      <c r="F49" s="188"/>
      <c r="G49" s="7"/>
      <c r="H49" s="7"/>
      <c r="I49" s="7"/>
      <c r="J49" s="7"/>
      <c r="K49" s="7"/>
    </row>
    <row r="50" spans="1:11" x14ac:dyDescent="0.2">
      <c r="A50" s="7"/>
      <c r="B50" s="188"/>
      <c r="C50" s="188"/>
      <c r="D50" s="188"/>
      <c r="E50" s="188"/>
      <c r="F50" s="188"/>
      <c r="G50" s="7"/>
      <c r="H50" s="7"/>
      <c r="I50" s="7"/>
      <c r="J50" s="7"/>
      <c r="K50" s="7"/>
    </row>
    <row r="51" spans="1:11" x14ac:dyDescent="0.2">
      <c r="A51" s="7"/>
      <c r="B51" s="188"/>
      <c r="C51" s="188"/>
      <c r="D51" s="188"/>
      <c r="E51" s="188"/>
      <c r="F51" s="188"/>
      <c r="G51" s="7"/>
      <c r="H51" s="7"/>
      <c r="I51" s="7"/>
      <c r="J51" s="7"/>
      <c r="K51" s="7"/>
    </row>
    <row r="52" spans="1:11" x14ac:dyDescent="0.2">
      <c r="A52" s="7"/>
      <c r="B52" s="188"/>
      <c r="C52" s="188"/>
      <c r="D52" s="188"/>
      <c r="E52" s="188"/>
      <c r="F52" s="188"/>
      <c r="G52" s="7"/>
      <c r="H52" s="7"/>
      <c r="I52" s="7"/>
      <c r="J52" s="7"/>
      <c r="K52" s="7"/>
    </row>
    <row r="53" spans="1:11" x14ac:dyDescent="0.2">
      <c r="A53" s="7"/>
      <c r="B53" s="21"/>
      <c r="C53" s="21"/>
      <c r="D53" s="21"/>
      <c r="E53" s="21"/>
      <c r="F53" s="21"/>
      <c r="G53" s="7"/>
      <c r="H53" s="7"/>
      <c r="I53" s="7"/>
      <c r="J53" s="7"/>
      <c r="K53" s="7"/>
    </row>
    <row r="54" spans="1:11" x14ac:dyDescent="0.2">
      <c r="A54" s="7"/>
      <c r="B54" s="21"/>
      <c r="C54" s="21"/>
      <c r="D54" s="21"/>
      <c r="E54" s="21"/>
      <c r="F54" s="21"/>
      <c r="G54" s="7"/>
      <c r="H54" s="187"/>
      <c r="I54" s="7"/>
      <c r="J54" s="7"/>
      <c r="K54" s="7"/>
    </row>
    <row r="55" spans="1:11" x14ac:dyDescent="0.2">
      <c r="A55" s="8"/>
      <c r="B55" s="186"/>
      <c r="C55" s="186"/>
      <c r="D55" s="186"/>
      <c r="E55" s="186"/>
      <c r="F55" s="186"/>
      <c r="G55" s="7"/>
      <c r="H55" s="153"/>
      <c r="I55" s="7"/>
      <c r="J55" s="7"/>
      <c r="K55" s="7"/>
    </row>
    <row r="56" spans="1:11" x14ac:dyDescent="0.2">
      <c r="A56" s="7"/>
      <c r="B56" s="7"/>
      <c r="C56" s="7"/>
      <c r="D56" s="7"/>
      <c r="E56" s="7"/>
      <c r="F56" s="7"/>
      <c r="G56" s="7"/>
      <c r="H56" s="153"/>
      <c r="I56" s="7"/>
      <c r="J56" s="7"/>
      <c r="K56" s="7"/>
    </row>
    <row r="57" spans="1:11" x14ac:dyDescent="0.2">
      <c r="A57" s="7"/>
      <c r="B57" s="7"/>
      <c r="C57" s="7"/>
      <c r="D57" s="7"/>
      <c r="E57" s="7"/>
      <c r="F57" s="7"/>
      <c r="G57" s="7"/>
      <c r="H57" s="153"/>
      <c r="I57" s="7"/>
      <c r="J57" s="7"/>
      <c r="K57" s="7"/>
    </row>
    <row r="58" spans="1:11" x14ac:dyDescent="0.2">
      <c r="A58" s="7"/>
      <c r="B58" s="7"/>
      <c r="C58" s="7"/>
      <c r="D58" s="7"/>
      <c r="E58" s="7"/>
      <c r="F58" s="7"/>
      <c r="G58" s="7"/>
      <c r="H58" s="153"/>
      <c r="I58" s="7"/>
      <c r="J58" s="7"/>
      <c r="K58" s="7"/>
    </row>
    <row r="59" spans="1:11" x14ac:dyDescent="0.2">
      <c r="A59" s="7"/>
      <c r="B59" s="7"/>
      <c r="C59" s="7"/>
      <c r="D59" s="7"/>
      <c r="E59" s="7"/>
      <c r="F59" s="7"/>
      <c r="G59" s="7"/>
      <c r="H59" s="153"/>
      <c r="I59" s="7"/>
      <c r="J59" s="7"/>
      <c r="K59" s="7"/>
    </row>
    <row r="60" spans="1:11" x14ac:dyDescent="0.2">
      <c r="A60" s="7"/>
      <c r="B60" s="7"/>
      <c r="C60" s="7"/>
      <c r="D60" s="314"/>
      <c r="E60" s="314"/>
      <c r="F60" s="7"/>
      <c r="G60" s="7"/>
      <c r="H60" s="7"/>
      <c r="I60" s="7"/>
      <c r="J60" s="7"/>
      <c r="K60" s="7"/>
    </row>
    <row r="61" spans="1:1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">
      <c r="A64" s="7"/>
      <c r="B64" s="185"/>
      <c r="C64" s="185"/>
      <c r="D64" s="185"/>
      <c r="E64" s="185"/>
      <c r="F64" s="185"/>
      <c r="G64" s="7"/>
      <c r="H64" s="7"/>
      <c r="I64" s="7"/>
      <c r="J64" s="7"/>
      <c r="K64" s="7"/>
    </row>
    <row r="65" spans="1:1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</sheetData>
  <mergeCells count="1">
    <mergeCell ref="D60:E60"/>
  </mergeCell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zoomScale="115" zoomScaleNormal="115" workbookViewId="0">
      <selection activeCell="A2" sqref="A2"/>
    </sheetView>
  </sheetViews>
  <sheetFormatPr baseColWidth="10" defaultColWidth="11.42578125" defaultRowHeight="12.75" x14ac:dyDescent="0.2"/>
  <cols>
    <col min="1" max="1" width="18.5703125" customWidth="1"/>
    <col min="2" max="9" width="9.7109375" customWidth="1"/>
    <col min="10" max="13" width="10.28515625" customWidth="1"/>
    <col min="14" max="16" width="9.140625" customWidth="1"/>
    <col min="17" max="17" width="11" customWidth="1"/>
    <col min="18" max="256" width="9.140625" customWidth="1"/>
  </cols>
  <sheetData>
    <row r="1" spans="1:14" x14ac:dyDescent="0.2">
      <c r="A1" s="1" t="s">
        <v>148</v>
      </c>
    </row>
    <row r="3" spans="1:14" ht="15.75" x14ac:dyDescent="0.25">
      <c r="A3" s="231" t="s">
        <v>78</v>
      </c>
      <c r="H3" s="231" t="s">
        <v>37</v>
      </c>
    </row>
    <row r="4" spans="1:14" ht="25.5" x14ac:dyDescent="0.2">
      <c r="A4" s="26" t="s">
        <v>77</v>
      </c>
      <c r="B4" s="3" t="s">
        <v>75</v>
      </c>
      <c r="C4" s="3" t="s">
        <v>74</v>
      </c>
      <c r="D4" s="230" t="s">
        <v>73</v>
      </c>
      <c r="E4" s="3" t="s">
        <v>72</v>
      </c>
      <c r="F4" s="229" t="s">
        <v>71</v>
      </c>
      <c r="G4" s="3"/>
      <c r="H4" s="26" t="s">
        <v>76</v>
      </c>
      <c r="I4" s="3" t="s">
        <v>75</v>
      </c>
      <c r="J4" s="3" t="s">
        <v>74</v>
      </c>
      <c r="K4" s="230" t="s">
        <v>73</v>
      </c>
      <c r="L4" s="3" t="s">
        <v>72</v>
      </c>
      <c r="M4" s="229" t="s">
        <v>71</v>
      </c>
      <c r="N4" s="228"/>
    </row>
    <row r="5" spans="1:14" x14ac:dyDescent="0.2">
      <c r="A5" s="225">
        <v>40087</v>
      </c>
      <c r="B5" s="213">
        <v>375.1</v>
      </c>
      <c r="C5" s="213">
        <v>543.07000000000005</v>
      </c>
      <c r="D5" s="213">
        <v>218.9</v>
      </c>
      <c r="E5" s="213">
        <v>233.1</v>
      </c>
      <c r="F5" s="213">
        <v>486.8</v>
      </c>
      <c r="G5" s="213"/>
      <c r="H5" s="227">
        <v>40057</v>
      </c>
      <c r="I5" s="55">
        <f t="shared" ref="I5:I36" si="0">LN(B5/B6)</f>
        <v>1.3689651449571492E-2</v>
      </c>
      <c r="J5" s="55">
        <f t="shared" ref="J5:J36" si="1">LN(C5/C6)</f>
        <v>-2.0648222806551226E-2</v>
      </c>
      <c r="K5" s="55">
        <f t="shared" ref="K5:K36" si="2">LN(D5/D6)</f>
        <v>-7.2826903580833543E-3</v>
      </c>
      <c r="L5" s="55">
        <f t="shared" ref="L5:L36" si="3">LN(E5/E6)</f>
        <v>9.0644974142277665E-2</v>
      </c>
      <c r="M5" s="55">
        <f t="shared" ref="M5:M36" si="4">LN(F5/F6)</f>
        <v>3.3929886307687208E-2</v>
      </c>
      <c r="N5" s="226"/>
    </row>
    <row r="6" spans="1:14" x14ac:dyDescent="0.2">
      <c r="A6" s="225">
        <v>40057</v>
      </c>
      <c r="B6" s="213">
        <v>370</v>
      </c>
      <c r="C6" s="213">
        <v>554.4</v>
      </c>
      <c r="D6" s="213">
        <v>220.5</v>
      </c>
      <c r="E6" s="213">
        <v>212.9</v>
      </c>
      <c r="F6" s="213">
        <v>470.56</v>
      </c>
      <c r="G6" s="213"/>
      <c r="H6" s="227">
        <v>40026</v>
      </c>
      <c r="I6" s="55">
        <f t="shared" si="0"/>
        <v>-2.0517792808007487E-2</v>
      </c>
      <c r="J6" s="55">
        <f t="shared" si="1"/>
        <v>4.1242958534049003E-2</v>
      </c>
      <c r="K6" s="55">
        <f t="shared" si="2"/>
        <v>0.14100988626620009</v>
      </c>
      <c r="L6" s="55">
        <f t="shared" si="3"/>
        <v>5.6523937586144589E-3</v>
      </c>
      <c r="M6" s="55">
        <f t="shared" si="4"/>
        <v>3.8693820363772127E-2</v>
      </c>
      <c r="N6" s="226"/>
    </row>
    <row r="7" spans="1:14" x14ac:dyDescent="0.2">
      <c r="A7" s="225">
        <v>40028</v>
      </c>
      <c r="B7" s="213">
        <v>377.67</v>
      </c>
      <c r="C7" s="213">
        <v>532</v>
      </c>
      <c r="D7" s="213">
        <v>191.5</v>
      </c>
      <c r="E7" s="213">
        <v>211.7</v>
      </c>
      <c r="F7" s="213">
        <v>452.7</v>
      </c>
      <c r="G7" s="213"/>
      <c r="H7" s="227">
        <v>39995</v>
      </c>
      <c r="I7" s="55">
        <f t="shared" si="0"/>
        <v>0.22299793213458266</v>
      </c>
      <c r="J7" s="55">
        <f t="shared" si="1"/>
        <v>9.5385370601006728E-2</v>
      </c>
      <c r="K7" s="55">
        <f t="shared" si="2"/>
        <v>0.30612791824253244</v>
      </c>
      <c r="L7" s="55">
        <f t="shared" si="3"/>
        <v>-4.9475893126640514E-3</v>
      </c>
      <c r="M7" s="55">
        <f t="shared" si="4"/>
        <v>9.0161099920153254E-2</v>
      </c>
      <c r="N7" s="226"/>
    </row>
    <row r="8" spans="1:14" hidden="1" x14ac:dyDescent="0.2">
      <c r="A8" s="225">
        <v>39995</v>
      </c>
      <c r="B8" s="213">
        <v>302.18</v>
      </c>
      <c r="C8" s="213">
        <v>483.6</v>
      </c>
      <c r="D8" s="213">
        <v>141</v>
      </c>
      <c r="E8" s="213">
        <v>212.75</v>
      </c>
      <c r="F8" s="213">
        <v>413.67</v>
      </c>
      <c r="G8" s="213"/>
      <c r="H8" s="227">
        <v>39965</v>
      </c>
      <c r="I8" s="55">
        <f t="shared" si="0"/>
        <v>4.8062386175748886E-2</v>
      </c>
      <c r="J8" s="55">
        <f t="shared" si="1"/>
        <v>4.5433521125819755E-2</v>
      </c>
      <c r="K8" s="55">
        <f t="shared" si="2"/>
        <v>0.12284903769217748</v>
      </c>
      <c r="L8" s="55">
        <f t="shared" si="3"/>
        <v>0.17945844437367925</v>
      </c>
      <c r="M8" s="55">
        <f t="shared" si="4"/>
        <v>0.13480651292294019</v>
      </c>
      <c r="N8" s="226"/>
    </row>
    <row r="9" spans="1:14" hidden="1" x14ac:dyDescent="0.2">
      <c r="A9" s="225">
        <v>39965</v>
      </c>
      <c r="B9" s="213">
        <v>288</v>
      </c>
      <c r="C9" s="213">
        <v>462.12</v>
      </c>
      <c r="D9" s="213">
        <v>124.7</v>
      </c>
      <c r="E9" s="213">
        <v>177.8</v>
      </c>
      <c r="F9" s="213">
        <v>361.5</v>
      </c>
      <c r="G9" s="213"/>
      <c r="H9" s="227">
        <v>39934</v>
      </c>
      <c r="I9" s="55">
        <f t="shared" si="0"/>
        <v>-3.2453744849738515E-2</v>
      </c>
      <c r="J9" s="55">
        <f t="shared" si="1"/>
        <v>-7.2825788833126362E-2</v>
      </c>
      <c r="K9" s="55">
        <f t="shared" si="2"/>
        <v>-0.22073487893329805</v>
      </c>
      <c r="L9" s="55">
        <f t="shared" si="3"/>
        <v>5.0747219140647084E-3</v>
      </c>
      <c r="M9" s="55">
        <f t="shared" si="4"/>
        <v>9.7248433214675578E-2</v>
      </c>
      <c r="N9" s="226"/>
    </row>
    <row r="10" spans="1:14" hidden="1" x14ac:dyDescent="0.2">
      <c r="A10" s="225">
        <v>39934</v>
      </c>
      <c r="B10" s="213">
        <v>297.5</v>
      </c>
      <c r="C10" s="213">
        <v>497.03</v>
      </c>
      <c r="D10" s="213">
        <v>155.5</v>
      </c>
      <c r="E10" s="213">
        <v>176.9</v>
      </c>
      <c r="F10" s="213">
        <v>328</v>
      </c>
      <c r="G10" s="213"/>
      <c r="H10" s="227">
        <v>39904</v>
      </c>
      <c r="I10" s="55">
        <f t="shared" si="0"/>
        <v>5.5281777405939356E-2</v>
      </c>
      <c r="J10" s="55">
        <f t="shared" si="1"/>
        <v>8.4842652352249068E-2</v>
      </c>
      <c r="K10" s="55">
        <f t="shared" si="2"/>
        <v>5.010936190253476E-2</v>
      </c>
      <c r="L10" s="55">
        <f t="shared" si="3"/>
        <v>-5.0699562482465384E-2</v>
      </c>
      <c r="M10" s="55">
        <f t="shared" si="4"/>
        <v>-3.003228709887509E-2</v>
      </c>
      <c r="N10" s="226"/>
    </row>
    <row r="11" spans="1:14" hidden="1" x14ac:dyDescent="0.2">
      <c r="A11" s="225">
        <v>39904</v>
      </c>
      <c r="B11" s="213">
        <v>281.5</v>
      </c>
      <c r="C11" s="213">
        <v>456.6</v>
      </c>
      <c r="D11" s="213">
        <v>147.9</v>
      </c>
      <c r="E11" s="213">
        <v>186.1</v>
      </c>
      <c r="F11" s="213">
        <v>338</v>
      </c>
      <c r="G11" s="213"/>
      <c r="H11" s="227">
        <v>39873</v>
      </c>
      <c r="I11" s="55">
        <f t="shared" si="0"/>
        <v>0.64292017381562994</v>
      </c>
      <c r="J11" s="55">
        <f t="shared" si="1"/>
        <v>2.306286382307892E-2</v>
      </c>
      <c r="K11" s="55">
        <f t="shared" si="2"/>
        <v>4.9195925992811973E-2</v>
      </c>
      <c r="L11" s="55">
        <f t="shared" si="3"/>
        <v>0.21765087222262236</v>
      </c>
      <c r="M11" s="55">
        <f t="shared" si="4"/>
        <v>0.13946612814433712</v>
      </c>
      <c r="N11" s="226"/>
    </row>
    <row r="12" spans="1:14" hidden="1" x14ac:dyDescent="0.2">
      <c r="A12" s="225">
        <v>39874</v>
      </c>
      <c r="B12" s="213">
        <v>148</v>
      </c>
      <c r="C12" s="213">
        <v>446.19</v>
      </c>
      <c r="D12" s="213">
        <v>140.80000000000001</v>
      </c>
      <c r="E12" s="213">
        <v>149.69999999999999</v>
      </c>
      <c r="F12" s="213">
        <v>294</v>
      </c>
      <c r="G12" s="213"/>
      <c r="H12" s="227">
        <v>39845</v>
      </c>
      <c r="I12" s="55">
        <f t="shared" si="0"/>
        <v>0.46032092852931811</v>
      </c>
      <c r="J12" s="55">
        <f t="shared" si="1"/>
        <v>5.0563402205850309E-2</v>
      </c>
      <c r="K12" s="55">
        <f t="shared" si="2"/>
        <v>2.5900728432157391E-2</v>
      </c>
      <c r="L12" s="55">
        <f t="shared" si="3"/>
        <v>0.16839098325800761</v>
      </c>
      <c r="M12" s="55">
        <f t="shared" si="4"/>
        <v>1.7153079226249493E-2</v>
      </c>
      <c r="N12" s="226"/>
    </row>
    <row r="13" spans="1:14" hidden="1" x14ac:dyDescent="0.2">
      <c r="A13" s="225">
        <v>39846</v>
      </c>
      <c r="B13" s="213">
        <v>93.4</v>
      </c>
      <c r="C13" s="213">
        <v>424.19</v>
      </c>
      <c r="D13" s="213">
        <v>137.19999999999999</v>
      </c>
      <c r="E13" s="213">
        <v>126.5</v>
      </c>
      <c r="F13" s="213">
        <v>289</v>
      </c>
      <c r="G13" s="213"/>
      <c r="H13" s="227">
        <v>39814</v>
      </c>
      <c r="I13" s="55">
        <f t="shared" si="0"/>
        <v>-0.12749070038514043</v>
      </c>
      <c r="J13" s="55">
        <f t="shared" si="1"/>
        <v>-9.8179984536499426E-2</v>
      </c>
      <c r="K13" s="55">
        <f t="shared" si="2"/>
        <v>0.13311498620584694</v>
      </c>
      <c r="L13" s="55">
        <f t="shared" si="3"/>
        <v>-9.4950790761822237E-2</v>
      </c>
      <c r="M13" s="55">
        <f t="shared" si="4"/>
        <v>-0.13870828080405631</v>
      </c>
      <c r="N13" s="226"/>
    </row>
    <row r="14" spans="1:14" hidden="1" x14ac:dyDescent="0.2">
      <c r="A14" s="225">
        <v>39815</v>
      </c>
      <c r="B14" s="213">
        <v>106.1</v>
      </c>
      <c r="C14" s="213">
        <v>467.95</v>
      </c>
      <c r="D14" s="213">
        <v>120.1</v>
      </c>
      <c r="E14" s="213">
        <v>139.1</v>
      </c>
      <c r="F14" s="213">
        <v>332</v>
      </c>
      <c r="G14" s="213"/>
      <c r="H14" s="227">
        <v>39783</v>
      </c>
      <c r="I14" s="55">
        <f t="shared" si="0"/>
        <v>-0.36866684331321842</v>
      </c>
      <c r="J14" s="55">
        <f t="shared" si="1"/>
        <v>-6.1756580546061403E-2</v>
      </c>
      <c r="K14" s="55">
        <f t="shared" si="2"/>
        <v>-0.40296406470357554</v>
      </c>
      <c r="L14" s="55">
        <f t="shared" si="3"/>
        <v>2.9918320490967786E-2</v>
      </c>
      <c r="M14" s="55">
        <f t="shared" si="4"/>
        <v>-1.0486987495247962E-2</v>
      </c>
      <c r="N14" s="226"/>
    </row>
    <row r="15" spans="1:14" hidden="1" x14ac:dyDescent="0.2">
      <c r="A15" s="225">
        <v>39783</v>
      </c>
      <c r="B15" s="213">
        <v>153.4</v>
      </c>
      <c r="C15" s="213">
        <v>497.76</v>
      </c>
      <c r="D15" s="213">
        <v>179.7</v>
      </c>
      <c r="E15" s="213">
        <v>135</v>
      </c>
      <c r="F15" s="213">
        <v>335.5</v>
      </c>
      <c r="G15" s="213"/>
      <c r="H15" s="227">
        <v>39753</v>
      </c>
      <c r="I15" s="55">
        <f t="shared" si="0"/>
        <v>-9.9213893284798169E-2</v>
      </c>
      <c r="J15" s="55">
        <f t="shared" si="1"/>
        <v>-1.4253739000198455E-3</v>
      </c>
      <c r="K15" s="55">
        <f t="shared" si="2"/>
        <v>0.14721872360702021</v>
      </c>
      <c r="L15" s="55">
        <f t="shared" si="3"/>
        <v>0.12195840706686405</v>
      </c>
      <c r="M15" s="55">
        <f t="shared" si="4"/>
        <v>7.3420371851590657E-2</v>
      </c>
      <c r="N15" s="226"/>
    </row>
    <row r="16" spans="1:14" hidden="1" x14ac:dyDescent="0.2">
      <c r="A16" s="225">
        <v>39755</v>
      </c>
      <c r="B16" s="213">
        <v>169.4</v>
      </c>
      <c r="C16" s="213">
        <v>498.47</v>
      </c>
      <c r="D16" s="213">
        <v>155.1</v>
      </c>
      <c r="E16" s="213">
        <v>119.5</v>
      </c>
      <c r="F16" s="213">
        <v>311.75</v>
      </c>
      <c r="G16" s="213"/>
      <c r="H16" s="227">
        <v>39722</v>
      </c>
      <c r="I16" s="55">
        <f t="shared" si="0"/>
        <v>-5.4564208296719492E-2</v>
      </c>
      <c r="J16" s="55">
        <f t="shared" si="1"/>
        <v>3.7715637348774887E-2</v>
      </c>
      <c r="K16" s="55">
        <f t="shared" si="2"/>
        <v>0.1306801605250727</v>
      </c>
      <c r="L16" s="55">
        <f t="shared" si="3"/>
        <v>4.7117922977069931E-2</v>
      </c>
      <c r="M16" s="55">
        <f t="shared" si="4"/>
        <v>-4.5462374076757288E-2</v>
      </c>
      <c r="N16" s="226"/>
    </row>
    <row r="17" spans="1:14" hidden="1" x14ac:dyDescent="0.2">
      <c r="A17" s="225">
        <v>39722</v>
      </c>
      <c r="B17" s="213">
        <v>178.9</v>
      </c>
      <c r="C17" s="213">
        <v>480.02</v>
      </c>
      <c r="D17" s="213">
        <v>136.1</v>
      </c>
      <c r="E17" s="213">
        <v>114</v>
      </c>
      <c r="F17" s="213">
        <v>326.25</v>
      </c>
      <c r="G17" s="213"/>
      <c r="H17" s="227">
        <v>39692</v>
      </c>
      <c r="I17" s="55">
        <f t="shared" si="0"/>
        <v>-0.6016029582018122</v>
      </c>
      <c r="J17" s="55">
        <f t="shared" si="1"/>
        <v>8.9123366247842117E-2</v>
      </c>
      <c r="K17" s="55">
        <f t="shared" si="2"/>
        <v>-0.21176383788142727</v>
      </c>
      <c r="L17" s="55">
        <f t="shared" si="3"/>
        <v>-0.14432816035473986</v>
      </c>
      <c r="M17" s="55">
        <f t="shared" si="4"/>
        <v>-3.0934190447879331E-2</v>
      </c>
      <c r="N17" s="226"/>
    </row>
    <row r="18" spans="1:14" hidden="1" x14ac:dyDescent="0.2">
      <c r="A18" s="225">
        <v>39692</v>
      </c>
      <c r="B18" s="213">
        <v>326.5</v>
      </c>
      <c r="C18" s="213">
        <v>439.09</v>
      </c>
      <c r="D18" s="213">
        <v>168.2</v>
      </c>
      <c r="E18" s="213">
        <v>131.69999999999999</v>
      </c>
      <c r="F18" s="213">
        <v>336.5</v>
      </c>
      <c r="G18" s="213"/>
      <c r="H18" s="227">
        <v>39661</v>
      </c>
      <c r="I18" s="55">
        <f t="shared" si="0"/>
        <v>-7.8038108216811064E-2</v>
      </c>
      <c r="J18" s="55">
        <f t="shared" si="1"/>
        <v>-0.13064342130446174</v>
      </c>
      <c r="K18" s="55">
        <f t="shared" si="2"/>
        <v>-0.40029919159293625</v>
      </c>
      <c r="L18" s="55">
        <f t="shared" si="3"/>
        <v>-1.3574869091068986E-2</v>
      </c>
      <c r="M18" s="55">
        <f t="shared" si="4"/>
        <v>-0.16722551813311379</v>
      </c>
      <c r="N18" s="226"/>
    </row>
    <row r="19" spans="1:14" hidden="1" x14ac:dyDescent="0.2">
      <c r="A19" s="225">
        <v>39661</v>
      </c>
      <c r="B19" s="213">
        <v>353</v>
      </c>
      <c r="C19" s="213">
        <v>500.37</v>
      </c>
      <c r="D19" s="213">
        <v>251</v>
      </c>
      <c r="E19" s="213">
        <v>133.5</v>
      </c>
      <c r="F19" s="213">
        <v>397.75</v>
      </c>
      <c r="G19" s="213"/>
      <c r="H19" s="227">
        <v>39630</v>
      </c>
      <c r="I19" s="55">
        <f t="shared" si="0"/>
        <v>4.3422161450277885E-2</v>
      </c>
      <c r="J19" s="55">
        <f t="shared" si="1"/>
        <v>1.3824965883655284E-2</v>
      </c>
      <c r="K19" s="55">
        <f t="shared" si="2"/>
        <v>-1.6790517912991011E-2</v>
      </c>
      <c r="L19" s="55">
        <f t="shared" si="3"/>
        <v>0.1200327553903989</v>
      </c>
      <c r="M19" s="55">
        <f t="shared" si="4"/>
        <v>0.10459260050961496</v>
      </c>
      <c r="N19" s="226"/>
    </row>
    <row r="20" spans="1:14" hidden="1" x14ac:dyDescent="0.2">
      <c r="A20" s="225">
        <v>39630</v>
      </c>
      <c r="B20" s="213">
        <v>338</v>
      </c>
      <c r="C20" s="213">
        <v>493.5</v>
      </c>
      <c r="D20" s="213">
        <v>255.25</v>
      </c>
      <c r="E20" s="213">
        <v>118.4</v>
      </c>
      <c r="F20" s="213">
        <v>358.25</v>
      </c>
      <c r="G20" s="213"/>
      <c r="H20" s="227">
        <v>39600</v>
      </c>
      <c r="I20" s="55">
        <f t="shared" si="0"/>
        <v>0.14800588969247172</v>
      </c>
      <c r="J20" s="55">
        <f t="shared" si="1"/>
        <v>-0.11191648584358475</v>
      </c>
      <c r="K20" s="55">
        <f t="shared" si="2"/>
        <v>0.17044331373693478</v>
      </c>
      <c r="L20" s="55">
        <f t="shared" si="3"/>
        <v>5.2894860705507786E-2</v>
      </c>
      <c r="M20" s="55">
        <f t="shared" si="4"/>
        <v>4.7883387697436573E-2</v>
      </c>
      <c r="N20" s="226"/>
    </row>
    <row r="21" spans="1:14" hidden="1" x14ac:dyDescent="0.2">
      <c r="A21" s="225">
        <v>39601</v>
      </c>
      <c r="B21" s="213">
        <v>291.5</v>
      </c>
      <c r="C21" s="213">
        <v>551.94000000000005</v>
      </c>
      <c r="D21" s="213">
        <v>215.25</v>
      </c>
      <c r="E21" s="213">
        <v>112.3</v>
      </c>
      <c r="F21" s="213">
        <v>341.5</v>
      </c>
      <c r="G21" s="213"/>
      <c r="H21" s="227">
        <v>39569</v>
      </c>
      <c r="I21" s="55">
        <f t="shared" si="0"/>
        <v>-0.25188602017986378</v>
      </c>
      <c r="J21" s="55">
        <f t="shared" si="1"/>
        <v>-4.1556587126079784E-2</v>
      </c>
      <c r="K21" s="55">
        <f t="shared" si="2"/>
        <v>-7.7090081719570852E-2</v>
      </c>
      <c r="L21" s="55">
        <f t="shared" si="3"/>
        <v>-0.20026585354738724</v>
      </c>
      <c r="M21" s="55">
        <f t="shared" si="4"/>
        <v>-0.21343330876784494</v>
      </c>
      <c r="N21" s="226"/>
    </row>
    <row r="22" spans="1:14" hidden="1" x14ac:dyDescent="0.2">
      <c r="A22" s="225">
        <v>39569</v>
      </c>
      <c r="B22" s="213">
        <v>375</v>
      </c>
      <c r="C22" s="213">
        <v>575.36</v>
      </c>
      <c r="D22" s="213">
        <v>232.5</v>
      </c>
      <c r="E22" s="213">
        <v>137.19999999999999</v>
      </c>
      <c r="F22" s="213">
        <v>422.75</v>
      </c>
      <c r="G22" s="213"/>
      <c r="H22" s="227">
        <v>39539</v>
      </c>
      <c r="I22" s="55">
        <f t="shared" si="0"/>
        <v>-0.1966626740646123</v>
      </c>
      <c r="J22" s="55">
        <f t="shared" si="1"/>
        <v>-4.9238977390449858E-3</v>
      </c>
      <c r="K22" s="55">
        <f t="shared" si="2"/>
        <v>2.6145280104322207E-2</v>
      </c>
      <c r="L22" s="55">
        <f t="shared" si="3"/>
        <v>3.2595478249451124E-2</v>
      </c>
      <c r="M22" s="55">
        <f t="shared" si="4"/>
        <v>-3.7718425296481721E-2</v>
      </c>
      <c r="N22" s="226"/>
    </row>
    <row r="23" spans="1:14" hidden="1" x14ac:dyDescent="0.2">
      <c r="A23" s="225">
        <v>39539</v>
      </c>
      <c r="B23" s="213">
        <v>456.5</v>
      </c>
      <c r="C23" s="213">
        <v>578.20000000000005</v>
      </c>
      <c r="D23" s="213">
        <v>226.5</v>
      </c>
      <c r="E23" s="213">
        <v>132.80000000000001</v>
      </c>
      <c r="F23" s="213">
        <v>439</v>
      </c>
      <c r="G23" s="213"/>
      <c r="H23" s="227">
        <v>39508</v>
      </c>
      <c r="I23" s="55">
        <f t="shared" si="0"/>
        <v>7.6965745519890667E-3</v>
      </c>
      <c r="J23" s="55">
        <f t="shared" si="1"/>
        <v>0.17678175862954201</v>
      </c>
      <c r="K23" s="55">
        <f t="shared" si="2"/>
        <v>-3.3643976195442835E-2</v>
      </c>
      <c r="L23" s="55">
        <f t="shared" si="3"/>
        <v>6.0423144559626617E-3</v>
      </c>
      <c r="M23" s="55">
        <f t="shared" si="4"/>
        <v>8.5562851128488326E-2</v>
      </c>
      <c r="N23" s="226"/>
    </row>
    <row r="24" spans="1:14" hidden="1" x14ac:dyDescent="0.2">
      <c r="A24" s="225">
        <v>39510</v>
      </c>
      <c r="B24" s="213">
        <v>453</v>
      </c>
      <c r="C24" s="213">
        <v>484.51</v>
      </c>
      <c r="D24" s="213">
        <v>234.25</v>
      </c>
      <c r="E24" s="213">
        <v>132</v>
      </c>
      <c r="F24" s="213">
        <v>403</v>
      </c>
      <c r="G24" s="213"/>
      <c r="H24" s="227">
        <v>39479</v>
      </c>
      <c r="I24" s="55">
        <f t="shared" si="0"/>
        <v>-5.2148337122823026E-2</v>
      </c>
      <c r="J24" s="55">
        <f t="shared" si="1"/>
        <v>-6.4305010563061149E-2</v>
      </c>
      <c r="K24" s="55">
        <f t="shared" si="2"/>
        <v>-9.4630798985259251E-2</v>
      </c>
      <c r="L24" s="55">
        <f t="shared" si="3"/>
        <v>6.8415318167167841E-3</v>
      </c>
      <c r="M24" s="55">
        <f t="shared" si="4"/>
        <v>-7.525938275876376E-2</v>
      </c>
      <c r="N24" s="226"/>
    </row>
    <row r="25" spans="1:14" hidden="1" x14ac:dyDescent="0.2">
      <c r="A25" s="225">
        <v>39479</v>
      </c>
      <c r="B25" s="213">
        <v>477.25</v>
      </c>
      <c r="C25" s="213">
        <v>516.69000000000005</v>
      </c>
      <c r="D25" s="213">
        <v>257.5</v>
      </c>
      <c r="E25" s="213">
        <v>131.1</v>
      </c>
      <c r="F25" s="213">
        <v>434.5</v>
      </c>
      <c r="G25" s="213"/>
      <c r="H25" s="227">
        <v>39448</v>
      </c>
      <c r="I25" s="55">
        <f t="shared" si="0"/>
        <v>1.5307767901752815E-2</v>
      </c>
      <c r="J25" s="55">
        <f t="shared" si="1"/>
        <v>2.5978542297086689E-2</v>
      </c>
      <c r="K25" s="55">
        <f t="shared" si="2"/>
        <v>-0.2541152488126977</v>
      </c>
      <c r="L25" s="55">
        <f t="shared" si="3"/>
        <v>-0.10490274499293141</v>
      </c>
      <c r="M25" s="55">
        <f t="shared" si="4"/>
        <v>-8.1192794056773751E-2</v>
      </c>
      <c r="N25" s="226"/>
    </row>
    <row r="26" spans="1:14" hidden="1" x14ac:dyDescent="0.2">
      <c r="A26" s="225">
        <v>39448</v>
      </c>
      <c r="B26" s="213">
        <v>470</v>
      </c>
      <c r="C26" s="213">
        <v>503.44</v>
      </c>
      <c r="D26" s="213">
        <v>332</v>
      </c>
      <c r="E26" s="213">
        <v>145.6</v>
      </c>
      <c r="F26" s="213">
        <v>471.25</v>
      </c>
      <c r="G26" s="213"/>
      <c r="H26" s="227">
        <v>39417</v>
      </c>
      <c r="I26" s="55">
        <f t="shared" si="0"/>
        <v>-6.9843573367264322E-2</v>
      </c>
      <c r="J26" s="55">
        <f t="shared" si="1"/>
        <v>-0.14498872623456108</v>
      </c>
      <c r="K26" s="55">
        <f t="shared" si="2"/>
        <v>6.9369448407236786E-2</v>
      </c>
      <c r="L26" s="55">
        <f t="shared" si="3"/>
        <v>0</v>
      </c>
      <c r="M26" s="55">
        <f t="shared" si="4"/>
        <v>-0.14723023698268448</v>
      </c>
      <c r="N26" s="226"/>
    </row>
    <row r="27" spans="1:14" hidden="1" x14ac:dyDescent="0.2">
      <c r="A27" s="225">
        <v>39419</v>
      </c>
      <c r="B27" s="213">
        <v>504</v>
      </c>
      <c r="C27" s="213">
        <v>581.99</v>
      </c>
      <c r="D27" s="213">
        <v>309.75</v>
      </c>
      <c r="E27" s="213">
        <v>145.6</v>
      </c>
      <c r="F27" s="213">
        <v>546</v>
      </c>
      <c r="G27" s="213"/>
      <c r="H27" s="227">
        <v>39387</v>
      </c>
      <c r="I27" s="55">
        <f t="shared" si="0"/>
        <v>-0.11070336006832178</v>
      </c>
      <c r="J27" s="55">
        <f t="shared" si="1"/>
        <v>4.1503080029257185E-2</v>
      </c>
      <c r="K27" s="55">
        <f t="shared" si="2"/>
        <v>-9.6849825989917662E-2</v>
      </c>
      <c r="L27" s="55">
        <f t="shared" si="3"/>
        <v>-4.4989124138530692E-2</v>
      </c>
      <c r="M27" s="55">
        <f t="shared" si="4"/>
        <v>3.2576170434612667E-2</v>
      </c>
      <c r="N27" s="226"/>
    </row>
    <row r="28" spans="1:14" hidden="1" x14ac:dyDescent="0.2">
      <c r="A28" s="225">
        <v>39387</v>
      </c>
      <c r="B28" s="213">
        <v>563</v>
      </c>
      <c r="C28" s="213">
        <v>558.33000000000004</v>
      </c>
      <c r="D28" s="213">
        <v>341.25</v>
      </c>
      <c r="E28" s="213">
        <v>152.30000000000001</v>
      </c>
      <c r="F28" s="213">
        <v>528.5</v>
      </c>
      <c r="G28" s="213"/>
      <c r="H28" s="227">
        <v>39356</v>
      </c>
      <c r="I28" s="55">
        <f t="shared" si="0"/>
        <v>-7.0294569795124523E-2</v>
      </c>
      <c r="J28" s="55">
        <f t="shared" si="1"/>
        <v>-5.7626963567763929E-2</v>
      </c>
      <c r="K28" s="55">
        <f t="shared" si="2"/>
        <v>-0.26602057567060161</v>
      </c>
      <c r="L28" s="55">
        <f t="shared" si="3"/>
        <v>-0.25887315312745351</v>
      </c>
      <c r="M28" s="55">
        <f t="shared" si="4"/>
        <v>-1.7815754851492064E-2</v>
      </c>
      <c r="N28" s="226"/>
    </row>
    <row r="29" spans="1:14" hidden="1" x14ac:dyDescent="0.2">
      <c r="A29" s="225">
        <v>39356</v>
      </c>
      <c r="B29" s="213">
        <v>604</v>
      </c>
      <c r="C29" s="213">
        <v>591.45000000000005</v>
      </c>
      <c r="D29" s="213">
        <v>445.25</v>
      </c>
      <c r="E29" s="213">
        <v>197.3</v>
      </c>
      <c r="F29" s="213">
        <v>538</v>
      </c>
      <c r="G29" s="213"/>
      <c r="H29" s="227">
        <v>39326</v>
      </c>
      <c r="I29" s="55">
        <f t="shared" si="0"/>
        <v>1.4172809139460228E-2</v>
      </c>
      <c r="J29" s="55">
        <f t="shared" si="1"/>
        <v>9.6504569361249889E-2</v>
      </c>
      <c r="K29" s="55">
        <f t="shared" si="2"/>
        <v>0.14994840441784751</v>
      </c>
      <c r="L29" s="55">
        <f t="shared" si="3"/>
        <v>9.8457550289155898E-2</v>
      </c>
      <c r="M29" s="55">
        <f t="shared" si="4"/>
        <v>2.9233576322818259E-2</v>
      </c>
      <c r="N29" s="226"/>
    </row>
    <row r="30" spans="1:14" hidden="1" x14ac:dyDescent="0.2">
      <c r="A30" s="225">
        <v>39328</v>
      </c>
      <c r="B30" s="213">
        <v>595.5</v>
      </c>
      <c r="C30" s="213">
        <v>537.04</v>
      </c>
      <c r="D30" s="213">
        <v>383.25</v>
      </c>
      <c r="E30" s="213">
        <v>178.8</v>
      </c>
      <c r="F30" s="213">
        <v>522.5</v>
      </c>
      <c r="G30" s="213"/>
      <c r="H30" s="227">
        <v>39295</v>
      </c>
      <c r="I30" s="55">
        <f t="shared" si="0"/>
        <v>-2.9778875355611356E-2</v>
      </c>
      <c r="J30" s="55">
        <f t="shared" si="1"/>
        <v>1.7791021662528259E-2</v>
      </c>
      <c r="K30" s="55">
        <f t="shared" si="2"/>
        <v>-0.10163538636241221</v>
      </c>
      <c r="L30" s="55">
        <f t="shared" si="3"/>
        <v>-0.15367117849944234</v>
      </c>
      <c r="M30" s="55">
        <f t="shared" si="4"/>
        <v>2.2255393635261661E-2</v>
      </c>
      <c r="N30" s="226"/>
    </row>
    <row r="31" spans="1:14" hidden="1" x14ac:dyDescent="0.2">
      <c r="A31" s="225">
        <v>39295</v>
      </c>
      <c r="B31" s="213">
        <v>613.5</v>
      </c>
      <c r="C31" s="213">
        <v>527.57000000000005</v>
      </c>
      <c r="D31" s="213">
        <v>424.25</v>
      </c>
      <c r="E31" s="213">
        <v>208.5</v>
      </c>
      <c r="F31" s="213">
        <v>511</v>
      </c>
      <c r="G31" s="213"/>
      <c r="H31" s="227">
        <v>39264</v>
      </c>
      <c r="I31" s="55">
        <f t="shared" si="0"/>
        <v>-0.13047047808284415</v>
      </c>
      <c r="J31" s="55">
        <f t="shared" si="1"/>
        <v>-3.525274964862548E-2</v>
      </c>
      <c r="K31" s="55">
        <f t="shared" si="2"/>
        <v>6.4499236896439396E-2</v>
      </c>
      <c r="L31" s="55">
        <f t="shared" si="3"/>
        <v>-2.2526145132932374E-2</v>
      </c>
      <c r="M31" s="55">
        <f t="shared" si="4"/>
        <v>1.9588644853329716E-3</v>
      </c>
      <c r="N31" s="226"/>
    </row>
    <row r="32" spans="1:14" hidden="1" x14ac:dyDescent="0.2">
      <c r="A32" s="225">
        <v>39265</v>
      </c>
      <c r="B32" s="213">
        <v>699</v>
      </c>
      <c r="C32" s="213">
        <v>546.5</v>
      </c>
      <c r="D32" s="213">
        <v>397.75</v>
      </c>
      <c r="E32" s="213">
        <v>213.25</v>
      </c>
      <c r="F32" s="213">
        <v>510</v>
      </c>
      <c r="G32" s="213"/>
      <c r="H32" s="227">
        <v>39234</v>
      </c>
      <c r="I32" s="55">
        <f t="shared" si="0"/>
        <v>4.3010818993907017E-3</v>
      </c>
      <c r="J32" s="55">
        <f t="shared" si="1"/>
        <v>-4.320670601626609E-2</v>
      </c>
      <c r="K32" s="55">
        <f t="shared" si="2"/>
        <v>-5.0853222711633769E-2</v>
      </c>
      <c r="L32" s="55">
        <f t="shared" si="3"/>
        <v>-6.0279758551300175E-2</v>
      </c>
      <c r="M32" s="55">
        <f t="shared" si="4"/>
        <v>-5.4376770878071773E-2</v>
      </c>
      <c r="N32" s="226"/>
    </row>
    <row r="33" spans="1:14" hidden="1" x14ac:dyDescent="0.2">
      <c r="A33" s="225">
        <v>39234</v>
      </c>
      <c r="B33" s="213">
        <v>696</v>
      </c>
      <c r="C33" s="213">
        <v>570.63</v>
      </c>
      <c r="D33" s="213">
        <v>418.5</v>
      </c>
      <c r="E33" s="213">
        <v>226.5</v>
      </c>
      <c r="F33" s="213">
        <v>538.5</v>
      </c>
      <c r="G33" s="213"/>
      <c r="H33" s="227">
        <v>39203</v>
      </c>
      <c r="I33" s="55">
        <f t="shared" si="0"/>
        <v>-3.6675478558406568E-2</v>
      </c>
      <c r="J33" s="55">
        <f t="shared" si="1"/>
        <v>6.5970712956998828E-2</v>
      </c>
      <c r="K33" s="55">
        <f t="shared" si="2"/>
        <v>-0.11605580477457428</v>
      </c>
      <c r="L33" s="55">
        <f t="shared" si="3"/>
        <v>-9.1691358002193316E-2</v>
      </c>
      <c r="M33" s="55">
        <f t="shared" si="4"/>
        <v>7.8187419571790234E-2</v>
      </c>
      <c r="N33" s="226"/>
    </row>
    <row r="34" spans="1:14" hidden="1" x14ac:dyDescent="0.2">
      <c r="A34" s="225">
        <v>39203</v>
      </c>
      <c r="B34" s="213">
        <v>722</v>
      </c>
      <c r="C34" s="213">
        <v>534.20000000000005</v>
      </c>
      <c r="D34" s="213">
        <v>470</v>
      </c>
      <c r="E34" s="213">
        <v>248.25</v>
      </c>
      <c r="F34" s="213">
        <v>498</v>
      </c>
      <c r="G34" s="213"/>
      <c r="H34" s="227">
        <v>39173</v>
      </c>
      <c r="I34" s="55">
        <f t="shared" si="0"/>
        <v>-7.5888601528213218E-3</v>
      </c>
      <c r="J34" s="55">
        <f t="shared" si="1"/>
        <v>-1.7580942303104222E-3</v>
      </c>
      <c r="K34" s="55">
        <f t="shared" si="2"/>
        <v>-7.873252078451036E-2</v>
      </c>
      <c r="L34" s="55">
        <f t="shared" si="3"/>
        <v>-9.3202311178016764E-2</v>
      </c>
      <c r="M34" s="55">
        <f t="shared" si="4"/>
        <v>3.7334942136843609E-2</v>
      </c>
      <c r="N34" s="226"/>
    </row>
    <row r="35" spans="1:14" hidden="1" x14ac:dyDescent="0.2">
      <c r="A35" s="225">
        <v>39174</v>
      </c>
      <c r="B35" s="213">
        <v>727.5</v>
      </c>
      <c r="C35" s="213">
        <v>535.14</v>
      </c>
      <c r="D35" s="213">
        <v>508.5</v>
      </c>
      <c r="E35" s="213">
        <v>272.5</v>
      </c>
      <c r="F35" s="213">
        <v>479.75</v>
      </c>
      <c r="G35" s="213"/>
      <c r="H35" s="227">
        <v>39142</v>
      </c>
      <c r="I35" s="55">
        <f t="shared" si="0"/>
        <v>8.9748617606984996E-3</v>
      </c>
      <c r="J35" s="55">
        <f t="shared" si="1"/>
        <v>2.4152245851763333E-2</v>
      </c>
      <c r="K35" s="55">
        <f t="shared" si="2"/>
        <v>4.5256591588120863E-2</v>
      </c>
      <c r="L35" s="55">
        <f t="shared" si="3"/>
        <v>-2.0881376052355474E-2</v>
      </c>
      <c r="M35" s="55">
        <f t="shared" si="4"/>
        <v>-2.9776327162917005E-2</v>
      </c>
      <c r="N35" s="226"/>
    </row>
    <row r="36" spans="1:14" hidden="1" x14ac:dyDescent="0.2">
      <c r="A36" s="225">
        <v>39142</v>
      </c>
      <c r="B36" s="213">
        <v>721</v>
      </c>
      <c r="C36" s="213">
        <v>522.37</v>
      </c>
      <c r="D36" s="213">
        <v>486</v>
      </c>
      <c r="E36" s="213">
        <v>278.25</v>
      </c>
      <c r="F36" s="213">
        <v>494.25</v>
      </c>
      <c r="G36" s="213"/>
      <c r="H36" s="227">
        <v>39114</v>
      </c>
      <c r="I36" s="55">
        <f t="shared" si="0"/>
        <v>-2.6011048913266322E-2</v>
      </c>
      <c r="J36" s="55">
        <f t="shared" si="1"/>
        <v>5.5881118516017868E-2</v>
      </c>
      <c r="K36" s="55">
        <f t="shared" si="2"/>
        <v>-9.8857938170259452E-2</v>
      </c>
      <c r="L36" s="55">
        <f t="shared" si="3"/>
        <v>0.10107700061586039</v>
      </c>
      <c r="M36" s="55">
        <f t="shared" si="4"/>
        <v>6.088298867255355E-3</v>
      </c>
      <c r="N36" s="226"/>
    </row>
    <row r="37" spans="1:14" hidden="1" x14ac:dyDescent="0.2">
      <c r="A37" s="225">
        <v>39114</v>
      </c>
      <c r="B37" s="213">
        <v>740</v>
      </c>
      <c r="C37" s="213">
        <v>493.98</v>
      </c>
      <c r="D37" s="213">
        <v>536.5</v>
      </c>
      <c r="E37" s="213">
        <v>251.5</v>
      </c>
      <c r="F37" s="213">
        <v>491.25</v>
      </c>
      <c r="G37" s="213"/>
      <c r="H37" s="227">
        <v>39083</v>
      </c>
      <c r="I37" s="55">
        <f t="shared" ref="I37:I61" si="5">LN(B37/B38)</f>
        <v>0</v>
      </c>
      <c r="J37" s="55">
        <f t="shared" ref="J37:J61" si="6">LN(C37/C38)</f>
        <v>-2.3666074162378165E-2</v>
      </c>
      <c r="K37" s="55">
        <f t="shared" ref="K37:K61" si="7">LN(D37/D38)</f>
        <v>-2.3272060770862563E-3</v>
      </c>
      <c r="L37" s="55">
        <f t="shared" ref="L37:L61" si="8">LN(E37/E38)</f>
        <v>4.9933959206730258E-2</v>
      </c>
      <c r="M37" s="55">
        <f t="shared" ref="M37:M61" si="9">LN(F37/F38)</f>
        <v>4.8484867265824294E-2</v>
      </c>
      <c r="N37" s="226"/>
    </row>
    <row r="38" spans="1:14" hidden="1" x14ac:dyDescent="0.2">
      <c r="A38" s="225">
        <v>39083</v>
      </c>
      <c r="B38" s="213">
        <v>740</v>
      </c>
      <c r="C38" s="213">
        <v>505.81</v>
      </c>
      <c r="D38" s="213">
        <v>537.75</v>
      </c>
      <c r="E38" s="213">
        <v>239.25</v>
      </c>
      <c r="F38" s="213">
        <v>468</v>
      </c>
      <c r="G38" s="213"/>
      <c r="H38" s="227">
        <v>39052</v>
      </c>
      <c r="I38" s="55">
        <f t="shared" si="5"/>
        <v>1.3605652055778678E-2</v>
      </c>
      <c r="J38" s="55">
        <f t="shared" si="6"/>
        <v>-5.9911474929728106E-2</v>
      </c>
      <c r="K38" s="55">
        <f t="shared" si="7"/>
        <v>1.9244902797617904E-2</v>
      </c>
      <c r="L38" s="55">
        <f t="shared" si="8"/>
        <v>3.1397200046678463E-3</v>
      </c>
      <c r="M38" s="55">
        <f t="shared" si="9"/>
        <v>4.4233254976825662E-2</v>
      </c>
      <c r="N38" s="226"/>
    </row>
    <row r="39" spans="1:14" hidden="1" x14ac:dyDescent="0.2">
      <c r="A39" s="225">
        <v>39052</v>
      </c>
      <c r="B39" s="213">
        <v>730</v>
      </c>
      <c r="C39" s="213">
        <v>537.04</v>
      </c>
      <c r="D39" s="213">
        <v>527.5</v>
      </c>
      <c r="E39" s="213">
        <v>238.5</v>
      </c>
      <c r="F39" s="213">
        <v>447.75</v>
      </c>
      <c r="G39" s="213"/>
      <c r="H39" s="227">
        <v>39022</v>
      </c>
      <c r="I39" s="55">
        <f t="shared" si="5"/>
        <v>7.0216712050916105E-2</v>
      </c>
      <c r="J39" s="55">
        <f t="shared" si="6"/>
        <v>-1.1386587018909008E-2</v>
      </c>
      <c r="K39" s="55">
        <f t="shared" si="7"/>
        <v>6.814691931739203E-2</v>
      </c>
      <c r="L39" s="55">
        <f t="shared" si="8"/>
        <v>-1.8692133012152522E-2</v>
      </c>
      <c r="M39" s="55">
        <f t="shared" si="9"/>
        <v>4.9209012343094695E-2</v>
      </c>
      <c r="N39" s="226"/>
    </row>
    <row r="40" spans="1:14" hidden="1" x14ac:dyDescent="0.2">
      <c r="A40" s="225">
        <v>39022</v>
      </c>
      <c r="B40" s="213">
        <v>680.5</v>
      </c>
      <c r="C40" s="213">
        <v>543.19000000000005</v>
      </c>
      <c r="D40" s="213">
        <v>492.75</v>
      </c>
      <c r="E40" s="213">
        <v>243</v>
      </c>
      <c r="F40" s="213">
        <v>426.25</v>
      </c>
      <c r="G40" s="213"/>
      <c r="H40" s="227">
        <v>38991</v>
      </c>
      <c r="I40" s="55">
        <f t="shared" si="5"/>
        <v>-3.8909807425871912E-2</v>
      </c>
      <c r="J40" s="55">
        <f t="shared" si="6"/>
        <v>-1.5545253628980181E-2</v>
      </c>
      <c r="K40" s="55">
        <f t="shared" si="7"/>
        <v>6.9863004237087939E-2</v>
      </c>
      <c r="L40" s="55">
        <f t="shared" si="8"/>
        <v>-8.004270767353637E-2</v>
      </c>
      <c r="M40" s="55">
        <f t="shared" si="9"/>
        <v>-9.7174609695848152E-2</v>
      </c>
      <c r="N40" s="226"/>
    </row>
    <row r="41" spans="1:14" hidden="1" x14ac:dyDescent="0.2">
      <c r="A41" s="225">
        <v>38992</v>
      </c>
      <c r="B41" s="213">
        <v>707.5</v>
      </c>
      <c r="C41" s="213">
        <v>551.70000000000005</v>
      </c>
      <c r="D41" s="213">
        <v>459.5</v>
      </c>
      <c r="E41" s="213">
        <v>263.25</v>
      </c>
      <c r="F41" s="213">
        <v>469.75</v>
      </c>
      <c r="G41" s="213"/>
      <c r="H41" s="227">
        <v>38961</v>
      </c>
      <c r="I41" s="55">
        <f t="shared" si="5"/>
        <v>4.8507518605085675E-2</v>
      </c>
      <c r="J41" s="55">
        <f t="shared" si="6"/>
        <v>1.7052777022135289E-3</v>
      </c>
      <c r="K41" s="55">
        <f t="shared" si="7"/>
        <v>7.3354928567117159E-2</v>
      </c>
      <c r="L41" s="55">
        <f t="shared" si="8"/>
        <v>7.0826052568612421E-2</v>
      </c>
      <c r="M41" s="55">
        <f t="shared" si="9"/>
        <v>3.6308512810540587E-2</v>
      </c>
      <c r="N41" s="226"/>
    </row>
    <row r="42" spans="1:14" hidden="1" x14ac:dyDescent="0.2">
      <c r="A42" s="225">
        <v>38961</v>
      </c>
      <c r="B42" s="213">
        <v>674</v>
      </c>
      <c r="C42" s="213">
        <v>550.76</v>
      </c>
      <c r="D42" s="213">
        <v>427</v>
      </c>
      <c r="E42" s="213">
        <v>245.25</v>
      </c>
      <c r="F42" s="213">
        <v>453</v>
      </c>
      <c r="G42" s="213"/>
      <c r="H42" s="227">
        <v>38930</v>
      </c>
      <c r="I42" s="55">
        <f t="shared" si="5"/>
        <v>2.4785346860387431E-2</v>
      </c>
      <c r="J42" s="55">
        <f t="shared" si="6"/>
        <v>-2.5438089079083681E-2</v>
      </c>
      <c r="K42" s="55">
        <f t="shared" si="7"/>
        <v>3.8799256311247088E-2</v>
      </c>
      <c r="L42" s="55">
        <f t="shared" si="8"/>
        <v>3.8446293419862346E-2</v>
      </c>
      <c r="M42" s="55">
        <f t="shared" si="9"/>
        <v>3.7676651966397197E-2</v>
      </c>
      <c r="N42" s="226"/>
    </row>
    <row r="43" spans="1:14" hidden="1" x14ac:dyDescent="0.2">
      <c r="A43" s="225">
        <v>38930</v>
      </c>
      <c r="B43" s="213">
        <v>657.5</v>
      </c>
      <c r="C43" s="213">
        <v>564.95000000000005</v>
      </c>
      <c r="D43" s="213">
        <v>410.75</v>
      </c>
      <c r="E43" s="213">
        <v>236</v>
      </c>
      <c r="F43" s="213">
        <v>436.25</v>
      </c>
      <c r="G43" s="213"/>
      <c r="H43" s="227">
        <v>38899</v>
      </c>
      <c r="I43" s="55">
        <f t="shared" si="5"/>
        <v>4.5904597583720903E-2</v>
      </c>
      <c r="J43" s="55">
        <f t="shared" si="6"/>
        <v>-6.1208573772014642E-2</v>
      </c>
      <c r="K43" s="55">
        <f t="shared" si="7"/>
        <v>5.9560063887595688E-2</v>
      </c>
      <c r="L43" s="55">
        <f t="shared" si="8"/>
        <v>-3.5383503889316589E-2</v>
      </c>
      <c r="M43" s="55">
        <f t="shared" si="9"/>
        <v>-1.0262347761342735E-2</v>
      </c>
      <c r="N43" s="226"/>
    </row>
    <row r="44" spans="1:14" hidden="1" x14ac:dyDescent="0.2">
      <c r="A44" s="225">
        <v>38901</v>
      </c>
      <c r="B44" s="213">
        <v>628</v>
      </c>
      <c r="C44" s="213">
        <v>600.61</v>
      </c>
      <c r="D44" s="213">
        <v>387</v>
      </c>
      <c r="E44" s="213">
        <v>244.5</v>
      </c>
      <c r="F44" s="213">
        <v>440.75</v>
      </c>
      <c r="G44" s="213"/>
      <c r="H44" s="227">
        <v>38869</v>
      </c>
      <c r="I44" s="55">
        <f t="shared" si="5"/>
        <v>2.1731237462109077E-2</v>
      </c>
      <c r="J44" s="55">
        <f t="shared" si="6"/>
        <v>2.273360962874164E-2</v>
      </c>
      <c r="K44" s="55">
        <f t="shared" si="7"/>
        <v>0.12142337458735808</v>
      </c>
      <c r="L44" s="55">
        <f t="shared" si="8"/>
        <v>2.4845998586530804E-2</v>
      </c>
      <c r="M44" s="55">
        <f t="shared" si="9"/>
        <v>6.2611847452665181E-2</v>
      </c>
      <c r="N44" s="226"/>
    </row>
    <row r="45" spans="1:14" hidden="1" x14ac:dyDescent="0.2">
      <c r="A45" s="225">
        <v>38869</v>
      </c>
      <c r="B45" s="213">
        <v>614.5</v>
      </c>
      <c r="C45" s="213">
        <v>587.11</v>
      </c>
      <c r="D45" s="213">
        <v>342.75</v>
      </c>
      <c r="E45" s="213">
        <v>238.5</v>
      </c>
      <c r="F45" s="213">
        <v>414</v>
      </c>
      <c r="G45" s="213"/>
      <c r="H45" s="227">
        <v>38838</v>
      </c>
      <c r="I45" s="55">
        <f t="shared" si="5"/>
        <v>-5.6795284516012205E-3</v>
      </c>
      <c r="J45" s="55">
        <f t="shared" si="6"/>
        <v>8.7761129187235165E-3</v>
      </c>
      <c r="K45" s="55">
        <f t="shared" si="7"/>
        <v>6.5861928528566554E-3</v>
      </c>
      <c r="L45" s="55">
        <f t="shared" si="8"/>
        <v>5.1624365405307245E-2</v>
      </c>
      <c r="M45" s="55">
        <f t="shared" si="9"/>
        <v>2.4183808642816527E-3</v>
      </c>
      <c r="N45" s="226"/>
    </row>
    <row r="46" spans="1:14" hidden="1" x14ac:dyDescent="0.2">
      <c r="A46" s="225">
        <v>38838</v>
      </c>
      <c r="B46" s="213">
        <v>618</v>
      </c>
      <c r="C46" s="213">
        <v>581.98</v>
      </c>
      <c r="D46" s="213">
        <v>340.5</v>
      </c>
      <c r="E46" s="213">
        <v>226.5</v>
      </c>
      <c r="F46" s="213">
        <v>413</v>
      </c>
      <c r="G46" s="213"/>
      <c r="H46" s="227">
        <v>38808</v>
      </c>
      <c r="I46" s="55">
        <f t="shared" si="5"/>
        <v>-0.10293038080453448</v>
      </c>
      <c r="J46" s="55">
        <f t="shared" si="6"/>
        <v>-6.5361878776231203E-2</v>
      </c>
      <c r="K46" s="55">
        <f t="shared" si="7"/>
        <v>1.256019467351817E-2</v>
      </c>
      <c r="L46" s="55">
        <f t="shared" si="8"/>
        <v>5.5340484346414788E-3</v>
      </c>
      <c r="M46" s="55">
        <f t="shared" si="9"/>
        <v>-0.14302013013322409</v>
      </c>
      <c r="N46" s="226"/>
    </row>
    <row r="47" spans="1:14" hidden="1" x14ac:dyDescent="0.2">
      <c r="A47" s="225">
        <v>38810</v>
      </c>
      <c r="B47" s="213">
        <v>685</v>
      </c>
      <c r="C47" s="213">
        <v>621.29</v>
      </c>
      <c r="D47" s="213">
        <v>336.25</v>
      </c>
      <c r="E47" s="213">
        <v>225.25</v>
      </c>
      <c r="F47" s="213">
        <v>476.5</v>
      </c>
      <c r="G47" s="213"/>
      <c r="H47" s="227">
        <v>38777</v>
      </c>
      <c r="I47" s="55">
        <f t="shared" si="5"/>
        <v>1.6930842411806608E-2</v>
      </c>
      <c r="J47" s="55">
        <f t="shared" si="6"/>
        <v>2.3170328694080106E-2</v>
      </c>
      <c r="K47" s="55">
        <f t="shared" si="7"/>
        <v>-4.9321090648587987E-2</v>
      </c>
      <c r="L47" s="55">
        <f t="shared" si="8"/>
        <v>-6.13425203625226E-2</v>
      </c>
      <c r="M47" s="55">
        <f t="shared" si="9"/>
        <v>3.9598538980071804E-2</v>
      </c>
      <c r="N47" s="226"/>
    </row>
    <row r="48" spans="1:14" hidden="1" x14ac:dyDescent="0.2">
      <c r="A48" s="225">
        <v>38777</v>
      </c>
      <c r="B48" s="213">
        <v>673.5</v>
      </c>
      <c r="C48" s="213">
        <v>607.05999999999995</v>
      </c>
      <c r="D48" s="213">
        <v>353.25</v>
      </c>
      <c r="E48" s="213">
        <v>239.5</v>
      </c>
      <c r="F48" s="213">
        <v>458</v>
      </c>
      <c r="G48" s="213"/>
      <c r="H48" s="227">
        <v>38749</v>
      </c>
      <c r="I48" s="55">
        <f t="shared" si="5"/>
        <v>7.451599308420799E-3</v>
      </c>
      <c r="J48" s="55">
        <f t="shared" si="6"/>
        <v>4.8033523666406466E-2</v>
      </c>
      <c r="K48" s="55">
        <f t="shared" si="7"/>
        <v>7.1878438072662615E-2</v>
      </c>
      <c r="L48" s="55">
        <f t="shared" si="8"/>
        <v>4.8111897375892047E-2</v>
      </c>
      <c r="M48" s="55">
        <f t="shared" si="9"/>
        <v>4.2939409334109314E-2</v>
      </c>
      <c r="N48" s="226"/>
    </row>
    <row r="49" spans="1:16" hidden="1" x14ac:dyDescent="0.2">
      <c r="A49" s="225">
        <v>38749</v>
      </c>
      <c r="B49" s="213">
        <v>668.5</v>
      </c>
      <c r="C49" s="213">
        <v>578.59</v>
      </c>
      <c r="D49" s="213">
        <v>328.75</v>
      </c>
      <c r="E49" s="213">
        <v>228.25</v>
      </c>
      <c r="F49" s="213">
        <v>438.75</v>
      </c>
      <c r="G49" s="213"/>
      <c r="H49" s="227">
        <v>38718</v>
      </c>
      <c r="I49" s="55">
        <f t="shared" si="5"/>
        <v>0.10644146200679019</v>
      </c>
      <c r="J49" s="55">
        <f t="shared" si="6"/>
        <v>-6.1369563640238801E-2</v>
      </c>
      <c r="K49" s="55">
        <f t="shared" si="7"/>
        <v>9.1673674870198958E-3</v>
      </c>
      <c r="L49" s="55">
        <f t="shared" si="8"/>
        <v>-3.972610399961804E-2</v>
      </c>
      <c r="M49" s="55">
        <f t="shared" si="9"/>
        <v>1.0885240679670618E-2</v>
      </c>
      <c r="N49" s="226"/>
    </row>
    <row r="50" spans="1:16" hidden="1" x14ac:dyDescent="0.2">
      <c r="A50" s="225">
        <v>38719</v>
      </c>
      <c r="B50" s="213">
        <v>601</v>
      </c>
      <c r="C50" s="213">
        <v>615.21</v>
      </c>
      <c r="D50" s="213">
        <v>325.75</v>
      </c>
      <c r="E50" s="213">
        <v>237.5</v>
      </c>
      <c r="F50" s="213">
        <v>434</v>
      </c>
      <c r="G50" s="213"/>
      <c r="H50" s="227">
        <v>38687</v>
      </c>
      <c r="I50" s="55">
        <f t="shared" si="5"/>
        <v>-1.6502024636387759E-2</v>
      </c>
      <c r="J50" s="55">
        <f t="shared" si="6"/>
        <v>9.3223640468683686E-2</v>
      </c>
      <c r="K50" s="55">
        <f t="shared" si="7"/>
        <v>-2.5010776971745877E-2</v>
      </c>
      <c r="L50" s="55">
        <f t="shared" si="8"/>
        <v>1.0531859846586405E-3</v>
      </c>
      <c r="M50" s="55">
        <f t="shared" si="9"/>
        <v>1.5090245723589853E-2</v>
      </c>
      <c r="N50" s="226"/>
    </row>
    <row r="51" spans="1:16" hidden="1" x14ac:dyDescent="0.2">
      <c r="A51" s="225">
        <v>38687</v>
      </c>
      <c r="B51" s="213">
        <v>611</v>
      </c>
      <c r="C51" s="213">
        <v>560.45000000000005</v>
      </c>
      <c r="D51" s="213">
        <v>334</v>
      </c>
      <c r="E51" s="213">
        <v>237.25</v>
      </c>
      <c r="F51" s="213">
        <v>427.5</v>
      </c>
      <c r="G51" s="213"/>
      <c r="H51" s="227">
        <v>38657</v>
      </c>
      <c r="I51" s="55">
        <f t="shared" si="5"/>
        <v>3.4127323534178376E-2</v>
      </c>
      <c r="J51" s="55">
        <f t="shared" si="6"/>
        <v>-2.3941627295066756E-2</v>
      </c>
      <c r="K51" s="55">
        <f t="shared" si="7"/>
        <v>6.8137805167218041E-2</v>
      </c>
      <c r="L51" s="55">
        <f t="shared" si="8"/>
        <v>5.3014035285617184E-2</v>
      </c>
      <c r="M51" s="55">
        <f t="shared" si="9"/>
        <v>9.3090423066012035E-2</v>
      </c>
      <c r="N51" s="226"/>
    </row>
    <row r="52" spans="1:16" hidden="1" x14ac:dyDescent="0.2">
      <c r="A52" s="225">
        <v>38657</v>
      </c>
      <c r="B52" s="213">
        <v>590.5</v>
      </c>
      <c r="C52" s="213">
        <v>574.03</v>
      </c>
      <c r="D52" s="213">
        <v>312</v>
      </c>
      <c r="E52" s="213">
        <v>225</v>
      </c>
      <c r="F52" s="213">
        <v>389.5</v>
      </c>
      <c r="G52" s="213"/>
      <c r="H52" s="227">
        <v>38626</v>
      </c>
      <c r="I52" s="55">
        <f t="shared" si="5"/>
        <v>5.3032851908222003E-2</v>
      </c>
      <c r="J52" s="55">
        <f t="shared" si="6"/>
        <v>1.5909027370576954E-2</v>
      </c>
      <c r="K52" s="55">
        <f t="shared" si="7"/>
        <v>3.2576170434612667E-2</v>
      </c>
      <c r="L52" s="55">
        <f t="shared" si="8"/>
        <v>5.9514127532407715E-2</v>
      </c>
      <c r="M52" s="55">
        <f t="shared" si="9"/>
        <v>6.4966511728311457E-2</v>
      </c>
      <c r="N52" s="226"/>
    </row>
    <row r="53" spans="1:16" hidden="1" x14ac:dyDescent="0.2">
      <c r="A53" s="225">
        <v>38628</v>
      </c>
      <c r="B53" s="213">
        <v>560</v>
      </c>
      <c r="C53" s="213">
        <v>564.97</v>
      </c>
      <c r="D53" s="213">
        <v>302</v>
      </c>
      <c r="E53" s="213">
        <v>212</v>
      </c>
      <c r="F53" s="213">
        <v>365</v>
      </c>
      <c r="G53" s="213"/>
      <c r="H53" s="227">
        <v>38596</v>
      </c>
      <c r="I53" s="55">
        <f t="shared" si="5"/>
        <v>-2.2948932985544651E-2</v>
      </c>
      <c r="J53" s="55">
        <f t="shared" si="6"/>
        <v>-7.6342003208812875E-2</v>
      </c>
      <c r="K53" s="55">
        <f t="shared" si="7"/>
        <v>3.1108014897042971E-2</v>
      </c>
      <c r="L53" s="55">
        <f t="shared" si="8"/>
        <v>-1.8692133012152522E-2</v>
      </c>
      <c r="M53" s="55">
        <f t="shared" si="9"/>
        <v>-2.3020650990380441E-2</v>
      </c>
      <c r="N53" s="226"/>
    </row>
    <row r="54" spans="1:16" hidden="1" x14ac:dyDescent="0.2">
      <c r="A54" s="225">
        <v>38596</v>
      </c>
      <c r="B54" s="213">
        <v>573</v>
      </c>
      <c r="C54" s="213">
        <v>609.79</v>
      </c>
      <c r="D54" s="213">
        <v>292.75</v>
      </c>
      <c r="E54" s="213">
        <v>216</v>
      </c>
      <c r="F54" s="213">
        <v>373.5</v>
      </c>
      <c r="G54" s="213"/>
      <c r="H54" s="227">
        <v>38565</v>
      </c>
      <c r="I54" s="55">
        <f t="shared" si="5"/>
        <v>3.5527715192404705E-2</v>
      </c>
      <c r="J54" s="55">
        <f t="shared" si="6"/>
        <v>6.3591102781531142E-2</v>
      </c>
      <c r="K54" s="55">
        <f t="shared" si="7"/>
        <v>5.4399376247350299E-2</v>
      </c>
      <c r="L54" s="55">
        <f t="shared" si="8"/>
        <v>-0.15117005168912051</v>
      </c>
      <c r="M54" s="55">
        <f t="shared" si="9"/>
        <v>0.1013524942602875</v>
      </c>
      <c r="N54" s="226"/>
    </row>
    <row r="55" spans="1:16" hidden="1" x14ac:dyDescent="0.2">
      <c r="A55" s="225">
        <v>38565</v>
      </c>
      <c r="B55" s="213">
        <v>553</v>
      </c>
      <c r="C55" s="213">
        <v>572.22</v>
      </c>
      <c r="D55" s="213">
        <v>277.25</v>
      </c>
      <c r="E55" s="213">
        <v>251.25</v>
      </c>
      <c r="F55" s="213">
        <v>337.5</v>
      </c>
      <c r="G55" s="213"/>
      <c r="H55" s="227">
        <v>38534</v>
      </c>
      <c r="I55" s="55">
        <f t="shared" si="5"/>
        <v>-7.2072384049492715E-3</v>
      </c>
      <c r="J55" s="55">
        <f t="shared" si="6"/>
        <v>3.9748951360884842E-3</v>
      </c>
      <c r="K55" s="55">
        <f t="shared" si="7"/>
        <v>-1.8018022892629111E-3</v>
      </c>
      <c r="L55" s="55">
        <f t="shared" si="8"/>
        <v>-2.5541663523783769E-2</v>
      </c>
      <c r="M55" s="55">
        <f t="shared" si="9"/>
        <v>8.9286307443013982E-3</v>
      </c>
      <c r="N55" s="226"/>
    </row>
    <row r="56" spans="1:16" hidden="1" x14ac:dyDescent="0.2">
      <c r="A56" s="225">
        <v>38534</v>
      </c>
      <c r="B56" s="213">
        <v>557</v>
      </c>
      <c r="C56" s="213">
        <v>569.95000000000005</v>
      </c>
      <c r="D56" s="213">
        <v>277.75</v>
      </c>
      <c r="E56" s="213">
        <v>257.75</v>
      </c>
      <c r="F56" s="213">
        <v>334.5</v>
      </c>
      <c r="G56" s="213"/>
      <c r="H56" s="227">
        <v>38504</v>
      </c>
      <c r="I56" s="55">
        <f t="shared" si="5"/>
        <v>2.6966308475993186E-3</v>
      </c>
      <c r="J56" s="55">
        <f t="shared" si="6"/>
        <v>8.0171382209023631E-2</v>
      </c>
      <c r="K56" s="55">
        <f t="shared" si="7"/>
        <v>5.2668060538322466E-2</v>
      </c>
      <c r="L56" s="55">
        <f t="shared" si="8"/>
        <v>4.665858696470658E-2</v>
      </c>
      <c r="M56" s="55">
        <f t="shared" si="9"/>
        <v>0.15228396283941811</v>
      </c>
      <c r="N56" s="226"/>
    </row>
    <row r="57" spans="1:16" hidden="1" x14ac:dyDescent="0.2">
      <c r="A57" s="225">
        <v>38504</v>
      </c>
      <c r="B57" s="213">
        <v>555.5</v>
      </c>
      <c r="C57" s="213">
        <v>526.04</v>
      </c>
      <c r="D57" s="213">
        <v>263.5</v>
      </c>
      <c r="E57" s="213">
        <v>246</v>
      </c>
      <c r="F57" s="213">
        <v>287.25</v>
      </c>
      <c r="G57" s="213"/>
      <c r="H57" s="227">
        <v>38473</v>
      </c>
      <c r="I57" s="55">
        <f t="shared" si="5"/>
        <v>6.3159334638857645E-2</v>
      </c>
      <c r="J57" s="55">
        <f t="shared" si="6"/>
        <v>5.301166960435235E-2</v>
      </c>
      <c r="K57" s="55">
        <f t="shared" si="7"/>
        <v>-3.9074738406653244E-2</v>
      </c>
      <c r="L57" s="55">
        <f t="shared" si="8"/>
        <v>-4.3744548962856948E-2</v>
      </c>
      <c r="M57" s="55">
        <f t="shared" si="9"/>
        <v>5.7312011874195809E-2</v>
      </c>
      <c r="N57" s="226"/>
    </row>
    <row r="58" spans="1:16" hidden="1" x14ac:dyDescent="0.2">
      <c r="A58" s="225">
        <v>38474</v>
      </c>
      <c r="B58" s="213">
        <v>521.5</v>
      </c>
      <c r="C58" s="213">
        <v>498.88</v>
      </c>
      <c r="D58" s="213">
        <v>274</v>
      </c>
      <c r="E58" s="213">
        <v>257</v>
      </c>
      <c r="F58" s="213">
        <v>271.25</v>
      </c>
      <c r="G58" s="213"/>
      <c r="H58" s="227">
        <v>38443</v>
      </c>
      <c r="I58" s="55">
        <f t="shared" si="5"/>
        <v>-2.9288820068037548E-2</v>
      </c>
      <c r="J58" s="55">
        <f t="shared" si="6"/>
        <v>4.7010758834247587E-2</v>
      </c>
      <c r="K58" s="55">
        <f t="shared" si="7"/>
        <v>0.14085743271659545</v>
      </c>
      <c r="L58" s="55">
        <f t="shared" si="8"/>
        <v>4.5779137660644495E-2</v>
      </c>
      <c r="M58" s="55">
        <f t="shared" si="9"/>
        <v>0.13498076371953807</v>
      </c>
      <c r="N58" s="226"/>
    </row>
    <row r="59" spans="1:16" hidden="1" x14ac:dyDescent="0.2">
      <c r="A59" s="225">
        <v>38443</v>
      </c>
      <c r="B59" s="213">
        <v>537</v>
      </c>
      <c r="C59" s="213">
        <v>475.97</v>
      </c>
      <c r="D59" s="213">
        <v>238</v>
      </c>
      <c r="E59" s="213">
        <v>245.5</v>
      </c>
      <c r="F59" s="213">
        <v>237</v>
      </c>
      <c r="G59" s="213"/>
      <c r="H59" s="227">
        <v>38412</v>
      </c>
      <c r="I59" s="55">
        <f t="shared" si="5"/>
        <v>-7.4211843376168164E-3</v>
      </c>
      <c r="J59" s="55">
        <f t="shared" si="6"/>
        <v>-2.6782688259659199E-2</v>
      </c>
      <c r="K59" s="55">
        <f t="shared" si="7"/>
        <v>-0.1036784294748415</v>
      </c>
      <c r="L59" s="55">
        <f t="shared" si="8"/>
        <v>-0.16226431460142804</v>
      </c>
      <c r="M59" s="55">
        <f t="shared" si="9"/>
        <v>-2.9108084158070657E-2</v>
      </c>
      <c r="N59" s="226"/>
    </row>
    <row r="60" spans="1:16" hidden="1" x14ac:dyDescent="0.2">
      <c r="A60" s="225">
        <v>38412</v>
      </c>
      <c r="B60" s="213">
        <v>541</v>
      </c>
      <c r="C60" s="213">
        <v>488.89</v>
      </c>
      <c r="D60" s="213">
        <v>264</v>
      </c>
      <c r="E60" s="213">
        <v>288.75</v>
      </c>
      <c r="F60" s="213">
        <v>244</v>
      </c>
      <c r="G60" s="213"/>
      <c r="H60" s="227">
        <v>38384</v>
      </c>
      <c r="I60" s="55">
        <f t="shared" si="5"/>
        <v>-4.3406452299959424E-2</v>
      </c>
      <c r="J60" s="55">
        <f t="shared" si="6"/>
        <v>-2.4308892401008551E-2</v>
      </c>
      <c r="K60" s="55">
        <f t="shared" si="7"/>
        <v>-1.3170463189745121E-2</v>
      </c>
      <c r="L60" s="55">
        <f t="shared" si="8"/>
        <v>-9.47874395454377E-3</v>
      </c>
      <c r="M60" s="55">
        <f t="shared" si="9"/>
        <v>-6.3513405722325861E-2</v>
      </c>
      <c r="N60" s="226"/>
    </row>
    <row r="61" spans="1:16" x14ac:dyDescent="0.2">
      <c r="A61" s="225">
        <v>38384</v>
      </c>
      <c r="B61" s="213">
        <v>565</v>
      </c>
      <c r="C61" s="213">
        <v>500.92</v>
      </c>
      <c r="D61" s="213">
        <v>267.5</v>
      </c>
      <c r="E61" s="213">
        <v>291.5</v>
      </c>
      <c r="F61" s="213">
        <v>260</v>
      </c>
      <c r="G61" s="213"/>
      <c r="H61" s="227">
        <v>38353</v>
      </c>
      <c r="I61" s="55">
        <f t="shared" si="5"/>
        <v>-2.9644716584996886E-2</v>
      </c>
      <c r="J61" s="55">
        <f t="shared" si="6"/>
        <v>8.7461559248434503E-2</v>
      </c>
      <c r="K61" s="55">
        <f t="shared" si="7"/>
        <v>6.5635491140038473E-3</v>
      </c>
      <c r="L61" s="55">
        <f t="shared" si="8"/>
        <v>-4.5271770816864558E-2</v>
      </c>
      <c r="M61" s="55">
        <f t="shared" si="9"/>
        <v>-3.8387763071657129E-3</v>
      </c>
      <c r="N61" s="226"/>
    </row>
    <row r="62" spans="1:16" x14ac:dyDescent="0.2">
      <c r="A62" s="225">
        <v>38355</v>
      </c>
      <c r="B62" s="213">
        <v>582</v>
      </c>
      <c r="C62" s="213">
        <v>458.97</v>
      </c>
      <c r="D62" s="213">
        <v>265.75</v>
      </c>
      <c r="E62" s="213">
        <v>305</v>
      </c>
      <c r="F62" s="213">
        <v>261</v>
      </c>
      <c r="G62" s="213"/>
      <c r="N62" s="100"/>
    </row>
    <row r="63" spans="1:16" x14ac:dyDescent="0.2">
      <c r="A63" s="224"/>
      <c r="H63" s="219" t="s">
        <v>70</v>
      </c>
      <c r="I63" s="223">
        <f>AVERAGE(I5:I61)</f>
        <v>-7.7066279060280058E-3</v>
      </c>
      <c r="J63" s="222">
        <f>AVERAGE(J5:J61)</f>
        <v>2.9518136249428936E-3</v>
      </c>
      <c r="K63" s="222">
        <f>AVERAGE(K5:K61)</f>
        <v>-3.4024739068989427E-3</v>
      </c>
      <c r="L63" s="222">
        <f>AVERAGE(L5:L61)</f>
        <v>-4.7165654485210448E-3</v>
      </c>
      <c r="M63" s="221">
        <f>AVERAGE(M5:M61)</f>
        <v>1.0935665855976818E-2</v>
      </c>
      <c r="N63" s="220"/>
      <c r="P63" s="7"/>
    </row>
    <row r="64" spans="1:16" ht="15.75" customHeight="1" x14ac:dyDescent="0.2">
      <c r="B64" s="213"/>
      <c r="I64" s="7"/>
      <c r="J64" s="7"/>
      <c r="K64" s="7"/>
      <c r="L64" s="7"/>
      <c r="M64" s="7"/>
      <c r="N64" s="7"/>
      <c r="O64" s="7"/>
      <c r="P64" s="7"/>
    </row>
    <row r="65" spans="1:17" ht="12.75" customHeight="1" x14ac:dyDescent="0.2">
      <c r="A65" s="219" t="s">
        <v>41</v>
      </c>
      <c r="I65" s="19"/>
      <c r="J65" s="186"/>
      <c r="K65" s="186"/>
      <c r="L65" s="186"/>
      <c r="M65" s="186"/>
      <c r="N65" s="186"/>
      <c r="O65" s="186"/>
      <c r="P65" s="7"/>
    </row>
    <row r="66" spans="1:17" x14ac:dyDescent="0.2">
      <c r="A66" t="str">
        <f>B4</f>
        <v>Barclays</v>
      </c>
      <c r="B66" s="218">
        <v>0.05</v>
      </c>
      <c r="D66" s="217" t="s">
        <v>61</v>
      </c>
      <c r="F66" s="114">
        <f t="array" ref="F66">SQRT(MMULT(TRANSPOSE($B$66:$B$70),(MMULT(MMULT(TRANSPOSE($I$5:$M$61-$I$63:$M$63),$I$5:$M$61-$I$63:$M$63),B66:B70)))/56)</f>
        <v>6.2874352123830898E-2</v>
      </c>
      <c r="I66" s="7"/>
      <c r="J66" s="7"/>
      <c r="K66" s="7"/>
      <c r="L66" s="7"/>
      <c r="M66" s="7"/>
      <c r="N66" s="7"/>
      <c r="O66" s="7"/>
      <c r="P66" s="7"/>
    </row>
    <row r="67" spans="1:17" x14ac:dyDescent="0.2">
      <c r="A67" t="str">
        <f>C4</f>
        <v>BP</v>
      </c>
      <c r="B67" s="216">
        <v>0.23</v>
      </c>
      <c r="D67" s="189"/>
      <c r="I67" s="7"/>
      <c r="J67" s="186"/>
      <c r="K67" s="186"/>
      <c r="L67" s="186"/>
      <c r="M67" s="186"/>
      <c r="N67" s="186"/>
      <c r="O67" s="186"/>
      <c r="P67" s="7"/>
    </row>
    <row r="68" spans="1:17" x14ac:dyDescent="0.2">
      <c r="A68" s="213" t="str">
        <f>D4</f>
        <v>British Airways</v>
      </c>
      <c r="B68" s="216">
        <v>0.12</v>
      </c>
      <c r="D68" s="200" t="s">
        <v>60</v>
      </c>
      <c r="F68" s="114">
        <f t="array" ref="F68">MMULT(I63:M63,B66:B70)</f>
        <v>2.5336305570692174E-3</v>
      </c>
    </row>
    <row r="69" spans="1:17" x14ac:dyDescent="0.2">
      <c r="A69" t="str">
        <f>E4</f>
        <v>Kingfisher</v>
      </c>
      <c r="B69" s="216">
        <v>0.25</v>
      </c>
      <c r="Q69" s="215"/>
    </row>
    <row r="70" spans="1:17" x14ac:dyDescent="0.2">
      <c r="A70" t="str">
        <f>F4</f>
        <v>Rolls Royce</v>
      </c>
      <c r="B70" s="214">
        <v>0.35</v>
      </c>
    </row>
    <row r="84" spans="3:3" x14ac:dyDescent="0.2">
      <c r="C84" s="213"/>
    </row>
    <row r="85" spans="3:3" x14ac:dyDescent="0.2">
      <c r="C85" s="213"/>
    </row>
    <row r="86" spans="3:3" x14ac:dyDescent="0.2">
      <c r="C86" s="213"/>
    </row>
    <row r="87" spans="3:3" x14ac:dyDescent="0.2">
      <c r="C87" s="213"/>
    </row>
    <row r="88" spans="3:3" x14ac:dyDescent="0.2">
      <c r="C88" s="213"/>
    </row>
    <row r="89" spans="3:3" x14ac:dyDescent="0.2">
      <c r="C89" s="213"/>
    </row>
    <row r="90" spans="3:3" x14ac:dyDescent="0.2">
      <c r="C90" s="213"/>
    </row>
    <row r="91" spans="3:3" x14ac:dyDescent="0.2">
      <c r="C91" s="213"/>
    </row>
    <row r="92" spans="3:3" x14ac:dyDescent="0.2">
      <c r="C92" s="213"/>
    </row>
    <row r="93" spans="3:3" x14ac:dyDescent="0.2">
      <c r="C93" s="213"/>
    </row>
    <row r="94" spans="3:3" x14ac:dyDescent="0.2">
      <c r="C94" s="213"/>
    </row>
    <row r="95" spans="3:3" x14ac:dyDescent="0.2">
      <c r="C95" s="213"/>
    </row>
    <row r="96" spans="3:3" x14ac:dyDescent="0.2">
      <c r="C96" s="213"/>
    </row>
    <row r="97" spans="3:3" x14ac:dyDescent="0.2">
      <c r="C97" s="213"/>
    </row>
    <row r="98" spans="3:3" x14ac:dyDescent="0.2">
      <c r="C98" s="213"/>
    </row>
    <row r="99" spans="3:3" x14ac:dyDescent="0.2">
      <c r="C99" s="213"/>
    </row>
    <row r="100" spans="3:3" x14ac:dyDescent="0.2">
      <c r="C100" s="213"/>
    </row>
    <row r="101" spans="3:3" x14ac:dyDescent="0.2">
      <c r="C101" s="213"/>
    </row>
    <row r="102" spans="3:3" x14ac:dyDescent="0.2">
      <c r="C102" s="213"/>
    </row>
    <row r="103" spans="3:3" x14ac:dyDescent="0.2">
      <c r="C103" s="213"/>
    </row>
    <row r="104" spans="3:3" x14ac:dyDescent="0.2">
      <c r="C104" s="213"/>
    </row>
    <row r="105" spans="3:3" x14ac:dyDescent="0.2">
      <c r="C105" s="213"/>
    </row>
    <row r="106" spans="3:3" x14ac:dyDescent="0.2">
      <c r="C106" s="213"/>
    </row>
    <row r="107" spans="3:3" x14ac:dyDescent="0.2">
      <c r="C107" s="213"/>
    </row>
    <row r="108" spans="3:3" x14ac:dyDescent="0.2">
      <c r="C108" s="213"/>
    </row>
    <row r="109" spans="3:3" x14ac:dyDescent="0.2">
      <c r="C109" s="213"/>
    </row>
    <row r="110" spans="3:3" x14ac:dyDescent="0.2">
      <c r="C110" s="213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zoomScale="115" workbookViewId="0">
      <selection activeCell="C1" sqref="C1"/>
    </sheetView>
  </sheetViews>
  <sheetFormatPr baseColWidth="10" defaultColWidth="11.42578125" defaultRowHeight="12.75" x14ac:dyDescent="0.2"/>
  <cols>
    <col min="1" max="1" width="8.85546875" customWidth="1"/>
    <col min="2" max="6" width="7.7109375" customWidth="1"/>
    <col min="7" max="7" width="3.85546875" customWidth="1"/>
    <col min="8" max="8" width="2.7109375" customWidth="1"/>
    <col min="9" max="9" width="7.140625" customWidth="1"/>
    <col min="10" max="10" width="10.140625" customWidth="1"/>
    <col min="11" max="11" width="7.140625" customWidth="1"/>
    <col min="12" max="12" width="7.42578125" customWidth="1"/>
    <col min="13" max="13" width="9.85546875" customWidth="1"/>
    <col min="14" max="14" width="8.7109375" customWidth="1"/>
    <col min="15" max="15" width="8.5703125" customWidth="1"/>
    <col min="16" max="16" width="7.140625" customWidth="1"/>
    <col min="17" max="17" width="7.28515625" customWidth="1"/>
    <col min="18" max="256" width="9.140625" customWidth="1"/>
  </cols>
  <sheetData>
    <row r="1" spans="1:19" x14ac:dyDescent="0.2">
      <c r="A1" s="1" t="s">
        <v>149</v>
      </c>
      <c r="D1" s="1"/>
    </row>
    <row r="2" spans="1:19" x14ac:dyDescent="0.2">
      <c r="J2" s="49"/>
    </row>
    <row r="3" spans="1:19" ht="14.25" x14ac:dyDescent="0.25">
      <c r="A3" s="282" t="s">
        <v>112</v>
      </c>
      <c r="B3" s="163"/>
      <c r="C3" s="163"/>
      <c r="D3" s="163"/>
      <c r="E3" s="163"/>
      <c r="F3" s="85"/>
      <c r="I3" s="1" t="s">
        <v>111</v>
      </c>
    </row>
    <row r="4" spans="1:19" x14ac:dyDescent="0.2">
      <c r="A4" s="161"/>
      <c r="B4" s="7" t="s">
        <v>110</v>
      </c>
      <c r="C4" s="7"/>
      <c r="D4" s="7"/>
      <c r="E4" s="7"/>
      <c r="F4" s="160"/>
      <c r="I4" t="s">
        <v>52</v>
      </c>
      <c r="J4" s="3" t="str">
        <f>B5</f>
        <v>A</v>
      </c>
      <c r="K4" s="3" t="str">
        <f>C5</f>
        <v>B</v>
      </c>
      <c r="L4" s="3" t="str">
        <f>D5</f>
        <v>C</v>
      </c>
      <c r="M4" s="3" t="str">
        <f>E5</f>
        <v>D</v>
      </c>
      <c r="N4" s="3" t="str">
        <f>F5</f>
        <v>E</v>
      </c>
      <c r="O4" s="3"/>
      <c r="Q4" s="16" t="s">
        <v>109</v>
      </c>
      <c r="S4" s="10"/>
    </row>
    <row r="5" spans="1:19" x14ac:dyDescent="0.2">
      <c r="A5" s="105" t="s">
        <v>3</v>
      </c>
      <c r="B5" s="10" t="s">
        <v>0</v>
      </c>
      <c r="C5" s="10" t="s">
        <v>1</v>
      </c>
      <c r="D5" s="10" t="s">
        <v>2</v>
      </c>
      <c r="E5" s="10" t="s">
        <v>65</v>
      </c>
      <c r="F5" s="15" t="s">
        <v>64</v>
      </c>
      <c r="I5" s="239" t="str">
        <f>B5</f>
        <v>A</v>
      </c>
      <c r="J5" s="281">
        <f>COVAR($B$6:$B$13,B6:B13)</f>
        <v>2.1376874999999998E-3</v>
      </c>
      <c r="K5" s="280">
        <f>COVAR($B$6:$B$13,C6:C13)</f>
        <v>1.4250625000000001E-3</v>
      </c>
      <c r="L5" s="280">
        <f>COVAR($B$6:$B$13,D6:D13)</f>
        <v>1.67953125E-3</v>
      </c>
      <c r="M5" s="280">
        <f>COVAR($B$6:$B$13,E6:E13)</f>
        <v>1.6890625000000006E-4</v>
      </c>
      <c r="N5" s="279">
        <f>COVAR($B$6:$B$13,F6:F13)</f>
        <v>-8.1031250000000049E-5</v>
      </c>
      <c r="P5" s="239" t="s">
        <v>0</v>
      </c>
      <c r="Q5" s="278">
        <f>B15</f>
        <v>6.5750000000000003E-2</v>
      </c>
      <c r="S5" s="204"/>
    </row>
    <row r="6" spans="1:19" x14ac:dyDescent="0.2">
      <c r="A6" s="105">
        <v>1</v>
      </c>
      <c r="B6" s="148">
        <v>2.3E-2</v>
      </c>
      <c r="C6" s="148">
        <v>0.09</v>
      </c>
      <c r="D6" s="148">
        <v>5.0999999999999997E-2</v>
      </c>
      <c r="E6" s="148">
        <v>0.122</v>
      </c>
      <c r="F6" s="270">
        <v>6.3E-2</v>
      </c>
      <c r="I6" s="239" t="str">
        <f>C5</f>
        <v>B</v>
      </c>
      <c r="J6" s="277">
        <f>COVAR($C$6:$C$13,B6:B13)</f>
        <v>1.4250625000000001E-3</v>
      </c>
      <c r="K6" s="192">
        <f>COVAR($C$6:$C$13,C6:C13)</f>
        <v>1.6534375E-3</v>
      </c>
      <c r="L6" s="192">
        <f>COVAR($C$6:$C$13,D6:D13)</f>
        <v>1.2594062500000001E-3</v>
      </c>
      <c r="M6" s="192">
        <f>COVAR($C$6:$C$13,E6:E13)</f>
        <v>9.1653125000000003E-4</v>
      </c>
      <c r="N6" s="276">
        <f>COVAR($C$6:$C$13,F6:F13)</f>
        <v>8.5468750000000041E-5</v>
      </c>
      <c r="P6" s="239" t="s">
        <v>1</v>
      </c>
      <c r="Q6" s="275">
        <f>C15</f>
        <v>7.4750000000000011E-2</v>
      </c>
      <c r="S6" s="197"/>
    </row>
    <row r="7" spans="1:19" x14ac:dyDescent="0.2">
      <c r="A7" s="105">
        <v>2</v>
      </c>
      <c r="B7" s="148">
        <v>8.7999999999999995E-2</v>
      </c>
      <c r="C7" s="148">
        <v>0.05</v>
      </c>
      <c r="D7" s="148">
        <v>8.2000000000000003E-2</v>
      </c>
      <c r="E7" s="148">
        <v>3.9E-2</v>
      </c>
      <c r="F7" s="270">
        <v>2.9000000000000001E-2</v>
      </c>
      <c r="I7" s="239" t="str">
        <f>D5</f>
        <v>C</v>
      </c>
      <c r="J7" s="277">
        <f>COVAR($D$6:$D$13,B6:B13)</f>
        <v>1.67953125E-3</v>
      </c>
      <c r="K7" s="192">
        <f>COVAR($D$6:$D$13,C6:C13)</f>
        <v>1.2594062500000001E-3</v>
      </c>
      <c r="L7" s="192">
        <f>COVAR($D$6:$D$13,D6:D13)</f>
        <v>1.5106093750000002E-3</v>
      </c>
      <c r="M7" s="192">
        <f>COVAR($D$6:$D$13,E6:E13)</f>
        <v>2.6835937499999993E-4</v>
      </c>
      <c r="N7" s="276">
        <f>COVAR($D$6:$D$13,F6:F13)</f>
        <v>-1.0171874999999988E-5</v>
      </c>
      <c r="P7" s="239" t="s">
        <v>2</v>
      </c>
      <c r="Q7" s="275">
        <f>D15</f>
        <v>7.1125000000000008E-2</v>
      </c>
      <c r="S7" s="197"/>
    </row>
    <row r="8" spans="1:19" x14ac:dyDescent="0.2">
      <c r="A8" s="105">
        <v>3</v>
      </c>
      <c r="B8" s="148">
        <v>0.125</v>
      </c>
      <c r="C8" s="148">
        <v>0.11899999999999999</v>
      </c>
      <c r="D8" s="148">
        <v>9.2999999999999999E-2</v>
      </c>
      <c r="E8" s="148">
        <v>0.1</v>
      </c>
      <c r="F8" s="270">
        <v>8.3000000000000004E-2</v>
      </c>
      <c r="I8" s="239" t="str">
        <f>E5</f>
        <v>D</v>
      </c>
      <c r="J8" s="277">
        <f>COVAR($E$6:$E$13,B6:B13)</f>
        <v>1.6890625000000006E-4</v>
      </c>
      <c r="K8" s="192">
        <f>COVAR($E$6:$E$13,C6:C13)</f>
        <v>9.1653125000000003E-4</v>
      </c>
      <c r="L8" s="192">
        <f>COVAR($E$6:$E$13,D6:D13)</f>
        <v>2.6835937499999993E-4</v>
      </c>
      <c r="M8" s="192">
        <f>COVAR($E$6:$E$13,E6:E13)</f>
        <v>1.3401093749999999E-3</v>
      </c>
      <c r="N8" s="276">
        <f>COVAR($E$6:$E$13,F6:F13)</f>
        <v>2.9370312500000007E-4</v>
      </c>
      <c r="P8" s="239" t="s">
        <v>65</v>
      </c>
      <c r="Q8" s="275">
        <f>E15</f>
        <v>7.6124999999999998E-2</v>
      </c>
      <c r="S8" s="197"/>
    </row>
    <row r="9" spans="1:19" x14ac:dyDescent="0.2">
      <c r="A9" s="105">
        <v>4</v>
      </c>
      <c r="B9" s="148">
        <v>9.6000000000000002E-2</v>
      </c>
      <c r="C9" s="148">
        <v>0.113</v>
      </c>
      <c r="D9" s="148">
        <v>9.9000000000000005E-2</v>
      </c>
      <c r="E9" s="148">
        <v>7.9000000000000001E-2</v>
      </c>
      <c r="F9" s="270">
        <v>0.127</v>
      </c>
      <c r="I9" s="239" t="str">
        <f>F5</f>
        <v>E</v>
      </c>
      <c r="J9" s="274">
        <f>COVAR($F$6:$F$13,B6:B13)</f>
        <v>-8.1031250000000049E-5</v>
      </c>
      <c r="K9" s="273">
        <f>COVAR($F$6:$F$13,C6:C13)</f>
        <v>8.5468750000000041E-5</v>
      </c>
      <c r="L9" s="273">
        <f>COVAR($F$6:$F$13,D6:D13)</f>
        <v>-1.0171874999999988E-5</v>
      </c>
      <c r="M9" s="273">
        <f>COVAR($F$6:$F$13,E6:E13)</f>
        <v>2.9370312500000007E-4</v>
      </c>
      <c r="N9" s="272">
        <f>COVAR($F$6:$F$13,F6:F13)</f>
        <v>1.0812343749999999E-3</v>
      </c>
      <c r="P9" s="239" t="s">
        <v>64</v>
      </c>
      <c r="Q9" s="271">
        <f>F15</f>
        <v>8.237499999999999E-2</v>
      </c>
      <c r="S9" s="197"/>
    </row>
    <row r="10" spans="1:19" x14ac:dyDescent="0.2">
      <c r="A10" s="105">
        <v>5</v>
      </c>
      <c r="B10" s="148">
        <v>3.0000000000000001E-3</v>
      </c>
      <c r="C10" s="148">
        <v>2.7E-2</v>
      </c>
      <c r="D10" s="148">
        <v>8.9999999999999993E-3</v>
      </c>
      <c r="E10" s="148">
        <v>3.6999999999999998E-2</v>
      </c>
      <c r="F10" s="270">
        <v>5.5E-2</v>
      </c>
      <c r="I10" s="239"/>
      <c r="J10" s="47"/>
      <c r="K10" s="47"/>
      <c r="L10" s="47"/>
      <c r="M10" s="47"/>
      <c r="N10" s="47"/>
      <c r="P10" s="192"/>
      <c r="Q10" s="197"/>
      <c r="S10" s="197"/>
    </row>
    <row r="11" spans="1:19" x14ac:dyDescent="0.2">
      <c r="A11" s="105">
        <v>6</v>
      </c>
      <c r="B11" s="148">
        <v>1E-3</v>
      </c>
      <c r="C11" s="148">
        <v>1.7999999999999999E-2</v>
      </c>
      <c r="D11" s="148">
        <v>1.7000000000000001E-2</v>
      </c>
      <c r="E11" s="148">
        <v>9.1999999999999998E-2</v>
      </c>
      <c r="F11" s="270">
        <v>0.13300000000000001</v>
      </c>
      <c r="I11" s="7"/>
      <c r="J11" s="7"/>
      <c r="K11" s="7"/>
      <c r="L11" s="7"/>
      <c r="M11" s="7"/>
      <c r="N11" s="7"/>
      <c r="O11" s="7"/>
    </row>
    <row r="12" spans="1:19" ht="15.75" x14ac:dyDescent="0.25">
      <c r="A12" s="105">
        <v>7</v>
      </c>
      <c r="B12" s="148">
        <v>7.9000000000000001E-2</v>
      </c>
      <c r="C12" s="148">
        <v>5.1999999999999998E-2</v>
      </c>
      <c r="D12" s="148">
        <v>9.0999999999999998E-2</v>
      </c>
      <c r="E12" s="148">
        <v>2.1000000000000001E-2</v>
      </c>
      <c r="F12" s="270">
        <v>9.1999999999999998E-2</v>
      </c>
      <c r="I12" s="22" t="s">
        <v>108</v>
      </c>
      <c r="J12" s="7"/>
      <c r="K12" s="8"/>
      <c r="L12" s="7"/>
      <c r="M12" s="7"/>
      <c r="N12" s="22" t="s">
        <v>107</v>
      </c>
      <c r="O12" s="7"/>
      <c r="P12" s="8"/>
    </row>
    <row r="13" spans="1:19" x14ac:dyDescent="0.2">
      <c r="A13" s="105">
        <v>8</v>
      </c>
      <c r="B13" s="148">
        <v>0.111</v>
      </c>
      <c r="C13" s="148">
        <v>0.129</v>
      </c>
      <c r="D13" s="148">
        <v>0.127</v>
      </c>
      <c r="E13" s="148">
        <v>0.11899999999999999</v>
      </c>
      <c r="F13" s="270">
        <v>7.6999999999999999E-2</v>
      </c>
      <c r="I13" s="269" t="s">
        <v>106</v>
      </c>
      <c r="J13" s="268"/>
      <c r="K13" s="267">
        <v>0</v>
      </c>
      <c r="L13" s="7"/>
      <c r="M13" s="7"/>
      <c r="N13" s="269" t="s">
        <v>106</v>
      </c>
      <c r="O13" s="268"/>
      <c r="P13" s="267">
        <v>7.0000000000000007E-2</v>
      </c>
    </row>
    <row r="14" spans="1:19" x14ac:dyDescent="0.2">
      <c r="A14" s="161"/>
      <c r="B14" s="7"/>
      <c r="C14" s="7"/>
      <c r="D14" s="7"/>
      <c r="E14" s="7"/>
      <c r="F14" s="160"/>
      <c r="L14" s="209"/>
      <c r="M14" s="7"/>
    </row>
    <row r="15" spans="1:19" x14ac:dyDescent="0.2">
      <c r="A15" s="158" t="s">
        <v>70</v>
      </c>
      <c r="B15" s="266">
        <f>AVERAGE(B6:B13)</f>
        <v>6.5750000000000003E-2</v>
      </c>
      <c r="C15" s="266">
        <f>AVERAGE(C6:C13)</f>
        <v>7.4750000000000011E-2</v>
      </c>
      <c r="D15" s="266">
        <f>AVERAGE(D6:D13)</f>
        <v>7.1125000000000008E-2</v>
      </c>
      <c r="E15" s="266">
        <f>AVERAGE(E6:E13)</f>
        <v>7.6124999999999998E-2</v>
      </c>
      <c r="F15" s="265">
        <f>AVERAGE(F6:F13)</f>
        <v>8.237499999999999E-2</v>
      </c>
      <c r="G15" s="7"/>
      <c r="I15" s="7"/>
      <c r="J15" s="16" t="s">
        <v>87</v>
      </c>
      <c r="K15" s="244" t="s">
        <v>86</v>
      </c>
      <c r="L15" s="244" t="s">
        <v>105</v>
      </c>
      <c r="M15" s="7"/>
      <c r="N15" s="7"/>
      <c r="O15" s="16" t="s">
        <v>87</v>
      </c>
      <c r="P15" s="244" t="s">
        <v>86</v>
      </c>
      <c r="Q15" s="244" t="s">
        <v>104</v>
      </c>
    </row>
    <row r="16" spans="1:19" x14ac:dyDescent="0.2">
      <c r="A16" s="7"/>
      <c r="B16" s="211"/>
      <c r="C16" s="211"/>
      <c r="D16" s="211"/>
      <c r="E16" s="211"/>
      <c r="F16" s="211"/>
      <c r="G16" s="8"/>
      <c r="I16" s="239" t="s">
        <v>0</v>
      </c>
      <c r="J16" s="264">
        <f>Q5-$K$13</f>
        <v>6.5750000000000003E-2</v>
      </c>
      <c r="K16" s="262">
        <f t="array" ref="K16:K20">MMULT(MINVERSE($J$5:$N$9),$J$16:$J$20)</f>
        <v>6.6671867549923718</v>
      </c>
      <c r="L16" s="263">
        <f>K16/SUM($K$16:$K$20)</f>
        <v>4.2416560254634146E-2</v>
      </c>
      <c r="M16" s="7"/>
      <c r="N16" s="239" t="s">
        <v>0</v>
      </c>
      <c r="O16" s="243">
        <f>Q5-$P$13</f>
        <v>-4.2500000000000038E-3</v>
      </c>
      <c r="P16" s="262">
        <f t="array" ref="P16:P20">MMULT(MINVERSE($J$5:$N$9),$O$16:$O$20)</f>
        <v>-22.876859524493153</v>
      </c>
      <c r="Q16" s="164">
        <f>P16/SUM($P$16:$P$20)</f>
        <v>-2.2868673559912747</v>
      </c>
    </row>
    <row r="17" spans="1:17" x14ac:dyDescent="0.2">
      <c r="E17" s="209"/>
      <c r="F17" s="209"/>
      <c r="G17" s="7"/>
      <c r="I17" s="239" t="s">
        <v>1</v>
      </c>
      <c r="J17" s="261">
        <f>Q6-$K$13</f>
        <v>7.4750000000000011E-2</v>
      </c>
      <c r="K17" s="260">
        <v>-65.115637046309189</v>
      </c>
      <c r="L17" s="259">
        <f>K17/SUM($K$16:$K$20)</f>
        <v>-0.41426488319462434</v>
      </c>
      <c r="M17" s="7"/>
      <c r="N17" s="239" t="s">
        <v>1</v>
      </c>
      <c r="O17" s="241">
        <f>Q6-$P$13</f>
        <v>4.7500000000000042E-3</v>
      </c>
      <c r="P17" s="258">
        <v>15.063395176692129</v>
      </c>
      <c r="Q17" s="162">
        <f>P17/SUM($P$16:$P$20)</f>
        <v>1.5058005082861941</v>
      </c>
    </row>
    <row r="18" spans="1:17" x14ac:dyDescent="0.2">
      <c r="E18" s="189"/>
      <c r="F18" s="189"/>
      <c r="G18" s="7"/>
      <c r="I18" s="239" t="s">
        <v>2</v>
      </c>
      <c r="J18" s="261">
        <f>Q7-$K$13</f>
        <v>7.1125000000000008E-2</v>
      </c>
      <c r="K18" s="260">
        <v>81.920931532797937</v>
      </c>
      <c r="L18" s="259">
        <f>K18/SUM($K$16:$K$20)</f>
        <v>0.52117996032955849</v>
      </c>
      <c r="M18" s="7"/>
      <c r="N18" s="239" t="s">
        <v>2</v>
      </c>
      <c r="O18" s="241">
        <f>Q7-$P$13</f>
        <v>1.125000000000001E-3</v>
      </c>
      <c r="P18" s="258">
        <v>15.166082997105123</v>
      </c>
      <c r="Q18" s="162">
        <f>P18/SUM($P$16:$P$20)</f>
        <v>1.516065615877074</v>
      </c>
    </row>
    <row r="19" spans="1:17" ht="15.75" x14ac:dyDescent="0.25">
      <c r="A19" s="22" t="s">
        <v>103</v>
      </c>
      <c r="B19" s="8"/>
      <c r="C19" s="7"/>
      <c r="D19" s="7"/>
      <c r="E19" s="7"/>
      <c r="F19" s="192"/>
      <c r="G19" s="7"/>
      <c r="I19" s="239" t="s">
        <v>65</v>
      </c>
      <c r="J19" s="261">
        <f>Q8-$K$13</f>
        <v>7.6124999999999998E-2</v>
      </c>
      <c r="K19" s="260">
        <v>70.167556264739687</v>
      </c>
      <c r="L19" s="259">
        <f>K19/SUM($K$16:$K$20)</f>
        <v>0.44640513121897213</v>
      </c>
      <c r="N19" s="239" t="s">
        <v>65</v>
      </c>
      <c r="O19" s="241">
        <f>Q8-$P$13</f>
        <v>6.1249999999999916E-3</v>
      </c>
      <c r="P19" s="258">
        <v>-8.2812807288407129</v>
      </c>
      <c r="Q19" s="162">
        <f>P19/SUM($P$16:$P$20)</f>
        <v>-0.82783174606240195</v>
      </c>
    </row>
    <row r="20" spans="1:17" x14ac:dyDescent="0.2">
      <c r="B20" s="211"/>
      <c r="C20" s="211"/>
      <c r="D20" s="211"/>
      <c r="E20" s="211"/>
      <c r="F20" s="211"/>
      <c r="G20" s="7"/>
      <c r="I20" s="239" t="s">
        <v>64</v>
      </c>
      <c r="J20" s="257">
        <f>Q9-$K$13</f>
        <v>8.237499999999999E-2</v>
      </c>
      <c r="K20" s="256">
        <v>63.543541618726252</v>
      </c>
      <c r="L20" s="255">
        <f>K20/SUM($K$16:$K$20)</f>
        <v>0.40426323139145942</v>
      </c>
      <c r="N20" s="239" t="s">
        <v>64</v>
      </c>
      <c r="O20" s="238">
        <f>Q9-$P$13</f>
        <v>1.2374999999999983E-2</v>
      </c>
      <c r="P20" s="254">
        <v>10.932241633269348</v>
      </c>
      <c r="Q20" s="159">
        <f>P20/SUM($P$16:$P$20)</f>
        <v>1.0928329778904085</v>
      </c>
    </row>
    <row r="21" spans="1:17" ht="15.75" x14ac:dyDescent="0.3">
      <c r="A21" s="253" t="s">
        <v>102</v>
      </c>
      <c r="B21" s="21"/>
      <c r="C21" s="252" t="s">
        <v>101</v>
      </c>
      <c r="D21" s="251" t="s">
        <v>100</v>
      </c>
      <c r="E21" s="21"/>
      <c r="G21" s="7"/>
      <c r="J21" s="197"/>
      <c r="O21" s="197"/>
    </row>
    <row r="22" spans="1:17" x14ac:dyDescent="0.2">
      <c r="A22" s="7"/>
      <c r="B22" s="233">
        <v>-1.2</v>
      </c>
      <c r="C22" s="232">
        <f t="shared" ref="C22:C57" si="0">B22*$J$23+(1-B22)*$O$23</f>
        <v>0.12205708717872094</v>
      </c>
      <c r="D22" s="232">
        <f t="shared" ref="D22:D57" si="1">SQRT((B22^2)*($J$25^2)+((1-B22)^2)*($O$25^2)+2*B22*(1-B22)*$L$27)</f>
        <v>0.10255062317499504</v>
      </c>
      <c r="E22" s="7"/>
      <c r="F22" s="7"/>
      <c r="G22" s="7"/>
      <c r="H22" s="104"/>
      <c r="I22" s="235" t="s">
        <v>99</v>
      </c>
      <c r="N22" s="235" t="s">
        <v>98</v>
      </c>
    </row>
    <row r="23" spans="1:17" ht="15" x14ac:dyDescent="0.3">
      <c r="A23" s="7"/>
      <c r="B23" s="233">
        <v>-1.1000000000000001</v>
      </c>
      <c r="C23" s="232">
        <f t="shared" si="0"/>
        <v>0.11997155084315632</v>
      </c>
      <c r="D23" s="232">
        <f t="shared" si="1"/>
        <v>9.8237911938005795E-2</v>
      </c>
      <c r="E23" s="7"/>
      <c r="F23" s="7"/>
      <c r="H23" s="103"/>
      <c r="I23" s="236" t="s">
        <v>97</v>
      </c>
      <c r="J23" s="55">
        <f>SUMPRODUCT($L$16:$L$20,$Q$5:$Q$9)</f>
        <v>7.617528779629959E-2</v>
      </c>
      <c r="N23" s="236" t="s">
        <v>96</v>
      </c>
      <c r="O23" s="55">
        <f>SUMPRODUCT($Q$16:$Q$20,$Q$5:$Q$9)</f>
        <v>9.7030651151945646E-2</v>
      </c>
    </row>
    <row r="24" spans="1:17" x14ac:dyDescent="0.2">
      <c r="A24" s="7"/>
      <c r="B24" s="233">
        <v>-1</v>
      </c>
      <c r="C24" s="232">
        <f t="shared" si="0"/>
        <v>0.1178860145075917</v>
      </c>
      <c r="D24" s="232">
        <f t="shared" si="1"/>
        <v>9.3935012324815423E-2</v>
      </c>
      <c r="E24" s="7"/>
      <c r="F24" s="8"/>
      <c r="I24" s="235" t="s">
        <v>95</v>
      </c>
      <c r="N24" s="235" t="s">
        <v>94</v>
      </c>
    </row>
    <row r="25" spans="1:17" ht="15.75" x14ac:dyDescent="0.3">
      <c r="A25" s="7"/>
      <c r="B25" s="233">
        <v>-0.9</v>
      </c>
      <c r="C25" s="232">
        <f t="shared" si="0"/>
        <v>0.11580047817202707</v>
      </c>
      <c r="D25" s="232">
        <f t="shared" si="1"/>
        <v>8.9643337226764153E-2</v>
      </c>
      <c r="E25" s="7"/>
      <c r="F25" s="8"/>
      <c r="I25" s="234" t="s">
        <v>93</v>
      </c>
      <c r="J25" s="55">
        <f t="array" ref="J25">SQRT(MMULT(TRANSPOSE($L$16:$L$20),MMULT($J$5:$N$9,$L$16:$L$20)))</f>
        <v>2.2014228249952073E-2</v>
      </c>
      <c r="N25" s="234" t="s">
        <v>92</v>
      </c>
      <c r="O25" s="55">
        <f t="array" ref="O25">SQRT(MMULT(TRANSPOSE($Q$16:$Q$20),MMULT($J$5:$N$9,$Q$16:$Q$20)))</f>
        <v>5.1981707212610986E-2</v>
      </c>
    </row>
    <row r="26" spans="1:17" x14ac:dyDescent="0.2">
      <c r="A26" s="7"/>
      <c r="B26" s="233">
        <v>-0.80000000000000104</v>
      </c>
      <c r="C26" s="232">
        <f t="shared" si="0"/>
        <v>0.11371494183646252</v>
      </c>
      <c r="D26" s="232">
        <f t="shared" si="1"/>
        <v>8.5364579586639996E-2</v>
      </c>
      <c r="E26" s="7"/>
      <c r="F26" s="7"/>
      <c r="G26" s="7"/>
      <c r="J26" s="248"/>
      <c r="K26" t="s">
        <v>91</v>
      </c>
    </row>
    <row r="27" spans="1:17" ht="15.75" x14ac:dyDescent="0.3">
      <c r="A27" s="7"/>
      <c r="B27" s="233">
        <v>-0.70000000000000095</v>
      </c>
      <c r="C27" s="232">
        <f t="shared" si="0"/>
        <v>0.11162940550089792</v>
      </c>
      <c r="D27" s="232">
        <f t="shared" si="1"/>
        <v>8.1100783948248656E-2</v>
      </c>
      <c r="E27" s="7"/>
      <c r="F27" s="7"/>
      <c r="G27" s="155"/>
      <c r="I27" s="91"/>
      <c r="K27" s="250" t="s">
        <v>90</v>
      </c>
      <c r="L27" s="249">
        <f t="array" ref="L27">MMULT(TRANSPOSE($L$16:$L$20),MMULT($J$5:$N$9,$Q$16:$Q$20))</f>
        <v>6.1730781098205353E-4</v>
      </c>
    </row>
    <row r="28" spans="1:17" x14ac:dyDescent="0.2">
      <c r="A28" s="7"/>
      <c r="B28" s="233">
        <v>-0.60000000000000098</v>
      </c>
      <c r="C28" s="232">
        <f t="shared" si="0"/>
        <v>0.10954386916533332</v>
      </c>
      <c r="D28" s="232">
        <f t="shared" si="1"/>
        <v>7.6854440575685079E-2</v>
      </c>
      <c r="E28" s="7"/>
      <c r="F28" s="7"/>
      <c r="G28" s="7"/>
      <c r="J28" s="248"/>
    </row>
    <row r="29" spans="1:17" x14ac:dyDescent="0.2">
      <c r="A29" s="7"/>
      <c r="B29" s="233">
        <v>-0.500000000000001</v>
      </c>
      <c r="C29" s="232">
        <f t="shared" si="0"/>
        <v>0.10745833282976869</v>
      </c>
      <c r="D29" s="232">
        <f t="shared" si="1"/>
        <v>7.262861065411344E-2</v>
      </c>
      <c r="E29" s="7"/>
      <c r="F29" s="7"/>
      <c r="I29" s="247"/>
      <c r="J29" s="246"/>
    </row>
    <row r="30" spans="1:17" ht="15.75" x14ac:dyDescent="0.25">
      <c r="A30" s="7"/>
      <c r="B30" s="233">
        <v>-0.40000000000000102</v>
      </c>
      <c r="C30" s="232">
        <f t="shared" si="0"/>
        <v>0.10537279649420409</v>
      </c>
      <c r="D30" s="232">
        <f t="shared" si="1"/>
        <v>6.8427094816719977E-2</v>
      </c>
      <c r="E30" s="7"/>
      <c r="F30" s="7"/>
      <c r="I30" s="22" t="s">
        <v>89</v>
      </c>
      <c r="N30" s="4"/>
    </row>
    <row r="31" spans="1:17" ht="14.25" x14ac:dyDescent="0.25">
      <c r="A31" s="7"/>
      <c r="B31" s="233">
        <v>-0.30000000000000099</v>
      </c>
      <c r="C31" s="232">
        <f t="shared" si="0"/>
        <v>0.10328726015863948</v>
      </c>
      <c r="D31" s="232">
        <f t="shared" si="1"/>
        <v>6.4254662824811862E-2</v>
      </c>
      <c r="E31" s="245"/>
      <c r="F31" s="245"/>
      <c r="I31" s="23" t="s">
        <v>88</v>
      </c>
      <c r="J31" s="209"/>
      <c r="K31" s="99">
        <v>0.05</v>
      </c>
    </row>
    <row r="32" spans="1:17" x14ac:dyDescent="0.2">
      <c r="A32" s="7"/>
      <c r="B32" s="233">
        <v>-0.20000000000000101</v>
      </c>
      <c r="C32" s="232">
        <f t="shared" si="0"/>
        <v>0.10120172382307488</v>
      </c>
      <c r="D32" s="232">
        <f t="shared" si="1"/>
        <v>6.0117370655813136E-2</v>
      </c>
      <c r="E32" s="7"/>
      <c r="F32" s="7"/>
    </row>
    <row r="33" spans="1:15" x14ac:dyDescent="0.2">
      <c r="A33" s="7"/>
      <c r="B33" s="233">
        <v>-9.9999999999999895E-2</v>
      </c>
      <c r="C33" s="232">
        <f t="shared" si="0"/>
        <v>9.9116187487510235E-2</v>
      </c>
      <c r="D33" s="232">
        <f t="shared" si="1"/>
        <v>5.6023004065926973E-2</v>
      </c>
      <c r="E33" s="7"/>
      <c r="F33" s="7"/>
      <c r="I33" s="7"/>
      <c r="J33" s="16" t="s">
        <v>87</v>
      </c>
      <c r="K33" s="244" t="s">
        <v>86</v>
      </c>
      <c r="L33" s="244" t="s">
        <v>85</v>
      </c>
    </row>
    <row r="34" spans="1:15" x14ac:dyDescent="0.2">
      <c r="A34" s="7"/>
      <c r="B34" s="233">
        <v>0</v>
      </c>
      <c r="C34" s="232">
        <f t="shared" si="0"/>
        <v>9.7030651151945646E-2</v>
      </c>
      <c r="D34" s="232">
        <f t="shared" si="1"/>
        <v>5.1981707212610986E-2</v>
      </c>
      <c r="E34" s="7"/>
      <c r="F34" s="7"/>
      <c r="I34" s="239" t="s">
        <v>0</v>
      </c>
      <c r="J34" s="243">
        <f>Q5-$K$31</f>
        <v>1.575E-2</v>
      </c>
      <c r="K34" s="242">
        <f t="array" ref="K34:K38">MMULT(MINVERSE($J$5:$N$9),$J$34:$J$38)</f>
        <v>-14.435703444640136</v>
      </c>
      <c r="L34" s="164">
        <f>K34/SUM($K$34:$K$38)</f>
        <v>-0.27731632360722974</v>
      </c>
    </row>
    <row r="35" spans="1:15" x14ac:dyDescent="0.2">
      <c r="A35" s="7"/>
      <c r="B35" s="233">
        <v>0.1</v>
      </c>
      <c r="C35" s="232">
        <f t="shared" si="0"/>
        <v>9.4945114816381043E-2</v>
      </c>
      <c r="D35" s="232">
        <f t="shared" si="1"/>
        <v>4.8006884454926325E-2</v>
      </c>
      <c r="E35" s="7"/>
      <c r="F35" s="7"/>
      <c r="I35" s="239" t="s">
        <v>1</v>
      </c>
      <c r="J35" s="241">
        <f>Q6-$K$31</f>
        <v>2.4750000000000008E-2</v>
      </c>
      <c r="K35" s="240">
        <v>-7.8448997441653923</v>
      </c>
      <c r="L35" s="162">
        <f>K35/SUM($K$34:$K$38)</f>
        <v>-0.15070403492716503</v>
      </c>
    </row>
    <row r="36" spans="1:15" x14ac:dyDescent="0.2">
      <c r="A36" s="7"/>
      <c r="B36" s="233">
        <v>0.2</v>
      </c>
      <c r="C36" s="232">
        <f t="shared" si="0"/>
        <v>9.285957848081644E-2</v>
      </c>
      <c r="D36" s="232">
        <f t="shared" si="1"/>
        <v>4.4116507064408096E-2</v>
      </c>
      <c r="E36" s="7"/>
      <c r="F36" s="7"/>
      <c r="I36" s="239" t="s">
        <v>2</v>
      </c>
      <c r="J36" s="241">
        <f>Q7-$K$31</f>
        <v>2.1125000000000005E-2</v>
      </c>
      <c r="K36" s="240">
        <v>34.23889686444592</v>
      </c>
      <c r="L36" s="162">
        <f>K36/SUM($K$34:$K$38)</f>
        <v>0.65774453175959846</v>
      </c>
    </row>
    <row r="37" spans="1:15" x14ac:dyDescent="0.2">
      <c r="A37" s="7"/>
      <c r="B37" s="233">
        <v>0.3</v>
      </c>
      <c r="C37" s="232">
        <f t="shared" si="0"/>
        <v>9.077404214525181E-2</v>
      </c>
      <c r="D37" s="232">
        <f t="shared" si="1"/>
        <v>4.0335017121895231E-2</v>
      </c>
      <c r="E37" s="7"/>
      <c r="F37" s="7"/>
      <c r="I37" s="239" t="s">
        <v>65</v>
      </c>
      <c r="J37" s="241">
        <f>Q8-$K$31</f>
        <v>2.6124999999999995E-2</v>
      </c>
      <c r="K37" s="240">
        <v>14.132672697896556</v>
      </c>
      <c r="L37" s="162">
        <f>K37/SUM($K$34:$K$38)</f>
        <v>0.27149496734640377</v>
      </c>
      <c r="O37" t="s">
        <v>84</v>
      </c>
    </row>
    <row r="38" spans="1:15" x14ac:dyDescent="0.2">
      <c r="A38" s="7"/>
      <c r="B38" s="233">
        <v>0.4</v>
      </c>
      <c r="C38" s="232">
        <f t="shared" si="0"/>
        <v>8.8688505809687221E-2</v>
      </c>
      <c r="D38" s="232">
        <f t="shared" si="1"/>
        <v>3.6696092258542791E-2</v>
      </c>
      <c r="E38" s="7"/>
      <c r="F38" s="7"/>
      <c r="I38" s="239" t="s">
        <v>64</v>
      </c>
      <c r="J38" s="238">
        <f>Q9-$K$31</f>
        <v>3.2374999999999987E-2</v>
      </c>
      <c r="K38" s="237">
        <v>25.964041629114185</v>
      </c>
      <c r="L38" s="159">
        <f>K38/SUM($K$34:$K$38)</f>
        <v>0.49878085942839256</v>
      </c>
      <c r="O38" t="s">
        <v>83</v>
      </c>
    </row>
    <row r="39" spans="1:15" x14ac:dyDescent="0.2">
      <c r="B39" s="233">
        <v>0.5</v>
      </c>
      <c r="C39" s="232">
        <f t="shared" si="0"/>
        <v>8.6602969474122618E-2</v>
      </c>
      <c r="D39" s="232">
        <f t="shared" si="1"/>
        <v>3.3246577839466079E-2</v>
      </c>
      <c r="M39" s="3" t="s">
        <v>82</v>
      </c>
      <c r="N39" s="3" t="s">
        <v>81</v>
      </c>
      <c r="O39" s="44">
        <v>0.8</v>
      </c>
    </row>
    <row r="40" spans="1:15" ht="15" customHeight="1" x14ac:dyDescent="0.3">
      <c r="B40" s="233">
        <v>0.6</v>
      </c>
      <c r="C40" s="232">
        <f t="shared" si="0"/>
        <v>8.4517433138558015E-2</v>
      </c>
      <c r="D40" s="232">
        <f t="shared" si="1"/>
        <v>3.0051769651522346E-2</v>
      </c>
      <c r="I40" s="235" t="s">
        <v>42</v>
      </c>
      <c r="K40" s="236" t="s">
        <v>80</v>
      </c>
      <c r="L40" s="114">
        <f>SUMPRODUCT($L$34:$L$38,$Q$5:$Q$9)</f>
        <v>7.9038032618079318E-2</v>
      </c>
      <c r="M40" s="24">
        <f>$K$31</f>
        <v>0.05</v>
      </c>
      <c r="N40" s="28">
        <f>L40+(L40-M40)*$O$39</f>
        <v>0.10226845871254277</v>
      </c>
    </row>
    <row r="41" spans="1:15" ht="15.75" customHeight="1" x14ac:dyDescent="0.3">
      <c r="B41" s="233">
        <v>0.7</v>
      </c>
      <c r="C41" s="232">
        <f t="shared" si="0"/>
        <v>8.2431896802993398E-2</v>
      </c>
      <c r="D41" s="232">
        <f t="shared" si="1"/>
        <v>2.720156154534022E-2</v>
      </c>
      <c r="I41" s="235" t="s">
        <v>6</v>
      </c>
      <c r="K41" s="234" t="s">
        <v>79</v>
      </c>
      <c r="L41" s="155">
        <f t="array" ref="L41">SQRT(MMULT(TRANSPOSE($L$34:$L$38),MMULT($J$5:$N$9,$L$34:$L$38)))</f>
        <v>2.3618501265639052E-2</v>
      </c>
      <c r="M41" s="39">
        <v>0</v>
      </c>
      <c r="N41" s="28">
        <f>L41+(L41-M41)*$O$39</f>
        <v>4.2513302278150297E-2</v>
      </c>
    </row>
    <row r="42" spans="1:15" x14ac:dyDescent="0.2">
      <c r="B42" s="233">
        <v>0.8</v>
      </c>
      <c r="C42" s="232">
        <f t="shared" si="0"/>
        <v>8.0346360467428796E-2</v>
      </c>
      <c r="D42" s="232">
        <f t="shared" si="1"/>
        <v>2.4814979588667688E-2</v>
      </c>
    </row>
    <row r="43" spans="1:15" x14ac:dyDescent="0.2">
      <c r="B43" s="233">
        <v>0.9</v>
      </c>
      <c r="C43" s="232">
        <f t="shared" si="0"/>
        <v>7.8260824131864193E-2</v>
      </c>
      <c r="D43" s="232">
        <f t="shared" si="1"/>
        <v>2.3036571872380361E-2</v>
      </c>
    </row>
    <row r="44" spans="1:15" x14ac:dyDescent="0.2">
      <c r="B44" s="233">
        <v>1</v>
      </c>
      <c r="C44" s="232">
        <f t="shared" si="0"/>
        <v>7.617528779629959E-2</v>
      </c>
      <c r="D44" s="232">
        <f t="shared" si="1"/>
        <v>2.2014228249952073E-2</v>
      </c>
    </row>
    <row r="45" spans="1:15" x14ac:dyDescent="0.2">
      <c r="B45" s="233">
        <v>1.1000000000000001</v>
      </c>
      <c r="C45" s="232">
        <f t="shared" si="0"/>
        <v>7.4089751460734987E-2</v>
      </c>
      <c r="D45" s="232">
        <f t="shared" si="1"/>
        <v>2.185431347388702E-2</v>
      </c>
    </row>
    <row r="46" spans="1:15" x14ac:dyDescent="0.2">
      <c r="B46" s="233">
        <v>1.2</v>
      </c>
      <c r="C46" s="232">
        <f t="shared" si="0"/>
        <v>7.2004215125170384E-2</v>
      </c>
      <c r="D46" s="232">
        <f t="shared" si="1"/>
        <v>2.2575162447990078E-2</v>
      </c>
    </row>
    <row r="47" spans="1:15" x14ac:dyDescent="0.2">
      <c r="B47" s="233">
        <v>1.3</v>
      </c>
      <c r="C47" s="232">
        <f t="shared" si="0"/>
        <v>6.9918678789605782E-2</v>
      </c>
      <c r="D47" s="232">
        <f t="shared" si="1"/>
        <v>2.409786446670437E-2</v>
      </c>
    </row>
    <row r="48" spans="1:15" x14ac:dyDescent="0.2">
      <c r="B48" s="233">
        <v>1.4</v>
      </c>
      <c r="C48" s="232">
        <f t="shared" si="0"/>
        <v>6.7833142454041165E-2</v>
      </c>
      <c r="D48" s="232">
        <f t="shared" si="1"/>
        <v>2.6283423565480475E-2</v>
      </c>
    </row>
    <row r="49" spans="2:4" x14ac:dyDescent="0.2">
      <c r="B49" s="233">
        <v>1.5</v>
      </c>
      <c r="C49" s="232">
        <f t="shared" si="0"/>
        <v>6.5747606118476562E-2</v>
      </c>
      <c r="D49" s="232">
        <f t="shared" si="1"/>
        <v>2.8982267112038454E-2</v>
      </c>
    </row>
    <row r="50" spans="2:4" x14ac:dyDescent="0.2">
      <c r="B50" s="233">
        <v>1.6</v>
      </c>
      <c r="C50" s="232">
        <f t="shared" si="0"/>
        <v>6.3662069782911959E-2</v>
      </c>
      <c r="D50" s="232">
        <f t="shared" si="1"/>
        <v>3.206504997265601E-2</v>
      </c>
    </row>
    <row r="51" spans="2:4" x14ac:dyDescent="0.2">
      <c r="B51" s="233">
        <v>1.7</v>
      </c>
      <c r="C51" s="232">
        <f t="shared" si="0"/>
        <v>6.157653344734737E-2</v>
      </c>
      <c r="D51" s="232">
        <f t="shared" si="1"/>
        <v>3.5431697993584754E-2</v>
      </c>
    </row>
    <row r="52" spans="2:4" x14ac:dyDescent="0.2">
      <c r="B52" s="233">
        <v>1.8</v>
      </c>
      <c r="C52" s="232">
        <f t="shared" si="0"/>
        <v>5.949099711178274E-2</v>
      </c>
      <c r="D52" s="232">
        <f t="shared" si="1"/>
        <v>3.9008783444662291E-2</v>
      </c>
    </row>
    <row r="53" spans="2:4" x14ac:dyDescent="0.2">
      <c r="B53" s="233">
        <v>1.9</v>
      </c>
      <c r="C53" s="232">
        <f t="shared" si="0"/>
        <v>5.7405460776218151E-2</v>
      </c>
      <c r="D53" s="232">
        <f t="shared" si="1"/>
        <v>4.2743506163168334E-2</v>
      </c>
    </row>
    <row r="54" spans="2:4" x14ac:dyDescent="0.2">
      <c r="B54" s="233">
        <v>2</v>
      </c>
      <c r="C54" s="232">
        <f t="shared" si="0"/>
        <v>5.5319924440653534E-2</v>
      </c>
      <c r="D54" s="232">
        <f t="shared" si="1"/>
        <v>4.6597978739140074E-2</v>
      </c>
    </row>
    <row r="55" spans="2:4" x14ac:dyDescent="0.2">
      <c r="B55" s="233">
        <v>2.1</v>
      </c>
      <c r="C55" s="232">
        <f t="shared" si="0"/>
        <v>5.3234388105088917E-2</v>
      </c>
      <c r="D55" s="232">
        <f t="shared" si="1"/>
        <v>5.0544812752548414E-2</v>
      </c>
    </row>
    <row r="56" spans="2:4" x14ac:dyDescent="0.2">
      <c r="B56" s="233">
        <v>2.2000000000000002</v>
      </c>
      <c r="C56" s="232">
        <f t="shared" si="0"/>
        <v>5.1148851769524328E-2</v>
      </c>
      <c r="D56" s="232">
        <f t="shared" si="1"/>
        <v>5.4563969246851009E-2</v>
      </c>
    </row>
    <row r="57" spans="2:4" x14ac:dyDescent="0.2">
      <c r="B57" s="233">
        <v>2.2999999999999998</v>
      </c>
      <c r="C57" s="232">
        <f t="shared" si="0"/>
        <v>4.9063315433959725E-2</v>
      </c>
      <c r="D57" s="232">
        <f t="shared" si="1"/>
        <v>5.8640579413207633E-2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activeCell="B2" sqref="B2"/>
    </sheetView>
  </sheetViews>
  <sheetFormatPr baseColWidth="10" defaultColWidth="11.42578125" defaultRowHeight="12.75" x14ac:dyDescent="0.2"/>
  <cols>
    <col min="1" max="1" width="13.5703125" customWidth="1"/>
    <col min="2" max="5" width="9.7109375" customWidth="1"/>
    <col min="6" max="6" width="9.140625" customWidth="1"/>
    <col min="7" max="8" width="8.7109375" customWidth="1"/>
    <col min="9" max="9" width="11.42578125" customWidth="1"/>
    <col min="10" max="10" width="8.7109375" customWidth="1"/>
    <col min="11" max="11" width="12.5703125" customWidth="1"/>
    <col min="12" max="14" width="8.7109375" customWidth="1"/>
    <col min="15" max="16" width="9.140625" customWidth="1"/>
    <col min="17" max="17" width="11" customWidth="1"/>
    <col min="18" max="256" width="9.140625" customWidth="1"/>
  </cols>
  <sheetData>
    <row r="1" spans="1:14" x14ac:dyDescent="0.2">
      <c r="A1" s="1" t="s">
        <v>150</v>
      </c>
    </row>
    <row r="3" spans="1:14" ht="15.75" x14ac:dyDescent="0.25">
      <c r="A3" s="231" t="s">
        <v>78</v>
      </c>
      <c r="H3" s="231" t="s">
        <v>37</v>
      </c>
    </row>
    <row r="4" spans="1:14" ht="25.5" x14ac:dyDescent="0.2">
      <c r="A4" s="315" t="s">
        <v>77</v>
      </c>
      <c r="B4" s="316" t="s">
        <v>75</v>
      </c>
      <c r="C4" s="316" t="s">
        <v>74</v>
      </c>
      <c r="D4" s="317" t="s">
        <v>73</v>
      </c>
      <c r="E4" s="316" t="s">
        <v>72</v>
      </c>
      <c r="F4" s="318" t="s">
        <v>71</v>
      </c>
      <c r="G4" s="3"/>
      <c r="H4" s="3" t="s">
        <v>76</v>
      </c>
      <c r="I4" s="3" t="s">
        <v>75</v>
      </c>
      <c r="J4" s="3" t="s">
        <v>74</v>
      </c>
      <c r="K4" s="230" t="s">
        <v>117</v>
      </c>
      <c r="L4" s="3" t="s">
        <v>116</v>
      </c>
      <c r="M4" s="229" t="s">
        <v>115</v>
      </c>
      <c r="N4" s="228"/>
    </row>
    <row r="5" spans="1:14" x14ac:dyDescent="0.2">
      <c r="A5" s="319">
        <v>40087</v>
      </c>
      <c r="B5" s="320">
        <v>375.1</v>
      </c>
      <c r="C5" s="320">
        <v>543.07000000000005</v>
      </c>
      <c r="D5" s="320">
        <v>218.9</v>
      </c>
      <c r="E5" s="320">
        <v>233.1</v>
      </c>
      <c r="F5" s="321">
        <v>486.8</v>
      </c>
      <c r="G5" s="213"/>
      <c r="H5" s="227">
        <v>40057</v>
      </c>
      <c r="I5" s="55">
        <f t="shared" ref="I5:I36" si="0">LN(B5/B6)</f>
        <v>1.3689651449571492E-2</v>
      </c>
      <c r="J5" s="55">
        <f t="shared" ref="J5:J36" si="1">LN(C5/C6)</f>
        <v>-2.0648222806551226E-2</v>
      </c>
      <c r="K5" s="55">
        <f t="shared" ref="K5:K36" si="2">LN(D5/D6)</f>
        <v>-7.2826903580833543E-3</v>
      </c>
      <c r="L5" s="55">
        <f t="shared" ref="L5:L36" si="3">LN(E5/E6)</f>
        <v>9.0644974142277665E-2</v>
      </c>
      <c r="M5" s="55">
        <f t="shared" ref="M5:M36" si="4">LN(F5/F6)</f>
        <v>3.3929886307687208E-2</v>
      </c>
      <c r="N5" s="226"/>
    </row>
    <row r="6" spans="1:14" x14ac:dyDescent="0.2">
      <c r="A6" s="319">
        <v>40057</v>
      </c>
      <c r="B6" s="320">
        <v>370</v>
      </c>
      <c r="C6" s="320">
        <v>554.4</v>
      </c>
      <c r="D6" s="320">
        <v>220.5</v>
      </c>
      <c r="E6" s="320">
        <v>212.9</v>
      </c>
      <c r="F6" s="321">
        <v>470.56</v>
      </c>
      <c r="G6" s="213"/>
      <c r="H6" s="227">
        <v>40026</v>
      </c>
      <c r="I6" s="55">
        <f t="shared" si="0"/>
        <v>-2.0517792808007487E-2</v>
      </c>
      <c r="J6" s="55">
        <f t="shared" si="1"/>
        <v>4.1242958534049003E-2</v>
      </c>
      <c r="K6" s="55">
        <f t="shared" si="2"/>
        <v>0.14100988626620009</v>
      </c>
      <c r="L6" s="55">
        <f t="shared" si="3"/>
        <v>5.6523937586144589E-3</v>
      </c>
      <c r="M6" s="55">
        <f t="shared" si="4"/>
        <v>3.8693820363772127E-2</v>
      </c>
      <c r="N6" s="226"/>
    </row>
    <row r="7" spans="1:14" x14ac:dyDescent="0.2">
      <c r="A7" s="319">
        <v>40028</v>
      </c>
      <c r="B7" s="320">
        <v>377.67</v>
      </c>
      <c r="C7" s="320">
        <v>532</v>
      </c>
      <c r="D7" s="320">
        <v>191.5</v>
      </c>
      <c r="E7" s="320">
        <v>211.7</v>
      </c>
      <c r="F7" s="321">
        <v>452.7</v>
      </c>
      <c r="G7" s="213"/>
      <c r="H7" s="227">
        <v>39995</v>
      </c>
      <c r="I7" s="55">
        <f t="shared" si="0"/>
        <v>0.22299793213458266</v>
      </c>
      <c r="J7" s="55">
        <f t="shared" si="1"/>
        <v>9.5385370601006728E-2</v>
      </c>
      <c r="K7" s="55">
        <f t="shared" si="2"/>
        <v>0.30612791824253244</v>
      </c>
      <c r="L7" s="55">
        <f t="shared" si="3"/>
        <v>-4.9475893126640514E-3</v>
      </c>
      <c r="M7" s="55">
        <f t="shared" si="4"/>
        <v>9.0161099920153254E-2</v>
      </c>
      <c r="N7" s="226"/>
    </row>
    <row r="8" spans="1:14" hidden="1" x14ac:dyDescent="0.2">
      <c r="A8" s="319">
        <v>39995</v>
      </c>
      <c r="B8" s="320">
        <v>302.18</v>
      </c>
      <c r="C8" s="320">
        <v>483.6</v>
      </c>
      <c r="D8" s="320">
        <v>141</v>
      </c>
      <c r="E8" s="320">
        <v>212.75</v>
      </c>
      <c r="F8" s="321">
        <v>413.67</v>
      </c>
      <c r="G8" s="213"/>
      <c r="H8" s="227">
        <v>39965</v>
      </c>
      <c r="I8" s="55">
        <f t="shared" si="0"/>
        <v>4.8062386175748886E-2</v>
      </c>
      <c r="J8" s="55">
        <f t="shared" si="1"/>
        <v>4.5433521125819755E-2</v>
      </c>
      <c r="K8" s="55">
        <f t="shared" si="2"/>
        <v>0.12284903769217748</v>
      </c>
      <c r="L8" s="55">
        <f t="shared" si="3"/>
        <v>0.17945844437367925</v>
      </c>
      <c r="M8" s="55">
        <f t="shared" si="4"/>
        <v>0.13480651292294019</v>
      </c>
      <c r="N8" s="226"/>
    </row>
    <row r="9" spans="1:14" hidden="1" x14ac:dyDescent="0.2">
      <c r="A9" s="319">
        <v>39965</v>
      </c>
      <c r="B9" s="320">
        <v>288</v>
      </c>
      <c r="C9" s="320">
        <v>462.12</v>
      </c>
      <c r="D9" s="320">
        <v>124.7</v>
      </c>
      <c r="E9" s="320">
        <v>177.8</v>
      </c>
      <c r="F9" s="321">
        <v>361.5</v>
      </c>
      <c r="G9" s="213"/>
      <c r="H9" s="227">
        <v>39934</v>
      </c>
      <c r="I9" s="55">
        <f t="shared" si="0"/>
        <v>-3.2453744849738515E-2</v>
      </c>
      <c r="J9" s="55">
        <f t="shared" si="1"/>
        <v>-7.2825788833126362E-2</v>
      </c>
      <c r="K9" s="55">
        <f t="shared" si="2"/>
        <v>-0.22073487893329805</v>
      </c>
      <c r="L9" s="55">
        <f t="shared" si="3"/>
        <v>5.0747219140647084E-3</v>
      </c>
      <c r="M9" s="55">
        <f t="shared" si="4"/>
        <v>9.7248433214675578E-2</v>
      </c>
      <c r="N9" s="226"/>
    </row>
    <row r="10" spans="1:14" hidden="1" x14ac:dyDescent="0.2">
      <c r="A10" s="319">
        <v>39934</v>
      </c>
      <c r="B10" s="320">
        <v>297.5</v>
      </c>
      <c r="C10" s="320">
        <v>497.03</v>
      </c>
      <c r="D10" s="320">
        <v>155.5</v>
      </c>
      <c r="E10" s="320">
        <v>176.9</v>
      </c>
      <c r="F10" s="321">
        <v>328</v>
      </c>
      <c r="G10" s="213"/>
      <c r="H10" s="227">
        <v>39904</v>
      </c>
      <c r="I10" s="55">
        <f t="shared" si="0"/>
        <v>5.5281777405939356E-2</v>
      </c>
      <c r="J10" s="55">
        <f t="shared" si="1"/>
        <v>8.4842652352249068E-2</v>
      </c>
      <c r="K10" s="55">
        <f t="shared" si="2"/>
        <v>5.010936190253476E-2</v>
      </c>
      <c r="L10" s="55">
        <f t="shared" si="3"/>
        <v>-5.0699562482465384E-2</v>
      </c>
      <c r="M10" s="55">
        <f t="shared" si="4"/>
        <v>-3.003228709887509E-2</v>
      </c>
      <c r="N10" s="226"/>
    </row>
    <row r="11" spans="1:14" hidden="1" x14ac:dyDescent="0.2">
      <c r="A11" s="319">
        <v>39904</v>
      </c>
      <c r="B11" s="320">
        <v>281.5</v>
      </c>
      <c r="C11" s="320">
        <v>456.6</v>
      </c>
      <c r="D11" s="320">
        <v>147.9</v>
      </c>
      <c r="E11" s="320">
        <v>186.1</v>
      </c>
      <c r="F11" s="321">
        <v>338</v>
      </c>
      <c r="G11" s="213"/>
      <c r="H11" s="227">
        <v>39873</v>
      </c>
      <c r="I11" s="55">
        <f t="shared" si="0"/>
        <v>0.64292017381562994</v>
      </c>
      <c r="J11" s="55">
        <f t="shared" si="1"/>
        <v>2.306286382307892E-2</v>
      </c>
      <c r="K11" s="55">
        <f t="shared" si="2"/>
        <v>4.9195925992811973E-2</v>
      </c>
      <c r="L11" s="55">
        <f t="shared" si="3"/>
        <v>0.21765087222262236</v>
      </c>
      <c r="M11" s="55">
        <f t="shared" si="4"/>
        <v>0.13946612814433712</v>
      </c>
      <c r="N11" s="226"/>
    </row>
    <row r="12" spans="1:14" hidden="1" x14ac:dyDescent="0.2">
      <c r="A12" s="319">
        <v>39874</v>
      </c>
      <c r="B12" s="320">
        <v>148</v>
      </c>
      <c r="C12" s="320">
        <v>446.19</v>
      </c>
      <c r="D12" s="320">
        <v>140.80000000000001</v>
      </c>
      <c r="E12" s="320">
        <v>149.69999999999999</v>
      </c>
      <c r="F12" s="321">
        <v>294</v>
      </c>
      <c r="G12" s="213"/>
      <c r="H12" s="227">
        <v>39845</v>
      </c>
      <c r="I12" s="55">
        <f t="shared" si="0"/>
        <v>0.46032092852931811</v>
      </c>
      <c r="J12" s="55">
        <f t="shared" si="1"/>
        <v>5.0563402205850309E-2</v>
      </c>
      <c r="K12" s="55">
        <f t="shared" si="2"/>
        <v>2.5900728432157391E-2</v>
      </c>
      <c r="L12" s="55">
        <f t="shared" si="3"/>
        <v>0.16839098325800761</v>
      </c>
      <c r="M12" s="55">
        <f t="shared" si="4"/>
        <v>1.7153079226249493E-2</v>
      </c>
      <c r="N12" s="226"/>
    </row>
    <row r="13" spans="1:14" hidden="1" x14ac:dyDescent="0.2">
      <c r="A13" s="319">
        <v>39846</v>
      </c>
      <c r="B13" s="320">
        <v>93.4</v>
      </c>
      <c r="C13" s="320">
        <v>424.19</v>
      </c>
      <c r="D13" s="320">
        <v>137.19999999999999</v>
      </c>
      <c r="E13" s="320">
        <v>126.5</v>
      </c>
      <c r="F13" s="321">
        <v>289</v>
      </c>
      <c r="G13" s="213"/>
      <c r="H13" s="227">
        <v>39814</v>
      </c>
      <c r="I13" s="55">
        <f t="shared" si="0"/>
        <v>-0.12749070038514043</v>
      </c>
      <c r="J13" s="55">
        <f t="shared" si="1"/>
        <v>-9.8179984536499426E-2</v>
      </c>
      <c r="K13" s="55">
        <f t="shared" si="2"/>
        <v>0.13311498620584694</v>
      </c>
      <c r="L13" s="55">
        <f t="shared" si="3"/>
        <v>-9.4950790761822237E-2</v>
      </c>
      <c r="M13" s="55">
        <f t="shared" si="4"/>
        <v>-0.13870828080405631</v>
      </c>
      <c r="N13" s="226"/>
    </row>
    <row r="14" spans="1:14" hidden="1" x14ac:dyDescent="0.2">
      <c r="A14" s="319">
        <v>39815</v>
      </c>
      <c r="B14" s="320">
        <v>106.1</v>
      </c>
      <c r="C14" s="320">
        <v>467.95</v>
      </c>
      <c r="D14" s="320">
        <v>120.1</v>
      </c>
      <c r="E14" s="320">
        <v>139.1</v>
      </c>
      <c r="F14" s="321">
        <v>332</v>
      </c>
      <c r="G14" s="213"/>
      <c r="H14" s="227">
        <v>39783</v>
      </c>
      <c r="I14" s="55">
        <f t="shared" si="0"/>
        <v>-0.36866684331321842</v>
      </c>
      <c r="J14" s="55">
        <f t="shared" si="1"/>
        <v>-6.1756580546061403E-2</v>
      </c>
      <c r="K14" s="55">
        <f t="shared" si="2"/>
        <v>-0.40296406470357554</v>
      </c>
      <c r="L14" s="55">
        <f t="shared" si="3"/>
        <v>2.9918320490967786E-2</v>
      </c>
      <c r="M14" s="55">
        <f t="shared" si="4"/>
        <v>-1.0486987495247962E-2</v>
      </c>
      <c r="N14" s="226"/>
    </row>
    <row r="15" spans="1:14" hidden="1" x14ac:dyDescent="0.2">
      <c r="A15" s="319">
        <v>39783</v>
      </c>
      <c r="B15" s="320">
        <v>153.4</v>
      </c>
      <c r="C15" s="320">
        <v>497.76</v>
      </c>
      <c r="D15" s="320">
        <v>179.7</v>
      </c>
      <c r="E15" s="320">
        <v>135</v>
      </c>
      <c r="F15" s="321">
        <v>335.5</v>
      </c>
      <c r="G15" s="213"/>
      <c r="H15" s="227">
        <v>39753</v>
      </c>
      <c r="I15" s="55">
        <f t="shared" si="0"/>
        <v>-9.9213893284798169E-2</v>
      </c>
      <c r="J15" s="55">
        <f t="shared" si="1"/>
        <v>-1.4253739000198455E-3</v>
      </c>
      <c r="K15" s="55">
        <f t="shared" si="2"/>
        <v>0.14721872360702021</v>
      </c>
      <c r="L15" s="55">
        <f t="shared" si="3"/>
        <v>0.12195840706686405</v>
      </c>
      <c r="M15" s="55">
        <f t="shared" si="4"/>
        <v>7.3420371851590657E-2</v>
      </c>
      <c r="N15" s="226"/>
    </row>
    <row r="16" spans="1:14" hidden="1" x14ac:dyDescent="0.2">
      <c r="A16" s="319">
        <v>39755</v>
      </c>
      <c r="B16" s="320">
        <v>169.4</v>
      </c>
      <c r="C16" s="320">
        <v>498.47</v>
      </c>
      <c r="D16" s="320">
        <v>155.1</v>
      </c>
      <c r="E16" s="320">
        <v>119.5</v>
      </c>
      <c r="F16" s="321">
        <v>311.75</v>
      </c>
      <c r="G16" s="213"/>
      <c r="H16" s="227">
        <v>39722</v>
      </c>
      <c r="I16" s="55">
        <f t="shared" si="0"/>
        <v>-5.4564208296719492E-2</v>
      </c>
      <c r="J16" s="55">
        <f t="shared" si="1"/>
        <v>3.7715637348774887E-2</v>
      </c>
      <c r="K16" s="55">
        <f t="shared" si="2"/>
        <v>0.1306801605250727</v>
      </c>
      <c r="L16" s="55">
        <f t="shared" si="3"/>
        <v>4.7117922977069931E-2</v>
      </c>
      <c r="M16" s="55">
        <f t="shared" si="4"/>
        <v>-4.5462374076757288E-2</v>
      </c>
      <c r="N16" s="226"/>
    </row>
    <row r="17" spans="1:14" hidden="1" x14ac:dyDescent="0.2">
      <c r="A17" s="319">
        <v>39722</v>
      </c>
      <c r="B17" s="320">
        <v>178.9</v>
      </c>
      <c r="C17" s="320">
        <v>480.02</v>
      </c>
      <c r="D17" s="320">
        <v>136.1</v>
      </c>
      <c r="E17" s="320">
        <v>114</v>
      </c>
      <c r="F17" s="321">
        <v>326.25</v>
      </c>
      <c r="G17" s="213"/>
      <c r="H17" s="227">
        <v>39692</v>
      </c>
      <c r="I17" s="55">
        <f t="shared" si="0"/>
        <v>-0.6016029582018122</v>
      </c>
      <c r="J17" s="55">
        <f t="shared" si="1"/>
        <v>8.9123366247842117E-2</v>
      </c>
      <c r="K17" s="55">
        <f t="shared" si="2"/>
        <v>-0.21176383788142727</v>
      </c>
      <c r="L17" s="55">
        <f t="shared" si="3"/>
        <v>-0.14432816035473986</v>
      </c>
      <c r="M17" s="55">
        <f t="shared" si="4"/>
        <v>-3.0934190447879331E-2</v>
      </c>
      <c r="N17" s="226"/>
    </row>
    <row r="18" spans="1:14" hidden="1" x14ac:dyDescent="0.2">
      <c r="A18" s="319">
        <v>39692</v>
      </c>
      <c r="B18" s="320">
        <v>326.5</v>
      </c>
      <c r="C18" s="320">
        <v>439.09</v>
      </c>
      <c r="D18" s="320">
        <v>168.2</v>
      </c>
      <c r="E18" s="320">
        <v>131.69999999999999</v>
      </c>
      <c r="F18" s="321">
        <v>336.5</v>
      </c>
      <c r="G18" s="213"/>
      <c r="H18" s="227">
        <v>39661</v>
      </c>
      <c r="I18" s="55">
        <f t="shared" si="0"/>
        <v>-7.8038108216811064E-2</v>
      </c>
      <c r="J18" s="55">
        <f t="shared" si="1"/>
        <v>-0.13064342130446174</v>
      </c>
      <c r="K18" s="55">
        <f t="shared" si="2"/>
        <v>-0.40029919159293625</v>
      </c>
      <c r="L18" s="55">
        <f t="shared" si="3"/>
        <v>-1.3574869091068986E-2</v>
      </c>
      <c r="M18" s="55">
        <f t="shared" si="4"/>
        <v>-0.16722551813311379</v>
      </c>
      <c r="N18" s="226"/>
    </row>
    <row r="19" spans="1:14" hidden="1" x14ac:dyDescent="0.2">
      <c r="A19" s="319">
        <v>39661</v>
      </c>
      <c r="B19" s="320">
        <v>353</v>
      </c>
      <c r="C19" s="320">
        <v>500.37</v>
      </c>
      <c r="D19" s="320">
        <v>251</v>
      </c>
      <c r="E19" s="320">
        <v>133.5</v>
      </c>
      <c r="F19" s="321">
        <v>397.75</v>
      </c>
      <c r="G19" s="213"/>
      <c r="H19" s="227">
        <v>39630</v>
      </c>
      <c r="I19" s="55">
        <f t="shared" si="0"/>
        <v>4.3422161450277885E-2</v>
      </c>
      <c r="J19" s="55">
        <f t="shared" si="1"/>
        <v>1.3824965883655284E-2</v>
      </c>
      <c r="K19" s="55">
        <f t="shared" si="2"/>
        <v>-1.6790517912991011E-2</v>
      </c>
      <c r="L19" s="55">
        <f t="shared" si="3"/>
        <v>0.1200327553903989</v>
      </c>
      <c r="M19" s="55">
        <f t="shared" si="4"/>
        <v>0.10459260050961496</v>
      </c>
      <c r="N19" s="226"/>
    </row>
    <row r="20" spans="1:14" hidden="1" x14ac:dyDescent="0.2">
      <c r="A20" s="319">
        <v>39630</v>
      </c>
      <c r="B20" s="320">
        <v>338</v>
      </c>
      <c r="C20" s="320">
        <v>493.5</v>
      </c>
      <c r="D20" s="320">
        <v>255.25</v>
      </c>
      <c r="E20" s="320">
        <v>118.4</v>
      </c>
      <c r="F20" s="321">
        <v>358.25</v>
      </c>
      <c r="G20" s="213"/>
      <c r="H20" s="227">
        <v>39600</v>
      </c>
      <c r="I20" s="55">
        <f t="shared" si="0"/>
        <v>0.14800588969247172</v>
      </c>
      <c r="J20" s="55">
        <f t="shared" si="1"/>
        <v>-0.11191648584358475</v>
      </c>
      <c r="K20" s="55">
        <f t="shared" si="2"/>
        <v>0.17044331373693478</v>
      </c>
      <c r="L20" s="55">
        <f t="shared" si="3"/>
        <v>5.2894860705507786E-2</v>
      </c>
      <c r="M20" s="55">
        <f t="shared" si="4"/>
        <v>4.7883387697436573E-2</v>
      </c>
      <c r="N20" s="226"/>
    </row>
    <row r="21" spans="1:14" hidden="1" x14ac:dyDescent="0.2">
      <c r="A21" s="319">
        <v>39601</v>
      </c>
      <c r="B21" s="320">
        <v>291.5</v>
      </c>
      <c r="C21" s="320">
        <v>551.94000000000005</v>
      </c>
      <c r="D21" s="320">
        <v>215.25</v>
      </c>
      <c r="E21" s="320">
        <v>112.3</v>
      </c>
      <c r="F21" s="321">
        <v>341.5</v>
      </c>
      <c r="G21" s="213"/>
      <c r="H21" s="227">
        <v>39569</v>
      </c>
      <c r="I21" s="55">
        <f t="shared" si="0"/>
        <v>-0.25188602017986378</v>
      </c>
      <c r="J21" s="55">
        <f t="shared" si="1"/>
        <v>-4.1556587126079784E-2</v>
      </c>
      <c r="K21" s="55">
        <f t="shared" si="2"/>
        <v>-7.7090081719570852E-2</v>
      </c>
      <c r="L21" s="55">
        <f t="shared" si="3"/>
        <v>-0.20026585354738724</v>
      </c>
      <c r="M21" s="55">
        <f t="shared" si="4"/>
        <v>-0.21343330876784494</v>
      </c>
      <c r="N21" s="226"/>
    </row>
    <row r="22" spans="1:14" hidden="1" x14ac:dyDescent="0.2">
      <c r="A22" s="319">
        <v>39569</v>
      </c>
      <c r="B22" s="320">
        <v>375</v>
      </c>
      <c r="C22" s="320">
        <v>575.36</v>
      </c>
      <c r="D22" s="320">
        <v>232.5</v>
      </c>
      <c r="E22" s="320">
        <v>137.19999999999999</v>
      </c>
      <c r="F22" s="321">
        <v>422.75</v>
      </c>
      <c r="G22" s="213"/>
      <c r="H22" s="227">
        <v>39539</v>
      </c>
      <c r="I22" s="55">
        <f t="shared" si="0"/>
        <v>-0.1966626740646123</v>
      </c>
      <c r="J22" s="55">
        <f t="shared" si="1"/>
        <v>-4.9238977390449858E-3</v>
      </c>
      <c r="K22" s="55">
        <f t="shared" si="2"/>
        <v>2.6145280104322207E-2</v>
      </c>
      <c r="L22" s="55">
        <f t="shared" si="3"/>
        <v>3.2595478249451124E-2</v>
      </c>
      <c r="M22" s="55">
        <f t="shared" si="4"/>
        <v>-3.7718425296481721E-2</v>
      </c>
      <c r="N22" s="226"/>
    </row>
    <row r="23" spans="1:14" hidden="1" x14ac:dyDescent="0.2">
      <c r="A23" s="319">
        <v>39539</v>
      </c>
      <c r="B23" s="320">
        <v>456.5</v>
      </c>
      <c r="C23" s="320">
        <v>578.20000000000005</v>
      </c>
      <c r="D23" s="320">
        <v>226.5</v>
      </c>
      <c r="E23" s="320">
        <v>132.80000000000001</v>
      </c>
      <c r="F23" s="321">
        <v>439</v>
      </c>
      <c r="G23" s="213"/>
      <c r="H23" s="227">
        <v>39508</v>
      </c>
      <c r="I23" s="55">
        <f t="shared" si="0"/>
        <v>7.6965745519890667E-3</v>
      </c>
      <c r="J23" s="55">
        <f t="shared" si="1"/>
        <v>0.17678175862954201</v>
      </c>
      <c r="K23" s="55">
        <f t="shared" si="2"/>
        <v>-3.3643976195442835E-2</v>
      </c>
      <c r="L23" s="55">
        <f t="shared" si="3"/>
        <v>6.0423144559626617E-3</v>
      </c>
      <c r="M23" s="55">
        <f t="shared" si="4"/>
        <v>8.5562851128488326E-2</v>
      </c>
      <c r="N23" s="226"/>
    </row>
    <row r="24" spans="1:14" hidden="1" x14ac:dyDescent="0.2">
      <c r="A24" s="319">
        <v>39510</v>
      </c>
      <c r="B24" s="320">
        <v>453</v>
      </c>
      <c r="C24" s="320">
        <v>484.51</v>
      </c>
      <c r="D24" s="320">
        <v>234.25</v>
      </c>
      <c r="E24" s="320">
        <v>132</v>
      </c>
      <c r="F24" s="321">
        <v>403</v>
      </c>
      <c r="G24" s="213"/>
      <c r="H24" s="227">
        <v>39479</v>
      </c>
      <c r="I24" s="55">
        <f t="shared" si="0"/>
        <v>-5.2148337122823026E-2</v>
      </c>
      <c r="J24" s="55">
        <f t="shared" si="1"/>
        <v>-6.4305010563061149E-2</v>
      </c>
      <c r="K24" s="55">
        <f t="shared" si="2"/>
        <v>-9.4630798985259251E-2</v>
      </c>
      <c r="L24" s="55">
        <f t="shared" si="3"/>
        <v>6.8415318167167841E-3</v>
      </c>
      <c r="M24" s="55">
        <f t="shared" si="4"/>
        <v>-7.525938275876376E-2</v>
      </c>
      <c r="N24" s="226"/>
    </row>
    <row r="25" spans="1:14" hidden="1" x14ac:dyDescent="0.2">
      <c r="A25" s="319">
        <v>39479</v>
      </c>
      <c r="B25" s="320">
        <v>477.25</v>
      </c>
      <c r="C25" s="320">
        <v>516.69000000000005</v>
      </c>
      <c r="D25" s="320">
        <v>257.5</v>
      </c>
      <c r="E25" s="320">
        <v>131.1</v>
      </c>
      <c r="F25" s="321">
        <v>434.5</v>
      </c>
      <c r="G25" s="213"/>
      <c r="H25" s="227">
        <v>39448</v>
      </c>
      <c r="I25" s="55">
        <f t="shared" si="0"/>
        <v>1.5307767901752815E-2</v>
      </c>
      <c r="J25" s="55">
        <f t="shared" si="1"/>
        <v>2.5978542297086689E-2</v>
      </c>
      <c r="K25" s="55">
        <f t="shared" si="2"/>
        <v>-0.2541152488126977</v>
      </c>
      <c r="L25" s="55">
        <f t="shared" si="3"/>
        <v>-0.10490274499293141</v>
      </c>
      <c r="M25" s="55">
        <f t="shared" si="4"/>
        <v>-8.1192794056773751E-2</v>
      </c>
      <c r="N25" s="226"/>
    </row>
    <row r="26" spans="1:14" hidden="1" x14ac:dyDescent="0.2">
      <c r="A26" s="319">
        <v>39448</v>
      </c>
      <c r="B26" s="320">
        <v>470</v>
      </c>
      <c r="C26" s="320">
        <v>503.44</v>
      </c>
      <c r="D26" s="320">
        <v>332</v>
      </c>
      <c r="E26" s="320">
        <v>145.6</v>
      </c>
      <c r="F26" s="321">
        <v>471.25</v>
      </c>
      <c r="G26" s="213"/>
      <c r="H26" s="227">
        <v>39417</v>
      </c>
      <c r="I26" s="55">
        <f t="shared" si="0"/>
        <v>-6.9843573367264322E-2</v>
      </c>
      <c r="J26" s="55">
        <f t="shared" si="1"/>
        <v>-0.14498872623456108</v>
      </c>
      <c r="K26" s="55">
        <f t="shared" si="2"/>
        <v>6.9369448407236786E-2</v>
      </c>
      <c r="L26" s="55">
        <f t="shared" si="3"/>
        <v>0</v>
      </c>
      <c r="M26" s="55">
        <f t="shared" si="4"/>
        <v>-0.14723023698268448</v>
      </c>
      <c r="N26" s="226"/>
    </row>
    <row r="27" spans="1:14" hidden="1" x14ac:dyDescent="0.2">
      <c r="A27" s="319">
        <v>39419</v>
      </c>
      <c r="B27" s="320">
        <v>504</v>
      </c>
      <c r="C27" s="320">
        <v>581.99</v>
      </c>
      <c r="D27" s="320">
        <v>309.75</v>
      </c>
      <c r="E27" s="320">
        <v>145.6</v>
      </c>
      <c r="F27" s="321">
        <v>546</v>
      </c>
      <c r="G27" s="213"/>
      <c r="H27" s="227">
        <v>39387</v>
      </c>
      <c r="I27" s="55">
        <f t="shared" si="0"/>
        <v>-0.11070336006832178</v>
      </c>
      <c r="J27" s="55">
        <f t="shared" si="1"/>
        <v>4.1503080029257185E-2</v>
      </c>
      <c r="K27" s="55">
        <f t="shared" si="2"/>
        <v>-9.6849825989917662E-2</v>
      </c>
      <c r="L27" s="55">
        <f t="shared" si="3"/>
        <v>-4.4989124138530692E-2</v>
      </c>
      <c r="M27" s="55">
        <f t="shared" si="4"/>
        <v>3.2576170434612667E-2</v>
      </c>
      <c r="N27" s="226"/>
    </row>
    <row r="28" spans="1:14" hidden="1" x14ac:dyDescent="0.2">
      <c r="A28" s="319">
        <v>39387</v>
      </c>
      <c r="B28" s="320">
        <v>563</v>
      </c>
      <c r="C28" s="320">
        <v>558.33000000000004</v>
      </c>
      <c r="D28" s="320">
        <v>341.25</v>
      </c>
      <c r="E28" s="320">
        <v>152.30000000000001</v>
      </c>
      <c r="F28" s="321">
        <v>528.5</v>
      </c>
      <c r="G28" s="213"/>
      <c r="H28" s="227">
        <v>39356</v>
      </c>
      <c r="I28" s="55">
        <f t="shared" si="0"/>
        <v>-7.0294569795124523E-2</v>
      </c>
      <c r="J28" s="55">
        <f t="shared" si="1"/>
        <v>-5.7626963567763929E-2</v>
      </c>
      <c r="K28" s="55">
        <f t="shared" si="2"/>
        <v>-0.26602057567060161</v>
      </c>
      <c r="L28" s="55">
        <f t="shared" si="3"/>
        <v>-0.25887315312745351</v>
      </c>
      <c r="M28" s="55">
        <f t="shared" si="4"/>
        <v>-1.7815754851492064E-2</v>
      </c>
      <c r="N28" s="226"/>
    </row>
    <row r="29" spans="1:14" hidden="1" x14ac:dyDescent="0.2">
      <c r="A29" s="319">
        <v>39356</v>
      </c>
      <c r="B29" s="320">
        <v>604</v>
      </c>
      <c r="C29" s="320">
        <v>591.45000000000005</v>
      </c>
      <c r="D29" s="320">
        <v>445.25</v>
      </c>
      <c r="E29" s="320">
        <v>197.3</v>
      </c>
      <c r="F29" s="321">
        <v>538</v>
      </c>
      <c r="G29" s="213"/>
      <c r="H29" s="227">
        <v>39326</v>
      </c>
      <c r="I29" s="55">
        <f t="shared" si="0"/>
        <v>1.4172809139460228E-2</v>
      </c>
      <c r="J29" s="55">
        <f t="shared" si="1"/>
        <v>9.6504569361249889E-2</v>
      </c>
      <c r="K29" s="55">
        <f t="shared" si="2"/>
        <v>0.14994840441784751</v>
      </c>
      <c r="L29" s="55">
        <f t="shared" si="3"/>
        <v>9.8457550289155898E-2</v>
      </c>
      <c r="M29" s="55">
        <f t="shared" si="4"/>
        <v>2.9233576322818259E-2</v>
      </c>
      <c r="N29" s="226"/>
    </row>
    <row r="30" spans="1:14" hidden="1" x14ac:dyDescent="0.2">
      <c r="A30" s="319">
        <v>39328</v>
      </c>
      <c r="B30" s="320">
        <v>595.5</v>
      </c>
      <c r="C30" s="320">
        <v>537.04</v>
      </c>
      <c r="D30" s="320">
        <v>383.25</v>
      </c>
      <c r="E30" s="320">
        <v>178.8</v>
      </c>
      <c r="F30" s="321">
        <v>522.5</v>
      </c>
      <c r="G30" s="213"/>
      <c r="H30" s="227">
        <v>39295</v>
      </c>
      <c r="I30" s="55">
        <f t="shared" si="0"/>
        <v>-2.9778875355611356E-2</v>
      </c>
      <c r="J30" s="55">
        <f t="shared" si="1"/>
        <v>1.7791021662528259E-2</v>
      </c>
      <c r="K30" s="55">
        <f t="shared" si="2"/>
        <v>-0.10163538636241221</v>
      </c>
      <c r="L30" s="55">
        <f t="shared" si="3"/>
        <v>-0.15367117849944234</v>
      </c>
      <c r="M30" s="55">
        <f t="shared" si="4"/>
        <v>2.2255393635261661E-2</v>
      </c>
      <c r="N30" s="226"/>
    </row>
    <row r="31" spans="1:14" hidden="1" x14ac:dyDescent="0.2">
      <c r="A31" s="319">
        <v>39295</v>
      </c>
      <c r="B31" s="320">
        <v>613.5</v>
      </c>
      <c r="C31" s="320">
        <v>527.57000000000005</v>
      </c>
      <c r="D31" s="320">
        <v>424.25</v>
      </c>
      <c r="E31" s="320">
        <v>208.5</v>
      </c>
      <c r="F31" s="321">
        <v>511</v>
      </c>
      <c r="G31" s="213"/>
      <c r="H31" s="227">
        <v>39264</v>
      </c>
      <c r="I31" s="55">
        <f t="shared" si="0"/>
        <v>-0.13047047808284415</v>
      </c>
      <c r="J31" s="55">
        <f t="shared" si="1"/>
        <v>-3.525274964862548E-2</v>
      </c>
      <c r="K31" s="55">
        <f t="shared" si="2"/>
        <v>6.4499236896439396E-2</v>
      </c>
      <c r="L31" s="55">
        <f t="shared" si="3"/>
        <v>-2.2526145132932374E-2</v>
      </c>
      <c r="M31" s="55">
        <f t="shared" si="4"/>
        <v>1.9588644853329716E-3</v>
      </c>
      <c r="N31" s="226"/>
    </row>
    <row r="32" spans="1:14" hidden="1" x14ac:dyDescent="0.2">
      <c r="A32" s="319">
        <v>39265</v>
      </c>
      <c r="B32" s="320">
        <v>699</v>
      </c>
      <c r="C32" s="320">
        <v>546.5</v>
      </c>
      <c r="D32" s="320">
        <v>397.75</v>
      </c>
      <c r="E32" s="320">
        <v>213.25</v>
      </c>
      <c r="F32" s="321">
        <v>510</v>
      </c>
      <c r="G32" s="213"/>
      <c r="H32" s="227">
        <v>39234</v>
      </c>
      <c r="I32" s="55">
        <f t="shared" si="0"/>
        <v>4.3010818993907017E-3</v>
      </c>
      <c r="J32" s="55">
        <f t="shared" si="1"/>
        <v>-4.320670601626609E-2</v>
      </c>
      <c r="K32" s="55">
        <f t="shared" si="2"/>
        <v>-5.0853222711633769E-2</v>
      </c>
      <c r="L32" s="55">
        <f t="shared" si="3"/>
        <v>-6.0279758551300175E-2</v>
      </c>
      <c r="M32" s="55">
        <f t="shared" si="4"/>
        <v>-5.4376770878071773E-2</v>
      </c>
      <c r="N32" s="226"/>
    </row>
    <row r="33" spans="1:14" hidden="1" x14ac:dyDescent="0.2">
      <c r="A33" s="319">
        <v>39234</v>
      </c>
      <c r="B33" s="320">
        <v>696</v>
      </c>
      <c r="C33" s="320">
        <v>570.63</v>
      </c>
      <c r="D33" s="320">
        <v>418.5</v>
      </c>
      <c r="E33" s="320">
        <v>226.5</v>
      </c>
      <c r="F33" s="321">
        <v>538.5</v>
      </c>
      <c r="G33" s="213"/>
      <c r="H33" s="227">
        <v>39203</v>
      </c>
      <c r="I33" s="55">
        <f t="shared" si="0"/>
        <v>-3.6675478558406568E-2</v>
      </c>
      <c r="J33" s="55">
        <f t="shared" si="1"/>
        <v>6.5970712956998828E-2</v>
      </c>
      <c r="K33" s="55">
        <f t="shared" si="2"/>
        <v>-0.11605580477457428</v>
      </c>
      <c r="L33" s="55">
        <f t="shared" si="3"/>
        <v>-9.1691358002193316E-2</v>
      </c>
      <c r="M33" s="55">
        <f t="shared" si="4"/>
        <v>7.8187419571790234E-2</v>
      </c>
      <c r="N33" s="226"/>
    </row>
    <row r="34" spans="1:14" hidden="1" x14ac:dyDescent="0.2">
      <c r="A34" s="319">
        <v>39203</v>
      </c>
      <c r="B34" s="320">
        <v>722</v>
      </c>
      <c r="C34" s="320">
        <v>534.20000000000005</v>
      </c>
      <c r="D34" s="320">
        <v>470</v>
      </c>
      <c r="E34" s="320">
        <v>248.25</v>
      </c>
      <c r="F34" s="321">
        <v>498</v>
      </c>
      <c r="G34" s="213"/>
      <c r="H34" s="227">
        <v>39173</v>
      </c>
      <c r="I34" s="55">
        <f t="shared" si="0"/>
        <v>-7.5888601528213218E-3</v>
      </c>
      <c r="J34" s="55">
        <f t="shared" si="1"/>
        <v>-1.7580942303104222E-3</v>
      </c>
      <c r="K34" s="55">
        <f t="shared" si="2"/>
        <v>-7.873252078451036E-2</v>
      </c>
      <c r="L34" s="55">
        <f t="shared" si="3"/>
        <v>-9.3202311178016764E-2</v>
      </c>
      <c r="M34" s="55">
        <f t="shared" si="4"/>
        <v>3.7334942136843609E-2</v>
      </c>
      <c r="N34" s="226"/>
    </row>
    <row r="35" spans="1:14" hidden="1" x14ac:dyDescent="0.2">
      <c r="A35" s="319">
        <v>39174</v>
      </c>
      <c r="B35" s="320">
        <v>727.5</v>
      </c>
      <c r="C35" s="320">
        <v>535.14</v>
      </c>
      <c r="D35" s="320">
        <v>508.5</v>
      </c>
      <c r="E35" s="320">
        <v>272.5</v>
      </c>
      <c r="F35" s="321">
        <v>479.75</v>
      </c>
      <c r="G35" s="213"/>
      <c r="H35" s="227">
        <v>39142</v>
      </c>
      <c r="I35" s="55">
        <f t="shared" si="0"/>
        <v>8.9748617606984996E-3</v>
      </c>
      <c r="J35" s="55">
        <f t="shared" si="1"/>
        <v>2.4152245851763333E-2</v>
      </c>
      <c r="K35" s="55">
        <f t="shared" si="2"/>
        <v>4.5256591588120863E-2</v>
      </c>
      <c r="L35" s="55">
        <f t="shared" si="3"/>
        <v>-2.0881376052355474E-2</v>
      </c>
      <c r="M35" s="55">
        <f t="shared" si="4"/>
        <v>-2.9776327162917005E-2</v>
      </c>
      <c r="N35" s="226"/>
    </row>
    <row r="36" spans="1:14" hidden="1" x14ac:dyDescent="0.2">
      <c r="A36" s="319">
        <v>39142</v>
      </c>
      <c r="B36" s="320">
        <v>721</v>
      </c>
      <c r="C36" s="320">
        <v>522.37</v>
      </c>
      <c r="D36" s="320">
        <v>486</v>
      </c>
      <c r="E36" s="320">
        <v>278.25</v>
      </c>
      <c r="F36" s="321">
        <v>494.25</v>
      </c>
      <c r="G36" s="213"/>
      <c r="H36" s="227">
        <v>39114</v>
      </c>
      <c r="I36" s="55">
        <f t="shared" si="0"/>
        <v>-2.6011048913266322E-2</v>
      </c>
      <c r="J36" s="55">
        <f t="shared" si="1"/>
        <v>5.5881118516017868E-2</v>
      </c>
      <c r="K36" s="55">
        <f t="shared" si="2"/>
        <v>-9.8857938170259452E-2</v>
      </c>
      <c r="L36" s="55">
        <f t="shared" si="3"/>
        <v>0.10107700061586039</v>
      </c>
      <c r="M36" s="55">
        <f t="shared" si="4"/>
        <v>6.088298867255355E-3</v>
      </c>
      <c r="N36" s="226"/>
    </row>
    <row r="37" spans="1:14" hidden="1" x14ac:dyDescent="0.2">
      <c r="A37" s="319">
        <v>39114</v>
      </c>
      <c r="B37" s="320">
        <v>740</v>
      </c>
      <c r="C37" s="320">
        <v>493.98</v>
      </c>
      <c r="D37" s="320">
        <v>536.5</v>
      </c>
      <c r="E37" s="320">
        <v>251.5</v>
      </c>
      <c r="F37" s="321">
        <v>491.25</v>
      </c>
      <c r="G37" s="213"/>
      <c r="H37" s="227">
        <v>39083</v>
      </c>
      <c r="I37" s="55">
        <f t="shared" ref="I37:I61" si="5">LN(B37/B38)</f>
        <v>0</v>
      </c>
      <c r="J37" s="55">
        <f t="shared" ref="J37:J61" si="6">LN(C37/C38)</f>
        <v>-2.3666074162378165E-2</v>
      </c>
      <c r="K37" s="55">
        <f t="shared" ref="K37:K61" si="7">LN(D37/D38)</f>
        <v>-2.3272060770862563E-3</v>
      </c>
      <c r="L37" s="55">
        <f t="shared" ref="L37:L61" si="8">LN(E37/E38)</f>
        <v>4.9933959206730258E-2</v>
      </c>
      <c r="M37" s="55">
        <f t="shared" ref="M37:M61" si="9">LN(F37/F38)</f>
        <v>4.8484867265824294E-2</v>
      </c>
      <c r="N37" s="226"/>
    </row>
    <row r="38" spans="1:14" hidden="1" x14ac:dyDescent="0.2">
      <c r="A38" s="319">
        <v>39083</v>
      </c>
      <c r="B38" s="320">
        <v>740</v>
      </c>
      <c r="C38" s="320">
        <v>505.81</v>
      </c>
      <c r="D38" s="320">
        <v>537.75</v>
      </c>
      <c r="E38" s="320">
        <v>239.25</v>
      </c>
      <c r="F38" s="321">
        <v>468</v>
      </c>
      <c r="G38" s="213"/>
      <c r="H38" s="227">
        <v>39052</v>
      </c>
      <c r="I38" s="55">
        <f t="shared" si="5"/>
        <v>1.3605652055778678E-2</v>
      </c>
      <c r="J38" s="55">
        <f t="shared" si="6"/>
        <v>-5.9911474929728106E-2</v>
      </c>
      <c r="K38" s="55">
        <f t="shared" si="7"/>
        <v>1.9244902797617904E-2</v>
      </c>
      <c r="L38" s="55">
        <f t="shared" si="8"/>
        <v>3.1397200046678463E-3</v>
      </c>
      <c r="M38" s="55">
        <f t="shared" si="9"/>
        <v>4.4233254976825662E-2</v>
      </c>
      <c r="N38" s="226"/>
    </row>
    <row r="39" spans="1:14" hidden="1" x14ac:dyDescent="0.2">
      <c r="A39" s="319">
        <v>39052</v>
      </c>
      <c r="B39" s="320">
        <v>730</v>
      </c>
      <c r="C39" s="320">
        <v>537.04</v>
      </c>
      <c r="D39" s="320">
        <v>527.5</v>
      </c>
      <c r="E39" s="320">
        <v>238.5</v>
      </c>
      <c r="F39" s="321">
        <v>447.75</v>
      </c>
      <c r="G39" s="213"/>
      <c r="H39" s="227">
        <v>39022</v>
      </c>
      <c r="I39" s="55">
        <f t="shared" si="5"/>
        <v>7.0216712050916105E-2</v>
      </c>
      <c r="J39" s="55">
        <f t="shared" si="6"/>
        <v>-1.1386587018909008E-2</v>
      </c>
      <c r="K39" s="55">
        <f t="shared" si="7"/>
        <v>6.814691931739203E-2</v>
      </c>
      <c r="L39" s="55">
        <f t="shared" si="8"/>
        <v>-1.8692133012152522E-2</v>
      </c>
      <c r="M39" s="55">
        <f t="shared" si="9"/>
        <v>4.9209012343094695E-2</v>
      </c>
      <c r="N39" s="226"/>
    </row>
    <row r="40" spans="1:14" hidden="1" x14ac:dyDescent="0.2">
      <c r="A40" s="319">
        <v>39022</v>
      </c>
      <c r="B40" s="320">
        <v>680.5</v>
      </c>
      <c r="C40" s="320">
        <v>543.19000000000005</v>
      </c>
      <c r="D40" s="320">
        <v>492.75</v>
      </c>
      <c r="E40" s="320">
        <v>243</v>
      </c>
      <c r="F40" s="321">
        <v>426.25</v>
      </c>
      <c r="G40" s="213"/>
      <c r="H40" s="227">
        <v>38991</v>
      </c>
      <c r="I40" s="55">
        <f t="shared" si="5"/>
        <v>-3.8909807425871912E-2</v>
      </c>
      <c r="J40" s="55">
        <f t="shared" si="6"/>
        <v>-1.5545253628980181E-2</v>
      </c>
      <c r="K40" s="55">
        <f t="shared" si="7"/>
        <v>6.9863004237087939E-2</v>
      </c>
      <c r="L40" s="55">
        <f t="shared" si="8"/>
        <v>-8.004270767353637E-2</v>
      </c>
      <c r="M40" s="55">
        <f t="shared" si="9"/>
        <v>-9.7174609695848152E-2</v>
      </c>
      <c r="N40" s="226"/>
    </row>
    <row r="41" spans="1:14" hidden="1" x14ac:dyDescent="0.2">
      <c r="A41" s="319">
        <v>38992</v>
      </c>
      <c r="B41" s="320">
        <v>707.5</v>
      </c>
      <c r="C41" s="320">
        <v>551.70000000000005</v>
      </c>
      <c r="D41" s="320">
        <v>459.5</v>
      </c>
      <c r="E41" s="320">
        <v>263.25</v>
      </c>
      <c r="F41" s="321">
        <v>469.75</v>
      </c>
      <c r="G41" s="213"/>
      <c r="H41" s="227">
        <v>38961</v>
      </c>
      <c r="I41" s="55">
        <f t="shared" si="5"/>
        <v>4.8507518605085675E-2</v>
      </c>
      <c r="J41" s="55">
        <f t="shared" si="6"/>
        <v>1.7052777022135289E-3</v>
      </c>
      <c r="K41" s="55">
        <f t="shared" si="7"/>
        <v>7.3354928567117159E-2</v>
      </c>
      <c r="L41" s="55">
        <f t="shared" si="8"/>
        <v>7.0826052568612421E-2</v>
      </c>
      <c r="M41" s="55">
        <f t="shared" si="9"/>
        <v>3.6308512810540587E-2</v>
      </c>
      <c r="N41" s="226"/>
    </row>
    <row r="42" spans="1:14" hidden="1" x14ac:dyDescent="0.2">
      <c r="A42" s="319">
        <v>38961</v>
      </c>
      <c r="B42" s="320">
        <v>674</v>
      </c>
      <c r="C42" s="320">
        <v>550.76</v>
      </c>
      <c r="D42" s="320">
        <v>427</v>
      </c>
      <c r="E42" s="320">
        <v>245.25</v>
      </c>
      <c r="F42" s="321">
        <v>453</v>
      </c>
      <c r="G42" s="213"/>
      <c r="H42" s="227">
        <v>38930</v>
      </c>
      <c r="I42" s="55">
        <f t="shared" si="5"/>
        <v>2.4785346860387431E-2</v>
      </c>
      <c r="J42" s="55">
        <f t="shared" si="6"/>
        <v>-2.5438089079083681E-2</v>
      </c>
      <c r="K42" s="55">
        <f t="shared" si="7"/>
        <v>3.8799256311247088E-2</v>
      </c>
      <c r="L42" s="55">
        <f t="shared" si="8"/>
        <v>3.8446293419862346E-2</v>
      </c>
      <c r="M42" s="55">
        <f t="shared" si="9"/>
        <v>3.7676651966397197E-2</v>
      </c>
      <c r="N42" s="226"/>
    </row>
    <row r="43" spans="1:14" hidden="1" x14ac:dyDescent="0.2">
      <c r="A43" s="319">
        <v>38930</v>
      </c>
      <c r="B43" s="320">
        <v>657.5</v>
      </c>
      <c r="C43" s="320">
        <v>564.95000000000005</v>
      </c>
      <c r="D43" s="320">
        <v>410.75</v>
      </c>
      <c r="E43" s="320">
        <v>236</v>
      </c>
      <c r="F43" s="321">
        <v>436.25</v>
      </c>
      <c r="G43" s="213"/>
      <c r="H43" s="227">
        <v>38899</v>
      </c>
      <c r="I43" s="55">
        <f t="shared" si="5"/>
        <v>4.5904597583720903E-2</v>
      </c>
      <c r="J43" s="55">
        <f t="shared" si="6"/>
        <v>-6.1208573772014642E-2</v>
      </c>
      <c r="K43" s="55">
        <f t="shared" si="7"/>
        <v>5.9560063887595688E-2</v>
      </c>
      <c r="L43" s="55">
        <f t="shared" si="8"/>
        <v>-3.5383503889316589E-2</v>
      </c>
      <c r="M43" s="55">
        <f t="shared" si="9"/>
        <v>-1.0262347761342735E-2</v>
      </c>
      <c r="N43" s="226"/>
    </row>
    <row r="44" spans="1:14" hidden="1" x14ac:dyDescent="0.2">
      <c r="A44" s="319">
        <v>38901</v>
      </c>
      <c r="B44" s="320">
        <v>628</v>
      </c>
      <c r="C44" s="320">
        <v>600.61</v>
      </c>
      <c r="D44" s="320">
        <v>387</v>
      </c>
      <c r="E44" s="320">
        <v>244.5</v>
      </c>
      <c r="F44" s="321">
        <v>440.75</v>
      </c>
      <c r="G44" s="213"/>
      <c r="H44" s="227">
        <v>38869</v>
      </c>
      <c r="I44" s="55">
        <f t="shared" si="5"/>
        <v>2.1731237462109077E-2</v>
      </c>
      <c r="J44" s="55">
        <f t="shared" si="6"/>
        <v>2.273360962874164E-2</v>
      </c>
      <c r="K44" s="55">
        <f t="shared" si="7"/>
        <v>0.12142337458735808</v>
      </c>
      <c r="L44" s="55">
        <f t="shared" si="8"/>
        <v>2.4845998586530804E-2</v>
      </c>
      <c r="M44" s="55">
        <f t="shared" si="9"/>
        <v>6.2611847452665181E-2</v>
      </c>
      <c r="N44" s="226"/>
    </row>
    <row r="45" spans="1:14" hidden="1" x14ac:dyDescent="0.2">
      <c r="A45" s="319">
        <v>38869</v>
      </c>
      <c r="B45" s="320">
        <v>614.5</v>
      </c>
      <c r="C45" s="320">
        <v>587.11</v>
      </c>
      <c r="D45" s="320">
        <v>342.75</v>
      </c>
      <c r="E45" s="320">
        <v>238.5</v>
      </c>
      <c r="F45" s="321">
        <v>414</v>
      </c>
      <c r="G45" s="213"/>
      <c r="H45" s="227">
        <v>38838</v>
      </c>
      <c r="I45" s="55">
        <f t="shared" si="5"/>
        <v>-5.6795284516012205E-3</v>
      </c>
      <c r="J45" s="55">
        <f t="shared" si="6"/>
        <v>8.7761129187235165E-3</v>
      </c>
      <c r="K45" s="55">
        <f t="shared" si="7"/>
        <v>6.5861928528566554E-3</v>
      </c>
      <c r="L45" s="55">
        <f t="shared" si="8"/>
        <v>5.1624365405307245E-2</v>
      </c>
      <c r="M45" s="55">
        <f t="shared" si="9"/>
        <v>2.4183808642816527E-3</v>
      </c>
      <c r="N45" s="226"/>
    </row>
    <row r="46" spans="1:14" hidden="1" x14ac:dyDescent="0.2">
      <c r="A46" s="319">
        <v>38838</v>
      </c>
      <c r="B46" s="320">
        <v>618</v>
      </c>
      <c r="C46" s="320">
        <v>581.98</v>
      </c>
      <c r="D46" s="320">
        <v>340.5</v>
      </c>
      <c r="E46" s="320">
        <v>226.5</v>
      </c>
      <c r="F46" s="321">
        <v>413</v>
      </c>
      <c r="G46" s="213"/>
      <c r="H46" s="227">
        <v>38808</v>
      </c>
      <c r="I46" s="55">
        <f t="shared" si="5"/>
        <v>-0.10293038080453448</v>
      </c>
      <c r="J46" s="55">
        <f t="shared" si="6"/>
        <v>-6.5361878776231203E-2</v>
      </c>
      <c r="K46" s="55">
        <f t="shared" si="7"/>
        <v>1.256019467351817E-2</v>
      </c>
      <c r="L46" s="55">
        <f t="shared" si="8"/>
        <v>5.5340484346414788E-3</v>
      </c>
      <c r="M46" s="55">
        <f t="shared" si="9"/>
        <v>-0.14302013013322409</v>
      </c>
      <c r="N46" s="226"/>
    </row>
    <row r="47" spans="1:14" hidden="1" x14ac:dyDescent="0.2">
      <c r="A47" s="319">
        <v>38810</v>
      </c>
      <c r="B47" s="320">
        <v>685</v>
      </c>
      <c r="C47" s="320">
        <v>621.29</v>
      </c>
      <c r="D47" s="320">
        <v>336.25</v>
      </c>
      <c r="E47" s="320">
        <v>225.25</v>
      </c>
      <c r="F47" s="321">
        <v>476.5</v>
      </c>
      <c r="G47" s="213"/>
      <c r="H47" s="227">
        <v>38777</v>
      </c>
      <c r="I47" s="55">
        <f t="shared" si="5"/>
        <v>1.6930842411806608E-2</v>
      </c>
      <c r="J47" s="55">
        <f t="shared" si="6"/>
        <v>2.3170328694080106E-2</v>
      </c>
      <c r="K47" s="55">
        <f t="shared" si="7"/>
        <v>-4.9321090648587987E-2</v>
      </c>
      <c r="L47" s="55">
        <f t="shared" si="8"/>
        <v>-6.13425203625226E-2</v>
      </c>
      <c r="M47" s="55">
        <f t="shared" si="9"/>
        <v>3.9598538980071804E-2</v>
      </c>
      <c r="N47" s="226"/>
    </row>
    <row r="48" spans="1:14" hidden="1" x14ac:dyDescent="0.2">
      <c r="A48" s="319">
        <v>38777</v>
      </c>
      <c r="B48" s="320">
        <v>673.5</v>
      </c>
      <c r="C48" s="320">
        <v>607.05999999999995</v>
      </c>
      <c r="D48" s="320">
        <v>353.25</v>
      </c>
      <c r="E48" s="320">
        <v>239.5</v>
      </c>
      <c r="F48" s="321">
        <v>458</v>
      </c>
      <c r="G48" s="213"/>
      <c r="H48" s="227">
        <v>38749</v>
      </c>
      <c r="I48" s="55">
        <f t="shared" si="5"/>
        <v>7.451599308420799E-3</v>
      </c>
      <c r="J48" s="55">
        <f t="shared" si="6"/>
        <v>4.8033523666406466E-2</v>
      </c>
      <c r="K48" s="55">
        <f t="shared" si="7"/>
        <v>7.1878438072662615E-2</v>
      </c>
      <c r="L48" s="55">
        <f t="shared" si="8"/>
        <v>4.8111897375892047E-2</v>
      </c>
      <c r="M48" s="55">
        <f t="shared" si="9"/>
        <v>4.2939409334109314E-2</v>
      </c>
      <c r="N48" s="226"/>
    </row>
    <row r="49" spans="1:16" hidden="1" x14ac:dyDescent="0.2">
      <c r="A49" s="319">
        <v>38749</v>
      </c>
      <c r="B49" s="320">
        <v>668.5</v>
      </c>
      <c r="C49" s="320">
        <v>578.59</v>
      </c>
      <c r="D49" s="320">
        <v>328.75</v>
      </c>
      <c r="E49" s="320">
        <v>228.25</v>
      </c>
      <c r="F49" s="321">
        <v>438.75</v>
      </c>
      <c r="G49" s="213"/>
      <c r="H49" s="227">
        <v>38718</v>
      </c>
      <c r="I49" s="55">
        <f t="shared" si="5"/>
        <v>0.10644146200679019</v>
      </c>
      <c r="J49" s="55">
        <f t="shared" si="6"/>
        <v>-6.1369563640238801E-2</v>
      </c>
      <c r="K49" s="55">
        <f t="shared" si="7"/>
        <v>9.1673674870198958E-3</v>
      </c>
      <c r="L49" s="55">
        <f t="shared" si="8"/>
        <v>-3.972610399961804E-2</v>
      </c>
      <c r="M49" s="55">
        <f t="shared" si="9"/>
        <v>1.0885240679670618E-2</v>
      </c>
      <c r="N49" s="226"/>
    </row>
    <row r="50" spans="1:16" hidden="1" x14ac:dyDescent="0.2">
      <c r="A50" s="319">
        <v>38719</v>
      </c>
      <c r="B50" s="320">
        <v>601</v>
      </c>
      <c r="C50" s="320">
        <v>615.21</v>
      </c>
      <c r="D50" s="320">
        <v>325.75</v>
      </c>
      <c r="E50" s="320">
        <v>237.5</v>
      </c>
      <c r="F50" s="321">
        <v>434</v>
      </c>
      <c r="G50" s="213"/>
      <c r="H50" s="227">
        <v>38687</v>
      </c>
      <c r="I50" s="55">
        <f t="shared" si="5"/>
        <v>-1.6502024636387759E-2</v>
      </c>
      <c r="J50" s="55">
        <f t="shared" si="6"/>
        <v>9.3223640468683686E-2</v>
      </c>
      <c r="K50" s="55">
        <f t="shared" si="7"/>
        <v>-2.5010776971745877E-2</v>
      </c>
      <c r="L50" s="55">
        <f t="shared" si="8"/>
        <v>1.0531859846586405E-3</v>
      </c>
      <c r="M50" s="55">
        <f t="shared" si="9"/>
        <v>1.5090245723589853E-2</v>
      </c>
      <c r="N50" s="226"/>
    </row>
    <row r="51" spans="1:16" hidden="1" x14ac:dyDescent="0.2">
      <c r="A51" s="319">
        <v>38687</v>
      </c>
      <c r="B51" s="320">
        <v>611</v>
      </c>
      <c r="C51" s="320">
        <v>560.45000000000005</v>
      </c>
      <c r="D51" s="320">
        <v>334</v>
      </c>
      <c r="E51" s="320">
        <v>237.25</v>
      </c>
      <c r="F51" s="321">
        <v>427.5</v>
      </c>
      <c r="G51" s="213"/>
      <c r="H51" s="227">
        <v>38657</v>
      </c>
      <c r="I51" s="55">
        <f t="shared" si="5"/>
        <v>3.4127323534178376E-2</v>
      </c>
      <c r="J51" s="55">
        <f t="shared" si="6"/>
        <v>-2.3941627295066756E-2</v>
      </c>
      <c r="K51" s="55">
        <f t="shared" si="7"/>
        <v>6.8137805167218041E-2</v>
      </c>
      <c r="L51" s="55">
        <f t="shared" si="8"/>
        <v>5.3014035285617184E-2</v>
      </c>
      <c r="M51" s="55">
        <f t="shared" si="9"/>
        <v>9.3090423066012035E-2</v>
      </c>
      <c r="N51" s="226"/>
    </row>
    <row r="52" spans="1:16" hidden="1" x14ac:dyDescent="0.2">
      <c r="A52" s="319">
        <v>38657</v>
      </c>
      <c r="B52" s="320">
        <v>590.5</v>
      </c>
      <c r="C52" s="320">
        <v>574.03</v>
      </c>
      <c r="D52" s="320">
        <v>312</v>
      </c>
      <c r="E52" s="320">
        <v>225</v>
      </c>
      <c r="F52" s="321">
        <v>389.5</v>
      </c>
      <c r="G52" s="213"/>
      <c r="H52" s="227">
        <v>38626</v>
      </c>
      <c r="I52" s="55">
        <f t="shared" si="5"/>
        <v>5.3032851908222003E-2</v>
      </c>
      <c r="J52" s="55">
        <f t="shared" si="6"/>
        <v>1.5909027370576954E-2</v>
      </c>
      <c r="K52" s="55">
        <f t="shared" si="7"/>
        <v>3.2576170434612667E-2</v>
      </c>
      <c r="L52" s="55">
        <f t="shared" si="8"/>
        <v>5.9514127532407715E-2</v>
      </c>
      <c r="M52" s="55">
        <f t="shared" si="9"/>
        <v>6.4966511728311457E-2</v>
      </c>
      <c r="N52" s="226"/>
    </row>
    <row r="53" spans="1:16" hidden="1" x14ac:dyDescent="0.2">
      <c r="A53" s="319">
        <v>38628</v>
      </c>
      <c r="B53" s="320">
        <v>560</v>
      </c>
      <c r="C53" s="320">
        <v>564.97</v>
      </c>
      <c r="D53" s="320">
        <v>302</v>
      </c>
      <c r="E53" s="320">
        <v>212</v>
      </c>
      <c r="F53" s="321">
        <v>365</v>
      </c>
      <c r="G53" s="213"/>
      <c r="H53" s="227">
        <v>38596</v>
      </c>
      <c r="I53" s="55">
        <f t="shared" si="5"/>
        <v>-2.2948932985544651E-2</v>
      </c>
      <c r="J53" s="55">
        <f t="shared" si="6"/>
        <v>-7.6342003208812875E-2</v>
      </c>
      <c r="K53" s="55">
        <f t="shared" si="7"/>
        <v>3.1108014897042971E-2</v>
      </c>
      <c r="L53" s="55">
        <f t="shared" si="8"/>
        <v>-1.8692133012152522E-2</v>
      </c>
      <c r="M53" s="55">
        <f t="shared" si="9"/>
        <v>-2.3020650990380441E-2</v>
      </c>
      <c r="N53" s="226"/>
    </row>
    <row r="54" spans="1:16" hidden="1" x14ac:dyDescent="0.2">
      <c r="A54" s="319">
        <v>38596</v>
      </c>
      <c r="B54" s="320">
        <v>573</v>
      </c>
      <c r="C54" s="320">
        <v>609.79</v>
      </c>
      <c r="D54" s="320">
        <v>292.75</v>
      </c>
      <c r="E54" s="320">
        <v>216</v>
      </c>
      <c r="F54" s="321">
        <v>373.5</v>
      </c>
      <c r="G54" s="213"/>
      <c r="H54" s="227">
        <v>38565</v>
      </c>
      <c r="I54" s="55">
        <f t="shared" si="5"/>
        <v>3.5527715192404705E-2</v>
      </c>
      <c r="J54" s="55">
        <f t="shared" si="6"/>
        <v>6.3591102781531142E-2</v>
      </c>
      <c r="K54" s="55">
        <f t="shared" si="7"/>
        <v>5.4399376247350299E-2</v>
      </c>
      <c r="L54" s="55">
        <f t="shared" si="8"/>
        <v>-0.15117005168912051</v>
      </c>
      <c r="M54" s="55">
        <f t="shared" si="9"/>
        <v>0.1013524942602875</v>
      </c>
      <c r="N54" s="226"/>
    </row>
    <row r="55" spans="1:16" hidden="1" x14ac:dyDescent="0.2">
      <c r="A55" s="319">
        <v>38565</v>
      </c>
      <c r="B55" s="320">
        <v>553</v>
      </c>
      <c r="C55" s="320">
        <v>572.22</v>
      </c>
      <c r="D55" s="320">
        <v>277.25</v>
      </c>
      <c r="E55" s="320">
        <v>251.25</v>
      </c>
      <c r="F55" s="321">
        <v>337.5</v>
      </c>
      <c r="G55" s="213"/>
      <c r="H55" s="227">
        <v>38534</v>
      </c>
      <c r="I55" s="55">
        <f t="shared" si="5"/>
        <v>-7.2072384049492715E-3</v>
      </c>
      <c r="J55" s="55">
        <f t="shared" si="6"/>
        <v>3.9748951360884842E-3</v>
      </c>
      <c r="K55" s="55">
        <f t="shared" si="7"/>
        <v>-1.8018022892629111E-3</v>
      </c>
      <c r="L55" s="55">
        <f t="shared" si="8"/>
        <v>-2.5541663523783769E-2</v>
      </c>
      <c r="M55" s="55">
        <f t="shared" si="9"/>
        <v>8.9286307443013982E-3</v>
      </c>
      <c r="N55" s="226"/>
    </row>
    <row r="56" spans="1:16" hidden="1" x14ac:dyDescent="0.2">
      <c r="A56" s="319">
        <v>38534</v>
      </c>
      <c r="B56" s="320">
        <v>557</v>
      </c>
      <c r="C56" s="320">
        <v>569.95000000000005</v>
      </c>
      <c r="D56" s="320">
        <v>277.75</v>
      </c>
      <c r="E56" s="320">
        <v>257.75</v>
      </c>
      <c r="F56" s="321">
        <v>334.5</v>
      </c>
      <c r="G56" s="213"/>
      <c r="H56" s="227">
        <v>38504</v>
      </c>
      <c r="I56" s="55">
        <f t="shared" si="5"/>
        <v>2.6966308475993186E-3</v>
      </c>
      <c r="J56" s="55">
        <f t="shared" si="6"/>
        <v>8.0171382209023631E-2</v>
      </c>
      <c r="K56" s="55">
        <f t="shared" si="7"/>
        <v>5.2668060538322466E-2</v>
      </c>
      <c r="L56" s="55">
        <f t="shared" si="8"/>
        <v>4.665858696470658E-2</v>
      </c>
      <c r="M56" s="55">
        <f t="shared" si="9"/>
        <v>0.15228396283941811</v>
      </c>
      <c r="N56" s="226"/>
    </row>
    <row r="57" spans="1:16" hidden="1" x14ac:dyDescent="0.2">
      <c r="A57" s="319">
        <v>38504</v>
      </c>
      <c r="B57" s="320">
        <v>555.5</v>
      </c>
      <c r="C57" s="320">
        <v>526.04</v>
      </c>
      <c r="D57" s="320">
        <v>263.5</v>
      </c>
      <c r="E57" s="320">
        <v>246</v>
      </c>
      <c r="F57" s="321">
        <v>287.25</v>
      </c>
      <c r="G57" s="213"/>
      <c r="H57" s="227">
        <v>38473</v>
      </c>
      <c r="I57" s="55">
        <f t="shared" si="5"/>
        <v>6.3159334638857645E-2</v>
      </c>
      <c r="J57" s="55">
        <f t="shared" si="6"/>
        <v>5.301166960435235E-2</v>
      </c>
      <c r="K57" s="55">
        <f t="shared" si="7"/>
        <v>-3.9074738406653244E-2</v>
      </c>
      <c r="L57" s="55">
        <f t="shared" si="8"/>
        <v>-4.3744548962856948E-2</v>
      </c>
      <c r="M57" s="55">
        <f t="shared" si="9"/>
        <v>5.7312011874195809E-2</v>
      </c>
      <c r="N57" s="226"/>
    </row>
    <row r="58" spans="1:16" hidden="1" x14ac:dyDescent="0.2">
      <c r="A58" s="319">
        <v>38474</v>
      </c>
      <c r="B58" s="320">
        <v>521.5</v>
      </c>
      <c r="C58" s="320">
        <v>498.88</v>
      </c>
      <c r="D58" s="320">
        <v>274</v>
      </c>
      <c r="E58" s="320">
        <v>257</v>
      </c>
      <c r="F58" s="321">
        <v>271.25</v>
      </c>
      <c r="G58" s="213"/>
      <c r="H58" s="227">
        <v>38443</v>
      </c>
      <c r="I58" s="55">
        <f t="shared" si="5"/>
        <v>-2.9288820068037548E-2</v>
      </c>
      <c r="J58" s="55">
        <f t="shared" si="6"/>
        <v>4.7010758834247587E-2</v>
      </c>
      <c r="K58" s="55">
        <f t="shared" si="7"/>
        <v>0.14085743271659545</v>
      </c>
      <c r="L58" s="55">
        <f t="shared" si="8"/>
        <v>4.5779137660644495E-2</v>
      </c>
      <c r="M58" s="55">
        <f t="shared" si="9"/>
        <v>0.13498076371953807</v>
      </c>
      <c r="N58" s="226"/>
    </row>
    <row r="59" spans="1:16" hidden="1" x14ac:dyDescent="0.2">
      <c r="A59" s="319">
        <v>38443</v>
      </c>
      <c r="B59" s="320">
        <v>537</v>
      </c>
      <c r="C59" s="320">
        <v>475.97</v>
      </c>
      <c r="D59" s="320">
        <v>238</v>
      </c>
      <c r="E59" s="320">
        <v>245.5</v>
      </c>
      <c r="F59" s="321">
        <v>237</v>
      </c>
      <c r="G59" s="213"/>
      <c r="H59" s="227">
        <v>38412</v>
      </c>
      <c r="I59" s="55">
        <f t="shared" si="5"/>
        <v>-7.4211843376168164E-3</v>
      </c>
      <c r="J59" s="55">
        <f t="shared" si="6"/>
        <v>-2.6782688259659199E-2</v>
      </c>
      <c r="K59" s="55">
        <f t="shared" si="7"/>
        <v>-0.1036784294748415</v>
      </c>
      <c r="L59" s="55">
        <f t="shared" si="8"/>
        <v>-0.16226431460142804</v>
      </c>
      <c r="M59" s="55">
        <f t="shared" si="9"/>
        <v>-2.9108084158070657E-2</v>
      </c>
      <c r="N59" s="226"/>
    </row>
    <row r="60" spans="1:16" hidden="1" x14ac:dyDescent="0.2">
      <c r="A60" s="319">
        <v>38412</v>
      </c>
      <c r="B60" s="320">
        <v>541</v>
      </c>
      <c r="C60" s="320">
        <v>488.89</v>
      </c>
      <c r="D60" s="320">
        <v>264</v>
      </c>
      <c r="E60" s="320">
        <v>288.75</v>
      </c>
      <c r="F60" s="321">
        <v>244</v>
      </c>
      <c r="G60" s="213"/>
      <c r="H60" s="227">
        <v>38384</v>
      </c>
      <c r="I60" s="55">
        <f t="shared" si="5"/>
        <v>-4.3406452299959424E-2</v>
      </c>
      <c r="J60" s="55">
        <f t="shared" si="6"/>
        <v>-2.4308892401008551E-2</v>
      </c>
      <c r="K60" s="55">
        <f t="shared" si="7"/>
        <v>-1.3170463189745121E-2</v>
      </c>
      <c r="L60" s="55">
        <f t="shared" si="8"/>
        <v>-9.47874395454377E-3</v>
      </c>
      <c r="M60" s="55">
        <f t="shared" si="9"/>
        <v>-6.3513405722325861E-2</v>
      </c>
      <c r="N60" s="226"/>
    </row>
    <row r="61" spans="1:16" x14ac:dyDescent="0.2">
      <c r="A61" s="319">
        <v>38384</v>
      </c>
      <c r="B61" s="320">
        <v>565</v>
      </c>
      <c r="C61" s="320">
        <v>500.92</v>
      </c>
      <c r="D61" s="320">
        <v>267.5</v>
      </c>
      <c r="E61" s="320">
        <v>291.5</v>
      </c>
      <c r="F61" s="321">
        <v>260</v>
      </c>
      <c r="G61" s="213"/>
      <c r="H61" s="227">
        <v>38353</v>
      </c>
      <c r="I61" s="55">
        <f t="shared" si="5"/>
        <v>-2.9644716584996886E-2</v>
      </c>
      <c r="J61" s="55">
        <f t="shared" si="6"/>
        <v>8.7461559248434503E-2</v>
      </c>
      <c r="K61" s="55">
        <f t="shared" si="7"/>
        <v>6.5635491140038473E-3</v>
      </c>
      <c r="L61" s="55">
        <f t="shared" si="8"/>
        <v>-4.5271770816864558E-2</v>
      </c>
      <c r="M61" s="55">
        <f t="shared" si="9"/>
        <v>-3.8387763071657129E-3</v>
      </c>
      <c r="N61" s="226"/>
    </row>
    <row r="62" spans="1:16" x14ac:dyDescent="0.2">
      <c r="A62" s="322">
        <v>38355</v>
      </c>
      <c r="B62" s="323">
        <v>582</v>
      </c>
      <c r="C62" s="323">
        <v>458.97</v>
      </c>
      <c r="D62" s="323">
        <v>265.75</v>
      </c>
      <c r="E62" s="323">
        <v>305</v>
      </c>
      <c r="F62" s="324">
        <v>261</v>
      </c>
      <c r="G62" s="213"/>
      <c r="N62" s="100"/>
    </row>
    <row r="63" spans="1:16" x14ac:dyDescent="0.2">
      <c r="A63" s="224"/>
      <c r="H63" s="224" t="s">
        <v>70</v>
      </c>
      <c r="I63" s="223">
        <f>AVERAGE(I5:I61)</f>
        <v>-7.7066279060280058E-3</v>
      </c>
      <c r="J63" s="222">
        <f>AVERAGE(J5:J61)</f>
        <v>2.9518136249428936E-3</v>
      </c>
      <c r="K63" s="222">
        <f>AVERAGE(K5:K61)</f>
        <v>-3.4024739068989427E-3</v>
      </c>
      <c r="L63" s="222">
        <f>AVERAGE(L5:L61)</f>
        <v>-4.7165654485210448E-3</v>
      </c>
      <c r="M63" s="221">
        <f>AVERAGE(M5:M61)</f>
        <v>1.0935665855976818E-2</v>
      </c>
      <c r="N63" s="220"/>
      <c r="P63" s="7"/>
    </row>
    <row r="64" spans="1:16" ht="15.75" customHeight="1" x14ac:dyDescent="0.25">
      <c r="A64" s="22" t="s">
        <v>103</v>
      </c>
      <c r="B64" s="8"/>
      <c r="C64" s="7"/>
      <c r="D64" s="7"/>
      <c r="E64" s="7"/>
      <c r="I64" s="7"/>
      <c r="J64" s="7"/>
      <c r="K64" s="7"/>
      <c r="L64" s="7"/>
      <c r="M64" s="7"/>
      <c r="N64" s="7"/>
      <c r="O64" s="7"/>
      <c r="P64" s="7"/>
    </row>
    <row r="65" spans="1:20" ht="12.75" customHeight="1" x14ac:dyDescent="0.25">
      <c r="B65" s="211"/>
      <c r="C65" s="211"/>
      <c r="D65" s="211"/>
      <c r="E65" s="211"/>
      <c r="F65" s="1" t="s">
        <v>111</v>
      </c>
      <c r="M65" s="224"/>
      <c r="N65" s="16" t="s">
        <v>109</v>
      </c>
      <c r="P65" s="7"/>
    </row>
    <row r="66" spans="1:20" ht="15.75" x14ac:dyDescent="0.3">
      <c r="A66" s="253" t="s">
        <v>102</v>
      </c>
      <c r="B66" s="21"/>
      <c r="C66" s="252" t="s">
        <v>101</v>
      </c>
      <c r="D66" s="251" t="s">
        <v>100</v>
      </c>
      <c r="E66" s="21"/>
      <c r="F66" s="77" t="s">
        <v>52</v>
      </c>
      <c r="G66" s="110" t="str">
        <f>I4</f>
        <v>Barclays</v>
      </c>
      <c r="H66" s="110" t="str">
        <f>J4</f>
        <v>BP</v>
      </c>
      <c r="I66" s="110" t="str">
        <f>K4</f>
        <v>Br Airw</v>
      </c>
      <c r="J66" s="110" t="str">
        <f>L4</f>
        <v>Kingfish</v>
      </c>
      <c r="K66" s="109" t="str">
        <f>M4</f>
        <v>R R</v>
      </c>
      <c r="L66" s="3"/>
      <c r="M66" s="207" t="str">
        <f>F67</f>
        <v>Barclays</v>
      </c>
      <c r="N66" s="69">
        <f>I63</f>
        <v>-7.7066279060280058E-3</v>
      </c>
      <c r="P66" s="7"/>
    </row>
    <row r="67" spans="1:20" x14ac:dyDescent="0.2">
      <c r="A67" s="7"/>
      <c r="B67" s="233">
        <v>-0.8</v>
      </c>
      <c r="C67" s="232">
        <f t="shared" ref="C67:C104" si="10">B67*$G$85+(1-B67)*$L$85</f>
        <v>-6.8065709607647185E-2</v>
      </c>
      <c r="D67" s="232">
        <f t="shared" ref="D67:D104" si="11">SQRT((B67^2)*($G$87^2)+((1-B67)^2)*($L$87^2)+2*B67*(1-B67)*$I$89)</f>
        <v>0.33596661978402798</v>
      </c>
      <c r="E67" s="7"/>
      <c r="F67" s="288" t="str">
        <f>G66</f>
        <v>Barclays</v>
      </c>
      <c r="G67" s="281">
        <f>COVAR($I$5:$I$61,I5:I61)</f>
        <v>2.5107821093268947E-2</v>
      </c>
      <c r="H67" s="280">
        <f>COVAR($I$5:$I$61,J5:J61)</f>
        <v>1.2428478095528296E-3</v>
      </c>
      <c r="I67" s="280">
        <f>COVAR($I$5:$I$61,K5:K61)</f>
        <v>8.2824864791171127E-3</v>
      </c>
      <c r="J67" s="280">
        <f>COVAR($I$5:$I$61,L5:L61)</f>
        <v>6.7041158569443897E-3</v>
      </c>
      <c r="K67" s="279">
        <f>COVAR($I$5:$I$61,M5:M61)</f>
        <v>5.15534024295682E-3</v>
      </c>
      <c r="M67" s="207" t="str">
        <f>F68</f>
        <v>BP</v>
      </c>
      <c r="N67" s="63">
        <f>J63</f>
        <v>2.9518136249428936E-3</v>
      </c>
      <c r="P67" s="286"/>
      <c r="Q67" s="286"/>
      <c r="R67" s="286"/>
      <c r="S67" s="286"/>
    </row>
    <row r="68" spans="1:20" x14ac:dyDescent="0.2">
      <c r="A68" s="7"/>
      <c r="B68" s="233">
        <v>-0.7</v>
      </c>
      <c r="C68" s="232">
        <f t="shared" si="10"/>
        <v>-5.9691609372348881E-2</v>
      </c>
      <c r="D68" s="232">
        <f t="shared" si="11"/>
        <v>0.29669088369683372</v>
      </c>
      <c r="E68" s="7"/>
      <c r="F68" s="288" t="str">
        <f>H66</f>
        <v>BP</v>
      </c>
      <c r="G68" s="277">
        <f>COVAR($J$5:$J$61,I5:I61)</f>
        <v>1.2428478095528296E-3</v>
      </c>
      <c r="H68" s="192">
        <f>COVAR($J$5:$J$61,J5:J61)</f>
        <v>3.9626453475885958E-3</v>
      </c>
      <c r="I68" s="192">
        <f>COVAR($J$5:$J$61,K5:K61)</f>
        <v>1.7472970279534146E-3</v>
      </c>
      <c r="J68" s="192">
        <f>COVAR($J$5:$J$61,L5:L61)</f>
        <v>6.846800778573227E-4</v>
      </c>
      <c r="K68" s="276">
        <f>COVAR($J$5:$J$61,M5:M61)</f>
        <v>2.4337615706579176E-3</v>
      </c>
      <c r="M68" s="207" t="str">
        <f>F69</f>
        <v>Br Airw</v>
      </c>
      <c r="N68" s="63">
        <f>K63</f>
        <v>-3.4024739068989427E-3</v>
      </c>
      <c r="P68" s="286"/>
      <c r="Q68" s="286"/>
      <c r="R68" s="286"/>
      <c r="S68" s="286"/>
    </row>
    <row r="69" spans="1:20" x14ac:dyDescent="0.2">
      <c r="A69" s="7"/>
      <c r="B69" s="233">
        <v>-0.6</v>
      </c>
      <c r="C69" s="232">
        <f t="shared" si="10"/>
        <v>-5.131750913705059E-2</v>
      </c>
      <c r="D69" s="232">
        <f t="shared" si="11"/>
        <v>0.2575960325161214</v>
      </c>
      <c r="E69" s="7"/>
      <c r="F69" s="288" t="str">
        <f>I66</f>
        <v>Br Airw</v>
      </c>
      <c r="G69" s="277">
        <f>COVAR($K$5:$K$61,I5:I61)</f>
        <v>8.2824864791171127E-3</v>
      </c>
      <c r="H69" s="192">
        <f>COVAR($K$5:$K$61,J5:J61)</f>
        <v>1.7472970279534146E-3</v>
      </c>
      <c r="I69" s="192">
        <f>COVAR($K$5:$K$61,K5:K61)</f>
        <v>1.6864930878523199E-2</v>
      </c>
      <c r="J69" s="192">
        <f>COVAR($K$5:$K$61,L5:L61)</f>
        <v>4.5468212807548807E-3</v>
      </c>
      <c r="K69" s="276">
        <f>COVAR($K$5:$K$61,M5:M61)</f>
        <v>3.1311361857828536E-3</v>
      </c>
      <c r="M69" s="207" t="str">
        <f>F70</f>
        <v>Kingfish</v>
      </c>
      <c r="N69" s="63">
        <f>L63</f>
        <v>-4.7165654485210448E-3</v>
      </c>
      <c r="P69" s="286"/>
      <c r="Q69" s="286"/>
      <c r="R69" s="286"/>
      <c r="S69" s="286"/>
    </row>
    <row r="70" spans="1:20" x14ac:dyDescent="0.2">
      <c r="B70" s="233">
        <v>-0.5</v>
      </c>
      <c r="C70" s="232">
        <f t="shared" si="10"/>
        <v>-4.29434089017523E-2</v>
      </c>
      <c r="D70" s="232">
        <f t="shared" si="11"/>
        <v>0.21877905774278578</v>
      </c>
      <c r="F70" s="288" t="str">
        <f>J66</f>
        <v>Kingfish</v>
      </c>
      <c r="G70" s="277">
        <f>COVAR($L$5:$L$61,I5:I61)</f>
        <v>6.7041158569443897E-3</v>
      </c>
      <c r="H70" s="192">
        <f>COVAR($L$5:$L$61,J5:J61)</f>
        <v>6.846800778573227E-4</v>
      </c>
      <c r="I70" s="192">
        <f>COVAR($L$5:$L$61,K5:K61)</f>
        <v>4.5468212807548807E-3</v>
      </c>
      <c r="J70" s="192">
        <f>COVAR($L$5:$L$61,L5:L61)</f>
        <v>8.1068345869826433E-3</v>
      </c>
      <c r="K70" s="276">
        <f>COVAR($L$5:$L$61,M5:M61)</f>
        <v>3.1063257116048389E-3</v>
      </c>
      <c r="M70" s="207" t="str">
        <f>F71</f>
        <v>R R</v>
      </c>
      <c r="N70" s="57">
        <f>M63</f>
        <v>1.0935665855976818E-2</v>
      </c>
      <c r="P70" s="286"/>
      <c r="Q70" s="286"/>
      <c r="R70" s="286"/>
      <c r="S70" s="286"/>
      <c r="T70" s="286"/>
    </row>
    <row r="71" spans="1:20" x14ac:dyDescent="0.2">
      <c r="B71" s="233">
        <v>-0.4</v>
      </c>
      <c r="C71" s="232">
        <f t="shared" si="10"/>
        <v>-3.456930866645401E-2</v>
      </c>
      <c r="D71" s="232">
        <f t="shared" si="11"/>
        <v>0.18041940274020338</v>
      </c>
      <c r="F71" s="287" t="str">
        <f>K66</f>
        <v>R R</v>
      </c>
      <c r="G71" s="274">
        <f>COVAR($M$5:$M$61,I5:I61)</f>
        <v>5.15534024295682E-3</v>
      </c>
      <c r="H71" s="273">
        <f>COVAR($M$5:$M$61,J5:J61)</f>
        <v>2.4337615706579176E-3</v>
      </c>
      <c r="I71" s="273">
        <f>COVAR($M$5:$M$61,K5:K61)</f>
        <v>3.1311361857828536E-3</v>
      </c>
      <c r="J71" s="273">
        <f>COVAR($M$5:$M$61,L5:L61)</f>
        <v>3.1063257116048389E-3</v>
      </c>
      <c r="K71" s="272">
        <f>COVAR($M$5:$M$61,M5:M61)</f>
        <v>6.0361870449040841E-3</v>
      </c>
      <c r="P71" s="286"/>
      <c r="Q71" s="286"/>
      <c r="R71" s="286"/>
      <c r="S71" s="286"/>
      <c r="T71" s="286"/>
    </row>
    <row r="72" spans="1:20" x14ac:dyDescent="0.2">
      <c r="B72" s="233">
        <v>-0.3</v>
      </c>
      <c r="C72" s="232">
        <f t="shared" si="10"/>
        <v>-2.6195208431155706E-2</v>
      </c>
      <c r="D72" s="232">
        <f t="shared" si="11"/>
        <v>0.14288586460171002</v>
      </c>
      <c r="F72" s="239"/>
      <c r="G72" s="47"/>
      <c r="H72" s="47"/>
      <c r="I72" s="47"/>
      <c r="J72" s="47"/>
      <c r="K72" s="47"/>
    </row>
    <row r="73" spans="1:20" x14ac:dyDescent="0.2">
      <c r="B73" s="233">
        <v>-0.2</v>
      </c>
      <c r="C73" s="232">
        <f t="shared" si="10"/>
        <v>-1.7821108195857416E-2</v>
      </c>
      <c r="D73" s="232">
        <f t="shared" si="11"/>
        <v>0.10705094282798588</v>
      </c>
    </row>
    <row r="74" spans="1:20" ht="15.75" x14ac:dyDescent="0.25">
      <c r="B74" s="233">
        <v>-0.1</v>
      </c>
      <c r="C74" s="232">
        <f t="shared" si="10"/>
        <v>-9.4470079605591204E-3</v>
      </c>
      <c r="D74" s="232">
        <f t="shared" si="11"/>
        <v>7.5377470488728837E-2</v>
      </c>
      <c r="F74" s="22" t="s">
        <v>108</v>
      </c>
      <c r="G74" s="7"/>
      <c r="H74" s="8"/>
      <c r="I74" s="7"/>
      <c r="J74" s="7"/>
      <c r="K74" s="22" t="s">
        <v>107</v>
      </c>
      <c r="L74" s="7"/>
      <c r="M74" s="8"/>
    </row>
    <row r="75" spans="1:20" x14ac:dyDescent="0.2">
      <c r="B75" s="233">
        <v>0</v>
      </c>
      <c r="C75" s="232">
        <f t="shared" si="10"/>
        <v>-1.072907725260825E-3</v>
      </c>
      <c r="D75" s="232">
        <f t="shared" si="11"/>
        <v>5.5515280722821393E-2</v>
      </c>
      <c r="F75" s="269" t="s">
        <v>106</v>
      </c>
      <c r="G75" s="268"/>
      <c r="H75" s="267">
        <v>0</v>
      </c>
      <c r="I75" s="7"/>
      <c r="J75" s="7"/>
      <c r="K75" s="269" t="s">
        <v>106</v>
      </c>
      <c r="L75" s="268"/>
      <c r="M75" s="267">
        <v>0.05</v>
      </c>
    </row>
    <row r="76" spans="1:20" x14ac:dyDescent="0.2">
      <c r="B76" s="233">
        <v>0.1</v>
      </c>
      <c r="C76" s="232">
        <f t="shared" si="10"/>
        <v>7.3011925100374703E-3</v>
      </c>
      <c r="D76" s="232">
        <f t="shared" si="11"/>
        <v>6.0501688982408881E-2</v>
      </c>
      <c r="I76" s="209"/>
      <c r="J76" s="7"/>
    </row>
    <row r="77" spans="1:20" x14ac:dyDescent="0.2">
      <c r="B77" s="233">
        <v>0.2</v>
      </c>
      <c r="C77" s="232">
        <f t="shared" si="10"/>
        <v>1.5675292745335766E-2</v>
      </c>
      <c r="D77" s="232">
        <f t="shared" si="11"/>
        <v>8.6123672618221528E-2</v>
      </c>
      <c r="F77" s="7"/>
      <c r="G77" s="16" t="s">
        <v>87</v>
      </c>
      <c r="H77" s="244" t="s">
        <v>86</v>
      </c>
      <c r="I77" s="244" t="s">
        <v>105</v>
      </c>
      <c r="J77" s="7"/>
      <c r="K77" s="7"/>
      <c r="L77" s="16" t="s">
        <v>87</v>
      </c>
      <c r="M77" s="244" t="s">
        <v>86</v>
      </c>
      <c r="N77" s="244" t="s">
        <v>104</v>
      </c>
    </row>
    <row r="78" spans="1:20" x14ac:dyDescent="0.2">
      <c r="B78" s="233">
        <v>0.3</v>
      </c>
      <c r="C78" s="232">
        <f t="shared" si="10"/>
        <v>2.4049392980634056E-2</v>
      </c>
      <c r="D78" s="232">
        <f t="shared" si="11"/>
        <v>0.11980168713466872</v>
      </c>
      <c r="F78" s="239" t="str">
        <f>F67</f>
        <v>Barclays</v>
      </c>
      <c r="G78" s="264">
        <f>N66-$H$75</f>
        <v>-7.7066279060280058E-3</v>
      </c>
      <c r="H78" s="262">
        <f t="array" ref="H78:H82">MMULT(MINVERSE($G$67:$K$71),$G$78:$G$82)</f>
        <v>-0.58325105430683499</v>
      </c>
      <c r="I78" s="263">
        <f>H78/SUM($H$78:$H$82)</f>
        <v>-1.0716462816019916</v>
      </c>
      <c r="J78" s="7"/>
      <c r="K78" s="239" t="str">
        <f>F67</f>
        <v>Barclays</v>
      </c>
      <c r="L78" s="264">
        <f>N66-$M$75</f>
        <v>-5.7706627906028006E-2</v>
      </c>
      <c r="M78" s="262">
        <f t="array" ref="M78:M82">MMULT(MINVERSE($G$67:$K$71),$L$78:$L$82)</f>
        <v>-0.3487368295383737</v>
      </c>
      <c r="N78" s="263">
        <f>M78/SUM($M$78:$M$82)</f>
        <v>2.1044194701808783E-2</v>
      </c>
    </row>
    <row r="79" spans="1:20" x14ac:dyDescent="0.2">
      <c r="B79" s="233">
        <v>0.4</v>
      </c>
      <c r="C79" s="232">
        <f t="shared" si="10"/>
        <v>3.2423493215932353E-2</v>
      </c>
      <c r="D79" s="232">
        <f t="shared" si="11"/>
        <v>0.15641587558464617</v>
      </c>
      <c r="F79" s="239" t="str">
        <f>F68</f>
        <v>BP</v>
      </c>
      <c r="G79" s="261">
        <f>N67-$H$75</f>
        <v>2.9518136249428936E-3</v>
      </c>
      <c r="H79" s="260">
        <v>-0.8725666517764491</v>
      </c>
      <c r="I79" s="259">
        <f>H79/SUM($H$78:$H$82)</f>
        <v>-1.6032252336644828</v>
      </c>
      <c r="J79" s="7"/>
      <c r="K79" s="239" t="str">
        <f>F68</f>
        <v>BP</v>
      </c>
      <c r="L79" s="261">
        <f>N67-$M$75</f>
        <v>-4.7048186375057109E-2</v>
      </c>
      <c r="M79" s="258">
        <v>-11.624512329825574</v>
      </c>
      <c r="N79" s="259">
        <f>M79/SUM($M$78:$M$82)</f>
        <v>0.70147022069978471</v>
      </c>
    </row>
    <row r="80" spans="1:20" x14ac:dyDescent="0.2">
      <c r="B80" s="233">
        <v>0.5</v>
      </c>
      <c r="C80" s="232">
        <f t="shared" si="10"/>
        <v>4.079759345123065E-2</v>
      </c>
      <c r="D80" s="232">
        <f t="shared" si="11"/>
        <v>0.19431349070264251</v>
      </c>
      <c r="F80" s="239" t="str">
        <f>F69</f>
        <v>Br Airw</v>
      </c>
      <c r="G80" s="261">
        <f>N68-$H$75</f>
        <v>-3.4024739068989427E-3</v>
      </c>
      <c r="H80" s="260">
        <v>-0.11192449388581624</v>
      </c>
      <c r="I80" s="259">
        <f>H80/SUM($H$78:$H$82)</f>
        <v>-0.20564637956028506</v>
      </c>
      <c r="J80" s="7"/>
      <c r="K80" s="239" t="str">
        <f>F69</f>
        <v>Br Airw</v>
      </c>
      <c r="L80" s="261">
        <f>N68-$M$75</f>
        <v>-5.3402473906898944E-2</v>
      </c>
      <c r="M80" s="258">
        <v>-0.54576222536501551</v>
      </c>
      <c r="N80" s="259">
        <f>M80/SUM($M$78:$M$82)</f>
        <v>3.2933506181944711E-2</v>
      </c>
    </row>
    <row r="81" spans="2:14" x14ac:dyDescent="0.2">
      <c r="B81" s="233">
        <v>0.6</v>
      </c>
      <c r="C81" s="232">
        <f t="shared" si="10"/>
        <v>4.917169368652894E-2</v>
      </c>
      <c r="D81" s="232">
        <f t="shared" si="11"/>
        <v>0.23286876957358701</v>
      </c>
      <c r="F81" s="239" t="str">
        <f>F70</f>
        <v>Kingfish</v>
      </c>
      <c r="G81" s="261">
        <f>N69-$H$75</f>
        <v>-4.7165654485210448E-3</v>
      </c>
      <c r="H81" s="260">
        <v>-1.2519947254179147</v>
      </c>
      <c r="I81" s="259">
        <f>H81/SUM($H$78:$H$82)</f>
        <v>-2.30037388217661</v>
      </c>
      <c r="K81" s="239" t="str">
        <f>F70</f>
        <v>Kingfish</v>
      </c>
      <c r="L81" s="261">
        <f>N69-$M$75</f>
        <v>-5.4716565448521048E-2</v>
      </c>
      <c r="M81" s="258">
        <v>-5.8692530490019141</v>
      </c>
      <c r="N81" s="259">
        <f>M81/SUM($M$78:$M$82)</f>
        <v>0.35417453350389577</v>
      </c>
    </row>
    <row r="82" spans="2:14" x14ac:dyDescent="0.2">
      <c r="B82" s="233">
        <v>0.7</v>
      </c>
      <c r="C82" s="232">
        <f t="shared" si="10"/>
        <v>5.754579392182723E-2</v>
      </c>
      <c r="D82" s="232">
        <f t="shared" si="11"/>
        <v>0.27180198611475004</v>
      </c>
      <c r="F82" s="239" t="str">
        <f>F71</f>
        <v>R R</v>
      </c>
      <c r="G82" s="257">
        <f>N70-$H$75</f>
        <v>1.0935665855976818E-2</v>
      </c>
      <c r="H82" s="256">
        <v>3.3639939851277902</v>
      </c>
      <c r="I82" s="255">
        <f>H82/SUM($H$78:$H$82)</f>
        <v>6.1808917770033691</v>
      </c>
      <c r="K82" s="239" t="str">
        <f>F71</f>
        <v>R R</v>
      </c>
      <c r="L82" s="257">
        <f>N70-$M$75</f>
        <v>-3.9064334144023188E-2</v>
      </c>
      <c r="M82" s="254">
        <v>1.8166239181449253</v>
      </c>
      <c r="N82" s="255">
        <f>M82/SUM($M$78:$M$82)</f>
        <v>-0.10962245508743414</v>
      </c>
    </row>
    <row r="83" spans="2:14" x14ac:dyDescent="0.2">
      <c r="B83" s="233">
        <v>0.8</v>
      </c>
      <c r="C83" s="232">
        <f t="shared" si="10"/>
        <v>6.5919894157125541E-2</v>
      </c>
      <c r="D83" s="232">
        <f t="shared" si="11"/>
        <v>0.31097122070806688</v>
      </c>
      <c r="G83" s="197"/>
      <c r="L83" s="197"/>
    </row>
    <row r="84" spans="2:14" x14ac:dyDescent="0.2">
      <c r="B84" s="233">
        <v>0.9</v>
      </c>
      <c r="C84" s="232">
        <f t="shared" si="10"/>
        <v>7.4293994392423832E-2</v>
      </c>
      <c r="D84" s="232">
        <f t="shared" si="11"/>
        <v>0.35029730972552964</v>
      </c>
      <c r="F84" s="235" t="s">
        <v>99</v>
      </c>
      <c r="K84" s="235" t="s">
        <v>98</v>
      </c>
    </row>
    <row r="85" spans="2:14" ht="15" x14ac:dyDescent="0.3">
      <c r="B85" s="233">
        <v>1</v>
      </c>
      <c r="C85" s="232">
        <f t="shared" si="10"/>
        <v>8.2668094627722122E-2</v>
      </c>
      <c r="D85" s="232">
        <f t="shared" si="11"/>
        <v>0.38973277374729215</v>
      </c>
      <c r="F85" s="236" t="s">
        <v>97</v>
      </c>
      <c r="G85" s="55">
        <f>SUMPRODUCT($N$66:$N$70,$I$78:$I$82)</f>
        <v>8.2668094627722122E-2</v>
      </c>
      <c r="K85" s="236" t="s">
        <v>96</v>
      </c>
      <c r="L85" s="55">
        <f>SUMPRODUCT($N$66:$N$70,$N$78:$N$82)</f>
        <v>-1.072907725260825E-3</v>
      </c>
    </row>
    <row r="86" spans="2:14" x14ac:dyDescent="0.2">
      <c r="B86" s="233">
        <v>1.1000000000000001</v>
      </c>
      <c r="C86" s="232">
        <f t="shared" si="10"/>
        <v>9.1042194863020426E-2</v>
      </c>
      <c r="D86" s="232">
        <f t="shared" si="11"/>
        <v>0.42924746860535873</v>
      </c>
      <c r="F86" s="235" t="s">
        <v>95</v>
      </c>
      <c r="K86" s="235" t="s">
        <v>94</v>
      </c>
    </row>
    <row r="87" spans="2:14" ht="15.75" x14ac:dyDescent="0.3">
      <c r="B87" s="233">
        <v>1.2</v>
      </c>
      <c r="C87" s="232">
        <f t="shared" si="10"/>
        <v>9.9416295098318702E-2</v>
      </c>
      <c r="D87" s="232">
        <f t="shared" si="11"/>
        <v>0.46882136077081082</v>
      </c>
      <c r="F87" s="234" t="s">
        <v>93</v>
      </c>
      <c r="G87" s="55">
        <f t="array" ref="G87">SQRT(MMULT(TRANSPOSE($I$78:$I$82),MMULT($G$67:$K$71,$I$78:$I$82)))</f>
        <v>0.38973277374729215</v>
      </c>
      <c r="K87" s="234" t="s">
        <v>92</v>
      </c>
      <c r="L87" s="55">
        <f t="array" ref="L87">SQRT(MMULT(TRANSPOSE($N$78:$N$82),MMULT($G$67:$K$71,$N$78:$N$82)))</f>
        <v>5.5515280722821393E-2</v>
      </c>
    </row>
    <row r="88" spans="2:14" x14ac:dyDescent="0.2">
      <c r="B88" s="233">
        <v>1.3</v>
      </c>
      <c r="C88" s="232">
        <f t="shared" si="10"/>
        <v>0.10779039533361701</v>
      </c>
      <c r="D88" s="232">
        <f t="shared" si="11"/>
        <v>0.50844062776829424</v>
      </c>
      <c r="G88" s="248"/>
      <c r="H88" t="s">
        <v>91</v>
      </c>
    </row>
    <row r="89" spans="2:14" ht="15.75" x14ac:dyDescent="0.3">
      <c r="B89" s="233">
        <v>1.4</v>
      </c>
      <c r="C89" s="232">
        <f t="shared" si="10"/>
        <v>0.11616449556891528</v>
      </c>
      <c r="D89" s="232">
        <f t="shared" si="11"/>
        <v>0.54809542988003057</v>
      </c>
      <c r="F89" s="91"/>
      <c r="H89" s="250" t="s">
        <v>90</v>
      </c>
      <c r="I89" s="249">
        <f t="array" ref="I89">MMULT(TRANSPOSE($I$78:$I$82),MMULT($G$67:$K$71,$N$78:$N$82))</f>
        <v>-1.9713253251539605E-3</v>
      </c>
    </row>
    <row r="90" spans="2:14" x14ac:dyDescent="0.2">
      <c r="B90" s="233">
        <v>1.5</v>
      </c>
      <c r="C90" s="232">
        <f t="shared" si="10"/>
        <v>0.1245385958042136</v>
      </c>
      <c r="D90" s="232">
        <f t="shared" si="11"/>
        <v>0.58777857496243413</v>
      </c>
      <c r="G90" s="248"/>
    </row>
    <row r="91" spans="2:14" ht="15.75" x14ac:dyDescent="0.25">
      <c r="B91" s="233">
        <v>1.6</v>
      </c>
      <c r="C91" s="232">
        <f t="shared" si="10"/>
        <v>0.13291269603951189</v>
      </c>
      <c r="D91" s="232">
        <f t="shared" si="11"/>
        <v>0.62748468567280613</v>
      </c>
      <c r="F91" s="22" t="s">
        <v>114</v>
      </c>
      <c r="K91" s="4"/>
    </row>
    <row r="92" spans="2:14" ht="14.25" x14ac:dyDescent="0.25">
      <c r="B92" s="233">
        <v>1.7</v>
      </c>
      <c r="C92" s="232">
        <f t="shared" si="10"/>
        <v>0.14128679627481017</v>
      </c>
      <c r="D92" s="232">
        <f t="shared" si="11"/>
        <v>0.66720966192229747</v>
      </c>
      <c r="F92" s="23" t="s">
        <v>113</v>
      </c>
      <c r="G92" s="209"/>
      <c r="H92" s="99">
        <v>1E-3</v>
      </c>
    </row>
    <row r="93" spans="2:14" x14ac:dyDescent="0.2">
      <c r="B93" s="233">
        <v>1.8</v>
      </c>
      <c r="C93" s="232">
        <f t="shared" si="10"/>
        <v>0.1496608965101085</v>
      </c>
      <c r="D93" s="232">
        <f t="shared" si="11"/>
        <v>0.70695032343904407</v>
      </c>
    </row>
    <row r="94" spans="2:14" x14ac:dyDescent="0.2">
      <c r="B94" s="233">
        <v>1.9</v>
      </c>
      <c r="C94" s="232">
        <f t="shared" si="10"/>
        <v>0.15803499674540677</v>
      </c>
      <c r="D94" s="232">
        <f t="shared" si="11"/>
        <v>0.74670416585030996</v>
      </c>
      <c r="F94" s="7"/>
      <c r="G94" s="16" t="s">
        <v>87</v>
      </c>
      <c r="H94" s="244" t="s">
        <v>86</v>
      </c>
      <c r="I94" s="244" t="s">
        <v>85</v>
      </c>
    </row>
    <row r="95" spans="2:14" x14ac:dyDescent="0.2">
      <c r="B95" s="233">
        <v>2</v>
      </c>
      <c r="C95" s="232">
        <f t="shared" si="10"/>
        <v>0.16640909698070508</v>
      </c>
      <c r="D95" s="232">
        <f t="shared" si="11"/>
        <v>0.78646919038534602</v>
      </c>
      <c r="F95" s="239" t="str">
        <f>F67</f>
        <v>Barclays</v>
      </c>
      <c r="G95" s="264">
        <f>N66-$H$92</f>
        <v>-8.7066279060280059E-3</v>
      </c>
      <c r="H95" s="262">
        <f t="array" ref="H95:H99">MMULT(MINVERSE($G$67:$K$71),$G$95:$G$99)</f>
        <v>-0.57856076981146587</v>
      </c>
      <c r="I95" s="263">
        <f>H95/SUM($H$95:$H$99)</f>
        <v>-2.8650258727515059</v>
      </c>
    </row>
    <row r="96" spans="2:14" x14ac:dyDescent="0.2">
      <c r="B96" s="233">
        <v>2.1</v>
      </c>
      <c r="C96" s="232">
        <f t="shared" si="10"/>
        <v>0.17478319721600338</v>
      </c>
      <c r="D96" s="232">
        <f t="shared" si="11"/>
        <v>0.82624378254368236</v>
      </c>
      <c r="F96" s="239" t="str">
        <f>F68</f>
        <v>BP</v>
      </c>
      <c r="G96" s="261">
        <f>N67-$H$92</f>
        <v>1.9518136249428936E-3</v>
      </c>
      <c r="H96" s="260">
        <v>-1.0876055653374317</v>
      </c>
      <c r="I96" s="259">
        <f>H96/SUM($H$95:$H$99)</f>
        <v>-5.3858094890458599</v>
      </c>
    </row>
    <row r="97" spans="2:12" x14ac:dyDescent="0.2">
      <c r="B97" s="233">
        <v>2.2000000000000002</v>
      </c>
      <c r="C97" s="232">
        <f t="shared" si="10"/>
        <v>0.18315729745130169</v>
      </c>
      <c r="D97" s="232">
        <f t="shared" si="11"/>
        <v>0.86602662407014841</v>
      </c>
      <c r="F97" s="239" t="str">
        <f>F69</f>
        <v>Br Airw</v>
      </c>
      <c r="G97" s="261">
        <f>N68-$H$92</f>
        <v>-4.4024739068989427E-3</v>
      </c>
      <c r="H97" s="260">
        <v>-0.12060124851540022</v>
      </c>
      <c r="I97" s="259">
        <f>H97/SUM($H$95:$H$99)</f>
        <v>-0.59721591112261441</v>
      </c>
    </row>
    <row r="98" spans="2:12" x14ac:dyDescent="0.2">
      <c r="B98" s="233">
        <v>2.2999999999999998</v>
      </c>
      <c r="C98" s="232">
        <f t="shared" si="10"/>
        <v>0.19153139768659994</v>
      </c>
      <c r="D98" s="232">
        <f t="shared" si="11"/>
        <v>0.90581662804572105</v>
      </c>
      <c r="F98" s="239" t="str">
        <f>F70</f>
        <v>Kingfish</v>
      </c>
      <c r="G98" s="261">
        <f>N69-$H$92</f>
        <v>-5.7165654485210448E-3</v>
      </c>
      <c r="H98" s="260">
        <v>-1.3443398918895944</v>
      </c>
      <c r="I98" s="259">
        <f>H98/SUM($H$95:$H$99)</f>
        <v>-6.6571547415680312</v>
      </c>
      <c r="L98" t="s">
        <v>84</v>
      </c>
    </row>
    <row r="99" spans="2:12" x14ac:dyDescent="0.2">
      <c r="B99" s="233">
        <v>2.4</v>
      </c>
      <c r="C99" s="232">
        <f t="shared" si="10"/>
        <v>0.19990549792189824</v>
      </c>
      <c r="D99" s="232">
        <f t="shared" si="11"/>
        <v>0.94561289031476237</v>
      </c>
      <c r="F99" s="239" t="str">
        <f>F71</f>
        <v>R R</v>
      </c>
      <c r="G99" s="257">
        <f>N70-$H$92</f>
        <v>9.935665855976817E-3</v>
      </c>
      <c r="H99" s="256">
        <v>3.3330465837881329</v>
      </c>
      <c r="I99" s="255">
        <f>H99/SUM($H$95:$H$99)</f>
        <v>16.505206014488014</v>
      </c>
      <c r="L99" t="s">
        <v>83</v>
      </c>
    </row>
    <row r="100" spans="2:12" x14ac:dyDescent="0.2">
      <c r="B100" s="233">
        <v>2.5</v>
      </c>
      <c r="C100" s="232">
        <f t="shared" si="10"/>
        <v>0.20827959815719654</v>
      </c>
      <c r="D100" s="232">
        <f t="shared" si="11"/>
        <v>0.98541465264846406</v>
      </c>
      <c r="J100" s="3" t="s">
        <v>82</v>
      </c>
      <c r="K100" s="3" t="s">
        <v>81</v>
      </c>
      <c r="L100" s="44">
        <v>0.5</v>
      </c>
    </row>
    <row r="101" spans="2:12" ht="15" x14ac:dyDescent="0.3">
      <c r="B101" s="233">
        <v>2.6</v>
      </c>
      <c r="C101" s="232">
        <f t="shared" si="10"/>
        <v>0.21665369839249485</v>
      </c>
      <c r="D101" s="232">
        <f t="shared" si="11"/>
        <v>1.0252212744664848</v>
      </c>
      <c r="F101" s="235" t="s">
        <v>42</v>
      </c>
      <c r="H101" s="236" t="s">
        <v>80</v>
      </c>
      <c r="I101" s="99">
        <f>SUMPRODUCT($I$95:$I$99,$N$66:$N$70)</f>
        <v>0.22010811796374388</v>
      </c>
      <c r="J101" s="285">
        <f>$H$92</f>
        <v>1E-3</v>
      </c>
      <c r="K101" s="283">
        <f>I101+(I101-J101)*$L$100</f>
        <v>0.32966217694561584</v>
      </c>
    </row>
    <row r="102" spans="2:12" ht="15.75" x14ac:dyDescent="0.3">
      <c r="B102" s="233">
        <v>2.7</v>
      </c>
      <c r="C102" s="232">
        <f t="shared" si="10"/>
        <v>0.22502779862779315</v>
      </c>
      <c r="D102" s="232">
        <f t="shared" si="11"/>
        <v>1.0650322108850088</v>
      </c>
      <c r="F102" s="235" t="s">
        <v>6</v>
      </c>
      <c r="H102" s="234" t="s">
        <v>79</v>
      </c>
      <c r="I102" s="148">
        <f t="array" ref="I102">SQRT(MMULT(TRANSPOSE($I$95:$I$99),MMULT($G$67:$K$71,$I$95:$I$99)))</f>
        <v>1.0416432818827539</v>
      </c>
      <c r="J102" s="284">
        <v>0</v>
      </c>
      <c r="K102" s="283">
        <f>I102+(I102-J102)*$L$100</f>
        <v>1.5624649228241307</v>
      </c>
    </row>
    <row r="103" spans="2:12" x14ac:dyDescent="0.2">
      <c r="B103" s="233">
        <v>2.8</v>
      </c>
      <c r="C103" s="232">
        <f t="shared" si="10"/>
        <v>0.2334018988630914</v>
      </c>
      <c r="D103" s="232">
        <f t="shared" si="11"/>
        <v>1.1048469955003144</v>
      </c>
    </row>
    <row r="104" spans="2:12" x14ac:dyDescent="0.2">
      <c r="B104" s="233">
        <v>2.9</v>
      </c>
      <c r="C104" s="232">
        <f t="shared" si="10"/>
        <v>0.2417759990983897</v>
      </c>
      <c r="D104" s="232">
        <f t="shared" si="11"/>
        <v>1.1446652267580553</v>
      </c>
    </row>
    <row r="105" spans="2:12" x14ac:dyDescent="0.2">
      <c r="C105" s="213"/>
    </row>
    <row r="106" spans="2:12" x14ac:dyDescent="0.2">
      <c r="C106" s="213"/>
    </row>
    <row r="107" spans="2:12" x14ac:dyDescent="0.2">
      <c r="C107" s="213"/>
    </row>
    <row r="108" spans="2:12" x14ac:dyDescent="0.2">
      <c r="C108" s="213"/>
    </row>
    <row r="109" spans="2:12" x14ac:dyDescent="0.2">
      <c r="C109" s="213"/>
    </row>
    <row r="110" spans="2:12" x14ac:dyDescent="0.2">
      <c r="C110" s="213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5" workbookViewId="0">
      <selection activeCell="A2" sqref="A2"/>
    </sheetView>
  </sheetViews>
  <sheetFormatPr baseColWidth="10" defaultColWidth="11.42578125" defaultRowHeight="12.75" x14ac:dyDescent="0.2"/>
  <cols>
    <col min="1" max="1" width="6" customWidth="1"/>
    <col min="2" max="2" width="17.85546875" customWidth="1"/>
    <col min="3" max="3" width="11.5703125" customWidth="1"/>
    <col min="4" max="256" width="9.140625" customWidth="1"/>
  </cols>
  <sheetData>
    <row r="1" spans="1:4" x14ac:dyDescent="0.2">
      <c r="A1" s="1" t="s">
        <v>151</v>
      </c>
    </row>
    <row r="3" spans="1:4" x14ac:dyDescent="0.2">
      <c r="B3" s="3" t="s">
        <v>119</v>
      </c>
      <c r="C3" s="3" t="s">
        <v>27</v>
      </c>
    </row>
    <row r="4" spans="1:4" x14ac:dyDescent="0.2">
      <c r="A4" s="3">
        <v>2001</v>
      </c>
      <c r="B4" s="46">
        <v>0.13100000000000001</v>
      </c>
      <c r="C4" s="290">
        <v>0.248</v>
      </c>
      <c r="D4" s="146"/>
    </row>
    <row r="5" spans="1:4" x14ac:dyDescent="0.2">
      <c r="A5" s="3">
        <v>2002</v>
      </c>
      <c r="B5" s="46">
        <v>0.16</v>
      </c>
      <c r="C5" s="290">
        <v>0.27900000000000003</v>
      </c>
      <c r="D5" s="146"/>
    </row>
    <row r="6" spans="1:4" x14ac:dyDescent="0.2">
      <c r="A6" s="3">
        <v>2003</v>
      </c>
      <c r="B6" s="46">
        <v>7.2999999999999995E-2</v>
      </c>
      <c r="C6" s="290">
        <v>6.2E-2</v>
      </c>
      <c r="D6" s="146"/>
    </row>
    <row r="7" spans="1:4" x14ac:dyDescent="0.2">
      <c r="A7" s="3">
        <v>2004</v>
      </c>
      <c r="B7" s="46">
        <v>3.1E-2</v>
      </c>
      <c r="C7" s="290">
        <v>5.0999999999999997E-2</v>
      </c>
      <c r="D7" s="146"/>
    </row>
    <row r="8" spans="1:4" x14ac:dyDescent="0.2">
      <c r="A8" s="3">
        <v>2005</v>
      </c>
      <c r="B8" s="46">
        <v>0.23899999999999999</v>
      </c>
      <c r="C8" s="290">
        <v>0.29299999999999998</v>
      </c>
      <c r="D8" s="146"/>
    </row>
    <row r="9" spans="1:4" x14ac:dyDescent="0.2">
      <c r="A9" s="3">
        <v>2006</v>
      </c>
      <c r="B9" s="46">
        <v>9.2999999999999999E-2</v>
      </c>
      <c r="C9" s="290">
        <v>8.3000000000000004E-2</v>
      </c>
      <c r="D9" s="146"/>
    </row>
    <row r="10" spans="1:4" x14ac:dyDescent="0.2">
      <c r="A10" s="3">
        <v>2007</v>
      </c>
      <c r="B10" s="46">
        <v>0.107</v>
      </c>
      <c r="C10" s="290">
        <v>0.189</v>
      </c>
      <c r="D10" s="146"/>
    </row>
    <row r="11" spans="1:4" x14ac:dyDescent="0.2">
      <c r="A11" s="3">
        <v>2008</v>
      </c>
      <c r="B11" s="46">
        <v>5.5E-2</v>
      </c>
      <c r="C11" s="290">
        <v>0.125</v>
      </c>
      <c r="D11" s="146"/>
    </row>
    <row r="12" spans="1:4" x14ac:dyDescent="0.2">
      <c r="A12" s="3">
        <v>2009</v>
      </c>
      <c r="B12" s="46">
        <v>0.16700000000000001</v>
      </c>
      <c r="C12" s="290">
        <v>0.28299999999999997</v>
      </c>
      <c r="D12" s="146"/>
    </row>
    <row r="13" spans="1:4" x14ac:dyDescent="0.2">
      <c r="A13" s="3">
        <v>2010</v>
      </c>
      <c r="B13" s="46">
        <v>0.11799999999999999</v>
      </c>
      <c r="C13" s="290">
        <v>9.1999999999999998E-2</v>
      </c>
      <c r="D13" s="146"/>
    </row>
    <row r="14" spans="1:4" x14ac:dyDescent="0.2">
      <c r="A14" s="46"/>
      <c r="B14" s="46"/>
    </row>
    <row r="15" spans="1:4" x14ac:dyDescent="0.2">
      <c r="A15" s="46"/>
      <c r="B15" s="289" t="s">
        <v>118</v>
      </c>
    </row>
    <row r="16" spans="1:4" x14ac:dyDescent="0.2">
      <c r="B16" s="104">
        <f>(10/9)*COVAR(C4:C13,B4:B13)/VAR(B4:B13)</f>
        <v>1.3830663092991675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7"/>
  <sheetViews>
    <sheetView zoomScale="130" zoomScaleNormal="130" workbookViewId="0">
      <selection activeCell="A2" sqref="A2"/>
    </sheetView>
  </sheetViews>
  <sheetFormatPr baseColWidth="10" defaultColWidth="11.42578125" defaultRowHeight="12.75" x14ac:dyDescent="0.2"/>
  <cols>
    <col min="1" max="1" width="8.140625" customWidth="1"/>
    <col min="2" max="11" width="8.7109375" customWidth="1"/>
    <col min="12" max="12" width="8.28515625" customWidth="1"/>
    <col min="13" max="24" width="8.7109375" customWidth="1"/>
    <col min="25" max="25" width="10.28515625" customWidth="1"/>
    <col min="26" max="26" width="10.140625" customWidth="1"/>
    <col min="27" max="256" width="9.140625" customWidth="1"/>
  </cols>
  <sheetData>
    <row r="1" spans="1:16" x14ac:dyDescent="0.2">
      <c r="A1" s="8" t="s">
        <v>152</v>
      </c>
      <c r="B1" s="7"/>
      <c r="C1" s="7"/>
      <c r="D1" s="7"/>
      <c r="E1" s="7"/>
      <c r="F1" s="7"/>
      <c r="G1" s="7"/>
      <c r="H1" s="7"/>
      <c r="I1" s="7"/>
      <c r="J1" s="7"/>
      <c r="K1" s="7"/>
      <c r="O1" s="7"/>
      <c r="P1" s="7"/>
    </row>
    <row r="2" spans="1:16" x14ac:dyDescent="0.2">
      <c r="A2" s="1"/>
      <c r="H2" s="7"/>
      <c r="I2" s="7"/>
      <c r="J2" s="7"/>
      <c r="K2" s="7"/>
      <c r="O2" s="7"/>
      <c r="P2" s="7"/>
    </row>
    <row r="3" spans="1:16" x14ac:dyDescent="0.2">
      <c r="A3" s="7"/>
      <c r="C3" s="3" t="s">
        <v>0</v>
      </c>
      <c r="D3" s="3" t="s">
        <v>1</v>
      </c>
      <c r="E3" s="3" t="s">
        <v>2</v>
      </c>
      <c r="F3" s="3" t="s">
        <v>65</v>
      </c>
      <c r="G3" s="3" t="s">
        <v>64</v>
      </c>
      <c r="H3" s="3" t="s">
        <v>124</v>
      </c>
      <c r="I3" s="3" t="s">
        <v>123</v>
      </c>
      <c r="J3" s="3" t="s">
        <v>122</v>
      </c>
      <c r="K3" s="7"/>
    </row>
    <row r="4" spans="1:16" x14ac:dyDescent="0.2">
      <c r="A4" s="7"/>
      <c r="B4" s="10" t="s">
        <v>14</v>
      </c>
      <c r="C4" s="292">
        <v>4.0000000000000001E-3</v>
      </c>
      <c r="D4" s="292">
        <v>1.5E-3</v>
      </c>
      <c r="E4" s="292">
        <v>1.03E-2</v>
      </c>
      <c r="F4" s="292">
        <v>2.3999999999999998E-3</v>
      </c>
      <c r="G4" s="292">
        <v>4.0000000000000001E-3</v>
      </c>
      <c r="H4" s="292">
        <v>-4.4999999999999997E-3</v>
      </c>
      <c r="I4" s="292">
        <v>3.3999999999999998E-3</v>
      </c>
      <c r="J4" s="292">
        <v>1.06E-2</v>
      </c>
      <c r="K4" s="7"/>
    </row>
    <row r="5" spans="1:16" x14ac:dyDescent="0.2">
      <c r="A5" s="7"/>
      <c r="B5" s="10" t="s">
        <v>13</v>
      </c>
      <c r="C5" s="292">
        <v>1.3599999999999999E-2</v>
      </c>
      <c r="D5" s="292">
        <v>1.89E-2</v>
      </c>
      <c r="E5" s="292">
        <v>1.41E-2</v>
      </c>
      <c r="F5" s="292">
        <v>5.5999999999999999E-3</v>
      </c>
      <c r="G5" s="292">
        <v>4.8999999999999998E-3</v>
      </c>
      <c r="H5" s="292">
        <v>-5.5999999999999999E-3</v>
      </c>
      <c r="I5" s="292">
        <v>6.8999999999999999E-3</v>
      </c>
      <c r="J5" s="292">
        <v>1.5599999999999999E-2</v>
      </c>
      <c r="K5" s="7"/>
    </row>
    <row r="6" spans="1:16" x14ac:dyDescent="0.2">
      <c r="A6" s="7"/>
      <c r="B6" s="10" t="s">
        <v>12</v>
      </c>
      <c r="C6" s="292">
        <v>1.11E-2</v>
      </c>
      <c r="D6" s="292">
        <v>2.1499999999999998E-2</v>
      </c>
      <c r="E6" s="292">
        <v>1.8200000000000001E-2</v>
      </c>
      <c r="F6" s="292">
        <v>2.2499999999999999E-2</v>
      </c>
      <c r="G6" s="292">
        <v>4.4000000000000003E-3</v>
      </c>
      <c r="H6" s="292">
        <v>-2.0999999999999999E-3</v>
      </c>
      <c r="I6" s="292">
        <v>6.4999999999999997E-3</v>
      </c>
      <c r="J6" s="292">
        <v>1.9400000000000001E-2</v>
      </c>
      <c r="K6" s="7"/>
    </row>
    <row r="7" spans="1:16" x14ac:dyDescent="0.2">
      <c r="A7" s="7"/>
      <c r="B7" s="10" t="s">
        <v>11</v>
      </c>
      <c r="C7" s="292">
        <v>1.1299999999999999E-2</v>
      </c>
      <c r="D7" s="292">
        <v>6.4999999999999997E-3</v>
      </c>
      <c r="E7" s="292">
        <v>1.55E-2</v>
      </c>
      <c r="F7" s="292">
        <v>1.43E-2</v>
      </c>
      <c r="G7" s="292">
        <v>5.4000000000000003E-3</v>
      </c>
      <c r="H7" s="292">
        <v>-8.0999999999999996E-3</v>
      </c>
      <c r="I7" s="292">
        <v>6.4000000000000003E-3</v>
      </c>
      <c r="J7" s="292">
        <v>1.77E-2</v>
      </c>
      <c r="K7" s="7"/>
    </row>
    <row r="8" spans="1:16" x14ac:dyDescent="0.2">
      <c r="A8" s="7"/>
      <c r="B8" s="10" t="s">
        <v>10</v>
      </c>
      <c r="C8" s="292">
        <v>2.3900000000000001E-2</v>
      </c>
      <c r="D8" s="292">
        <v>3.1699999999999999E-2</v>
      </c>
      <c r="E8" s="292">
        <v>2.5399999999999999E-2</v>
      </c>
      <c r="F8" s="292">
        <v>3.4799999999999998E-2</v>
      </c>
      <c r="G8" s="292">
        <v>1.5900000000000001E-2</v>
      </c>
      <c r="H8" s="292">
        <v>-5.7999999999999996E-3</v>
      </c>
      <c r="I8" s="292">
        <v>1.8700000000000001E-2</v>
      </c>
      <c r="J8" s="292">
        <v>2.5899999999999999E-2</v>
      </c>
      <c r="K8" s="7"/>
    </row>
    <row r="9" spans="1:16" x14ac:dyDescent="0.2">
      <c r="A9" s="7"/>
      <c r="B9" s="10" t="s">
        <v>9</v>
      </c>
      <c r="C9" s="292">
        <v>1.21E-2</v>
      </c>
      <c r="D9" s="292">
        <v>1.84E-2</v>
      </c>
      <c r="E9" s="292">
        <v>1.9599999999999999E-2</v>
      </c>
      <c r="F9" s="292">
        <v>2.1499999999999998E-2</v>
      </c>
      <c r="G9" s="292">
        <v>1.11E-2</v>
      </c>
      <c r="H9" s="292">
        <v>-1.6000000000000001E-3</v>
      </c>
      <c r="I9" s="292">
        <v>1.47E-2</v>
      </c>
      <c r="J9" s="292">
        <v>2.0899999999999998E-2</v>
      </c>
      <c r="K9" s="7"/>
    </row>
    <row r="10" spans="1:16" x14ac:dyDescent="0.2">
      <c r="A10" s="7"/>
      <c r="B10" s="10" t="s">
        <v>25</v>
      </c>
      <c r="C10" s="292">
        <v>6.3E-3</v>
      </c>
      <c r="D10" s="292">
        <v>-5.0000000000000001E-4</v>
      </c>
      <c r="E10" s="292">
        <v>8.8999999999999999E-3</v>
      </c>
      <c r="F10" s="292">
        <v>1.1999999999999999E-3</v>
      </c>
      <c r="G10" s="292">
        <v>-5.8999999999999999E-3</v>
      </c>
      <c r="H10" s="292">
        <v>-8.9999999999999993E-3</v>
      </c>
      <c r="I10" s="292">
        <v>-7.9000000000000008E-3</v>
      </c>
      <c r="J10" s="292">
        <v>6.7000000000000002E-3</v>
      </c>
      <c r="K10" s="7"/>
    </row>
    <row r="11" spans="1:16" x14ac:dyDescent="0.2">
      <c r="A11" s="7"/>
      <c r="B11" s="10" t="s">
        <v>24</v>
      </c>
      <c r="C11" s="292">
        <v>7.7999999999999996E-3</v>
      </c>
      <c r="D11" s="292">
        <v>6.0000000000000001E-3</v>
      </c>
      <c r="E11" s="292">
        <v>8.2000000000000007E-3</v>
      </c>
      <c r="F11" s="292">
        <v>1E-3</v>
      </c>
      <c r="G11" s="292">
        <v>-2.8E-3</v>
      </c>
      <c r="H11" s="292">
        <v>-8.9999999999999993E-3</v>
      </c>
      <c r="I11" s="292">
        <v>-3.8999999999999998E-3</v>
      </c>
      <c r="J11" s="292">
        <v>6.8999999999999999E-3</v>
      </c>
      <c r="K11" s="7"/>
    </row>
    <row r="12" spans="1:16" x14ac:dyDescent="0.2">
      <c r="A12" s="7"/>
      <c r="B12" s="10" t="s">
        <v>23</v>
      </c>
      <c r="C12" s="292">
        <v>7.9000000000000008E-3</v>
      </c>
      <c r="D12" s="292">
        <v>2.0500000000000001E-2</v>
      </c>
      <c r="E12" s="292">
        <v>1.9199999999999998E-2</v>
      </c>
      <c r="F12" s="292">
        <v>1.03E-2</v>
      </c>
      <c r="G12" s="292">
        <v>8.3999999999999995E-3</v>
      </c>
      <c r="H12" s="292">
        <v>-5.4999999999999997E-3</v>
      </c>
      <c r="I12" s="292">
        <v>8.0999999999999996E-3</v>
      </c>
      <c r="J12" s="292">
        <v>1.44E-2</v>
      </c>
      <c r="K12" s="7"/>
    </row>
    <row r="13" spans="1:16" x14ac:dyDescent="0.2">
      <c r="A13" s="7"/>
      <c r="B13" s="10" t="s">
        <v>22</v>
      </c>
      <c r="C13" s="292">
        <v>1.4E-2</v>
      </c>
      <c r="D13" s="292">
        <v>0.03</v>
      </c>
      <c r="E13" s="292">
        <v>2.24E-2</v>
      </c>
      <c r="F13" s="292">
        <v>3.5799999999999998E-2</v>
      </c>
      <c r="G13" s="292">
        <v>1.7000000000000001E-2</v>
      </c>
      <c r="H13" s="292">
        <v>4.1999999999999997E-3</v>
      </c>
      <c r="I13" s="292">
        <v>1.52E-2</v>
      </c>
      <c r="J13" s="292">
        <v>2.41E-2</v>
      </c>
      <c r="K13" s="7"/>
    </row>
    <row r="14" spans="1:16" x14ac:dyDescent="0.2">
      <c r="A14" s="7"/>
      <c r="B14" s="10" t="s">
        <v>21</v>
      </c>
      <c r="C14" s="292">
        <v>1.9E-2</v>
      </c>
      <c r="D14" s="292">
        <v>2.0899999999999998E-2</v>
      </c>
      <c r="E14" s="292">
        <v>2.52E-2</v>
      </c>
      <c r="F14" s="292">
        <v>3.4500000000000003E-2</v>
      </c>
      <c r="G14" s="292">
        <v>2.1399999999999999E-2</v>
      </c>
      <c r="H14" s="292">
        <v>6.9999999999999999E-4</v>
      </c>
      <c r="I14" s="292">
        <v>1.1299999999999999E-2</v>
      </c>
      <c r="J14" s="292">
        <v>2.0799999999999999E-2</v>
      </c>
      <c r="K14" s="7"/>
    </row>
    <row r="15" spans="1:16" x14ac:dyDescent="0.2">
      <c r="A15" s="7"/>
      <c r="B15" s="10" t="s">
        <v>20</v>
      </c>
      <c r="C15" s="292">
        <v>1.32E-2</v>
      </c>
      <c r="D15" s="292">
        <v>1.37E-2</v>
      </c>
      <c r="E15" s="292">
        <v>1.5299999999999999E-2</v>
      </c>
      <c r="F15" s="292">
        <v>2.0199999999999999E-2</v>
      </c>
      <c r="G15" s="292">
        <v>1.5100000000000001E-2</v>
      </c>
      <c r="H15" s="292">
        <v>-3.2000000000000002E-3</v>
      </c>
      <c r="I15" s="292">
        <v>6.3E-3</v>
      </c>
      <c r="J15" s="292">
        <v>1.4999999999999999E-2</v>
      </c>
      <c r="K15" s="7"/>
    </row>
    <row r="16" spans="1:16" x14ac:dyDescent="0.2">
      <c r="A16" s="7"/>
      <c r="H16" s="7"/>
      <c r="I16" s="7"/>
      <c r="J16" s="7"/>
      <c r="K16" s="7"/>
      <c r="L16" s="291"/>
      <c r="N16" s="7"/>
      <c r="O16" s="7"/>
      <c r="P16" s="7"/>
    </row>
    <row r="17" spans="1:16" x14ac:dyDescent="0.2">
      <c r="A17" s="7"/>
      <c r="B17" s="3" t="s">
        <v>121</v>
      </c>
      <c r="C17" s="104">
        <f t="shared" ref="C17:J17" si="0">(12/11)*COVAR(C4:C15,$J$4:$J$15)/VAR($J$4:$J$15)</f>
        <v>0.71388168748527159</v>
      </c>
      <c r="D17" s="104">
        <f t="shared" si="0"/>
        <v>1.4725430120198009</v>
      </c>
      <c r="E17" s="104">
        <f t="shared" si="0"/>
        <v>0.87746877209521756</v>
      </c>
      <c r="F17" s="104">
        <f t="shared" si="0"/>
        <v>1.96104171576715</v>
      </c>
      <c r="G17" s="104">
        <f t="shared" si="0"/>
        <v>1.0727315578600074</v>
      </c>
      <c r="H17" s="104">
        <f t="shared" si="0"/>
        <v>0.42446382276691114</v>
      </c>
      <c r="I17" s="104">
        <f t="shared" si="0"/>
        <v>1.1624558095687041</v>
      </c>
      <c r="J17" s="104">
        <f t="shared" si="0"/>
        <v>1.0000000000000022</v>
      </c>
      <c r="K17" s="104"/>
      <c r="L17" s="291"/>
      <c r="N17" s="7"/>
      <c r="O17" s="7"/>
      <c r="P17" s="7"/>
    </row>
    <row r="18" spans="1:16" x14ac:dyDescent="0.2">
      <c r="A18" s="7"/>
      <c r="H18" s="7"/>
      <c r="I18" s="7"/>
      <c r="J18" s="7"/>
      <c r="K18" s="7"/>
      <c r="L18" s="291"/>
      <c r="N18" s="7"/>
      <c r="O18" s="7"/>
      <c r="P18" s="7"/>
    </row>
    <row r="19" spans="1:16" x14ac:dyDescent="0.2">
      <c r="A19" s="7" t="s">
        <v>120</v>
      </c>
      <c r="C19" s="104">
        <f t="shared" ref="C19:J19" si="1">SLOPE(C4:C15,$J$4:$J$15)</f>
        <v>0.71388168748526992</v>
      </c>
      <c r="D19" s="104">
        <f t="shared" si="1"/>
        <v>1.4725430120197975</v>
      </c>
      <c r="E19" s="104">
        <f t="shared" si="1"/>
        <v>0.87746877209521557</v>
      </c>
      <c r="F19" s="104">
        <f t="shared" si="1"/>
        <v>1.9610417157671458</v>
      </c>
      <c r="G19" s="104">
        <f t="shared" si="1"/>
        <v>1.072731557860005</v>
      </c>
      <c r="H19" s="104">
        <f t="shared" si="1"/>
        <v>0.42446382276691019</v>
      </c>
      <c r="I19" s="104">
        <f t="shared" si="1"/>
        <v>1.1624558095687014</v>
      </c>
      <c r="J19" s="104">
        <f t="shared" si="1"/>
        <v>1</v>
      </c>
      <c r="K19" s="7"/>
    </row>
    <row r="20" spans="1:16" x14ac:dyDescent="0.2">
      <c r="A20" s="7"/>
      <c r="H20" s="7"/>
      <c r="I20" s="7"/>
      <c r="J20" s="7"/>
      <c r="K20" s="7"/>
    </row>
    <row r="21" spans="1:16" x14ac:dyDescent="0.2">
      <c r="A21" s="7"/>
      <c r="B21" s="103"/>
      <c r="C21" s="103"/>
      <c r="D21" s="46"/>
      <c r="H21" s="7"/>
      <c r="I21" s="7"/>
      <c r="J21" s="7"/>
      <c r="K21" s="7"/>
    </row>
    <row r="22" spans="1:16" x14ac:dyDescent="0.2">
      <c r="A22" s="1"/>
      <c r="H22" s="7"/>
      <c r="I22" s="7"/>
      <c r="J22" s="7"/>
      <c r="K22" s="7"/>
    </row>
    <row r="23" spans="1:16" x14ac:dyDescent="0.2">
      <c r="A23" s="7"/>
      <c r="B23" s="3"/>
      <c r="D23" s="6"/>
      <c r="H23" s="7"/>
      <c r="I23" s="7"/>
      <c r="J23" s="7"/>
      <c r="K23" s="7"/>
    </row>
    <row r="24" spans="1:16" x14ac:dyDescent="0.2">
      <c r="A24" s="7"/>
      <c r="B24" s="3"/>
      <c r="C24" s="3"/>
      <c r="D24" s="46"/>
      <c r="E24" s="101"/>
      <c r="H24" s="7"/>
      <c r="I24" s="7"/>
      <c r="J24" s="7"/>
      <c r="K24" s="7"/>
    </row>
    <row r="25" spans="1:16" x14ac:dyDescent="0.2">
      <c r="A25" s="7"/>
      <c r="B25" s="3"/>
      <c r="C25" s="3"/>
      <c r="D25" s="46"/>
      <c r="E25" s="101"/>
      <c r="H25" s="7"/>
      <c r="I25" s="7"/>
      <c r="J25" s="7"/>
      <c r="K25" s="7"/>
    </row>
    <row r="26" spans="1:16" x14ac:dyDescent="0.2">
      <c r="A26" s="7"/>
      <c r="B26" s="3"/>
      <c r="C26" s="3"/>
      <c r="D26" s="46"/>
      <c r="E26" s="101"/>
      <c r="H26" s="7"/>
      <c r="I26" s="7"/>
      <c r="J26" s="7"/>
      <c r="K26" s="7"/>
    </row>
    <row r="27" spans="1:16" x14ac:dyDescent="0.2">
      <c r="A27" s="7"/>
      <c r="B27" s="3"/>
      <c r="C27" s="3"/>
      <c r="D27" s="46"/>
      <c r="E27" s="101"/>
      <c r="H27" s="7"/>
      <c r="I27" s="7"/>
      <c r="J27" s="7"/>
      <c r="K27" s="7"/>
    </row>
    <row r="28" spans="1:16" x14ac:dyDescent="0.2">
      <c r="A28" s="7"/>
      <c r="B28" s="3"/>
      <c r="C28" s="3"/>
      <c r="D28" s="46"/>
      <c r="E28" s="101"/>
      <c r="H28" s="7"/>
      <c r="I28" s="7"/>
      <c r="J28" s="7"/>
      <c r="K28" s="7"/>
    </row>
    <row r="29" spans="1:16" x14ac:dyDescent="0.2">
      <c r="A29" s="7"/>
      <c r="B29" s="3"/>
      <c r="C29" s="3"/>
      <c r="D29" s="46"/>
      <c r="E29" s="101"/>
      <c r="H29" s="7"/>
      <c r="I29" s="7"/>
      <c r="J29" s="7"/>
      <c r="K29" s="7"/>
    </row>
    <row r="30" spans="1:16" x14ac:dyDescent="0.2">
      <c r="A30" s="7"/>
      <c r="B30" s="3"/>
      <c r="C30" s="3"/>
      <c r="D30" s="102"/>
      <c r="E30" s="101"/>
      <c r="H30" s="7"/>
      <c r="I30" s="7"/>
      <c r="J30" s="7"/>
      <c r="K30" s="7"/>
    </row>
    <row r="31" spans="1:16" x14ac:dyDescent="0.2">
      <c r="B31" s="3"/>
      <c r="C31" s="3"/>
      <c r="D31" s="46"/>
      <c r="E31" s="101"/>
    </row>
    <row r="32" spans="1:16" x14ac:dyDescent="0.2">
      <c r="B32" s="3"/>
      <c r="C32" s="3"/>
      <c r="D32" s="46"/>
      <c r="E32" s="101"/>
      <c r="L32" s="291"/>
      <c r="N32" s="7"/>
      <c r="O32" s="7"/>
      <c r="P32" s="7"/>
    </row>
    <row r="33" spans="1:16" x14ac:dyDescent="0.2">
      <c r="B33" s="3"/>
      <c r="C33" s="3"/>
      <c r="D33" s="46"/>
      <c r="E33" s="101"/>
      <c r="L33" s="291"/>
      <c r="N33" s="7"/>
      <c r="O33" s="7"/>
      <c r="P33" s="7"/>
    </row>
    <row r="34" spans="1:16" x14ac:dyDescent="0.2">
      <c r="B34" s="3"/>
      <c r="C34" s="3"/>
      <c r="D34" s="46"/>
      <c r="E34" s="101"/>
      <c r="L34" s="291"/>
      <c r="N34" s="7"/>
      <c r="O34" s="7"/>
      <c r="P34" s="7"/>
    </row>
    <row r="35" spans="1:16" x14ac:dyDescent="0.2">
      <c r="E35" s="100"/>
      <c r="L35" s="291"/>
      <c r="N35" s="7"/>
      <c r="O35" s="7"/>
      <c r="P35" s="7"/>
    </row>
    <row r="36" spans="1:16" x14ac:dyDescent="0.2">
      <c r="L36" s="291"/>
      <c r="N36" s="7"/>
      <c r="O36" s="7"/>
      <c r="P36" s="7"/>
    </row>
    <row r="37" spans="1:16" x14ac:dyDescent="0.2">
      <c r="L37" s="291"/>
      <c r="N37" s="7"/>
      <c r="O37" s="7"/>
      <c r="P37" s="7"/>
    </row>
    <row r="38" spans="1:16" x14ac:dyDescent="0.2">
      <c r="N38" s="7"/>
      <c r="O38" s="7"/>
      <c r="P38" s="7"/>
    </row>
    <row r="39" spans="1:16" x14ac:dyDescent="0.2">
      <c r="N39" s="7"/>
      <c r="O39" s="7"/>
      <c r="P39" s="7"/>
    </row>
    <row r="40" spans="1:16" x14ac:dyDescent="0.2">
      <c r="N40" s="7"/>
      <c r="O40" s="7"/>
      <c r="P40" s="7"/>
    </row>
    <row r="41" spans="1:16" x14ac:dyDescent="0.2">
      <c r="N41" s="7"/>
      <c r="O41" s="7"/>
      <c r="P41" s="7"/>
    </row>
    <row r="42" spans="1:16" x14ac:dyDescent="0.2">
      <c r="N42" s="7"/>
      <c r="O42" s="7"/>
      <c r="P42" s="7"/>
    </row>
    <row r="43" spans="1:16" x14ac:dyDescent="0.2">
      <c r="N43" s="7"/>
      <c r="O43" s="7"/>
      <c r="P43" s="7"/>
    </row>
    <row r="44" spans="1:16" x14ac:dyDescent="0.2">
      <c r="N44" s="7"/>
      <c r="O44" s="7"/>
      <c r="P44" s="7"/>
    </row>
    <row r="45" spans="1:16" x14ac:dyDescent="0.2">
      <c r="N45" s="7"/>
      <c r="O45" s="7"/>
      <c r="P45" s="7"/>
    </row>
    <row r="46" spans="1:16" x14ac:dyDescent="0.2">
      <c r="A46" s="1"/>
      <c r="N46" s="7"/>
      <c r="O46" s="7"/>
      <c r="P46" s="7"/>
    </row>
    <row r="47" spans="1:16" x14ac:dyDescent="0.2">
      <c r="N47" s="7"/>
      <c r="O47" s="7"/>
      <c r="P47" s="7"/>
    </row>
    <row r="48" spans="1:16" x14ac:dyDescent="0.2">
      <c r="B48" s="90"/>
      <c r="N48" s="7"/>
      <c r="O48" s="7"/>
      <c r="P48" s="7"/>
    </row>
    <row r="49" spans="2:16" x14ac:dyDescent="0.2">
      <c r="B49" s="90"/>
      <c r="N49" s="7"/>
      <c r="O49" s="7"/>
      <c r="P49" s="7"/>
    </row>
    <row r="50" spans="2:16" x14ac:dyDescent="0.2">
      <c r="B50" s="3"/>
      <c r="N50" s="7"/>
      <c r="O50" s="7"/>
      <c r="P50" s="7"/>
    </row>
    <row r="51" spans="2:16" x14ac:dyDescent="0.2">
      <c r="N51" s="7"/>
      <c r="O51" s="7"/>
      <c r="P51" s="7"/>
    </row>
    <row r="52" spans="2:16" x14ac:dyDescent="0.2">
      <c r="B52" s="99"/>
      <c r="N52" s="7"/>
      <c r="O52" s="7"/>
      <c r="P52" s="7"/>
    </row>
    <row r="53" spans="2:16" x14ac:dyDescent="0.2">
      <c r="N53" s="7"/>
      <c r="O53" s="7"/>
      <c r="P53" s="7"/>
    </row>
    <row r="54" spans="2:16" x14ac:dyDescent="0.2">
      <c r="N54" s="7"/>
      <c r="O54" s="7"/>
      <c r="P54" s="7"/>
    </row>
    <row r="55" spans="2:16" x14ac:dyDescent="0.2">
      <c r="N55" s="7"/>
      <c r="O55" s="7"/>
      <c r="P55" s="7"/>
    </row>
    <row r="56" spans="2:16" x14ac:dyDescent="0.2">
      <c r="N56" s="7"/>
      <c r="O56" s="7"/>
      <c r="P56" s="7"/>
    </row>
    <row r="57" spans="2:16" x14ac:dyDescent="0.2">
      <c r="N57" s="7"/>
      <c r="O57" s="7"/>
      <c r="P57" s="7"/>
    </row>
    <row r="58" spans="2:16" x14ac:dyDescent="0.2">
      <c r="N58" s="7"/>
      <c r="O58" s="7"/>
      <c r="P58" s="7"/>
    </row>
    <row r="59" spans="2:16" x14ac:dyDescent="0.2">
      <c r="N59" s="7"/>
      <c r="O59" s="7"/>
      <c r="P59" s="7"/>
    </row>
    <row r="60" spans="2:16" x14ac:dyDescent="0.2">
      <c r="N60" s="7"/>
      <c r="O60" s="7"/>
      <c r="P60" s="7"/>
    </row>
    <row r="61" spans="2:16" x14ac:dyDescent="0.2">
      <c r="N61" s="7"/>
      <c r="O61" s="7"/>
      <c r="P61" s="7"/>
    </row>
    <row r="62" spans="2:16" x14ac:dyDescent="0.2">
      <c r="N62" s="7"/>
      <c r="O62" s="7"/>
      <c r="P62" s="7"/>
    </row>
    <row r="63" spans="2:16" x14ac:dyDescent="0.2">
      <c r="N63" s="7"/>
      <c r="O63" s="7"/>
      <c r="P63" s="7"/>
    </row>
    <row r="64" spans="2:16" x14ac:dyDescent="0.2">
      <c r="N64" s="7"/>
      <c r="O64" s="7"/>
      <c r="P64" s="7"/>
    </row>
    <row r="65" spans="15:16" x14ac:dyDescent="0.2">
      <c r="O65" s="7"/>
      <c r="P65" s="7"/>
    </row>
    <row r="66" spans="15:16" x14ac:dyDescent="0.2">
      <c r="O66" s="7"/>
      <c r="P66" s="7"/>
    </row>
    <row r="67" spans="15:16" x14ac:dyDescent="0.2">
      <c r="O67" s="7"/>
      <c r="P67" s="7"/>
    </row>
    <row r="68" spans="15:16" x14ac:dyDescent="0.2">
      <c r="O68" s="7"/>
      <c r="P68" s="7"/>
    </row>
    <row r="69" spans="15:16" x14ac:dyDescent="0.2">
      <c r="O69" s="7"/>
      <c r="P69" s="7"/>
    </row>
    <row r="70" spans="15:16" x14ac:dyDescent="0.2">
      <c r="O70" s="7"/>
      <c r="P70" s="7"/>
    </row>
    <row r="71" spans="15:16" x14ac:dyDescent="0.2">
      <c r="O71" s="7"/>
      <c r="P71" s="7"/>
    </row>
    <row r="72" spans="15:16" x14ac:dyDescent="0.2">
      <c r="O72" s="7"/>
      <c r="P72" s="7"/>
    </row>
    <row r="73" spans="15:16" x14ac:dyDescent="0.2">
      <c r="O73" s="7"/>
      <c r="P73" s="7"/>
    </row>
    <row r="77" spans="15:16" x14ac:dyDescent="0.2">
      <c r="O77" s="92"/>
    </row>
    <row r="78" spans="15:16" x14ac:dyDescent="0.2">
      <c r="O78" s="92"/>
    </row>
    <row r="79" spans="15:16" x14ac:dyDescent="0.2">
      <c r="O79" s="92"/>
    </row>
    <row r="80" spans="15:16" x14ac:dyDescent="0.2">
      <c r="O80" s="92"/>
    </row>
    <row r="81" spans="15:15" x14ac:dyDescent="0.2">
      <c r="O81" s="92"/>
    </row>
    <row r="82" spans="15:15" x14ac:dyDescent="0.2">
      <c r="O82" s="92"/>
    </row>
    <row r="83" spans="15:15" x14ac:dyDescent="0.2">
      <c r="O83" s="92"/>
    </row>
    <row r="84" spans="15:15" x14ac:dyDescent="0.2">
      <c r="O84" s="92"/>
    </row>
    <row r="85" spans="15:15" x14ac:dyDescent="0.2">
      <c r="O85" s="92"/>
    </row>
    <row r="86" spans="15:15" x14ac:dyDescent="0.2">
      <c r="O86" s="92"/>
    </row>
    <row r="87" spans="15:15" x14ac:dyDescent="0.2">
      <c r="O87" s="92"/>
    </row>
    <row r="88" spans="15:15" x14ac:dyDescent="0.2">
      <c r="O88" s="92"/>
    </row>
    <row r="89" spans="15:15" x14ac:dyDescent="0.2">
      <c r="O89" s="92"/>
    </row>
    <row r="90" spans="15:15" x14ac:dyDescent="0.2">
      <c r="O90" s="92"/>
    </row>
    <row r="91" spans="15:15" x14ac:dyDescent="0.2">
      <c r="O91" s="92"/>
    </row>
    <row r="92" spans="15:15" x14ac:dyDescent="0.2">
      <c r="O92" s="92"/>
    </row>
    <row r="93" spans="15:15" x14ac:dyDescent="0.2">
      <c r="O93" s="92"/>
    </row>
    <row r="94" spans="15:15" x14ac:dyDescent="0.2">
      <c r="O94" s="92"/>
    </row>
    <row r="95" spans="15:15" x14ac:dyDescent="0.2">
      <c r="O95" s="92"/>
    </row>
    <row r="96" spans="15:15" x14ac:dyDescent="0.2">
      <c r="O96" s="92"/>
    </row>
    <row r="97" spans="15:20" x14ac:dyDescent="0.2">
      <c r="O97" s="92"/>
    </row>
    <row r="98" spans="15:20" x14ac:dyDescent="0.2">
      <c r="O98" s="92"/>
    </row>
    <row r="99" spans="15:20" x14ac:dyDescent="0.2">
      <c r="O99" s="92"/>
    </row>
    <row r="100" spans="15:20" x14ac:dyDescent="0.2">
      <c r="O100" s="92"/>
    </row>
    <row r="101" spans="15:20" x14ac:dyDescent="0.2">
      <c r="O101" s="92"/>
    </row>
    <row r="102" spans="15:20" x14ac:dyDescent="0.2">
      <c r="O102" s="92"/>
    </row>
    <row r="103" spans="15:20" x14ac:dyDescent="0.2">
      <c r="O103" s="92"/>
      <c r="P103" s="7"/>
      <c r="Q103" s="7"/>
      <c r="R103" s="7"/>
      <c r="S103" s="7"/>
      <c r="T103" s="7"/>
    </row>
    <row r="104" spans="15:20" x14ac:dyDescent="0.2">
      <c r="O104" s="92"/>
      <c r="P104" s="7"/>
      <c r="Q104" s="7"/>
      <c r="R104" s="7"/>
      <c r="S104" s="7"/>
      <c r="T104" s="7"/>
    </row>
    <row r="105" spans="15:20" x14ac:dyDescent="0.2">
      <c r="O105" s="92"/>
      <c r="P105" s="10"/>
      <c r="Q105" s="10"/>
      <c r="R105" s="10"/>
      <c r="S105" s="92"/>
      <c r="T105" s="10"/>
    </row>
    <row r="106" spans="15:20" x14ac:dyDescent="0.2">
      <c r="O106" s="92"/>
      <c r="P106" s="10"/>
      <c r="Q106" s="10"/>
      <c r="R106" s="10"/>
      <c r="S106" s="10"/>
      <c r="T106" s="92"/>
    </row>
    <row r="107" spans="15:20" x14ac:dyDescent="0.2">
      <c r="O107" s="92"/>
      <c r="P107" s="10"/>
      <c r="Q107" s="10"/>
      <c r="R107" s="10"/>
      <c r="S107" s="10"/>
      <c r="T107" s="92"/>
    </row>
    <row r="108" spans="15:20" x14ac:dyDescent="0.2">
      <c r="O108" s="92"/>
      <c r="P108" s="10"/>
      <c r="Q108" s="10"/>
      <c r="R108" s="10"/>
      <c r="S108" s="10"/>
      <c r="T108" s="92"/>
    </row>
    <row r="109" spans="15:20" x14ac:dyDescent="0.2">
      <c r="O109" s="92"/>
      <c r="P109" s="10"/>
      <c r="Q109" s="10"/>
      <c r="R109" s="10"/>
      <c r="S109" s="10"/>
      <c r="T109" s="92"/>
    </row>
    <row r="110" spans="15:20" x14ac:dyDescent="0.2">
      <c r="O110" s="92"/>
      <c r="P110" s="10"/>
      <c r="Q110" s="10"/>
      <c r="R110" s="10"/>
      <c r="S110" s="10"/>
      <c r="T110" s="92"/>
    </row>
    <row r="111" spans="15:20" x14ac:dyDescent="0.2">
      <c r="O111" s="92"/>
      <c r="P111" s="10"/>
      <c r="Q111" s="10"/>
      <c r="R111" s="10"/>
      <c r="S111" s="10"/>
      <c r="T111" s="92"/>
    </row>
    <row r="112" spans="15:20" x14ac:dyDescent="0.2">
      <c r="O112" s="92"/>
      <c r="P112" s="10"/>
      <c r="Q112" s="10"/>
      <c r="R112" s="10"/>
      <c r="S112" s="10"/>
      <c r="T112" s="92"/>
    </row>
    <row r="113" spans="15:20" x14ac:dyDescent="0.2">
      <c r="O113" s="92"/>
      <c r="P113" s="10"/>
      <c r="Q113" s="10"/>
      <c r="R113" s="10"/>
      <c r="S113" s="10"/>
      <c r="T113" s="92"/>
    </row>
    <row r="114" spans="15:20" x14ac:dyDescent="0.2">
      <c r="O114" s="92"/>
      <c r="P114" s="10"/>
      <c r="Q114" s="10"/>
      <c r="R114" s="10"/>
      <c r="S114" s="10"/>
      <c r="T114" s="92"/>
    </row>
    <row r="115" spans="15:20" x14ac:dyDescent="0.2">
      <c r="O115" s="92"/>
      <c r="P115" s="10"/>
      <c r="Q115" s="10"/>
      <c r="R115" s="10"/>
      <c r="S115" s="10"/>
      <c r="T115" s="92"/>
    </row>
    <row r="116" spans="15:20" x14ac:dyDescent="0.2">
      <c r="O116" s="92"/>
      <c r="P116" s="10"/>
      <c r="Q116" s="10"/>
      <c r="R116" s="10"/>
      <c r="S116" s="10"/>
      <c r="T116" s="92"/>
    </row>
    <row r="117" spans="15:20" x14ac:dyDescent="0.2">
      <c r="O117" s="92"/>
      <c r="P117" s="10"/>
      <c r="Q117" s="10"/>
      <c r="R117" s="10"/>
      <c r="S117" s="10"/>
      <c r="T117" s="92"/>
    </row>
    <row r="118" spans="15:20" x14ac:dyDescent="0.2">
      <c r="O118" s="92"/>
      <c r="P118" s="10"/>
      <c r="Q118" s="10"/>
      <c r="R118" s="10"/>
      <c r="S118" s="10"/>
      <c r="T118" s="92"/>
    </row>
    <row r="119" spans="15:20" x14ac:dyDescent="0.2">
      <c r="O119" s="92"/>
      <c r="P119" s="10"/>
      <c r="Q119" s="10"/>
      <c r="R119" s="10"/>
      <c r="S119" s="10"/>
      <c r="T119" s="92"/>
    </row>
    <row r="120" spans="15:20" x14ac:dyDescent="0.2">
      <c r="O120" s="92"/>
      <c r="P120" s="10"/>
      <c r="Q120" s="10"/>
      <c r="R120" s="10"/>
      <c r="S120" s="10"/>
      <c r="T120" s="92"/>
    </row>
    <row r="121" spans="15:20" x14ac:dyDescent="0.2">
      <c r="O121" s="92"/>
      <c r="P121" s="10"/>
      <c r="Q121" s="10"/>
      <c r="R121" s="10"/>
      <c r="S121" s="10"/>
      <c r="T121" s="92"/>
    </row>
    <row r="122" spans="15:20" x14ac:dyDescent="0.2">
      <c r="O122" s="92"/>
      <c r="P122" s="10"/>
      <c r="Q122" s="10"/>
      <c r="R122" s="10"/>
      <c r="S122" s="10"/>
      <c r="T122" s="92"/>
    </row>
    <row r="123" spans="15:20" x14ac:dyDescent="0.2">
      <c r="O123" s="92"/>
      <c r="P123" s="10"/>
      <c r="Q123" s="10"/>
      <c r="R123" s="10"/>
      <c r="S123" s="10"/>
      <c r="T123" s="92"/>
    </row>
    <row r="124" spans="15:20" x14ac:dyDescent="0.2">
      <c r="O124" s="92"/>
      <c r="P124" s="10"/>
      <c r="Q124" s="10"/>
      <c r="R124" s="10"/>
      <c r="S124" s="10"/>
      <c r="T124" s="92"/>
    </row>
    <row r="125" spans="15:20" x14ac:dyDescent="0.2">
      <c r="O125" s="92"/>
      <c r="P125" s="10"/>
      <c r="Q125" s="10"/>
      <c r="R125" s="10"/>
      <c r="S125" s="10"/>
      <c r="T125" s="92"/>
    </row>
    <row r="126" spans="15:20" x14ac:dyDescent="0.2">
      <c r="O126" s="92"/>
      <c r="P126" s="10"/>
      <c r="Q126" s="10"/>
      <c r="R126" s="10"/>
      <c r="S126" s="10"/>
      <c r="T126" s="92"/>
    </row>
    <row r="127" spans="15:20" x14ac:dyDescent="0.2">
      <c r="O127" s="92"/>
      <c r="P127" s="10"/>
      <c r="Q127" s="10"/>
      <c r="R127" s="10"/>
      <c r="S127" s="10"/>
      <c r="T127" s="92"/>
    </row>
    <row r="128" spans="15:20" x14ac:dyDescent="0.2">
      <c r="O128" s="92"/>
      <c r="P128" s="10"/>
      <c r="Q128" s="10"/>
      <c r="R128" s="10"/>
      <c r="S128" s="10"/>
      <c r="T128" s="92"/>
    </row>
    <row r="129" spans="15:27" x14ac:dyDescent="0.2">
      <c r="O129" s="92"/>
      <c r="P129" s="10"/>
      <c r="Q129" s="10"/>
      <c r="R129" s="10"/>
      <c r="S129" s="10"/>
      <c r="T129" s="92"/>
    </row>
    <row r="130" spans="15:27" x14ac:dyDescent="0.2">
      <c r="O130" s="92"/>
      <c r="P130" s="10"/>
      <c r="Q130" s="10"/>
      <c r="R130" s="10"/>
      <c r="S130" s="10"/>
      <c r="T130" s="92"/>
    </row>
    <row r="131" spans="15:27" x14ac:dyDescent="0.2">
      <c r="O131" s="92"/>
      <c r="P131" s="10"/>
      <c r="Q131" s="10"/>
      <c r="R131" s="10"/>
      <c r="S131" s="10"/>
      <c r="T131" s="92"/>
    </row>
    <row r="132" spans="15:27" x14ac:dyDescent="0.2">
      <c r="O132" s="92"/>
      <c r="P132" s="10"/>
      <c r="Q132" s="10"/>
      <c r="R132" s="10"/>
      <c r="S132" s="10"/>
      <c r="T132" s="92"/>
    </row>
    <row r="133" spans="15:27" x14ac:dyDescent="0.2">
      <c r="O133" s="92"/>
      <c r="P133" s="10"/>
      <c r="Q133" s="10"/>
      <c r="R133" s="10"/>
      <c r="S133" s="10"/>
      <c r="T133" s="92"/>
    </row>
    <row r="134" spans="15:27" x14ac:dyDescent="0.2">
      <c r="O134" s="92"/>
      <c r="P134" s="10"/>
      <c r="Q134" s="10"/>
      <c r="R134" s="10"/>
      <c r="S134" s="10"/>
      <c r="T134" s="92"/>
      <c r="U134" s="7"/>
      <c r="V134" s="7"/>
      <c r="W134" s="7"/>
      <c r="X134" s="7"/>
      <c r="Y134" s="7"/>
      <c r="Z134" s="7"/>
      <c r="AA134" s="7"/>
    </row>
    <row r="135" spans="15:27" x14ac:dyDescent="0.2">
      <c r="O135" s="92"/>
      <c r="P135" s="10"/>
      <c r="Q135" s="10"/>
      <c r="R135" s="10"/>
      <c r="S135" s="10"/>
      <c r="T135" s="92"/>
      <c r="U135" s="7"/>
      <c r="V135" s="7"/>
      <c r="W135" s="7"/>
      <c r="X135" s="7"/>
      <c r="Y135" s="7"/>
      <c r="Z135" s="7"/>
      <c r="AA135" s="7"/>
    </row>
    <row r="136" spans="15:27" x14ac:dyDescent="0.2">
      <c r="O136" s="92"/>
      <c r="P136" s="10"/>
      <c r="Q136" s="10"/>
      <c r="R136" s="10"/>
      <c r="S136" s="10"/>
      <c r="T136" s="92"/>
      <c r="U136" s="10"/>
      <c r="V136" s="10"/>
      <c r="W136" s="10"/>
      <c r="X136" s="7"/>
      <c r="Y136" s="92"/>
      <c r="Z136" s="92"/>
      <c r="AA136" s="7"/>
    </row>
    <row r="137" spans="15:27" x14ac:dyDescent="0.2">
      <c r="O137" s="92"/>
      <c r="P137" s="10"/>
      <c r="Q137" s="10"/>
      <c r="R137" s="10"/>
      <c r="S137" s="10"/>
      <c r="T137" s="92"/>
      <c r="U137" s="10"/>
      <c r="V137" s="10"/>
      <c r="W137" s="10"/>
      <c r="X137" s="7"/>
      <c r="Y137" s="147"/>
      <c r="Z137" s="147"/>
      <c r="AA137" s="7"/>
    </row>
    <row r="138" spans="15:27" x14ac:dyDescent="0.2">
      <c r="P138" s="92"/>
      <c r="Q138" s="92"/>
      <c r="R138" s="92"/>
      <c r="S138" s="92"/>
      <c r="T138" s="92"/>
      <c r="U138" s="10"/>
      <c r="V138" s="10"/>
      <c r="W138" s="10"/>
      <c r="X138" s="7"/>
      <c r="Y138" s="147"/>
      <c r="Z138" s="147"/>
      <c r="AA138" s="7"/>
    </row>
    <row r="139" spans="15:27" x14ac:dyDescent="0.2">
      <c r="P139" s="92"/>
      <c r="Q139" s="92"/>
      <c r="R139" s="92"/>
      <c r="S139" s="92"/>
      <c r="T139" s="92"/>
      <c r="U139" s="10"/>
      <c r="V139" s="10"/>
      <c r="W139" s="10"/>
      <c r="X139" s="7"/>
      <c r="Y139" s="147"/>
      <c r="Z139" s="147"/>
      <c r="AA139" s="7"/>
    </row>
    <row r="140" spans="15:27" x14ac:dyDescent="0.2">
      <c r="P140" s="92"/>
      <c r="Q140" s="92"/>
      <c r="R140" s="92"/>
      <c r="S140" s="92"/>
      <c r="T140" s="92"/>
      <c r="U140" s="10"/>
      <c r="V140" s="10"/>
      <c r="W140" s="10"/>
      <c r="X140" s="7"/>
      <c r="Y140" s="147"/>
      <c r="Z140" s="147"/>
      <c r="AA140" s="7"/>
    </row>
    <row r="141" spans="15:27" x14ac:dyDescent="0.2">
      <c r="P141" s="10"/>
      <c r="Q141" s="10"/>
      <c r="R141" s="10"/>
      <c r="S141" s="92"/>
      <c r="T141" s="92"/>
      <c r="U141" s="10"/>
      <c r="V141" s="10"/>
      <c r="W141" s="10"/>
      <c r="X141" s="7"/>
      <c r="Y141" s="147"/>
      <c r="Z141" s="147"/>
      <c r="AA141" s="7"/>
    </row>
    <row r="142" spans="15:27" x14ac:dyDescent="0.2">
      <c r="P142" s="10"/>
      <c r="Q142" s="10"/>
      <c r="R142" s="10"/>
      <c r="S142" s="10"/>
      <c r="T142" s="92"/>
      <c r="U142" s="10"/>
      <c r="V142" s="10"/>
      <c r="W142" s="10"/>
      <c r="X142" s="7"/>
      <c r="Y142" s="147"/>
      <c r="Z142" s="147"/>
      <c r="AA142" s="7"/>
    </row>
    <row r="143" spans="15:27" x14ac:dyDescent="0.2">
      <c r="P143" s="10"/>
      <c r="Q143" s="10"/>
      <c r="R143" s="10"/>
      <c r="S143" s="10"/>
      <c r="T143" s="92"/>
      <c r="U143" s="10"/>
      <c r="V143" s="10"/>
      <c r="W143" s="10"/>
      <c r="X143" s="7"/>
      <c r="Y143" s="147"/>
      <c r="Z143" s="147"/>
      <c r="AA143" s="7"/>
    </row>
    <row r="144" spans="15:27" x14ac:dyDescent="0.2">
      <c r="P144" s="10"/>
      <c r="Q144" s="10"/>
      <c r="R144" s="10"/>
      <c r="S144" s="10"/>
      <c r="T144" s="92"/>
      <c r="U144" s="10"/>
      <c r="V144" s="10"/>
      <c r="W144" s="10"/>
      <c r="X144" s="7"/>
      <c r="Y144" s="147"/>
      <c r="Z144" s="147"/>
      <c r="AA144" s="7"/>
    </row>
    <row r="145" spans="16:27" x14ac:dyDescent="0.2">
      <c r="P145" s="10"/>
      <c r="Q145" s="10"/>
      <c r="R145" s="10"/>
      <c r="S145" s="10"/>
      <c r="T145" s="92"/>
      <c r="U145" s="10"/>
      <c r="V145" s="10"/>
      <c r="W145" s="10"/>
      <c r="X145" s="7"/>
      <c r="Y145" s="147"/>
      <c r="Z145" s="147"/>
      <c r="AA145" s="7"/>
    </row>
    <row r="146" spans="16:27" x14ac:dyDescent="0.2">
      <c r="P146" s="10"/>
      <c r="Q146" s="10"/>
      <c r="R146" s="10"/>
      <c r="S146" s="10"/>
      <c r="T146" s="92"/>
      <c r="U146" s="10"/>
      <c r="V146" s="10"/>
      <c r="W146" s="10"/>
      <c r="X146" s="7"/>
      <c r="Y146" s="147"/>
      <c r="Z146" s="147"/>
      <c r="AA146" s="7"/>
    </row>
    <row r="147" spans="16:27" x14ac:dyDescent="0.2">
      <c r="P147" s="10"/>
      <c r="Q147" s="10"/>
      <c r="R147" s="10"/>
      <c r="S147" s="10"/>
      <c r="T147" s="92"/>
      <c r="U147" s="10"/>
      <c r="V147" s="10"/>
      <c r="W147" s="10"/>
      <c r="X147" s="7"/>
      <c r="Y147" s="147"/>
      <c r="Z147" s="147"/>
      <c r="AA147" s="7"/>
    </row>
    <row r="148" spans="16:27" x14ac:dyDescent="0.2">
      <c r="P148" s="10"/>
      <c r="Q148" s="10"/>
      <c r="R148" s="10"/>
      <c r="S148" s="10"/>
      <c r="T148" s="92"/>
      <c r="U148" s="10"/>
      <c r="V148" s="10"/>
      <c r="W148" s="10"/>
      <c r="X148" s="7"/>
      <c r="Y148" s="147"/>
      <c r="Z148" s="147"/>
      <c r="AA148" s="7"/>
    </row>
    <row r="149" spans="16:27" x14ac:dyDescent="0.2">
      <c r="P149" s="10"/>
      <c r="Q149" s="10"/>
      <c r="R149" s="10"/>
      <c r="S149" s="10"/>
      <c r="T149" s="92"/>
      <c r="U149" s="10"/>
      <c r="V149" s="10"/>
      <c r="W149" s="10"/>
      <c r="X149" s="7"/>
      <c r="Y149" s="147"/>
      <c r="Z149" s="147"/>
      <c r="AA149" s="7"/>
    </row>
    <row r="150" spans="16:27" x14ac:dyDescent="0.2">
      <c r="P150" s="10"/>
      <c r="Q150" s="10"/>
      <c r="R150" s="10"/>
      <c r="S150" s="10"/>
      <c r="T150" s="92"/>
      <c r="U150" s="10"/>
      <c r="V150" s="10"/>
      <c r="W150" s="10"/>
      <c r="X150" s="7"/>
      <c r="Y150" s="147"/>
      <c r="Z150" s="147"/>
      <c r="AA150" s="7"/>
    </row>
    <row r="151" spans="16:27" x14ac:dyDescent="0.2">
      <c r="P151" s="10"/>
      <c r="Q151" s="10"/>
      <c r="R151" s="10"/>
      <c r="S151" s="10"/>
      <c r="T151" s="92"/>
      <c r="U151" s="10"/>
      <c r="V151" s="10"/>
      <c r="W151" s="10"/>
      <c r="X151" s="7"/>
      <c r="Y151" s="147"/>
      <c r="Z151" s="147"/>
      <c r="AA151" s="7"/>
    </row>
    <row r="152" spans="16:27" x14ac:dyDescent="0.2">
      <c r="P152" s="10"/>
      <c r="Q152" s="10"/>
      <c r="R152" s="10"/>
      <c r="S152" s="10"/>
      <c r="T152" s="92"/>
      <c r="U152" s="10"/>
      <c r="V152" s="10"/>
      <c r="W152" s="10"/>
      <c r="X152" s="7"/>
      <c r="Y152" s="147"/>
      <c r="Z152" s="147"/>
      <c r="AA152" s="7"/>
    </row>
    <row r="153" spans="16:27" x14ac:dyDescent="0.2">
      <c r="P153" s="10"/>
      <c r="Q153" s="10"/>
      <c r="R153" s="10"/>
      <c r="S153" s="10"/>
      <c r="T153" s="92"/>
      <c r="U153" s="10"/>
      <c r="V153" s="10"/>
      <c r="W153" s="10"/>
      <c r="X153" s="7"/>
      <c r="Y153" s="147"/>
      <c r="Z153" s="147"/>
      <c r="AA153" s="7"/>
    </row>
    <row r="154" spans="16:27" x14ac:dyDescent="0.2">
      <c r="P154" s="10"/>
      <c r="Q154" s="10"/>
      <c r="R154" s="10"/>
      <c r="S154" s="10"/>
      <c r="T154" s="92"/>
      <c r="U154" s="10"/>
      <c r="V154" s="10"/>
      <c r="W154" s="10"/>
      <c r="X154" s="7"/>
      <c r="Y154" s="147"/>
      <c r="Z154" s="147"/>
      <c r="AA154" s="7"/>
    </row>
    <row r="155" spans="16:27" x14ac:dyDescent="0.2">
      <c r="P155" s="10"/>
      <c r="Q155" s="10"/>
      <c r="R155" s="10"/>
      <c r="S155" s="10"/>
      <c r="T155" s="92"/>
      <c r="U155" s="10"/>
      <c r="V155" s="10"/>
      <c r="W155" s="10"/>
      <c r="X155" s="7"/>
      <c r="Y155" s="147"/>
      <c r="Z155" s="147"/>
      <c r="AA155" s="7"/>
    </row>
    <row r="156" spans="16:27" x14ac:dyDescent="0.2">
      <c r="P156" s="10"/>
      <c r="Q156" s="10"/>
      <c r="R156" s="10"/>
      <c r="S156" s="10"/>
      <c r="T156" s="92"/>
      <c r="U156" s="10"/>
      <c r="V156" s="10"/>
      <c r="W156" s="10"/>
      <c r="X156" s="7"/>
      <c r="Y156" s="147"/>
      <c r="Z156" s="147"/>
      <c r="AA156" s="7"/>
    </row>
    <row r="157" spans="16:27" x14ac:dyDescent="0.2">
      <c r="P157" s="10"/>
      <c r="Q157" s="10"/>
      <c r="R157" s="10"/>
      <c r="S157" s="10"/>
      <c r="T157" s="92"/>
      <c r="U157" s="10"/>
      <c r="V157" s="10"/>
      <c r="W157" s="10"/>
      <c r="X157" s="7"/>
      <c r="Y157" s="147"/>
      <c r="Z157" s="147"/>
      <c r="AA157" s="7"/>
    </row>
    <row r="158" spans="16:27" x14ac:dyDescent="0.2">
      <c r="P158" s="10"/>
      <c r="Q158" s="10"/>
      <c r="R158" s="10"/>
      <c r="S158" s="10"/>
      <c r="T158" s="92"/>
      <c r="U158" s="10"/>
      <c r="V158" s="10"/>
      <c r="W158" s="10"/>
      <c r="X158" s="7"/>
      <c r="Y158" s="147"/>
      <c r="Z158" s="147"/>
      <c r="AA158" s="7"/>
    </row>
    <row r="159" spans="16:27" x14ac:dyDescent="0.2">
      <c r="P159" s="10"/>
      <c r="Q159" s="10"/>
      <c r="R159" s="10"/>
      <c r="S159" s="10"/>
      <c r="T159" s="92"/>
      <c r="U159" s="10"/>
      <c r="V159" s="10"/>
      <c r="W159" s="10"/>
      <c r="X159" s="7"/>
      <c r="Y159" s="147"/>
      <c r="Z159" s="147"/>
      <c r="AA159" s="7"/>
    </row>
    <row r="160" spans="16:27" x14ac:dyDescent="0.2">
      <c r="P160" s="10"/>
      <c r="Q160" s="10"/>
      <c r="R160" s="10"/>
      <c r="S160" s="10"/>
      <c r="T160" s="92"/>
      <c r="U160" s="10"/>
      <c r="V160" s="10"/>
      <c r="W160" s="10"/>
      <c r="X160" s="7"/>
      <c r="Y160" s="147"/>
      <c r="Z160" s="147"/>
      <c r="AA160" s="7"/>
    </row>
    <row r="161" spans="16:27" x14ac:dyDescent="0.2">
      <c r="P161" s="10"/>
      <c r="Q161" s="10"/>
      <c r="R161" s="10"/>
      <c r="S161" s="10"/>
      <c r="T161" s="92"/>
      <c r="U161" s="10"/>
      <c r="V161" s="10"/>
      <c r="W161" s="10"/>
      <c r="X161" s="7"/>
      <c r="Y161" s="147"/>
      <c r="Z161" s="147"/>
      <c r="AA161" s="7"/>
    </row>
    <row r="162" spans="16:27" x14ac:dyDescent="0.2">
      <c r="P162" s="10"/>
      <c r="Q162" s="10"/>
      <c r="R162" s="10"/>
      <c r="S162" s="10"/>
      <c r="T162" s="92"/>
      <c r="U162" s="10"/>
      <c r="V162" s="10"/>
      <c r="W162" s="10"/>
      <c r="X162" s="7"/>
      <c r="Y162" s="147"/>
      <c r="Z162" s="147"/>
      <c r="AA162" s="7"/>
    </row>
    <row r="163" spans="16:27" x14ac:dyDescent="0.2">
      <c r="P163" s="10"/>
      <c r="Q163" s="10"/>
      <c r="R163" s="10"/>
      <c r="S163" s="10"/>
      <c r="T163" s="92"/>
      <c r="U163" s="10"/>
      <c r="V163" s="10"/>
      <c r="W163" s="10"/>
      <c r="X163" s="7"/>
      <c r="Y163" s="147"/>
      <c r="Z163" s="147"/>
      <c r="AA163" s="7"/>
    </row>
    <row r="164" spans="16:27" x14ac:dyDescent="0.2">
      <c r="P164" s="10"/>
      <c r="Q164" s="10"/>
      <c r="R164" s="10"/>
      <c r="S164" s="10"/>
      <c r="T164" s="92"/>
      <c r="U164" s="10"/>
      <c r="V164" s="10"/>
      <c r="W164" s="10"/>
      <c r="X164" s="7"/>
      <c r="Y164" s="147"/>
      <c r="Z164" s="147"/>
      <c r="AA164" s="7"/>
    </row>
    <row r="165" spans="16:27" x14ac:dyDescent="0.2">
      <c r="P165" s="10"/>
      <c r="Q165" s="10"/>
      <c r="R165" s="10"/>
      <c r="S165" s="10"/>
      <c r="T165" s="92"/>
      <c r="U165" s="10"/>
      <c r="V165" s="10"/>
      <c r="W165" s="10"/>
      <c r="X165" s="7"/>
      <c r="Y165" s="147"/>
      <c r="Z165" s="147"/>
      <c r="AA165" s="7"/>
    </row>
    <row r="166" spans="16:27" x14ac:dyDescent="0.2">
      <c r="P166" s="10"/>
      <c r="Q166" s="10"/>
      <c r="R166" s="10"/>
      <c r="S166" s="10"/>
      <c r="T166" s="92"/>
      <c r="U166" s="10"/>
      <c r="V166" s="10"/>
      <c r="W166" s="10"/>
      <c r="X166" s="7"/>
      <c r="Y166" s="147"/>
      <c r="Z166" s="147"/>
      <c r="AA166" s="7"/>
    </row>
    <row r="167" spans="16:27" x14ac:dyDescent="0.2">
      <c r="P167" s="10"/>
      <c r="Q167" s="10"/>
      <c r="R167" s="10"/>
      <c r="S167" s="10"/>
      <c r="T167" s="92"/>
      <c r="U167" s="10"/>
      <c r="V167" s="10"/>
      <c r="W167" s="10"/>
      <c r="X167" s="7"/>
      <c r="Y167" s="147"/>
      <c r="Z167" s="147"/>
      <c r="AA167" s="7"/>
    </row>
    <row r="168" spans="16:27" x14ac:dyDescent="0.2">
      <c r="P168" s="10"/>
      <c r="Q168" s="10"/>
      <c r="R168" s="10"/>
      <c r="S168" s="10"/>
      <c r="T168" s="92"/>
      <c r="U168" s="10"/>
      <c r="V168" s="10"/>
      <c r="W168" s="10"/>
      <c r="X168" s="7"/>
      <c r="Y168" s="147"/>
      <c r="Z168" s="147"/>
      <c r="AA168" s="7"/>
    </row>
    <row r="169" spans="16:27" x14ac:dyDescent="0.2">
      <c r="P169" s="10"/>
      <c r="Q169" s="10"/>
      <c r="R169" s="10"/>
      <c r="S169" s="10"/>
      <c r="T169" s="92"/>
      <c r="U169" s="10"/>
      <c r="V169" s="10"/>
      <c r="W169" s="10"/>
      <c r="X169" s="7"/>
      <c r="Y169" s="147"/>
      <c r="Z169" s="147"/>
      <c r="AA169" s="7"/>
    </row>
    <row r="170" spans="16:27" x14ac:dyDescent="0.2">
      <c r="P170" s="10"/>
      <c r="Q170" s="10"/>
      <c r="R170" s="10"/>
      <c r="S170" s="10"/>
      <c r="T170" s="92"/>
      <c r="U170" s="10"/>
      <c r="V170" s="10"/>
      <c r="W170" s="10"/>
      <c r="X170" s="7"/>
      <c r="Y170" s="147"/>
      <c r="Z170" s="147"/>
      <c r="AA170" s="7"/>
    </row>
    <row r="171" spans="16:27" x14ac:dyDescent="0.2">
      <c r="P171" s="10"/>
      <c r="Q171" s="10"/>
      <c r="R171" s="10"/>
      <c r="S171" s="10"/>
      <c r="T171" s="92"/>
      <c r="U171" s="10"/>
      <c r="V171" s="10"/>
      <c r="W171" s="10"/>
      <c r="X171" s="7"/>
      <c r="Y171" s="147"/>
      <c r="Z171" s="147"/>
      <c r="AA171" s="7"/>
    </row>
    <row r="172" spans="16:27" x14ac:dyDescent="0.2">
      <c r="P172" s="10"/>
      <c r="Q172" s="10"/>
      <c r="R172" s="10"/>
      <c r="S172" s="10"/>
      <c r="T172" s="92"/>
      <c r="U172" s="10"/>
      <c r="V172" s="10"/>
      <c r="W172" s="10"/>
      <c r="X172" s="7"/>
      <c r="Y172" s="147"/>
      <c r="Z172" s="147"/>
      <c r="AA172" s="7"/>
    </row>
    <row r="173" spans="16:27" x14ac:dyDescent="0.2">
      <c r="P173" s="10"/>
      <c r="Q173" s="10"/>
      <c r="R173" s="10"/>
      <c r="S173" s="10"/>
      <c r="T173" s="92"/>
      <c r="U173" s="10"/>
      <c r="V173" s="10"/>
      <c r="W173" s="10"/>
      <c r="X173" s="7"/>
      <c r="Y173" s="147"/>
      <c r="Z173" s="147"/>
      <c r="AA173" s="7"/>
    </row>
    <row r="174" spans="16:27" x14ac:dyDescent="0.2">
      <c r="P174" s="10"/>
      <c r="Q174" s="10"/>
      <c r="R174" s="10"/>
      <c r="S174" s="10"/>
      <c r="T174" s="92"/>
      <c r="U174" s="10"/>
      <c r="V174" s="10"/>
      <c r="W174" s="10"/>
      <c r="X174" s="7"/>
      <c r="Y174" s="147"/>
      <c r="Z174" s="147"/>
      <c r="AA174" s="7"/>
    </row>
    <row r="175" spans="16:27" x14ac:dyDescent="0.2">
      <c r="P175" s="10"/>
      <c r="Q175" s="10"/>
      <c r="R175" s="10"/>
      <c r="S175" s="10"/>
      <c r="T175" s="92"/>
      <c r="U175" s="10"/>
      <c r="V175" s="10"/>
      <c r="W175" s="10"/>
      <c r="X175" s="7"/>
      <c r="Y175" s="147"/>
      <c r="Z175" s="147"/>
      <c r="AA175" s="7"/>
    </row>
    <row r="176" spans="16:27" x14ac:dyDescent="0.2">
      <c r="P176" s="10"/>
      <c r="Q176" s="10"/>
      <c r="R176" s="10"/>
      <c r="S176" s="10"/>
      <c r="T176" s="92"/>
      <c r="U176" s="10"/>
      <c r="V176" s="10"/>
      <c r="W176" s="10"/>
      <c r="X176" s="7"/>
      <c r="Y176" s="147"/>
      <c r="Z176" s="147"/>
      <c r="AA176" s="7"/>
    </row>
    <row r="177" spans="16:27" x14ac:dyDescent="0.2">
      <c r="P177" s="10"/>
      <c r="Q177" s="10"/>
      <c r="R177" s="10"/>
      <c r="S177" s="10"/>
      <c r="T177" s="92"/>
      <c r="U177" s="10"/>
      <c r="V177" s="10"/>
      <c r="W177" s="10"/>
      <c r="X177" s="7"/>
      <c r="Y177" s="147"/>
      <c r="Z177" s="147"/>
      <c r="AA177" s="7"/>
    </row>
    <row r="178" spans="16:27" x14ac:dyDescent="0.2">
      <c r="P178" s="10"/>
      <c r="Q178" s="10"/>
      <c r="R178" s="10"/>
      <c r="S178" s="10"/>
      <c r="T178" s="92"/>
      <c r="U178" s="10"/>
      <c r="V178" s="10"/>
      <c r="W178" s="10"/>
      <c r="X178" s="7"/>
      <c r="Y178" s="147"/>
      <c r="Z178" s="147"/>
      <c r="AA178" s="7"/>
    </row>
    <row r="179" spans="16:27" x14ac:dyDescent="0.2">
      <c r="P179" s="10"/>
      <c r="Q179" s="10"/>
      <c r="R179" s="10"/>
      <c r="S179" s="10"/>
      <c r="T179" s="92"/>
      <c r="U179" s="10"/>
      <c r="V179" s="10"/>
      <c r="W179" s="10"/>
      <c r="X179" s="7"/>
      <c r="Y179" s="147"/>
      <c r="Z179" s="147"/>
      <c r="AA179" s="7"/>
    </row>
    <row r="180" spans="16:27" x14ac:dyDescent="0.2">
      <c r="P180" s="10"/>
      <c r="Q180" s="10"/>
      <c r="R180" s="10"/>
      <c r="S180" s="10"/>
      <c r="T180" s="92"/>
      <c r="U180" s="10"/>
      <c r="V180" s="10"/>
      <c r="W180" s="10"/>
      <c r="X180" s="7"/>
      <c r="Y180" s="147"/>
      <c r="Z180" s="147"/>
      <c r="AA180" s="7"/>
    </row>
    <row r="181" spans="16:27" x14ac:dyDescent="0.2">
      <c r="P181" s="10"/>
      <c r="Q181" s="10"/>
      <c r="R181" s="10"/>
      <c r="S181" s="10"/>
      <c r="T181" s="92"/>
      <c r="U181" s="10"/>
      <c r="V181" s="10"/>
      <c r="W181" s="10"/>
      <c r="X181" s="7"/>
      <c r="Y181" s="147"/>
      <c r="Z181" s="147"/>
      <c r="AA181" s="7"/>
    </row>
    <row r="182" spans="16:27" x14ac:dyDescent="0.2">
      <c r="P182" s="10"/>
      <c r="Q182" s="10"/>
      <c r="R182" s="10"/>
      <c r="S182" s="10"/>
      <c r="T182" s="92"/>
      <c r="U182" s="10"/>
      <c r="V182" s="10"/>
      <c r="W182" s="10"/>
      <c r="X182" s="7"/>
      <c r="Y182" s="147"/>
      <c r="Z182" s="147"/>
      <c r="AA182" s="7"/>
    </row>
    <row r="183" spans="16:27" x14ac:dyDescent="0.2">
      <c r="P183" s="10"/>
      <c r="Q183" s="10"/>
      <c r="R183" s="10"/>
      <c r="S183" s="10"/>
      <c r="T183" s="92"/>
      <c r="U183" s="10"/>
      <c r="V183" s="10"/>
      <c r="W183" s="10"/>
      <c r="X183" s="7"/>
      <c r="Y183" s="147"/>
      <c r="Z183" s="147"/>
      <c r="AA183" s="7"/>
    </row>
    <row r="184" spans="16:27" x14ac:dyDescent="0.2">
      <c r="P184" s="10"/>
      <c r="Q184" s="10"/>
      <c r="R184" s="10"/>
      <c r="S184" s="10"/>
      <c r="T184" s="92"/>
      <c r="U184" s="10"/>
      <c r="V184" s="10"/>
      <c r="W184" s="10"/>
      <c r="X184" s="7"/>
      <c r="Y184" s="147"/>
      <c r="Z184" s="147"/>
      <c r="AA184" s="7"/>
    </row>
    <row r="185" spans="16:27" x14ac:dyDescent="0.2">
      <c r="P185" s="10"/>
      <c r="Q185" s="10"/>
      <c r="R185" s="10"/>
      <c r="S185" s="10"/>
      <c r="T185" s="92"/>
      <c r="U185" s="10"/>
      <c r="V185" s="10"/>
      <c r="W185" s="10"/>
      <c r="X185" s="7"/>
      <c r="Y185" s="147"/>
      <c r="Z185" s="147"/>
      <c r="AA185" s="7"/>
    </row>
    <row r="186" spans="16:27" x14ac:dyDescent="0.2">
      <c r="P186" s="10"/>
      <c r="Q186" s="10"/>
      <c r="R186" s="10"/>
      <c r="S186" s="10"/>
      <c r="T186" s="92"/>
      <c r="U186" s="10"/>
      <c r="V186" s="10"/>
      <c r="W186" s="10"/>
      <c r="X186" s="7"/>
      <c r="Y186" s="147"/>
      <c r="Z186" s="147"/>
      <c r="AA186" s="7"/>
    </row>
    <row r="187" spans="16:27" x14ac:dyDescent="0.2">
      <c r="P187" s="10"/>
      <c r="Q187" s="10"/>
      <c r="R187" s="10"/>
      <c r="S187" s="10"/>
      <c r="T187" s="92"/>
      <c r="U187" s="10"/>
      <c r="V187" s="10"/>
      <c r="W187" s="10"/>
      <c r="X187" s="7"/>
      <c r="Y187" s="147"/>
      <c r="Z187" s="147"/>
      <c r="AA187" s="7"/>
    </row>
    <row r="188" spans="16:27" x14ac:dyDescent="0.2">
      <c r="P188" s="10"/>
      <c r="Q188" s="10"/>
      <c r="R188" s="10"/>
      <c r="S188" s="10"/>
      <c r="T188" s="92"/>
      <c r="U188" s="10"/>
      <c r="V188" s="10"/>
      <c r="W188" s="10"/>
      <c r="X188" s="7"/>
      <c r="Y188" s="147"/>
      <c r="Z188" s="147"/>
      <c r="AA188" s="7"/>
    </row>
    <row r="189" spans="16:27" x14ac:dyDescent="0.2">
      <c r="P189" s="10"/>
      <c r="Q189" s="10"/>
      <c r="R189" s="10"/>
      <c r="S189" s="10"/>
      <c r="T189" s="92"/>
      <c r="U189" s="10"/>
      <c r="V189" s="10"/>
      <c r="W189" s="10"/>
      <c r="X189" s="7"/>
      <c r="Y189" s="147"/>
      <c r="Z189" s="147"/>
      <c r="AA189" s="7"/>
    </row>
    <row r="190" spans="16:27" x14ac:dyDescent="0.2">
      <c r="P190" s="10"/>
      <c r="Q190" s="10"/>
      <c r="R190" s="10"/>
      <c r="S190" s="10"/>
      <c r="T190" s="92"/>
      <c r="U190" s="10"/>
      <c r="V190" s="10"/>
      <c r="W190" s="10"/>
      <c r="X190" s="7"/>
      <c r="Y190" s="147"/>
      <c r="Z190" s="147"/>
      <c r="AA190" s="7"/>
    </row>
    <row r="191" spans="16:27" x14ac:dyDescent="0.2">
      <c r="P191" s="10"/>
      <c r="Q191" s="10"/>
      <c r="R191" s="10"/>
      <c r="S191" s="10"/>
      <c r="T191" s="92"/>
      <c r="U191" s="10"/>
      <c r="V191" s="10"/>
      <c r="W191" s="10"/>
      <c r="X191" s="7"/>
      <c r="Y191" s="147"/>
      <c r="Z191" s="147"/>
      <c r="AA191" s="7"/>
    </row>
    <row r="192" spans="16:27" x14ac:dyDescent="0.2">
      <c r="P192" s="10"/>
      <c r="Q192" s="10"/>
      <c r="R192" s="10"/>
      <c r="S192" s="10"/>
      <c r="T192" s="92"/>
      <c r="U192" s="10"/>
      <c r="V192" s="10"/>
      <c r="W192" s="10"/>
      <c r="X192" s="7"/>
      <c r="Y192" s="147"/>
      <c r="Z192" s="147"/>
      <c r="AA192" s="7"/>
    </row>
    <row r="193" spans="14:27" x14ac:dyDescent="0.2">
      <c r="P193" s="10"/>
      <c r="Q193" s="10"/>
      <c r="R193" s="10"/>
      <c r="S193" s="10"/>
      <c r="T193" s="92"/>
      <c r="U193" s="10"/>
      <c r="V193" s="10"/>
      <c r="W193" s="10"/>
      <c r="X193" s="7"/>
      <c r="Y193" s="147"/>
      <c r="Z193" s="147"/>
      <c r="AA193" s="7"/>
    </row>
    <row r="194" spans="14:27" x14ac:dyDescent="0.2">
      <c r="P194" s="10"/>
      <c r="Q194" s="10"/>
      <c r="R194" s="10"/>
      <c r="S194" s="10"/>
      <c r="T194" s="92"/>
      <c r="U194" s="10"/>
      <c r="V194" s="10"/>
      <c r="W194" s="10"/>
      <c r="X194" s="7"/>
      <c r="Y194" s="147"/>
      <c r="Z194" s="147"/>
      <c r="AA194" s="7"/>
    </row>
    <row r="195" spans="14:27" x14ac:dyDescent="0.2">
      <c r="P195" s="10"/>
      <c r="Q195" s="10"/>
      <c r="R195" s="10"/>
      <c r="S195" s="10"/>
      <c r="T195" s="92"/>
      <c r="U195" s="10"/>
      <c r="V195" s="10"/>
      <c r="W195" s="10"/>
      <c r="X195" s="7"/>
      <c r="Y195" s="147"/>
      <c r="Z195" s="147"/>
      <c r="AA195" s="7"/>
    </row>
    <row r="196" spans="14:27" x14ac:dyDescent="0.2">
      <c r="P196" s="10"/>
      <c r="Q196" s="10"/>
      <c r="R196" s="10"/>
      <c r="S196" s="10"/>
      <c r="T196" s="92"/>
      <c r="U196" s="10"/>
      <c r="V196" s="10"/>
      <c r="W196" s="10"/>
      <c r="X196" s="7"/>
      <c r="Y196" s="147"/>
      <c r="Z196" s="147"/>
      <c r="AA196" s="7"/>
    </row>
    <row r="197" spans="14:27" x14ac:dyDescent="0.2">
      <c r="P197" s="10"/>
      <c r="Q197" s="10"/>
      <c r="R197" s="10"/>
      <c r="S197" s="10"/>
      <c r="T197" s="92"/>
      <c r="U197" s="10"/>
      <c r="V197" s="10"/>
      <c r="W197" s="10"/>
      <c r="X197" s="7"/>
      <c r="Y197" s="147"/>
      <c r="Z197" s="147"/>
      <c r="AA197" s="7"/>
    </row>
    <row r="198" spans="14:27" x14ac:dyDescent="0.2">
      <c r="N198" s="7"/>
      <c r="O198" s="92"/>
      <c r="P198" s="10"/>
      <c r="Q198" s="10"/>
      <c r="R198" s="10"/>
      <c r="S198" s="10"/>
      <c r="T198" s="92"/>
      <c r="U198" s="10"/>
      <c r="V198" s="10"/>
      <c r="W198" s="10"/>
      <c r="X198" s="7"/>
      <c r="Y198" s="147"/>
      <c r="Z198" s="147"/>
      <c r="AA198" s="7"/>
    </row>
    <row r="199" spans="14:27" x14ac:dyDescent="0.2">
      <c r="N199" s="7"/>
      <c r="O199" s="92"/>
      <c r="P199" s="10"/>
      <c r="Q199" s="10"/>
      <c r="R199" s="10"/>
      <c r="S199" s="10"/>
      <c r="T199" s="92"/>
      <c r="U199" s="10"/>
      <c r="V199" s="10"/>
      <c r="W199" s="10"/>
      <c r="X199" s="7"/>
      <c r="Y199" s="147"/>
      <c r="Z199" s="147"/>
      <c r="AA199" s="7"/>
    </row>
    <row r="200" spans="14:27" x14ac:dyDescent="0.2">
      <c r="N200" s="7"/>
      <c r="O200" s="92"/>
      <c r="P200" s="10"/>
      <c r="Q200" s="10"/>
      <c r="R200" s="10"/>
      <c r="S200" s="10"/>
      <c r="T200" s="92"/>
      <c r="U200" s="10"/>
      <c r="V200" s="10"/>
      <c r="W200" s="10"/>
      <c r="X200" s="7"/>
      <c r="Y200" s="147"/>
      <c r="Z200" s="147"/>
      <c r="AA200" s="7"/>
    </row>
    <row r="201" spans="14:27" x14ac:dyDescent="0.2">
      <c r="N201" s="7"/>
      <c r="O201" s="92"/>
      <c r="P201" s="10"/>
      <c r="Q201" s="10"/>
      <c r="R201" s="10"/>
      <c r="S201" s="10"/>
      <c r="T201" s="92"/>
      <c r="U201" s="10"/>
      <c r="V201" s="10"/>
      <c r="W201" s="10"/>
      <c r="X201" s="7"/>
      <c r="Y201" s="147"/>
      <c r="Z201" s="147"/>
      <c r="AA201" s="7"/>
    </row>
    <row r="202" spans="14:27" x14ac:dyDescent="0.2">
      <c r="N202" s="7"/>
      <c r="O202" s="92"/>
      <c r="P202" s="10"/>
      <c r="Q202" s="10"/>
      <c r="R202" s="10"/>
      <c r="S202" s="10"/>
      <c r="T202" s="92"/>
      <c r="U202" s="10"/>
      <c r="V202" s="10"/>
      <c r="W202" s="10"/>
      <c r="X202" s="7"/>
      <c r="Y202" s="147"/>
      <c r="Z202" s="147"/>
      <c r="AA202" s="7"/>
    </row>
    <row r="203" spans="14:27" x14ac:dyDescent="0.2">
      <c r="N203" s="7"/>
      <c r="O203" s="92"/>
      <c r="P203" s="10"/>
      <c r="Q203" s="10"/>
      <c r="R203" s="10"/>
      <c r="S203" s="10"/>
      <c r="T203" s="92"/>
      <c r="U203" s="10"/>
      <c r="V203" s="10"/>
      <c r="W203" s="10"/>
      <c r="X203" s="7"/>
      <c r="Y203" s="147"/>
      <c r="Z203" s="147"/>
      <c r="AA203" s="7"/>
    </row>
    <row r="204" spans="14:27" x14ac:dyDescent="0.2">
      <c r="N204" s="7"/>
      <c r="O204" s="92"/>
      <c r="P204" s="10"/>
      <c r="Q204" s="10"/>
      <c r="R204" s="10"/>
      <c r="S204" s="10"/>
      <c r="T204" s="92"/>
      <c r="U204" s="10"/>
      <c r="V204" s="10"/>
      <c r="W204" s="10"/>
      <c r="X204" s="7"/>
      <c r="Y204" s="147"/>
      <c r="Z204" s="147"/>
      <c r="AA204" s="7"/>
    </row>
    <row r="205" spans="14:27" x14ac:dyDescent="0.2">
      <c r="N205" s="7"/>
      <c r="O205" s="92"/>
      <c r="P205" s="10"/>
      <c r="Q205" s="10"/>
      <c r="R205" s="10"/>
      <c r="S205" s="10"/>
      <c r="T205" s="92"/>
      <c r="U205" s="10"/>
      <c r="V205" s="10"/>
      <c r="W205" s="10"/>
      <c r="X205" s="7"/>
      <c r="Y205" s="147"/>
      <c r="Z205" s="147"/>
      <c r="AA205" s="7"/>
    </row>
    <row r="206" spans="14:27" x14ac:dyDescent="0.2">
      <c r="N206" s="7"/>
      <c r="O206" s="92"/>
      <c r="P206" s="10"/>
      <c r="Q206" s="10"/>
      <c r="R206" s="10"/>
      <c r="S206" s="10"/>
      <c r="T206" s="92"/>
      <c r="U206" s="10"/>
      <c r="V206" s="10"/>
      <c r="W206" s="10"/>
      <c r="X206" s="7"/>
      <c r="Y206" s="147"/>
      <c r="Z206" s="147"/>
      <c r="AA206" s="7"/>
    </row>
    <row r="207" spans="14:27" x14ac:dyDescent="0.2">
      <c r="N207" s="7"/>
      <c r="O207" s="92"/>
      <c r="P207" s="10"/>
      <c r="Q207" s="10"/>
      <c r="R207" s="10"/>
      <c r="S207" s="10"/>
      <c r="T207" s="92"/>
      <c r="U207" s="10"/>
      <c r="V207" s="10"/>
      <c r="W207" s="10"/>
      <c r="X207" s="7"/>
      <c r="Y207" s="147"/>
      <c r="Z207" s="147"/>
      <c r="AA207" s="7"/>
    </row>
    <row r="208" spans="14:27" x14ac:dyDescent="0.2">
      <c r="N208" s="7"/>
      <c r="O208" s="92"/>
      <c r="P208" s="10"/>
      <c r="Q208" s="10"/>
      <c r="R208" s="10"/>
      <c r="S208" s="10"/>
      <c r="T208" s="92"/>
      <c r="U208" s="10"/>
      <c r="V208" s="10"/>
      <c r="W208" s="10"/>
      <c r="X208" s="7"/>
      <c r="Y208" s="147"/>
      <c r="Z208" s="147"/>
      <c r="AA208" s="7"/>
    </row>
    <row r="209" spans="14:27" x14ac:dyDescent="0.2">
      <c r="N209" s="7"/>
      <c r="O209" s="92"/>
      <c r="P209" s="10"/>
      <c r="Q209" s="10"/>
      <c r="R209" s="10"/>
      <c r="S209" s="10"/>
      <c r="T209" s="92"/>
      <c r="U209" s="10"/>
      <c r="V209" s="10"/>
      <c r="W209" s="10"/>
      <c r="X209" s="7"/>
      <c r="Y209" s="147"/>
      <c r="Z209" s="147"/>
      <c r="AA209" s="7"/>
    </row>
    <row r="210" spans="14:27" x14ac:dyDescent="0.2">
      <c r="N210" s="7"/>
      <c r="O210" s="92"/>
      <c r="P210" s="10"/>
      <c r="Q210" s="10"/>
      <c r="R210" s="10"/>
      <c r="S210" s="10"/>
      <c r="T210" s="92"/>
      <c r="U210" s="10"/>
      <c r="V210" s="10"/>
      <c r="W210" s="10"/>
      <c r="X210" s="7"/>
      <c r="Y210" s="147"/>
      <c r="Z210" s="147"/>
      <c r="AA210" s="7"/>
    </row>
    <row r="211" spans="14:27" x14ac:dyDescent="0.2">
      <c r="N211" s="7"/>
      <c r="O211" s="92"/>
      <c r="P211" s="10"/>
      <c r="Q211" s="10"/>
      <c r="R211" s="10"/>
      <c r="S211" s="10"/>
      <c r="T211" s="92"/>
      <c r="U211" s="10"/>
      <c r="V211" s="10"/>
      <c r="W211" s="10"/>
      <c r="X211" s="7"/>
      <c r="Y211" s="147"/>
      <c r="Z211" s="147"/>
      <c r="AA211" s="7"/>
    </row>
    <row r="212" spans="14:27" x14ac:dyDescent="0.2">
      <c r="N212" s="7"/>
      <c r="O212" s="92"/>
      <c r="P212" s="10"/>
      <c r="Q212" s="10"/>
      <c r="R212" s="10"/>
      <c r="S212" s="10"/>
      <c r="T212" s="92"/>
      <c r="U212" s="10"/>
      <c r="V212" s="10"/>
      <c r="W212" s="10"/>
      <c r="X212" s="7"/>
      <c r="Y212" s="147"/>
      <c r="Z212" s="147"/>
      <c r="AA212" s="7"/>
    </row>
    <row r="213" spans="14:27" x14ac:dyDescent="0.2">
      <c r="N213" s="7"/>
      <c r="O213" s="92"/>
      <c r="P213" s="10"/>
      <c r="Q213" s="10"/>
      <c r="R213" s="10"/>
      <c r="S213" s="10"/>
      <c r="T213" s="92"/>
      <c r="U213" s="10"/>
      <c r="V213" s="10"/>
      <c r="W213" s="10"/>
      <c r="X213" s="7"/>
      <c r="Y213" s="147"/>
      <c r="Z213" s="147"/>
      <c r="AA213" s="7"/>
    </row>
    <row r="214" spans="14:27" x14ac:dyDescent="0.2">
      <c r="N214" s="7"/>
      <c r="O214" s="92"/>
      <c r="P214" s="10"/>
      <c r="Q214" s="10"/>
      <c r="R214" s="10"/>
      <c r="S214" s="10"/>
      <c r="T214" s="92"/>
      <c r="U214" s="10"/>
      <c r="V214" s="10"/>
      <c r="W214" s="10"/>
      <c r="X214" s="7"/>
      <c r="Y214" s="147"/>
      <c r="Z214" s="147"/>
      <c r="AA214" s="7"/>
    </row>
    <row r="215" spans="14:27" x14ac:dyDescent="0.2">
      <c r="N215" s="7"/>
      <c r="O215" s="92"/>
      <c r="P215" s="10"/>
      <c r="Q215" s="10"/>
      <c r="R215" s="10"/>
      <c r="S215" s="10"/>
      <c r="T215" s="92"/>
      <c r="U215" s="10"/>
      <c r="V215" s="10"/>
      <c r="W215" s="10"/>
      <c r="X215" s="7"/>
      <c r="Y215" s="147"/>
      <c r="Z215" s="147"/>
      <c r="AA215" s="7"/>
    </row>
    <row r="216" spans="14:27" x14ac:dyDescent="0.2">
      <c r="N216" s="7"/>
      <c r="O216" s="92"/>
      <c r="P216" s="10"/>
      <c r="Q216" s="10"/>
      <c r="R216" s="10"/>
      <c r="S216" s="10"/>
      <c r="T216" s="92"/>
      <c r="U216" s="10"/>
      <c r="V216" s="10"/>
      <c r="W216" s="10"/>
      <c r="X216" s="7"/>
      <c r="Y216" s="147"/>
      <c r="Z216" s="147"/>
      <c r="AA216" s="7"/>
    </row>
    <row r="217" spans="14:27" x14ac:dyDescent="0.2">
      <c r="N217" s="7"/>
      <c r="O217" s="92"/>
      <c r="P217" s="10"/>
      <c r="Q217" s="10"/>
      <c r="R217" s="10"/>
      <c r="S217" s="10"/>
      <c r="T217" s="92"/>
      <c r="U217" s="10"/>
      <c r="V217" s="10"/>
      <c r="W217" s="10"/>
      <c r="X217" s="7"/>
      <c r="Y217" s="147"/>
      <c r="Z217" s="147"/>
      <c r="AA217" s="7"/>
    </row>
    <row r="218" spans="14:27" x14ac:dyDescent="0.2">
      <c r="N218" s="7"/>
      <c r="O218" s="92"/>
      <c r="P218" s="10"/>
      <c r="Q218" s="10"/>
      <c r="R218" s="10"/>
      <c r="S218" s="10"/>
      <c r="T218" s="92"/>
      <c r="U218" s="10"/>
      <c r="V218" s="10"/>
      <c r="W218" s="10"/>
      <c r="X218" s="7"/>
      <c r="Y218" s="147"/>
      <c r="Z218" s="147"/>
      <c r="AA218" s="7"/>
    </row>
    <row r="219" spans="14:27" x14ac:dyDescent="0.2">
      <c r="N219" s="7"/>
      <c r="O219" s="92"/>
      <c r="P219" s="10"/>
      <c r="Q219" s="10"/>
      <c r="R219" s="10"/>
      <c r="S219" s="10"/>
      <c r="T219" s="92"/>
      <c r="U219" s="10"/>
      <c r="V219" s="10"/>
      <c r="W219" s="10"/>
      <c r="X219" s="7"/>
      <c r="Y219" s="147"/>
      <c r="Z219" s="147"/>
      <c r="AA219" s="7"/>
    </row>
    <row r="220" spans="14:27" x14ac:dyDescent="0.2">
      <c r="N220" s="7"/>
      <c r="O220" s="92"/>
      <c r="P220" s="10"/>
      <c r="Q220" s="10"/>
      <c r="R220" s="10"/>
      <c r="S220" s="10"/>
      <c r="T220" s="92"/>
      <c r="U220" s="10"/>
      <c r="V220" s="10"/>
      <c r="W220" s="10"/>
      <c r="X220" s="7"/>
      <c r="Y220" s="147"/>
      <c r="Z220" s="147"/>
      <c r="AA220" s="7"/>
    </row>
    <row r="221" spans="14:27" x14ac:dyDescent="0.2">
      <c r="N221" s="7"/>
      <c r="O221" s="92"/>
      <c r="P221" s="10"/>
      <c r="Q221" s="10"/>
      <c r="R221" s="10"/>
      <c r="S221" s="10"/>
      <c r="T221" s="92"/>
      <c r="U221" s="10"/>
      <c r="V221" s="10"/>
      <c r="W221" s="10"/>
      <c r="X221" s="7"/>
      <c r="Y221" s="147"/>
      <c r="Z221" s="147"/>
      <c r="AA221" s="7"/>
    </row>
    <row r="222" spans="14:27" x14ac:dyDescent="0.2">
      <c r="N222" s="7"/>
      <c r="O222" s="92"/>
      <c r="P222" s="10"/>
      <c r="Q222" s="10"/>
      <c r="R222" s="10"/>
      <c r="S222" s="10"/>
      <c r="T222" s="92"/>
      <c r="U222" s="10"/>
      <c r="V222" s="10"/>
      <c r="W222" s="10"/>
      <c r="X222" s="7"/>
      <c r="Y222" s="147"/>
      <c r="Z222" s="147"/>
      <c r="AA222" s="7"/>
    </row>
    <row r="223" spans="14:27" x14ac:dyDescent="0.2">
      <c r="N223" s="7"/>
      <c r="O223" s="92"/>
      <c r="P223" s="10"/>
      <c r="Q223" s="10"/>
      <c r="R223" s="10"/>
      <c r="S223" s="10"/>
      <c r="T223" s="92"/>
      <c r="U223" s="10"/>
      <c r="V223" s="10"/>
      <c r="W223" s="10"/>
      <c r="X223" s="7"/>
      <c r="Y223" s="147"/>
      <c r="Z223" s="147"/>
      <c r="AA223" s="7"/>
    </row>
    <row r="224" spans="14:27" x14ac:dyDescent="0.2">
      <c r="N224" s="7"/>
      <c r="O224" s="92"/>
      <c r="P224" s="10"/>
      <c r="Q224" s="10"/>
      <c r="R224" s="10"/>
      <c r="S224" s="10"/>
      <c r="T224" s="92"/>
      <c r="U224" s="10"/>
      <c r="V224" s="10"/>
      <c r="W224" s="10"/>
      <c r="X224" s="7"/>
      <c r="Y224" s="147"/>
      <c r="Z224" s="147"/>
      <c r="AA224" s="7"/>
    </row>
    <row r="225" spans="14:27" x14ac:dyDescent="0.2">
      <c r="N225" s="7"/>
      <c r="O225" s="92"/>
      <c r="P225" s="10"/>
      <c r="Q225" s="10"/>
      <c r="R225" s="10"/>
      <c r="S225" s="10"/>
      <c r="T225" s="92"/>
      <c r="U225" s="10"/>
      <c r="V225" s="10"/>
      <c r="W225" s="10"/>
      <c r="X225" s="7"/>
      <c r="Y225" s="147"/>
      <c r="Z225" s="147"/>
      <c r="AA225" s="7"/>
    </row>
    <row r="226" spans="14:27" x14ac:dyDescent="0.2">
      <c r="N226" s="7"/>
      <c r="O226" s="92"/>
      <c r="P226" s="10"/>
      <c r="Q226" s="10"/>
      <c r="R226" s="10"/>
      <c r="S226" s="10"/>
      <c r="T226" s="92"/>
      <c r="U226" s="10"/>
      <c r="V226" s="10"/>
      <c r="W226" s="10"/>
      <c r="X226" s="7"/>
      <c r="Y226" s="147"/>
      <c r="Z226" s="147"/>
      <c r="AA226" s="7"/>
    </row>
    <row r="227" spans="14:27" x14ac:dyDescent="0.2">
      <c r="N227" s="7"/>
      <c r="O227" s="92"/>
      <c r="P227" s="10"/>
      <c r="Q227" s="10"/>
      <c r="R227" s="10"/>
      <c r="S227" s="10"/>
      <c r="T227" s="92"/>
      <c r="U227" s="10"/>
      <c r="V227" s="10"/>
      <c r="W227" s="10"/>
      <c r="X227" s="7"/>
      <c r="Y227" s="147"/>
      <c r="Z227" s="147"/>
      <c r="AA227" s="7"/>
    </row>
    <row r="228" spans="14:27" x14ac:dyDescent="0.2">
      <c r="N228" s="7"/>
      <c r="O228" s="92"/>
      <c r="P228" s="10"/>
      <c r="Q228" s="10"/>
      <c r="R228" s="10"/>
      <c r="S228" s="10"/>
      <c r="T228" s="92"/>
      <c r="U228" s="10"/>
      <c r="V228" s="10"/>
      <c r="W228" s="10"/>
      <c r="X228" s="7"/>
      <c r="Y228" s="147"/>
      <c r="Z228" s="147"/>
      <c r="AA228" s="7"/>
    </row>
    <row r="229" spans="14:27" x14ac:dyDescent="0.2">
      <c r="N229" s="7"/>
      <c r="O229" s="92"/>
      <c r="P229" s="10"/>
      <c r="Q229" s="10"/>
      <c r="R229" s="10"/>
      <c r="S229" s="10"/>
      <c r="T229" s="92"/>
      <c r="U229" s="10"/>
      <c r="V229" s="10"/>
      <c r="W229" s="10"/>
      <c r="X229" s="7"/>
      <c r="Y229" s="147"/>
      <c r="Z229" s="147"/>
      <c r="AA229" s="7"/>
    </row>
    <row r="230" spans="14:27" x14ac:dyDescent="0.2">
      <c r="N230" s="7"/>
      <c r="O230" s="92"/>
      <c r="P230" s="10"/>
      <c r="Q230" s="10"/>
      <c r="R230" s="10"/>
      <c r="S230" s="10"/>
      <c r="T230" s="92"/>
      <c r="U230" s="10"/>
      <c r="V230" s="10"/>
      <c r="W230" s="10"/>
      <c r="X230" s="7"/>
      <c r="Y230" s="147"/>
      <c r="Z230" s="147"/>
      <c r="AA230" s="7"/>
    </row>
    <row r="231" spans="14:27" x14ac:dyDescent="0.2">
      <c r="N231" s="7"/>
      <c r="O231" s="92"/>
      <c r="P231" s="10"/>
      <c r="Q231" s="10"/>
      <c r="R231" s="10"/>
      <c r="S231" s="10"/>
      <c r="T231" s="92"/>
      <c r="U231" s="10"/>
      <c r="V231" s="10"/>
      <c r="W231" s="10"/>
      <c r="X231" s="7"/>
      <c r="Y231" s="147"/>
      <c r="Z231" s="147"/>
      <c r="AA231" s="7"/>
    </row>
    <row r="232" spans="14:27" x14ac:dyDescent="0.2">
      <c r="N232" s="7"/>
      <c r="O232" s="92"/>
      <c r="P232" s="10"/>
      <c r="Q232" s="10"/>
      <c r="R232" s="10"/>
      <c r="S232" s="10"/>
      <c r="T232" s="92"/>
      <c r="U232" s="10"/>
      <c r="V232" s="10"/>
      <c r="W232" s="10"/>
      <c r="X232" s="7"/>
      <c r="Y232" s="147"/>
      <c r="Z232" s="147"/>
      <c r="AA232" s="7"/>
    </row>
    <row r="233" spans="14:27" x14ac:dyDescent="0.2">
      <c r="N233" s="7"/>
      <c r="O233" s="92"/>
      <c r="P233" s="10"/>
      <c r="Q233" s="10"/>
      <c r="R233" s="10"/>
      <c r="S233" s="10"/>
      <c r="T233" s="92"/>
      <c r="U233" s="10"/>
      <c r="V233" s="10"/>
      <c r="W233" s="10"/>
      <c r="X233" s="7"/>
      <c r="Y233" s="147"/>
      <c r="Z233" s="147"/>
      <c r="AA233" s="7"/>
    </row>
    <row r="234" spans="14:27" x14ac:dyDescent="0.2">
      <c r="N234" s="7"/>
      <c r="O234" s="92"/>
      <c r="P234" s="10"/>
      <c r="Q234" s="10"/>
      <c r="R234" s="10"/>
      <c r="S234" s="10"/>
      <c r="T234" s="92"/>
      <c r="U234" s="10"/>
      <c r="V234" s="10"/>
      <c r="W234" s="10"/>
      <c r="X234" s="7"/>
      <c r="Y234" s="147"/>
      <c r="Z234" s="147"/>
      <c r="AA234" s="7"/>
    </row>
    <row r="235" spans="14:27" x14ac:dyDescent="0.2">
      <c r="N235" s="7"/>
      <c r="O235" s="92"/>
      <c r="P235" s="10"/>
      <c r="Q235" s="10"/>
      <c r="R235" s="10"/>
      <c r="S235" s="10"/>
      <c r="T235" s="92"/>
      <c r="U235" s="10"/>
      <c r="V235" s="10"/>
      <c r="W235" s="10"/>
      <c r="X235" s="7"/>
      <c r="Y235" s="147"/>
      <c r="Z235" s="147"/>
      <c r="AA235" s="7"/>
    </row>
    <row r="236" spans="14:27" x14ac:dyDescent="0.2">
      <c r="N236" s="7"/>
      <c r="O236" s="92"/>
      <c r="P236" s="10"/>
      <c r="Q236" s="10"/>
      <c r="R236" s="10"/>
      <c r="S236" s="10"/>
      <c r="T236" s="92"/>
      <c r="U236" s="10"/>
      <c r="V236" s="10"/>
      <c r="W236" s="10"/>
      <c r="X236" s="7"/>
      <c r="Y236" s="147"/>
      <c r="Z236" s="147"/>
      <c r="AA236" s="7"/>
    </row>
    <row r="237" spans="14:27" x14ac:dyDescent="0.2">
      <c r="N237" s="7"/>
      <c r="O237" s="92"/>
      <c r="P237" s="10"/>
      <c r="Q237" s="10"/>
      <c r="R237" s="10"/>
      <c r="S237" s="10"/>
      <c r="T237" s="92"/>
      <c r="U237" s="10"/>
      <c r="V237" s="10"/>
      <c r="W237" s="10"/>
      <c r="X237" s="7"/>
      <c r="Y237" s="147"/>
      <c r="Z237" s="147"/>
      <c r="AA237" s="7"/>
    </row>
    <row r="238" spans="14:27" x14ac:dyDescent="0.2">
      <c r="N238" s="7"/>
      <c r="O238" s="92"/>
      <c r="P238" s="10"/>
      <c r="Q238" s="10"/>
      <c r="R238" s="10"/>
      <c r="S238" s="10"/>
      <c r="T238" s="92"/>
      <c r="U238" s="10"/>
      <c r="V238" s="10"/>
      <c r="W238" s="10"/>
      <c r="X238" s="7"/>
      <c r="Y238" s="147"/>
      <c r="Z238" s="147"/>
      <c r="AA238" s="7"/>
    </row>
    <row r="239" spans="14:27" x14ac:dyDescent="0.2">
      <c r="N239" s="7"/>
      <c r="O239" s="92"/>
      <c r="P239" s="10"/>
      <c r="Q239" s="10"/>
      <c r="R239" s="10"/>
      <c r="S239" s="10"/>
      <c r="T239" s="92"/>
      <c r="U239" s="10"/>
      <c r="V239" s="10"/>
      <c r="W239" s="10"/>
      <c r="X239" s="7"/>
      <c r="Y239" s="147"/>
      <c r="Z239" s="147"/>
      <c r="AA239" s="7"/>
    </row>
    <row r="240" spans="14:27" x14ac:dyDescent="0.2">
      <c r="N240" s="7"/>
      <c r="O240" s="92"/>
      <c r="P240" s="10"/>
      <c r="Q240" s="10"/>
      <c r="R240" s="10"/>
      <c r="S240" s="10"/>
      <c r="T240" s="92"/>
      <c r="U240" s="10"/>
      <c r="V240" s="10"/>
      <c r="W240" s="10"/>
      <c r="X240" s="7"/>
      <c r="Y240" s="147"/>
      <c r="Z240" s="147"/>
      <c r="AA240" s="7"/>
    </row>
    <row r="241" spans="14:27" x14ac:dyDescent="0.2">
      <c r="N241" s="7"/>
      <c r="O241" s="92"/>
      <c r="P241" s="10"/>
      <c r="Q241" s="10"/>
      <c r="R241" s="10"/>
      <c r="S241" s="10"/>
      <c r="T241" s="92"/>
      <c r="U241" s="10"/>
      <c r="V241" s="10"/>
      <c r="W241" s="10"/>
      <c r="X241" s="7"/>
      <c r="Y241" s="147"/>
      <c r="Z241" s="147"/>
      <c r="AA241" s="7"/>
    </row>
    <row r="242" spans="14:27" x14ac:dyDescent="0.2">
      <c r="N242" s="7"/>
      <c r="O242" s="92"/>
      <c r="P242" s="10"/>
      <c r="Q242" s="10"/>
      <c r="R242" s="10"/>
      <c r="S242" s="10"/>
      <c r="T242" s="92"/>
      <c r="U242" s="10"/>
      <c r="V242" s="10"/>
      <c r="W242" s="10"/>
      <c r="X242" s="7"/>
      <c r="Y242" s="147"/>
      <c r="Z242" s="147"/>
      <c r="AA242" s="7"/>
    </row>
    <row r="243" spans="14:27" x14ac:dyDescent="0.2">
      <c r="N243" s="7"/>
      <c r="O243" s="92"/>
      <c r="P243" s="10"/>
      <c r="Q243" s="10"/>
      <c r="R243" s="10"/>
      <c r="S243" s="10"/>
      <c r="T243" s="92"/>
      <c r="U243" s="10"/>
      <c r="V243" s="10"/>
      <c r="W243" s="10"/>
      <c r="X243" s="7"/>
      <c r="Y243" s="147"/>
      <c r="Z243" s="147"/>
      <c r="AA243" s="7"/>
    </row>
    <row r="244" spans="14:27" x14ac:dyDescent="0.2">
      <c r="N244" s="7"/>
      <c r="O244" s="92"/>
      <c r="P244" s="10"/>
      <c r="Q244" s="10"/>
      <c r="R244" s="10"/>
      <c r="S244" s="10"/>
      <c r="T244" s="92"/>
      <c r="U244" s="10"/>
      <c r="V244" s="10"/>
      <c r="W244" s="10"/>
      <c r="X244" s="7"/>
      <c r="Y244" s="147"/>
      <c r="Z244" s="147"/>
      <c r="AA244" s="7"/>
    </row>
    <row r="245" spans="14:27" x14ac:dyDescent="0.2">
      <c r="N245" s="7"/>
      <c r="O245" s="92"/>
      <c r="P245" s="10"/>
      <c r="Q245" s="10"/>
      <c r="R245" s="10"/>
      <c r="S245" s="10"/>
      <c r="T245" s="92"/>
      <c r="U245" s="10"/>
      <c r="V245" s="10"/>
      <c r="W245" s="10"/>
      <c r="X245" s="7"/>
      <c r="Y245" s="147"/>
      <c r="Z245" s="147"/>
      <c r="AA245" s="7"/>
    </row>
    <row r="246" spans="14:27" x14ac:dyDescent="0.2">
      <c r="N246" s="7"/>
      <c r="O246" s="92"/>
      <c r="P246" s="10"/>
      <c r="Q246" s="10"/>
      <c r="R246" s="10"/>
      <c r="S246" s="10"/>
      <c r="T246" s="92"/>
      <c r="U246" s="10"/>
      <c r="V246" s="10"/>
      <c r="W246" s="10"/>
      <c r="X246" s="7"/>
      <c r="Y246" s="147"/>
      <c r="Z246" s="147"/>
      <c r="AA246" s="7"/>
    </row>
    <row r="247" spans="14:27" x14ac:dyDescent="0.2">
      <c r="N247" s="7"/>
      <c r="O247" s="92"/>
      <c r="P247" s="10"/>
      <c r="Q247" s="10"/>
      <c r="R247" s="10"/>
      <c r="S247" s="10"/>
      <c r="T247" s="92"/>
      <c r="U247" s="10"/>
      <c r="V247" s="10"/>
      <c r="W247" s="10"/>
      <c r="X247" s="7"/>
      <c r="Y247" s="147"/>
      <c r="Z247" s="147"/>
      <c r="AA247" s="7"/>
    </row>
    <row r="248" spans="14:27" x14ac:dyDescent="0.2">
      <c r="N248" s="7"/>
      <c r="O248" s="92"/>
      <c r="P248" s="10"/>
      <c r="Q248" s="10"/>
      <c r="R248" s="10"/>
      <c r="S248" s="10"/>
      <c r="T248" s="92"/>
      <c r="U248" s="10"/>
      <c r="V248" s="10"/>
      <c r="W248" s="10"/>
      <c r="X248" s="7"/>
      <c r="Y248" s="147"/>
      <c r="Z248" s="147"/>
      <c r="AA248" s="7"/>
    </row>
    <row r="249" spans="14:27" x14ac:dyDescent="0.2">
      <c r="N249" s="7"/>
      <c r="O249" s="92"/>
      <c r="P249" s="10"/>
      <c r="Q249" s="10"/>
      <c r="R249" s="10"/>
      <c r="S249" s="10"/>
      <c r="T249" s="92"/>
      <c r="U249" s="10"/>
      <c r="V249" s="10"/>
      <c r="W249" s="10"/>
      <c r="X249" s="7"/>
      <c r="Y249" s="147"/>
      <c r="Z249" s="147"/>
      <c r="AA249" s="7"/>
    </row>
    <row r="250" spans="14:27" x14ac:dyDescent="0.2">
      <c r="N250" s="7"/>
      <c r="O250" s="92"/>
      <c r="P250" s="10"/>
      <c r="Q250" s="10"/>
      <c r="R250" s="10"/>
      <c r="S250" s="10"/>
      <c r="T250" s="92"/>
      <c r="U250" s="10"/>
      <c r="V250" s="10"/>
      <c r="W250" s="10"/>
      <c r="X250" s="7"/>
      <c r="Y250" s="147"/>
      <c r="Z250" s="147"/>
      <c r="AA250" s="7"/>
    </row>
    <row r="251" spans="14:27" x14ac:dyDescent="0.2">
      <c r="N251" s="7"/>
      <c r="O251" s="92"/>
      <c r="P251" s="10"/>
      <c r="Q251" s="10"/>
      <c r="R251" s="10"/>
      <c r="S251" s="10"/>
      <c r="T251" s="92"/>
      <c r="U251" s="10"/>
      <c r="V251" s="10"/>
      <c r="W251" s="10"/>
      <c r="X251" s="7"/>
      <c r="Y251" s="147"/>
      <c r="Z251" s="147"/>
      <c r="AA251" s="7"/>
    </row>
    <row r="252" spans="14:27" x14ac:dyDescent="0.2">
      <c r="N252" s="7"/>
      <c r="O252" s="92"/>
      <c r="P252" s="10"/>
      <c r="Q252" s="10"/>
      <c r="R252" s="10"/>
      <c r="S252" s="10"/>
      <c r="T252" s="92"/>
      <c r="U252" s="10"/>
      <c r="V252" s="10"/>
      <c r="W252" s="10"/>
      <c r="X252" s="7"/>
      <c r="Y252" s="147"/>
      <c r="Z252" s="147"/>
      <c r="AA252" s="7"/>
    </row>
    <row r="253" spans="14:27" x14ac:dyDescent="0.2">
      <c r="N253" s="7"/>
      <c r="O253" s="92"/>
      <c r="P253" s="10"/>
      <c r="Q253" s="10"/>
      <c r="R253" s="10"/>
      <c r="S253" s="10"/>
      <c r="T253" s="92"/>
      <c r="U253" s="10"/>
      <c r="V253" s="10"/>
      <c r="W253" s="10"/>
      <c r="X253" s="7"/>
      <c r="Y253" s="147"/>
      <c r="Z253" s="147"/>
      <c r="AA253" s="7"/>
    </row>
    <row r="254" spans="14:27" x14ac:dyDescent="0.2">
      <c r="N254" s="7"/>
      <c r="O254" s="92"/>
      <c r="P254" s="10"/>
      <c r="Q254" s="10"/>
      <c r="R254" s="10"/>
      <c r="S254" s="10"/>
      <c r="T254" s="92"/>
      <c r="U254" s="10"/>
      <c r="V254" s="10"/>
      <c r="W254" s="10"/>
      <c r="X254" s="7"/>
      <c r="Y254" s="147"/>
      <c r="Z254" s="147"/>
      <c r="AA254" s="7"/>
    </row>
    <row r="255" spans="14:27" x14ac:dyDescent="0.2">
      <c r="N255" s="7"/>
      <c r="O255" s="92"/>
      <c r="P255" s="10"/>
      <c r="Q255" s="10"/>
      <c r="R255" s="10"/>
      <c r="S255" s="10"/>
      <c r="T255" s="92"/>
      <c r="U255" s="10"/>
      <c r="V255" s="10"/>
      <c r="W255" s="10"/>
      <c r="X255" s="7"/>
      <c r="Y255" s="147"/>
      <c r="Z255" s="147"/>
      <c r="AA255" s="7"/>
    </row>
    <row r="256" spans="14:27" x14ac:dyDescent="0.2">
      <c r="N256" s="7"/>
      <c r="O256" s="92"/>
      <c r="P256" s="10"/>
      <c r="Q256" s="10"/>
      <c r="R256" s="10"/>
      <c r="S256" s="10"/>
      <c r="T256" s="92"/>
      <c r="U256" s="10"/>
      <c r="V256" s="10"/>
      <c r="W256" s="10"/>
      <c r="X256" s="7"/>
      <c r="Y256" s="147"/>
      <c r="Z256" s="147"/>
      <c r="AA256" s="7"/>
    </row>
    <row r="257" spans="14:27" x14ac:dyDescent="0.2">
      <c r="N257" s="7"/>
      <c r="O257" s="92"/>
      <c r="P257" s="10"/>
      <c r="Q257" s="10"/>
      <c r="R257" s="10"/>
      <c r="S257" s="10"/>
      <c r="T257" s="92"/>
      <c r="U257" s="10"/>
      <c r="V257" s="10"/>
      <c r="W257" s="10"/>
      <c r="X257" s="7"/>
      <c r="Y257" s="147"/>
      <c r="Z257" s="147"/>
      <c r="AA257" s="7"/>
    </row>
    <row r="258" spans="14:27" x14ac:dyDescent="0.2">
      <c r="N258" s="7"/>
      <c r="O258" s="92"/>
      <c r="P258" s="10"/>
      <c r="Q258" s="10"/>
      <c r="R258" s="10"/>
      <c r="S258" s="10"/>
      <c r="T258" s="92"/>
      <c r="U258" s="10"/>
      <c r="V258" s="10"/>
      <c r="W258" s="10"/>
      <c r="X258" s="7"/>
      <c r="Y258" s="147"/>
      <c r="Z258" s="147"/>
      <c r="AA258" s="7"/>
    </row>
    <row r="259" spans="14:27" x14ac:dyDescent="0.2">
      <c r="N259" s="7"/>
      <c r="O259" s="92"/>
      <c r="P259" s="10"/>
      <c r="Q259" s="10"/>
      <c r="R259" s="10"/>
      <c r="S259" s="10"/>
      <c r="T259" s="92"/>
      <c r="U259" s="10"/>
      <c r="V259" s="10"/>
      <c r="W259" s="10"/>
      <c r="X259" s="7"/>
      <c r="Y259" s="147"/>
      <c r="Z259" s="147"/>
      <c r="AA259" s="7"/>
    </row>
    <row r="260" spans="14:27" x14ac:dyDescent="0.2">
      <c r="N260" s="7"/>
      <c r="O260" s="92"/>
      <c r="P260" s="10"/>
      <c r="Q260" s="10"/>
      <c r="R260" s="10"/>
      <c r="S260" s="10"/>
      <c r="T260" s="92"/>
      <c r="U260" s="10"/>
      <c r="V260" s="10"/>
      <c r="W260" s="10"/>
      <c r="X260" s="7"/>
      <c r="Y260" s="147"/>
      <c r="Z260" s="147"/>
      <c r="AA260" s="7"/>
    </row>
    <row r="261" spans="14:27" x14ac:dyDescent="0.2">
      <c r="N261" s="7"/>
      <c r="O261" s="92"/>
      <c r="P261" s="10"/>
      <c r="Q261" s="10"/>
      <c r="R261" s="10"/>
      <c r="S261" s="10"/>
      <c r="T261" s="92"/>
      <c r="U261" s="10"/>
      <c r="V261" s="10"/>
      <c r="W261" s="10"/>
      <c r="X261" s="7"/>
      <c r="Y261" s="147"/>
      <c r="Z261" s="147"/>
      <c r="AA261" s="7"/>
    </row>
    <row r="262" spans="14:27" x14ac:dyDescent="0.2">
      <c r="N262" s="7"/>
      <c r="O262" s="92"/>
      <c r="P262" s="10"/>
      <c r="Q262" s="10"/>
      <c r="R262" s="10"/>
      <c r="S262" s="10"/>
      <c r="T262" s="92"/>
      <c r="U262" s="10"/>
      <c r="V262" s="10"/>
      <c r="W262" s="10"/>
      <c r="X262" s="7"/>
      <c r="Y262" s="147"/>
      <c r="Z262" s="147"/>
      <c r="AA262" s="7"/>
    </row>
    <row r="263" spans="14:27" x14ac:dyDescent="0.2">
      <c r="N263" s="7"/>
      <c r="O263" s="92"/>
      <c r="P263" s="10"/>
      <c r="Q263" s="10"/>
      <c r="R263" s="10"/>
      <c r="S263" s="10"/>
      <c r="T263" s="92"/>
      <c r="U263" s="10"/>
      <c r="V263" s="10"/>
      <c r="W263" s="10"/>
      <c r="X263" s="7"/>
      <c r="Y263" s="147"/>
      <c r="Z263" s="147"/>
      <c r="AA263" s="7"/>
    </row>
    <row r="264" spans="14:27" x14ac:dyDescent="0.2">
      <c r="N264" s="7"/>
      <c r="O264" s="92"/>
      <c r="P264" s="10"/>
      <c r="Q264" s="10"/>
      <c r="R264" s="10"/>
      <c r="S264" s="10"/>
      <c r="T264" s="92"/>
      <c r="U264" s="10"/>
      <c r="V264" s="10"/>
      <c r="W264" s="10"/>
      <c r="X264" s="7"/>
      <c r="Y264" s="147"/>
      <c r="Z264" s="147"/>
      <c r="AA264" s="7"/>
    </row>
    <row r="265" spans="14:27" x14ac:dyDescent="0.2">
      <c r="N265" s="7"/>
      <c r="O265" s="92"/>
      <c r="P265" s="10"/>
      <c r="Q265" s="10"/>
      <c r="R265" s="10"/>
      <c r="S265" s="10"/>
      <c r="T265" s="92"/>
      <c r="U265" s="10"/>
      <c r="V265" s="10"/>
      <c r="W265" s="10"/>
      <c r="X265" s="7"/>
      <c r="Y265" s="147"/>
      <c r="Z265" s="147"/>
      <c r="AA265" s="7"/>
    </row>
    <row r="266" spans="14:27" x14ac:dyDescent="0.2">
      <c r="N266" s="7"/>
      <c r="O266" s="92"/>
      <c r="P266" s="10"/>
      <c r="Q266" s="10"/>
      <c r="R266" s="10"/>
      <c r="S266" s="10"/>
      <c r="T266" s="92"/>
      <c r="U266" s="10"/>
      <c r="V266" s="10"/>
      <c r="W266" s="10"/>
      <c r="X266" s="7"/>
      <c r="Y266" s="147"/>
      <c r="Z266" s="147"/>
      <c r="AA266" s="7"/>
    </row>
    <row r="267" spans="14:27" x14ac:dyDescent="0.2">
      <c r="N267" s="7"/>
      <c r="O267" s="92"/>
      <c r="P267" s="10"/>
      <c r="Q267" s="10"/>
      <c r="R267" s="10"/>
      <c r="S267" s="10"/>
      <c r="T267" s="92"/>
      <c r="U267" s="10"/>
      <c r="V267" s="10"/>
      <c r="W267" s="10"/>
      <c r="X267" s="7"/>
      <c r="Y267" s="147"/>
      <c r="Z267" s="147"/>
      <c r="AA267" s="7"/>
    </row>
    <row r="268" spans="14:27" x14ac:dyDescent="0.2">
      <c r="N268" s="7"/>
      <c r="O268" s="92"/>
      <c r="P268" s="10"/>
      <c r="Q268" s="10"/>
      <c r="R268" s="10"/>
      <c r="S268" s="10"/>
      <c r="T268" s="92"/>
      <c r="U268" s="10"/>
      <c r="V268" s="10"/>
      <c r="W268" s="10"/>
      <c r="X268" s="7"/>
      <c r="Y268" s="147"/>
      <c r="Z268" s="147"/>
      <c r="AA268" s="7"/>
    </row>
    <row r="269" spans="14:27" x14ac:dyDescent="0.2">
      <c r="N269" s="7"/>
      <c r="O269" s="92"/>
      <c r="P269" s="10"/>
      <c r="Q269" s="10"/>
      <c r="R269" s="10"/>
      <c r="S269" s="10"/>
      <c r="T269" s="92"/>
      <c r="U269" s="10"/>
      <c r="V269" s="10"/>
      <c r="W269" s="10"/>
      <c r="X269" s="7"/>
      <c r="Y269" s="147"/>
      <c r="Z269" s="147"/>
      <c r="AA269" s="7"/>
    </row>
    <row r="270" spans="14:27" x14ac:dyDescent="0.2">
      <c r="N270" s="7"/>
      <c r="O270" s="92"/>
      <c r="P270" s="10"/>
      <c r="Q270" s="10"/>
      <c r="R270" s="10"/>
      <c r="S270" s="10"/>
      <c r="T270" s="92"/>
      <c r="U270" s="10"/>
      <c r="V270" s="10"/>
      <c r="W270" s="10"/>
      <c r="X270" s="7"/>
      <c r="Y270" s="147"/>
      <c r="Z270" s="147"/>
      <c r="AA270" s="7"/>
    </row>
    <row r="271" spans="14:27" x14ac:dyDescent="0.2">
      <c r="N271" s="7"/>
      <c r="O271" s="92"/>
      <c r="P271" s="10"/>
      <c r="Q271" s="10"/>
      <c r="R271" s="10"/>
      <c r="S271" s="92"/>
      <c r="T271" s="92"/>
      <c r="U271" s="10"/>
      <c r="V271" s="10"/>
      <c r="W271" s="10"/>
      <c r="X271" s="7"/>
      <c r="Y271" s="147"/>
      <c r="Z271" s="147"/>
      <c r="AA271" s="7"/>
    </row>
    <row r="272" spans="14:27" x14ac:dyDescent="0.2">
      <c r="N272" s="7"/>
      <c r="O272" s="92"/>
      <c r="P272" s="10"/>
      <c r="Q272" s="10"/>
      <c r="R272" s="10"/>
      <c r="S272" s="92"/>
      <c r="T272" s="92"/>
      <c r="U272" s="10"/>
      <c r="V272" s="10"/>
      <c r="W272" s="10"/>
      <c r="X272" s="7"/>
      <c r="Y272" s="147"/>
      <c r="Z272" s="147"/>
      <c r="AA272" s="7"/>
    </row>
    <row r="273" spans="14:27" x14ac:dyDescent="0.2">
      <c r="N273" s="7"/>
      <c r="O273" s="92"/>
      <c r="P273" s="10"/>
      <c r="Q273" s="10"/>
      <c r="R273" s="10"/>
      <c r="S273" s="92"/>
      <c r="T273" s="92"/>
      <c r="U273" s="10"/>
      <c r="V273" s="10"/>
      <c r="W273" s="10"/>
      <c r="X273" s="7"/>
      <c r="Y273" s="147"/>
      <c r="Z273" s="147"/>
      <c r="AA273" s="7"/>
    </row>
    <row r="274" spans="14:27" x14ac:dyDescent="0.2">
      <c r="N274" s="7"/>
      <c r="O274" s="92"/>
      <c r="P274" s="10"/>
      <c r="Q274" s="10"/>
      <c r="R274" s="10"/>
      <c r="S274" s="92"/>
      <c r="T274" s="92"/>
      <c r="U274" s="10"/>
      <c r="V274" s="10"/>
      <c r="W274" s="10"/>
      <c r="X274" s="7"/>
      <c r="Y274" s="147"/>
      <c r="Z274" s="147"/>
      <c r="AA274" s="7"/>
    </row>
    <row r="275" spans="14:27" x14ac:dyDescent="0.2">
      <c r="N275" s="7"/>
      <c r="O275" s="92"/>
      <c r="P275" s="10"/>
      <c r="Q275" s="10"/>
      <c r="R275" s="10"/>
      <c r="S275" s="92"/>
      <c r="T275" s="92"/>
      <c r="U275" s="10"/>
      <c r="V275" s="10"/>
      <c r="W275" s="10"/>
      <c r="X275" s="7"/>
      <c r="Y275" s="147"/>
      <c r="Z275" s="147"/>
      <c r="AA275" s="7"/>
    </row>
    <row r="276" spans="14:27" x14ac:dyDescent="0.2">
      <c r="N276" s="7"/>
      <c r="O276" s="92"/>
      <c r="P276" s="10"/>
      <c r="Q276" s="10"/>
      <c r="R276" s="10"/>
      <c r="S276" s="92"/>
      <c r="T276" s="92"/>
      <c r="U276" s="10"/>
      <c r="V276" s="10"/>
      <c r="W276" s="10"/>
      <c r="X276" s="7"/>
      <c r="Y276" s="147"/>
      <c r="Z276" s="147"/>
      <c r="AA276" s="7"/>
    </row>
    <row r="277" spans="14:27" x14ac:dyDescent="0.2">
      <c r="N277" s="7"/>
      <c r="O277" s="92"/>
      <c r="P277" s="10"/>
      <c r="Q277" s="10"/>
      <c r="R277" s="10"/>
      <c r="S277" s="92"/>
      <c r="T277" s="92"/>
      <c r="U277" s="10"/>
      <c r="V277" s="10"/>
      <c r="W277" s="10"/>
      <c r="X277" s="7"/>
      <c r="Y277" s="147"/>
      <c r="Z277" s="147"/>
      <c r="AA277" s="7"/>
    </row>
    <row r="278" spans="14:27" x14ac:dyDescent="0.2">
      <c r="N278" s="7"/>
      <c r="O278" s="92"/>
      <c r="P278" s="10"/>
      <c r="Q278" s="10"/>
      <c r="R278" s="10"/>
      <c r="S278" s="92"/>
      <c r="T278" s="92"/>
      <c r="U278" s="10"/>
      <c r="V278" s="10"/>
      <c r="W278" s="10"/>
      <c r="X278" s="7"/>
      <c r="Y278" s="147"/>
      <c r="Z278" s="147"/>
      <c r="AA278" s="7"/>
    </row>
    <row r="279" spans="14:27" x14ac:dyDescent="0.2">
      <c r="N279" s="7"/>
      <c r="O279" s="92"/>
      <c r="P279" s="10"/>
      <c r="Q279" s="10"/>
      <c r="R279" s="10"/>
      <c r="S279" s="92"/>
      <c r="T279" s="92"/>
      <c r="U279" s="10"/>
      <c r="V279" s="10"/>
      <c r="W279" s="10"/>
      <c r="X279" s="7"/>
      <c r="Y279" s="147"/>
      <c r="Z279" s="147"/>
      <c r="AA279" s="7"/>
    </row>
    <row r="280" spans="14:27" x14ac:dyDescent="0.2">
      <c r="N280" s="7"/>
      <c r="O280" s="92"/>
      <c r="P280" s="10"/>
      <c r="Q280" s="10"/>
      <c r="R280" s="10"/>
      <c r="S280" s="92"/>
      <c r="T280" s="92"/>
      <c r="U280" s="10"/>
      <c r="V280" s="10"/>
      <c r="W280" s="10"/>
      <c r="X280" s="7"/>
      <c r="Y280" s="147"/>
      <c r="Z280" s="147"/>
      <c r="AA280" s="7"/>
    </row>
    <row r="281" spans="14:27" x14ac:dyDescent="0.2">
      <c r="N281" s="7"/>
      <c r="O281" s="92"/>
      <c r="P281" s="10"/>
      <c r="Q281" s="10"/>
      <c r="R281" s="10"/>
      <c r="S281" s="92"/>
      <c r="T281" s="92"/>
      <c r="U281" s="10"/>
      <c r="V281" s="10"/>
      <c r="W281" s="10"/>
      <c r="X281" s="7"/>
      <c r="Y281" s="147"/>
      <c r="Z281" s="147"/>
      <c r="AA281" s="7"/>
    </row>
    <row r="282" spans="14:27" x14ac:dyDescent="0.2">
      <c r="N282" s="7"/>
      <c r="O282" s="92"/>
      <c r="P282" s="10"/>
      <c r="Q282" s="10"/>
      <c r="R282" s="10"/>
      <c r="S282" s="92"/>
      <c r="T282" s="92"/>
      <c r="U282" s="10"/>
      <c r="V282" s="10"/>
      <c r="W282" s="10"/>
      <c r="X282" s="7"/>
      <c r="Y282" s="147"/>
      <c r="Z282" s="147"/>
      <c r="AA282" s="7"/>
    </row>
    <row r="283" spans="14:27" x14ac:dyDescent="0.2">
      <c r="N283" s="7"/>
      <c r="O283" s="92"/>
      <c r="P283" s="10"/>
      <c r="Q283" s="10"/>
      <c r="R283" s="10"/>
      <c r="S283" s="92"/>
      <c r="T283" s="92"/>
      <c r="U283" s="10"/>
      <c r="V283" s="10"/>
      <c r="W283" s="10"/>
      <c r="X283" s="7"/>
      <c r="Y283" s="147"/>
      <c r="Z283" s="147"/>
      <c r="AA283" s="7"/>
    </row>
    <row r="284" spans="14:27" x14ac:dyDescent="0.2">
      <c r="N284" s="7"/>
      <c r="O284" s="92"/>
      <c r="P284" s="10"/>
      <c r="Q284" s="10"/>
      <c r="R284" s="10"/>
      <c r="S284" s="92"/>
      <c r="T284" s="92"/>
      <c r="U284" s="10"/>
      <c r="V284" s="10"/>
      <c r="W284" s="10"/>
      <c r="X284" s="7"/>
      <c r="Y284" s="147"/>
      <c r="Z284" s="147"/>
      <c r="AA284" s="7"/>
    </row>
    <row r="285" spans="14:27" x14ac:dyDescent="0.2">
      <c r="N285" s="7"/>
      <c r="O285" s="92"/>
      <c r="P285" s="10"/>
      <c r="Q285" s="10"/>
      <c r="R285" s="10"/>
      <c r="S285" s="92"/>
      <c r="T285" s="92"/>
      <c r="U285" s="10"/>
      <c r="V285" s="10"/>
      <c r="W285" s="10"/>
      <c r="X285" s="7"/>
      <c r="Y285" s="147"/>
      <c r="Z285" s="147"/>
      <c r="AA285" s="7"/>
    </row>
    <row r="286" spans="14:27" x14ac:dyDescent="0.2">
      <c r="N286" s="7"/>
      <c r="O286" s="92"/>
      <c r="P286" s="10"/>
      <c r="Q286" s="10"/>
      <c r="R286" s="10"/>
      <c r="S286" s="92"/>
      <c r="T286" s="92"/>
      <c r="U286" s="10"/>
      <c r="V286" s="10"/>
      <c r="W286" s="10"/>
      <c r="X286" s="7"/>
      <c r="Y286" s="147"/>
      <c r="Z286" s="147"/>
      <c r="AA286" s="7"/>
    </row>
    <row r="287" spans="14:27" x14ac:dyDescent="0.2">
      <c r="N287" s="7"/>
      <c r="O287" s="92"/>
      <c r="P287" s="10"/>
      <c r="Q287" s="10"/>
      <c r="R287" s="10"/>
      <c r="S287" s="92"/>
      <c r="T287" s="92"/>
      <c r="U287" s="10"/>
      <c r="V287" s="10"/>
      <c r="W287" s="10"/>
      <c r="X287" s="7"/>
      <c r="Y287" s="147"/>
      <c r="Z287" s="147"/>
      <c r="AA287" s="7"/>
    </row>
    <row r="288" spans="14:27" x14ac:dyDescent="0.2">
      <c r="N288" s="7"/>
      <c r="O288" s="92"/>
      <c r="P288" s="10"/>
      <c r="Q288" s="10"/>
      <c r="R288" s="10"/>
      <c r="S288" s="92"/>
      <c r="T288" s="92"/>
      <c r="U288" s="10"/>
      <c r="V288" s="10"/>
      <c r="W288" s="10"/>
      <c r="X288" s="7"/>
      <c r="Y288" s="147"/>
      <c r="Z288" s="147"/>
      <c r="AA288" s="7"/>
    </row>
    <row r="289" spans="14:27" x14ac:dyDescent="0.2">
      <c r="N289" s="7"/>
      <c r="O289" s="92"/>
      <c r="P289" s="10"/>
      <c r="Q289" s="10"/>
      <c r="R289" s="10"/>
      <c r="S289" s="92"/>
      <c r="T289" s="92"/>
      <c r="U289" s="10"/>
      <c r="V289" s="10"/>
      <c r="W289" s="10"/>
      <c r="X289" s="7"/>
      <c r="Y289" s="147"/>
      <c r="Z289" s="147"/>
      <c r="AA289" s="7"/>
    </row>
    <row r="290" spans="14:27" x14ac:dyDescent="0.2">
      <c r="N290" s="7"/>
      <c r="O290" s="92"/>
      <c r="P290" s="10"/>
      <c r="Q290" s="10"/>
      <c r="R290" s="10"/>
      <c r="S290" s="92"/>
      <c r="T290" s="92"/>
      <c r="U290" s="10"/>
      <c r="V290" s="10"/>
      <c r="W290" s="10"/>
      <c r="X290" s="7"/>
      <c r="Y290" s="147"/>
      <c r="Z290" s="147"/>
      <c r="AA290" s="7"/>
    </row>
    <row r="291" spans="14:27" x14ac:dyDescent="0.2">
      <c r="N291" s="7"/>
      <c r="O291" s="92"/>
      <c r="P291" s="10"/>
      <c r="Q291" s="10"/>
      <c r="R291" s="10"/>
      <c r="S291" s="92"/>
      <c r="T291" s="92"/>
      <c r="U291" s="10"/>
      <c r="V291" s="10"/>
      <c r="W291" s="10"/>
      <c r="X291" s="7"/>
      <c r="Y291" s="147"/>
      <c r="Z291" s="147"/>
      <c r="AA291" s="7"/>
    </row>
    <row r="292" spans="14:27" x14ac:dyDescent="0.2">
      <c r="N292" s="7"/>
      <c r="O292" s="92"/>
      <c r="P292" s="10"/>
      <c r="Q292" s="10"/>
      <c r="R292" s="10"/>
      <c r="S292" s="92"/>
      <c r="T292" s="92"/>
      <c r="U292" s="10"/>
      <c r="V292" s="10"/>
      <c r="W292" s="10"/>
      <c r="X292" s="7"/>
      <c r="Y292" s="147"/>
      <c r="Z292" s="147"/>
      <c r="AA292" s="7"/>
    </row>
    <row r="293" spans="14:27" x14ac:dyDescent="0.2">
      <c r="N293" s="7"/>
      <c r="O293" s="92"/>
      <c r="P293" s="10"/>
      <c r="Q293" s="10"/>
      <c r="R293" s="10"/>
      <c r="S293" s="92"/>
      <c r="T293" s="92"/>
      <c r="U293" s="10"/>
      <c r="V293" s="10"/>
      <c r="W293" s="10"/>
      <c r="X293" s="7"/>
      <c r="Y293" s="147"/>
      <c r="Z293" s="147"/>
      <c r="AA293" s="7"/>
    </row>
    <row r="294" spans="14:27" x14ac:dyDescent="0.2">
      <c r="N294" s="7"/>
      <c r="O294" s="92"/>
      <c r="P294" s="10"/>
      <c r="Q294" s="10"/>
      <c r="R294" s="10"/>
      <c r="S294" s="92"/>
      <c r="T294" s="92"/>
      <c r="U294" s="10"/>
      <c r="V294" s="10"/>
      <c r="W294" s="10"/>
      <c r="X294" s="7"/>
      <c r="Y294" s="147"/>
      <c r="Z294" s="147"/>
      <c r="AA294" s="7"/>
    </row>
    <row r="295" spans="14:27" x14ac:dyDescent="0.2">
      <c r="N295" s="7"/>
      <c r="O295" s="92"/>
      <c r="P295" s="10"/>
      <c r="Q295" s="10"/>
      <c r="R295" s="10"/>
      <c r="S295" s="92"/>
      <c r="T295" s="92"/>
      <c r="U295" s="10"/>
      <c r="V295" s="10"/>
      <c r="W295" s="10"/>
      <c r="X295" s="7"/>
      <c r="Y295" s="147"/>
      <c r="Z295" s="147"/>
      <c r="AA295" s="7"/>
    </row>
    <row r="296" spans="14:27" x14ac:dyDescent="0.2">
      <c r="N296" s="7"/>
      <c r="O296" s="92"/>
      <c r="P296" s="10"/>
      <c r="Q296" s="10"/>
      <c r="R296" s="10"/>
      <c r="S296" s="92"/>
      <c r="T296" s="92"/>
      <c r="U296" s="10"/>
      <c r="V296" s="10"/>
      <c r="W296" s="10"/>
      <c r="X296" s="7"/>
      <c r="Y296" s="147"/>
      <c r="Z296" s="147"/>
      <c r="AA296" s="7"/>
    </row>
    <row r="297" spans="14:27" x14ac:dyDescent="0.2">
      <c r="N297" s="7"/>
      <c r="O297" s="92"/>
      <c r="P297" s="10"/>
      <c r="Q297" s="10"/>
      <c r="R297" s="10"/>
      <c r="S297" s="92"/>
      <c r="T297" s="92"/>
      <c r="U297" s="10"/>
      <c r="V297" s="10"/>
      <c r="W297" s="10"/>
      <c r="X297" s="7"/>
      <c r="Y297" s="147"/>
      <c r="Z297" s="147"/>
      <c r="AA297" s="7"/>
    </row>
    <row r="298" spans="14:27" x14ac:dyDescent="0.2">
      <c r="N298" s="7"/>
      <c r="O298" s="92"/>
      <c r="P298" s="10"/>
      <c r="Q298" s="10"/>
      <c r="R298" s="10"/>
      <c r="S298" s="92"/>
      <c r="T298" s="92"/>
      <c r="U298" s="10"/>
      <c r="V298" s="10"/>
      <c r="W298" s="10"/>
      <c r="X298" s="7"/>
      <c r="Y298" s="147"/>
      <c r="Z298" s="147"/>
      <c r="AA298" s="7"/>
    </row>
    <row r="299" spans="14:27" x14ac:dyDescent="0.2">
      <c r="N299" s="7"/>
      <c r="O299" s="92"/>
      <c r="P299" s="10"/>
      <c r="Q299" s="10"/>
      <c r="R299" s="10"/>
      <c r="S299" s="92"/>
      <c r="T299" s="92"/>
      <c r="U299" s="10"/>
      <c r="V299" s="10"/>
      <c r="W299" s="10"/>
      <c r="X299" s="7"/>
      <c r="Y299" s="147"/>
      <c r="Z299" s="147"/>
      <c r="AA299" s="7"/>
    </row>
    <row r="300" spans="14:27" x14ac:dyDescent="0.2">
      <c r="N300" s="7"/>
      <c r="O300" s="92"/>
      <c r="P300" s="10"/>
      <c r="Q300" s="10"/>
      <c r="R300" s="10"/>
      <c r="S300" s="92"/>
      <c r="T300" s="92"/>
      <c r="U300" s="10"/>
      <c r="V300" s="10"/>
      <c r="W300" s="10"/>
      <c r="X300" s="7"/>
      <c r="Y300" s="147"/>
      <c r="Z300" s="147"/>
      <c r="AA300" s="7"/>
    </row>
    <row r="301" spans="14:27" x14ac:dyDescent="0.2">
      <c r="N301" s="7"/>
      <c r="O301" s="92"/>
      <c r="P301" s="10"/>
      <c r="Q301" s="10"/>
      <c r="R301" s="10"/>
      <c r="S301" s="92"/>
      <c r="T301" s="92"/>
      <c r="U301" s="10"/>
      <c r="V301" s="10"/>
      <c r="W301" s="10"/>
      <c r="X301" s="7"/>
      <c r="Y301" s="147"/>
      <c r="Z301" s="147"/>
      <c r="AA301" s="7"/>
    </row>
    <row r="302" spans="14:27" x14ac:dyDescent="0.2">
      <c r="N302" s="7"/>
      <c r="O302" s="92"/>
      <c r="P302" s="10"/>
      <c r="Q302" s="10"/>
      <c r="R302" s="10"/>
      <c r="S302" s="92"/>
      <c r="T302" s="92"/>
      <c r="U302" s="10"/>
      <c r="V302" s="10"/>
      <c r="W302" s="10"/>
      <c r="X302" s="7"/>
      <c r="Y302" s="147"/>
      <c r="Z302" s="147"/>
      <c r="AA302" s="7"/>
    </row>
    <row r="303" spans="14:27" x14ac:dyDescent="0.2">
      <c r="N303" s="7"/>
      <c r="O303" s="92"/>
      <c r="P303" s="10"/>
      <c r="Q303" s="10"/>
      <c r="R303" s="10"/>
      <c r="S303" s="92"/>
      <c r="T303" s="92"/>
      <c r="U303" s="10"/>
      <c r="V303" s="10"/>
      <c r="W303" s="10"/>
      <c r="X303" s="7"/>
      <c r="Y303" s="147"/>
      <c r="Z303" s="147"/>
      <c r="AA303" s="7"/>
    </row>
    <row r="304" spans="14:27" x14ac:dyDescent="0.2">
      <c r="N304" s="7"/>
      <c r="O304" s="92"/>
      <c r="P304" s="10"/>
      <c r="Q304" s="10"/>
      <c r="R304" s="10"/>
      <c r="S304" s="92"/>
      <c r="T304" s="92"/>
      <c r="U304" s="10"/>
      <c r="V304" s="10"/>
      <c r="W304" s="10"/>
      <c r="X304" s="7"/>
      <c r="Y304" s="147"/>
      <c r="Z304" s="147"/>
      <c r="AA304" s="7"/>
    </row>
    <row r="305" spans="14:27" x14ac:dyDescent="0.2">
      <c r="N305" s="7"/>
      <c r="O305" s="92"/>
      <c r="P305" s="10"/>
      <c r="Q305" s="10"/>
      <c r="R305" s="10"/>
      <c r="S305" s="92"/>
      <c r="T305" s="92"/>
      <c r="U305" s="10"/>
      <c r="V305" s="10"/>
      <c r="W305" s="10"/>
      <c r="X305" s="7"/>
      <c r="Y305" s="147"/>
      <c r="Z305" s="147"/>
      <c r="AA305" s="7"/>
    </row>
    <row r="306" spans="14:27" x14ac:dyDescent="0.2">
      <c r="N306" s="7"/>
      <c r="O306" s="92"/>
      <c r="P306" s="10"/>
      <c r="Q306" s="10"/>
      <c r="R306" s="10"/>
      <c r="S306" s="92"/>
      <c r="T306" s="92"/>
      <c r="U306" s="10"/>
      <c r="V306" s="10"/>
      <c r="W306" s="10"/>
      <c r="X306" s="7"/>
      <c r="Y306" s="147"/>
      <c r="Z306" s="147"/>
      <c r="AA306" s="7"/>
    </row>
    <row r="307" spans="14:27" x14ac:dyDescent="0.2">
      <c r="N307" s="7"/>
      <c r="O307" s="92"/>
      <c r="P307" s="10"/>
      <c r="Q307" s="10"/>
      <c r="R307" s="10"/>
      <c r="S307" s="92"/>
      <c r="T307" s="92"/>
      <c r="U307" s="10"/>
      <c r="V307" s="10"/>
      <c r="W307" s="10"/>
      <c r="X307" s="7"/>
      <c r="Y307" s="147"/>
      <c r="Z307" s="147"/>
      <c r="AA307" s="7"/>
    </row>
    <row r="308" spans="14:27" x14ac:dyDescent="0.2">
      <c r="N308" s="7"/>
      <c r="O308" s="92"/>
      <c r="P308" s="10"/>
      <c r="Q308" s="10"/>
      <c r="R308" s="10"/>
      <c r="S308" s="92"/>
      <c r="T308" s="92"/>
      <c r="U308" s="10"/>
      <c r="V308" s="10"/>
      <c r="W308" s="10"/>
      <c r="X308" s="7"/>
      <c r="Y308" s="147"/>
      <c r="Z308" s="147"/>
      <c r="AA308" s="7"/>
    </row>
    <row r="309" spans="14:27" x14ac:dyDescent="0.2">
      <c r="N309" s="7"/>
      <c r="O309" s="92"/>
      <c r="P309" s="10"/>
      <c r="Q309" s="10"/>
      <c r="R309" s="10"/>
      <c r="S309" s="92"/>
      <c r="T309" s="92"/>
      <c r="U309" s="10"/>
      <c r="V309" s="10"/>
      <c r="W309" s="10"/>
      <c r="X309" s="7"/>
      <c r="Y309" s="147"/>
      <c r="Z309" s="147"/>
      <c r="AA309" s="7"/>
    </row>
    <row r="310" spans="14:27" x14ac:dyDescent="0.2">
      <c r="N310" s="7"/>
      <c r="O310" s="92"/>
      <c r="P310" s="10"/>
      <c r="Q310" s="10"/>
      <c r="R310" s="10"/>
      <c r="S310" s="92"/>
      <c r="T310" s="92"/>
      <c r="U310" s="10"/>
      <c r="V310" s="10"/>
      <c r="W310" s="10"/>
      <c r="X310" s="7"/>
      <c r="Y310" s="147"/>
      <c r="Z310" s="147"/>
      <c r="AA310" s="7"/>
    </row>
    <row r="311" spans="14:27" x14ac:dyDescent="0.2">
      <c r="N311" s="7"/>
      <c r="O311" s="92"/>
      <c r="P311" s="10"/>
      <c r="Q311" s="10"/>
      <c r="R311" s="10"/>
      <c r="S311" s="92"/>
      <c r="T311" s="92"/>
      <c r="U311" s="10"/>
      <c r="V311" s="10"/>
      <c r="W311" s="10"/>
      <c r="X311" s="7"/>
      <c r="Y311" s="147"/>
      <c r="Z311" s="147"/>
      <c r="AA311" s="7"/>
    </row>
    <row r="312" spans="14:27" x14ac:dyDescent="0.2">
      <c r="N312" s="7"/>
      <c r="O312" s="92"/>
      <c r="P312" s="10"/>
      <c r="Q312" s="10"/>
      <c r="R312" s="10"/>
      <c r="S312" s="92"/>
      <c r="T312" s="92"/>
      <c r="U312" s="10"/>
      <c r="V312" s="10"/>
      <c r="W312" s="10"/>
      <c r="X312" s="7"/>
      <c r="Y312" s="147"/>
      <c r="Z312" s="147"/>
      <c r="AA312" s="7"/>
    </row>
    <row r="313" spans="14:27" x14ac:dyDescent="0.2">
      <c r="N313" s="7"/>
      <c r="O313" s="92"/>
      <c r="P313" s="10"/>
      <c r="Q313" s="10"/>
      <c r="R313" s="10"/>
      <c r="S313" s="92"/>
      <c r="T313" s="92"/>
      <c r="U313" s="10"/>
      <c r="V313" s="10"/>
      <c r="W313" s="10"/>
      <c r="X313" s="7"/>
      <c r="Y313" s="147"/>
      <c r="Z313" s="147"/>
      <c r="AA313" s="7"/>
    </row>
    <row r="314" spans="14:27" x14ac:dyDescent="0.2">
      <c r="N314" s="7"/>
      <c r="O314" s="92"/>
      <c r="P314" s="10"/>
      <c r="Q314" s="10"/>
      <c r="R314" s="10"/>
      <c r="S314" s="92"/>
      <c r="T314" s="92"/>
      <c r="U314" s="10"/>
      <c r="V314" s="10"/>
      <c r="W314" s="10"/>
      <c r="X314" s="7"/>
      <c r="Y314" s="147"/>
      <c r="Z314" s="147"/>
      <c r="AA314" s="7"/>
    </row>
    <row r="315" spans="14:27" x14ac:dyDescent="0.2">
      <c r="N315" s="7"/>
      <c r="O315" s="92"/>
      <c r="P315" s="10"/>
      <c r="Q315" s="10"/>
      <c r="R315" s="10"/>
      <c r="S315" s="92"/>
      <c r="T315" s="92"/>
      <c r="U315" s="10"/>
      <c r="V315" s="10"/>
      <c r="W315" s="10"/>
      <c r="X315" s="7"/>
      <c r="Y315" s="147"/>
      <c r="Z315" s="147"/>
      <c r="AA315" s="7"/>
    </row>
    <row r="316" spans="14:27" x14ac:dyDescent="0.2">
      <c r="N316" s="7"/>
      <c r="O316" s="92"/>
      <c r="P316" s="10"/>
      <c r="Q316" s="10"/>
      <c r="R316" s="10"/>
      <c r="S316" s="92"/>
      <c r="T316" s="92"/>
      <c r="U316" s="10"/>
      <c r="V316" s="10"/>
      <c r="W316" s="10"/>
      <c r="X316" s="7"/>
      <c r="Y316" s="147"/>
      <c r="Z316" s="147"/>
      <c r="AA316" s="7"/>
    </row>
    <row r="317" spans="14:27" x14ac:dyDescent="0.2">
      <c r="N317" s="7"/>
      <c r="O317" s="92"/>
      <c r="P317" s="10"/>
      <c r="Q317" s="10"/>
      <c r="R317" s="10"/>
      <c r="S317" s="92"/>
      <c r="T317" s="92"/>
      <c r="U317" s="10"/>
      <c r="V317" s="10"/>
      <c r="W317" s="10"/>
      <c r="X317" s="7"/>
      <c r="Y317" s="147"/>
      <c r="Z317" s="147"/>
      <c r="AA317" s="7"/>
    </row>
    <row r="318" spans="14:27" x14ac:dyDescent="0.2">
      <c r="N318" s="7"/>
      <c r="O318" s="92"/>
      <c r="P318" s="10"/>
      <c r="Q318" s="10"/>
      <c r="R318" s="10"/>
      <c r="S318" s="92"/>
      <c r="T318" s="92"/>
      <c r="U318" s="10"/>
      <c r="V318" s="10"/>
      <c r="W318" s="10"/>
      <c r="X318" s="7"/>
      <c r="Y318" s="147"/>
      <c r="Z318" s="147"/>
      <c r="AA318" s="7"/>
    </row>
    <row r="319" spans="14:27" x14ac:dyDescent="0.2">
      <c r="N319" s="7"/>
      <c r="O319" s="92"/>
      <c r="P319" s="10"/>
      <c r="Q319" s="10"/>
      <c r="R319" s="10"/>
      <c r="S319" s="92"/>
      <c r="T319" s="92"/>
      <c r="U319" s="10"/>
      <c r="V319" s="10"/>
      <c r="W319" s="10"/>
      <c r="X319" s="7"/>
      <c r="Y319" s="147"/>
      <c r="Z319" s="147"/>
      <c r="AA319" s="7"/>
    </row>
    <row r="320" spans="14:27" x14ac:dyDescent="0.2">
      <c r="N320" s="7"/>
      <c r="O320" s="92"/>
      <c r="P320" s="10"/>
      <c r="Q320" s="10"/>
      <c r="R320" s="10"/>
      <c r="S320" s="92"/>
      <c r="T320" s="92"/>
      <c r="U320" s="10"/>
      <c r="V320" s="10"/>
      <c r="W320" s="10"/>
      <c r="X320" s="7"/>
      <c r="Y320" s="147"/>
      <c r="Z320" s="147"/>
      <c r="AA320" s="7"/>
    </row>
    <row r="321" spans="14:27" x14ac:dyDescent="0.2">
      <c r="N321" s="7"/>
      <c r="O321" s="92"/>
      <c r="P321" s="10"/>
      <c r="Q321" s="10"/>
      <c r="R321" s="10"/>
      <c r="S321" s="92"/>
      <c r="T321" s="92"/>
      <c r="U321" s="10"/>
      <c r="V321" s="10"/>
      <c r="W321" s="10"/>
      <c r="X321" s="7"/>
      <c r="Y321" s="147"/>
      <c r="Z321" s="147"/>
      <c r="AA321" s="7"/>
    </row>
    <row r="322" spans="14:27" x14ac:dyDescent="0.2">
      <c r="N322" s="7"/>
      <c r="O322" s="92"/>
      <c r="P322" s="10"/>
      <c r="Q322" s="10"/>
      <c r="R322" s="10"/>
      <c r="S322" s="92"/>
      <c r="T322" s="92"/>
      <c r="U322" s="10"/>
      <c r="V322" s="10"/>
      <c r="W322" s="10"/>
      <c r="X322" s="7"/>
      <c r="Y322" s="147"/>
      <c r="Z322" s="147"/>
      <c r="AA322" s="7"/>
    </row>
    <row r="323" spans="14:27" x14ac:dyDescent="0.2">
      <c r="N323" s="7"/>
      <c r="O323" s="92"/>
      <c r="P323" s="10"/>
      <c r="Q323" s="10"/>
      <c r="R323" s="10"/>
      <c r="S323" s="92"/>
      <c r="T323" s="92"/>
      <c r="U323" s="10"/>
      <c r="V323" s="10"/>
      <c r="W323" s="10"/>
      <c r="X323" s="7"/>
      <c r="Y323" s="147"/>
      <c r="Z323" s="147"/>
      <c r="AA323" s="7"/>
    </row>
    <row r="324" spans="14:27" x14ac:dyDescent="0.2">
      <c r="N324" s="7"/>
      <c r="O324" s="92"/>
      <c r="P324" s="92"/>
      <c r="Q324" s="92"/>
      <c r="R324" s="92"/>
      <c r="S324" s="92"/>
      <c r="T324" s="92"/>
      <c r="U324" s="10"/>
      <c r="V324" s="10"/>
      <c r="W324" s="10"/>
      <c r="X324" s="7"/>
      <c r="Y324" s="147"/>
      <c r="Z324" s="147"/>
      <c r="AA324" s="7"/>
    </row>
    <row r="325" spans="14:27" x14ac:dyDescent="0.2">
      <c r="N325" s="7"/>
      <c r="O325" s="92"/>
      <c r="P325" s="92"/>
      <c r="Q325" s="92"/>
      <c r="R325" s="92"/>
      <c r="S325" s="92"/>
      <c r="T325" s="92"/>
      <c r="U325" s="10"/>
      <c r="V325" s="10"/>
      <c r="W325" s="10"/>
      <c r="X325" s="7"/>
      <c r="Y325" s="147"/>
      <c r="Z325" s="147"/>
      <c r="AA325" s="7"/>
    </row>
    <row r="326" spans="14:27" x14ac:dyDescent="0.2">
      <c r="N326" s="7"/>
      <c r="O326" s="92"/>
      <c r="P326" s="92"/>
      <c r="Q326" s="92"/>
      <c r="R326" s="92"/>
      <c r="S326" s="92"/>
      <c r="T326" s="92"/>
      <c r="U326" s="10"/>
      <c r="V326" s="10"/>
      <c r="W326" s="10"/>
      <c r="X326" s="7"/>
      <c r="Y326" s="147"/>
      <c r="Z326" s="147"/>
      <c r="AA326" s="7"/>
    </row>
    <row r="327" spans="14:27" x14ac:dyDescent="0.2">
      <c r="N327" s="7"/>
      <c r="O327" s="92"/>
      <c r="P327" s="92"/>
      <c r="Q327" s="92"/>
      <c r="R327" s="92"/>
      <c r="S327" s="92"/>
      <c r="T327" s="92"/>
      <c r="U327" s="10"/>
      <c r="V327" s="10"/>
      <c r="W327" s="10"/>
      <c r="X327" s="7"/>
      <c r="Y327" s="147"/>
      <c r="Z327" s="147"/>
      <c r="AA327" s="7"/>
    </row>
    <row r="328" spans="14:27" x14ac:dyDescent="0.2">
      <c r="N328" s="7"/>
      <c r="O328" s="92"/>
      <c r="P328" s="92"/>
      <c r="Q328" s="92"/>
      <c r="R328" s="92"/>
      <c r="S328" s="92"/>
      <c r="T328" s="92"/>
      <c r="U328" s="10"/>
      <c r="V328" s="10"/>
      <c r="W328" s="10"/>
      <c r="X328" s="7"/>
      <c r="Y328" s="147"/>
      <c r="Z328" s="147"/>
      <c r="AA328" s="7"/>
    </row>
    <row r="329" spans="14:27" x14ac:dyDescent="0.2">
      <c r="N329" s="7"/>
      <c r="O329" s="92"/>
      <c r="P329" s="92"/>
      <c r="Q329" s="92"/>
      <c r="R329" s="92"/>
      <c r="S329" s="92"/>
      <c r="T329" s="92"/>
      <c r="U329" s="10"/>
      <c r="V329" s="10"/>
      <c r="W329" s="10"/>
      <c r="X329" s="7"/>
      <c r="Y329" s="147"/>
      <c r="Z329" s="147"/>
      <c r="AA329" s="7"/>
    </row>
    <row r="330" spans="14:27" x14ac:dyDescent="0.2">
      <c r="N330" s="7"/>
      <c r="O330" s="92"/>
      <c r="P330" s="92"/>
      <c r="Q330" s="92"/>
      <c r="R330" s="92"/>
      <c r="S330" s="92"/>
      <c r="T330" s="92"/>
      <c r="U330" s="10"/>
      <c r="V330" s="10"/>
      <c r="W330" s="10"/>
      <c r="X330" s="7"/>
      <c r="Y330" s="147"/>
      <c r="Z330" s="147"/>
      <c r="AA330" s="7"/>
    </row>
    <row r="331" spans="14:27" x14ac:dyDescent="0.2">
      <c r="N331" s="7"/>
      <c r="O331" s="92"/>
      <c r="P331" s="92"/>
      <c r="Q331" s="92"/>
      <c r="R331" s="92"/>
      <c r="S331" s="92"/>
      <c r="T331" s="92"/>
      <c r="U331" s="10"/>
      <c r="V331" s="10"/>
      <c r="W331" s="10"/>
      <c r="X331" s="7"/>
      <c r="Y331" s="147"/>
      <c r="Z331" s="147"/>
      <c r="AA331" s="7"/>
    </row>
    <row r="332" spans="14:27" x14ac:dyDescent="0.2">
      <c r="N332" s="7"/>
      <c r="O332" s="92"/>
      <c r="P332" s="92"/>
      <c r="Q332" s="92"/>
      <c r="R332" s="92"/>
      <c r="S332" s="92"/>
      <c r="T332" s="92"/>
      <c r="U332" s="10"/>
      <c r="V332" s="10"/>
      <c r="W332" s="10"/>
      <c r="X332" s="7"/>
      <c r="Y332" s="147"/>
      <c r="Z332" s="147"/>
      <c r="AA332" s="7"/>
    </row>
    <row r="333" spans="14:27" x14ac:dyDescent="0.2">
      <c r="N333" s="7"/>
      <c r="O333" s="92"/>
      <c r="P333" s="92"/>
      <c r="Q333" s="92"/>
      <c r="R333" s="92"/>
      <c r="S333" s="92"/>
      <c r="T333" s="92"/>
      <c r="U333" s="10"/>
      <c r="V333" s="10"/>
      <c r="W333" s="10"/>
      <c r="X333" s="7"/>
      <c r="Y333" s="147"/>
      <c r="Z333" s="147"/>
      <c r="AA333" s="7"/>
    </row>
    <row r="334" spans="14:27" x14ac:dyDescent="0.2">
      <c r="N334" s="7"/>
      <c r="O334" s="92"/>
      <c r="P334" s="92"/>
      <c r="Q334" s="92"/>
      <c r="R334" s="92"/>
      <c r="S334" s="92"/>
      <c r="T334" s="92"/>
      <c r="U334" s="10"/>
      <c r="V334" s="10"/>
      <c r="W334" s="10"/>
      <c r="X334" s="7"/>
      <c r="Y334" s="147"/>
      <c r="Z334" s="147"/>
      <c r="AA334" s="7"/>
    </row>
    <row r="335" spans="14:27" x14ac:dyDescent="0.2">
      <c r="N335" s="7"/>
      <c r="O335" s="92"/>
      <c r="P335" s="92"/>
      <c r="Q335" s="92"/>
      <c r="R335" s="92"/>
      <c r="S335" s="92"/>
      <c r="T335" s="92"/>
      <c r="U335" s="10"/>
      <c r="V335" s="10"/>
      <c r="W335" s="10"/>
      <c r="X335" s="7"/>
      <c r="Y335" s="147"/>
      <c r="Z335" s="147"/>
      <c r="AA335" s="7"/>
    </row>
    <row r="336" spans="14:27" x14ac:dyDescent="0.2">
      <c r="N336" s="7"/>
      <c r="O336" s="92"/>
      <c r="P336" s="92"/>
      <c r="Q336" s="92"/>
      <c r="R336" s="92"/>
      <c r="S336" s="92"/>
      <c r="T336" s="92"/>
      <c r="U336" s="10"/>
      <c r="V336" s="10"/>
      <c r="W336" s="10"/>
      <c r="X336" s="7"/>
      <c r="Y336" s="147"/>
      <c r="Z336" s="147"/>
      <c r="AA336" s="7"/>
    </row>
    <row r="337" spans="14:27" x14ac:dyDescent="0.2">
      <c r="N337" s="7"/>
      <c r="O337" s="92"/>
      <c r="P337" s="92"/>
      <c r="Q337" s="92"/>
      <c r="R337" s="92"/>
      <c r="S337" s="92"/>
      <c r="T337" s="92"/>
      <c r="U337" s="10"/>
      <c r="V337" s="10"/>
      <c r="W337" s="10"/>
      <c r="X337" s="7"/>
      <c r="Y337" s="147"/>
      <c r="Z337" s="147"/>
      <c r="AA337" s="7"/>
    </row>
    <row r="338" spans="14:27" x14ac:dyDescent="0.2">
      <c r="N338" s="7"/>
      <c r="O338" s="92"/>
      <c r="P338" s="92"/>
      <c r="Q338" s="92"/>
      <c r="R338" s="92"/>
      <c r="S338" s="92"/>
      <c r="T338" s="92"/>
      <c r="U338" s="10"/>
      <c r="V338" s="10"/>
      <c r="W338" s="10"/>
      <c r="X338" s="7"/>
      <c r="Y338" s="147"/>
      <c r="Z338" s="147"/>
      <c r="AA338" s="7"/>
    </row>
    <row r="339" spans="14:27" x14ac:dyDescent="0.2">
      <c r="N339" s="7"/>
      <c r="O339" s="92"/>
      <c r="P339" s="92"/>
      <c r="Q339" s="92"/>
      <c r="R339" s="92"/>
      <c r="S339" s="92"/>
      <c r="T339" s="92"/>
      <c r="U339" s="10"/>
      <c r="V339" s="10"/>
      <c r="W339" s="10"/>
      <c r="X339" s="7"/>
      <c r="Y339" s="147"/>
      <c r="Z339" s="147"/>
      <c r="AA339" s="7"/>
    </row>
    <row r="340" spans="14:27" x14ac:dyDescent="0.2">
      <c r="N340" s="7"/>
      <c r="O340" s="92"/>
      <c r="P340" s="92"/>
      <c r="Q340" s="92"/>
      <c r="R340" s="92"/>
      <c r="S340" s="92"/>
      <c r="T340" s="92"/>
      <c r="U340" s="10"/>
      <c r="V340" s="10"/>
      <c r="W340" s="10"/>
      <c r="X340" s="7"/>
      <c r="Y340" s="147"/>
      <c r="Z340" s="147"/>
      <c r="AA340" s="7"/>
    </row>
    <row r="341" spans="14:27" x14ac:dyDescent="0.2">
      <c r="N341" s="7"/>
      <c r="O341" s="92"/>
      <c r="P341" s="92"/>
      <c r="Q341" s="92"/>
      <c r="R341" s="92"/>
      <c r="S341" s="92"/>
      <c r="T341" s="92"/>
      <c r="U341" s="10"/>
      <c r="V341" s="10"/>
      <c r="W341" s="10"/>
      <c r="X341" s="7"/>
      <c r="Y341" s="147"/>
      <c r="Z341" s="147"/>
      <c r="AA341" s="7"/>
    </row>
    <row r="342" spans="14:27" x14ac:dyDescent="0.2">
      <c r="N342" s="7"/>
      <c r="O342" s="92"/>
      <c r="P342" s="92"/>
      <c r="Q342" s="92"/>
      <c r="R342" s="92"/>
      <c r="S342" s="92"/>
      <c r="T342" s="92"/>
      <c r="U342" s="10"/>
      <c r="V342" s="10"/>
      <c r="W342" s="10"/>
      <c r="X342" s="7"/>
      <c r="Y342" s="147"/>
      <c r="Z342" s="147"/>
      <c r="AA342" s="7"/>
    </row>
    <row r="343" spans="14:27" x14ac:dyDescent="0.2">
      <c r="N343" s="7"/>
      <c r="O343" s="92"/>
      <c r="P343" s="92"/>
      <c r="Q343" s="92"/>
      <c r="R343" s="92"/>
      <c r="S343" s="92"/>
      <c r="T343" s="92"/>
      <c r="U343" s="10"/>
      <c r="V343" s="10"/>
      <c r="W343" s="10"/>
      <c r="X343" s="7"/>
      <c r="Y343" s="147"/>
      <c r="Z343" s="147"/>
      <c r="AA343" s="7"/>
    </row>
    <row r="344" spans="14:27" x14ac:dyDescent="0.2">
      <c r="N344" s="7"/>
      <c r="O344" s="92"/>
      <c r="P344" s="92"/>
      <c r="Q344" s="92"/>
      <c r="R344" s="92"/>
      <c r="S344" s="92"/>
      <c r="T344" s="92"/>
      <c r="U344" s="10"/>
      <c r="V344" s="10"/>
      <c r="W344" s="10"/>
      <c r="X344" s="7"/>
      <c r="Y344" s="147"/>
      <c r="Z344" s="147"/>
      <c r="AA344" s="7"/>
    </row>
    <row r="345" spans="14:27" x14ac:dyDescent="0.2">
      <c r="N345" s="7"/>
      <c r="O345" s="92"/>
      <c r="P345" s="92"/>
      <c r="Q345" s="92"/>
      <c r="R345" s="92"/>
      <c r="S345" s="92"/>
      <c r="T345" s="92"/>
      <c r="U345" s="10"/>
      <c r="V345" s="10"/>
      <c r="W345" s="10"/>
      <c r="X345" s="7"/>
      <c r="Y345" s="147"/>
      <c r="Z345" s="147"/>
      <c r="AA345" s="7"/>
    </row>
    <row r="346" spans="14:27" x14ac:dyDescent="0.2">
      <c r="N346" s="7"/>
      <c r="O346" s="92"/>
      <c r="P346" s="92"/>
      <c r="Q346" s="92"/>
      <c r="R346" s="92"/>
      <c r="S346" s="92"/>
      <c r="T346" s="92"/>
      <c r="U346" s="10"/>
      <c r="V346" s="10"/>
      <c r="W346" s="10"/>
      <c r="X346" s="7"/>
      <c r="Y346" s="147"/>
      <c r="Z346" s="147"/>
      <c r="AA346" s="7"/>
    </row>
    <row r="347" spans="14:27" x14ac:dyDescent="0.2">
      <c r="N347" s="7"/>
      <c r="O347" s="92"/>
      <c r="P347" s="92"/>
      <c r="Q347" s="92"/>
      <c r="R347" s="92"/>
      <c r="S347" s="92"/>
      <c r="T347" s="92"/>
      <c r="U347" s="10"/>
      <c r="V347" s="10"/>
      <c r="W347" s="10"/>
      <c r="X347" s="7"/>
      <c r="Y347" s="147"/>
      <c r="Z347" s="147"/>
      <c r="AA347" s="7"/>
    </row>
    <row r="348" spans="14:27" x14ac:dyDescent="0.2">
      <c r="N348" s="7"/>
      <c r="O348" s="92"/>
      <c r="P348" s="92"/>
      <c r="Q348" s="92"/>
      <c r="R348" s="92"/>
      <c r="S348" s="92"/>
      <c r="T348" s="92"/>
      <c r="U348" s="10"/>
      <c r="V348" s="10"/>
      <c r="W348" s="10"/>
      <c r="X348" s="7"/>
      <c r="Y348" s="147"/>
      <c r="Z348" s="147"/>
      <c r="AA348" s="7"/>
    </row>
    <row r="349" spans="14:27" x14ac:dyDescent="0.2">
      <c r="N349" s="7"/>
      <c r="O349" s="92"/>
      <c r="P349" s="92"/>
      <c r="Q349" s="92"/>
      <c r="R349" s="92"/>
      <c r="S349" s="92"/>
      <c r="T349" s="92"/>
      <c r="U349" s="10"/>
      <c r="V349" s="10"/>
      <c r="W349" s="10"/>
      <c r="X349" s="7"/>
      <c r="Y349" s="147"/>
      <c r="Z349" s="147"/>
      <c r="AA349" s="7"/>
    </row>
    <row r="350" spans="14:27" x14ac:dyDescent="0.2">
      <c r="N350" s="7"/>
      <c r="O350" s="92"/>
      <c r="P350" s="92"/>
      <c r="Q350" s="92"/>
      <c r="R350" s="92"/>
      <c r="S350" s="92"/>
      <c r="T350" s="92"/>
      <c r="U350" s="10"/>
      <c r="V350" s="10"/>
      <c r="W350" s="10"/>
      <c r="X350" s="7"/>
      <c r="Y350" s="147"/>
      <c r="Z350" s="147"/>
      <c r="AA350" s="7"/>
    </row>
    <row r="351" spans="14:27" x14ac:dyDescent="0.2">
      <c r="N351" s="7"/>
      <c r="O351" s="92"/>
      <c r="P351" s="92"/>
      <c r="Q351" s="92"/>
      <c r="R351" s="92"/>
      <c r="S351" s="92"/>
      <c r="T351" s="92"/>
      <c r="U351" s="10"/>
      <c r="V351" s="10"/>
      <c r="W351" s="10"/>
      <c r="X351" s="7"/>
      <c r="Y351" s="147"/>
      <c r="Z351" s="147"/>
      <c r="AA351" s="7"/>
    </row>
    <row r="352" spans="14:27" x14ac:dyDescent="0.2">
      <c r="N352" s="7"/>
      <c r="O352" s="92"/>
      <c r="P352" s="92"/>
      <c r="Q352" s="92"/>
      <c r="R352" s="92"/>
      <c r="S352" s="92"/>
      <c r="T352" s="92"/>
      <c r="U352" s="10"/>
      <c r="V352" s="10"/>
      <c r="W352" s="10"/>
      <c r="X352" s="7"/>
      <c r="Y352" s="147"/>
      <c r="Z352" s="147"/>
      <c r="AA352" s="7"/>
    </row>
    <row r="353" spans="14:27" x14ac:dyDescent="0.2">
      <c r="N353" s="7"/>
      <c r="O353" s="92"/>
      <c r="P353" s="92"/>
      <c r="Q353" s="92"/>
      <c r="R353" s="92"/>
      <c r="S353" s="92"/>
      <c r="T353" s="92"/>
      <c r="U353" s="10"/>
      <c r="V353" s="10"/>
      <c r="W353" s="10"/>
      <c r="X353" s="7"/>
      <c r="Y353" s="147"/>
      <c r="Z353" s="147"/>
      <c r="AA353" s="7"/>
    </row>
    <row r="354" spans="14:27" x14ac:dyDescent="0.2">
      <c r="N354" s="7"/>
      <c r="O354" s="92"/>
      <c r="P354" s="92"/>
      <c r="Q354" s="92"/>
      <c r="R354" s="92"/>
      <c r="S354" s="92"/>
      <c r="T354" s="92"/>
      <c r="U354" s="10"/>
      <c r="V354" s="10"/>
      <c r="W354" s="10"/>
      <c r="X354" s="7"/>
      <c r="Y354" s="147"/>
      <c r="Z354" s="147"/>
      <c r="AA354" s="7"/>
    </row>
    <row r="355" spans="14:27" x14ac:dyDescent="0.2">
      <c r="N355" s="7"/>
      <c r="O355" s="92"/>
      <c r="P355" s="92"/>
      <c r="Q355" s="92"/>
      <c r="R355" s="92"/>
      <c r="S355" s="92"/>
      <c r="T355" s="92"/>
      <c r="U355" s="10"/>
      <c r="V355" s="10"/>
      <c r="W355" s="10"/>
      <c r="X355" s="7"/>
      <c r="Y355" s="147"/>
      <c r="Z355" s="147"/>
      <c r="AA355" s="7"/>
    </row>
    <row r="356" spans="14:27" x14ac:dyDescent="0.2">
      <c r="N356" s="7"/>
      <c r="O356" s="92"/>
      <c r="P356" s="92"/>
      <c r="Q356" s="92"/>
      <c r="R356" s="92"/>
      <c r="S356" s="92"/>
      <c r="T356" s="92"/>
      <c r="U356" s="10"/>
      <c r="V356" s="10"/>
      <c r="W356" s="10"/>
      <c r="X356" s="7"/>
      <c r="Y356" s="147"/>
      <c r="Z356" s="147"/>
      <c r="AA356" s="7"/>
    </row>
    <row r="357" spans="14:27" x14ac:dyDescent="0.2">
      <c r="N357" s="7"/>
      <c r="O357" s="92"/>
      <c r="P357" s="92"/>
      <c r="Q357" s="92"/>
      <c r="R357" s="92"/>
      <c r="S357" s="92"/>
      <c r="T357" s="92"/>
      <c r="U357" s="10"/>
      <c r="V357" s="10"/>
      <c r="W357" s="10"/>
      <c r="X357" s="7"/>
      <c r="Y357" s="147"/>
      <c r="Z357" s="147"/>
      <c r="AA357" s="7"/>
    </row>
    <row r="358" spans="14:27" x14ac:dyDescent="0.2">
      <c r="N358" s="7"/>
      <c r="O358" s="92"/>
      <c r="P358" s="92"/>
      <c r="Q358" s="92"/>
      <c r="R358" s="92"/>
      <c r="S358" s="92"/>
      <c r="T358" s="92"/>
      <c r="U358" s="10"/>
      <c r="V358" s="10"/>
      <c r="W358" s="10"/>
      <c r="X358" s="7"/>
      <c r="Y358" s="147"/>
      <c r="Z358" s="147"/>
      <c r="AA358" s="7"/>
    </row>
    <row r="359" spans="14:27" x14ac:dyDescent="0.2">
      <c r="N359" s="7"/>
      <c r="O359" s="92"/>
      <c r="P359" s="92"/>
      <c r="Q359" s="92"/>
      <c r="R359" s="92"/>
      <c r="S359" s="92"/>
      <c r="T359" s="92"/>
      <c r="U359" s="10"/>
      <c r="V359" s="10"/>
      <c r="W359" s="10"/>
      <c r="X359" s="7"/>
      <c r="Y359" s="147"/>
      <c r="Z359" s="147"/>
      <c r="AA359" s="7"/>
    </row>
    <row r="360" spans="14:27" x14ac:dyDescent="0.2">
      <c r="N360" s="7"/>
      <c r="O360" s="92"/>
      <c r="P360" s="92"/>
      <c r="Q360" s="92"/>
      <c r="R360" s="92"/>
      <c r="S360" s="92"/>
      <c r="T360" s="92"/>
      <c r="U360" s="10"/>
      <c r="V360" s="10"/>
      <c r="W360" s="10"/>
      <c r="X360" s="7"/>
      <c r="Y360" s="147"/>
      <c r="Z360" s="147"/>
      <c r="AA360" s="7"/>
    </row>
    <row r="361" spans="14:27" x14ac:dyDescent="0.2">
      <c r="N361" s="7"/>
      <c r="O361" s="92"/>
      <c r="P361" s="92"/>
      <c r="Q361" s="92"/>
      <c r="R361" s="92"/>
      <c r="S361" s="92"/>
      <c r="T361" s="92"/>
      <c r="U361" s="10"/>
      <c r="V361" s="10"/>
      <c r="W361" s="10"/>
      <c r="X361" s="7"/>
      <c r="Y361" s="147"/>
      <c r="Z361" s="147"/>
      <c r="AA361" s="7"/>
    </row>
    <row r="362" spans="14:27" x14ac:dyDescent="0.2">
      <c r="N362" s="7"/>
      <c r="O362" s="92"/>
      <c r="P362" s="92"/>
      <c r="Q362" s="92"/>
      <c r="R362" s="92"/>
      <c r="S362" s="92"/>
      <c r="T362" s="92"/>
      <c r="U362" s="10"/>
      <c r="V362" s="10"/>
      <c r="W362" s="10"/>
      <c r="X362" s="7"/>
      <c r="Y362" s="147"/>
      <c r="Z362" s="147"/>
      <c r="AA362" s="7"/>
    </row>
    <row r="363" spans="14:27" x14ac:dyDescent="0.2">
      <c r="N363" s="7"/>
      <c r="O363" s="92"/>
      <c r="P363" s="92"/>
      <c r="Q363" s="92"/>
      <c r="R363" s="92"/>
      <c r="S363" s="92"/>
      <c r="T363" s="92"/>
      <c r="U363" s="10"/>
      <c r="V363" s="10"/>
      <c r="W363" s="10"/>
      <c r="X363" s="7"/>
      <c r="Y363" s="147"/>
      <c r="Z363" s="147"/>
      <c r="AA363" s="7"/>
    </row>
    <row r="364" spans="14:27" x14ac:dyDescent="0.2">
      <c r="N364" s="7"/>
      <c r="O364" s="92"/>
      <c r="P364" s="92"/>
      <c r="Q364" s="92"/>
      <c r="R364" s="92"/>
      <c r="S364" s="92"/>
      <c r="T364" s="92"/>
      <c r="U364" s="10"/>
      <c r="V364" s="10"/>
      <c r="W364" s="10"/>
      <c r="X364" s="7"/>
      <c r="Y364" s="147"/>
      <c r="Z364" s="147"/>
      <c r="AA364" s="7"/>
    </row>
    <row r="365" spans="14:27" x14ac:dyDescent="0.2">
      <c r="N365" s="7"/>
      <c r="O365" s="92"/>
      <c r="P365" s="92"/>
      <c r="Q365" s="92"/>
      <c r="R365" s="92"/>
      <c r="S365" s="92"/>
      <c r="T365" s="92"/>
      <c r="U365" s="10"/>
      <c r="V365" s="10"/>
      <c r="W365" s="10"/>
      <c r="X365" s="7"/>
      <c r="Y365" s="147"/>
      <c r="Z365" s="147"/>
      <c r="AA365" s="7"/>
    </row>
    <row r="366" spans="14:27" x14ac:dyDescent="0.2">
      <c r="N366" s="7"/>
      <c r="O366" s="92"/>
      <c r="P366" s="92"/>
      <c r="Q366" s="92"/>
      <c r="R366" s="92"/>
      <c r="S366" s="92"/>
      <c r="T366" s="92"/>
      <c r="U366" s="10"/>
      <c r="V366" s="10"/>
      <c r="W366" s="10"/>
      <c r="X366" s="7"/>
      <c r="Y366" s="147"/>
      <c r="Z366" s="147"/>
      <c r="AA366" s="7"/>
    </row>
    <row r="367" spans="14:27" x14ac:dyDescent="0.2">
      <c r="N367" s="7"/>
      <c r="O367" s="92"/>
      <c r="P367" s="92"/>
      <c r="Q367" s="92"/>
      <c r="R367" s="92"/>
      <c r="S367" s="92"/>
      <c r="T367" s="92"/>
      <c r="U367" s="10"/>
      <c r="V367" s="10"/>
      <c r="W367" s="10"/>
      <c r="X367" s="7"/>
      <c r="Y367" s="147"/>
      <c r="Z367" s="147"/>
      <c r="AA367" s="7"/>
    </row>
    <row r="368" spans="14:27" x14ac:dyDescent="0.2">
      <c r="N368" s="7"/>
      <c r="O368" s="92"/>
      <c r="P368" s="92"/>
      <c r="Q368" s="92"/>
      <c r="R368" s="92"/>
      <c r="S368" s="92"/>
      <c r="T368" s="92"/>
      <c r="U368" s="10"/>
      <c r="V368" s="10"/>
      <c r="W368" s="10"/>
      <c r="X368" s="7"/>
      <c r="Y368" s="147"/>
      <c r="Z368" s="147"/>
      <c r="AA368" s="7"/>
    </row>
    <row r="369" spans="14:27" x14ac:dyDescent="0.2">
      <c r="N369" s="7"/>
      <c r="O369" s="92"/>
      <c r="P369" s="92"/>
      <c r="Q369" s="92"/>
      <c r="R369" s="92"/>
      <c r="S369" s="92"/>
      <c r="T369" s="92"/>
      <c r="U369" s="10"/>
      <c r="V369" s="10"/>
      <c r="W369" s="10"/>
      <c r="X369" s="7"/>
      <c r="Y369" s="147"/>
      <c r="Z369" s="147"/>
      <c r="AA369" s="7"/>
    </row>
    <row r="370" spans="14:27" x14ac:dyDescent="0.2">
      <c r="N370" s="7"/>
      <c r="O370" s="92"/>
      <c r="P370" s="92"/>
      <c r="Q370" s="92"/>
      <c r="R370" s="92"/>
      <c r="S370" s="92"/>
      <c r="T370" s="92"/>
      <c r="U370" s="10"/>
      <c r="V370" s="10"/>
      <c r="W370" s="10"/>
      <c r="X370" s="7"/>
      <c r="Y370" s="147"/>
      <c r="Z370" s="147"/>
      <c r="AA370" s="7"/>
    </row>
    <row r="371" spans="14:27" x14ac:dyDescent="0.2">
      <c r="N371" s="7"/>
      <c r="O371" s="92"/>
      <c r="P371" s="92"/>
      <c r="Q371" s="92"/>
      <c r="R371" s="92"/>
      <c r="S371" s="92"/>
      <c r="T371" s="92"/>
      <c r="U371" s="10"/>
      <c r="V371" s="10"/>
      <c r="W371" s="10"/>
      <c r="X371" s="7"/>
      <c r="Y371" s="147"/>
      <c r="Z371" s="147"/>
      <c r="AA371" s="7"/>
    </row>
    <row r="372" spans="14:27" x14ac:dyDescent="0.2">
      <c r="N372" s="7"/>
      <c r="O372" s="92"/>
      <c r="P372" s="92"/>
      <c r="Q372" s="92"/>
      <c r="R372" s="92"/>
      <c r="S372" s="92"/>
      <c r="T372" s="92"/>
      <c r="U372" s="10"/>
      <c r="V372" s="10"/>
      <c r="W372" s="10"/>
      <c r="X372" s="7"/>
      <c r="Y372" s="147"/>
      <c r="Z372" s="147"/>
      <c r="AA372" s="7"/>
    </row>
    <row r="373" spans="14:27" x14ac:dyDescent="0.2">
      <c r="N373" s="7"/>
      <c r="O373" s="92"/>
      <c r="P373" s="92"/>
      <c r="Q373" s="92"/>
      <c r="R373" s="92"/>
      <c r="S373" s="92"/>
      <c r="T373" s="92"/>
      <c r="U373" s="10"/>
      <c r="V373" s="10"/>
      <c r="W373" s="10"/>
      <c r="X373" s="7"/>
      <c r="Y373" s="147"/>
      <c r="Z373" s="147"/>
      <c r="AA373" s="7"/>
    </row>
    <row r="374" spans="14:27" x14ac:dyDescent="0.2">
      <c r="N374" s="7"/>
      <c r="O374" s="92"/>
      <c r="P374" s="92"/>
      <c r="Q374" s="92"/>
      <c r="R374" s="92"/>
      <c r="S374" s="92"/>
      <c r="T374" s="92"/>
      <c r="U374" s="10"/>
      <c r="V374" s="10"/>
      <c r="W374" s="10"/>
      <c r="X374" s="7"/>
      <c r="Y374" s="147"/>
      <c r="Z374" s="147"/>
      <c r="AA374" s="7"/>
    </row>
    <row r="375" spans="14:27" x14ac:dyDescent="0.2">
      <c r="N375" s="7"/>
      <c r="O375" s="92"/>
      <c r="P375" s="92"/>
      <c r="Q375" s="92"/>
      <c r="R375" s="92"/>
      <c r="S375" s="92"/>
      <c r="T375" s="92"/>
      <c r="U375" s="10"/>
      <c r="V375" s="10"/>
      <c r="W375" s="10"/>
      <c r="X375" s="7"/>
      <c r="Y375" s="147"/>
      <c r="Z375" s="147"/>
      <c r="AA375" s="7"/>
    </row>
    <row r="376" spans="14:27" x14ac:dyDescent="0.2">
      <c r="N376" s="7"/>
      <c r="O376" s="92"/>
      <c r="P376" s="92"/>
      <c r="Q376" s="92"/>
      <c r="R376" s="92"/>
      <c r="S376" s="92"/>
      <c r="T376" s="92"/>
      <c r="U376" s="10"/>
      <c r="V376" s="10"/>
      <c r="W376" s="10"/>
      <c r="X376" s="7"/>
      <c r="Y376" s="147"/>
      <c r="Z376" s="147"/>
      <c r="AA376" s="7"/>
    </row>
    <row r="377" spans="14:27" x14ac:dyDescent="0.2">
      <c r="N377" s="7"/>
      <c r="O377" s="92"/>
      <c r="P377" s="92"/>
      <c r="Q377" s="92"/>
      <c r="R377" s="92"/>
      <c r="S377" s="92"/>
      <c r="T377" s="92"/>
      <c r="U377" s="10"/>
      <c r="V377" s="10"/>
      <c r="W377" s="10"/>
      <c r="X377" s="7"/>
      <c r="Y377" s="147"/>
      <c r="Z377" s="147"/>
      <c r="AA377" s="7"/>
    </row>
    <row r="378" spans="14:27" x14ac:dyDescent="0.2">
      <c r="N378" s="7"/>
      <c r="O378" s="92"/>
      <c r="P378" s="92"/>
      <c r="Q378" s="92"/>
      <c r="R378" s="92"/>
      <c r="S378" s="92"/>
      <c r="T378" s="92"/>
      <c r="U378" s="10"/>
      <c r="V378" s="10"/>
      <c r="W378" s="10"/>
      <c r="X378" s="7"/>
      <c r="Y378" s="147"/>
      <c r="Z378" s="147"/>
      <c r="AA378" s="7"/>
    </row>
    <row r="379" spans="14:27" x14ac:dyDescent="0.2">
      <c r="N379" s="7"/>
      <c r="O379" s="92"/>
      <c r="P379" s="92"/>
      <c r="Q379" s="92"/>
      <c r="R379" s="92"/>
      <c r="S379" s="92"/>
      <c r="T379" s="92"/>
      <c r="U379" s="10"/>
      <c r="V379" s="10"/>
      <c r="W379" s="10"/>
      <c r="X379" s="7"/>
      <c r="Y379" s="147"/>
      <c r="Z379" s="147"/>
      <c r="AA379" s="7"/>
    </row>
    <row r="380" spans="14:27" x14ac:dyDescent="0.2">
      <c r="N380" s="7"/>
      <c r="O380" s="92"/>
      <c r="P380" s="92"/>
      <c r="Q380" s="92"/>
      <c r="R380" s="92"/>
      <c r="S380" s="92"/>
      <c r="T380" s="92"/>
      <c r="U380" s="10"/>
      <c r="V380" s="10"/>
      <c r="W380" s="10"/>
      <c r="X380" s="7"/>
      <c r="Y380" s="147"/>
      <c r="Z380" s="147"/>
      <c r="AA380" s="7"/>
    </row>
    <row r="381" spans="14:27" x14ac:dyDescent="0.2">
      <c r="N381" s="7"/>
      <c r="O381" s="92"/>
      <c r="P381" s="92"/>
      <c r="Q381" s="92"/>
      <c r="R381" s="92"/>
      <c r="S381" s="92"/>
      <c r="T381" s="92"/>
      <c r="U381" s="10"/>
      <c r="V381" s="10"/>
      <c r="W381" s="10"/>
      <c r="X381" s="7"/>
      <c r="Y381" s="147"/>
      <c r="Z381" s="147"/>
      <c r="AA381" s="7"/>
    </row>
    <row r="382" spans="14:27" x14ac:dyDescent="0.2">
      <c r="N382" s="7"/>
      <c r="O382" s="92"/>
      <c r="P382" s="92"/>
      <c r="Q382" s="92"/>
      <c r="R382" s="92"/>
      <c r="S382" s="92"/>
      <c r="T382" s="92"/>
      <c r="U382" s="10"/>
      <c r="V382" s="10"/>
      <c r="W382" s="10"/>
      <c r="X382" s="7"/>
      <c r="Y382" s="147"/>
      <c r="Z382" s="147"/>
      <c r="AA382" s="7"/>
    </row>
    <row r="383" spans="14:27" x14ac:dyDescent="0.2">
      <c r="N383" s="7"/>
      <c r="O383" s="92"/>
      <c r="P383" s="92"/>
      <c r="Q383" s="92"/>
      <c r="R383" s="92"/>
      <c r="S383" s="92"/>
      <c r="T383" s="92"/>
      <c r="U383" s="10"/>
      <c r="V383" s="10"/>
      <c r="W383" s="10"/>
      <c r="X383" s="7"/>
      <c r="Y383" s="147"/>
      <c r="Z383" s="147"/>
      <c r="AA383" s="7"/>
    </row>
    <row r="384" spans="14:27" x14ac:dyDescent="0.2">
      <c r="N384" s="7"/>
      <c r="O384" s="92"/>
      <c r="P384" s="92"/>
      <c r="Q384" s="92"/>
      <c r="R384" s="92"/>
      <c r="S384" s="92"/>
      <c r="T384" s="92"/>
      <c r="U384" s="10"/>
      <c r="V384" s="10"/>
      <c r="W384" s="10"/>
      <c r="X384" s="7"/>
      <c r="Y384" s="147"/>
      <c r="Z384" s="147"/>
      <c r="AA384" s="7"/>
    </row>
    <row r="385" spans="14:27" x14ac:dyDescent="0.2">
      <c r="N385" s="7"/>
      <c r="O385" s="92"/>
      <c r="P385" s="92"/>
      <c r="Q385" s="92"/>
      <c r="R385" s="92"/>
      <c r="S385" s="92"/>
      <c r="T385" s="92"/>
      <c r="U385" s="10"/>
      <c r="V385" s="10"/>
      <c r="W385" s="10"/>
      <c r="X385" s="7"/>
      <c r="Y385" s="147"/>
      <c r="Z385" s="147"/>
      <c r="AA385" s="7"/>
    </row>
    <row r="386" spans="14:27" x14ac:dyDescent="0.2">
      <c r="N386" s="7"/>
      <c r="O386" s="92"/>
      <c r="P386" s="92"/>
      <c r="Q386" s="92"/>
      <c r="R386" s="92"/>
      <c r="S386" s="92"/>
      <c r="T386" s="92"/>
      <c r="U386" s="10"/>
      <c r="V386" s="10"/>
      <c r="W386" s="10"/>
      <c r="X386" s="7"/>
      <c r="Y386" s="147"/>
      <c r="Z386" s="147"/>
      <c r="AA386" s="7"/>
    </row>
    <row r="387" spans="14:27" x14ac:dyDescent="0.2">
      <c r="N387" s="7"/>
      <c r="O387" s="92"/>
      <c r="P387" s="92"/>
      <c r="Q387" s="92"/>
      <c r="R387" s="92"/>
      <c r="S387" s="92"/>
      <c r="T387" s="92"/>
      <c r="U387" s="10"/>
      <c r="V387" s="10"/>
      <c r="W387" s="10"/>
      <c r="X387" s="7"/>
      <c r="Y387" s="147"/>
      <c r="Z387" s="147"/>
      <c r="AA387" s="7"/>
    </row>
    <row r="388" spans="14:27" x14ac:dyDescent="0.2">
      <c r="N388" s="7"/>
      <c r="O388" s="92"/>
      <c r="P388" s="92"/>
      <c r="Q388" s="92"/>
      <c r="R388" s="92"/>
      <c r="S388" s="92"/>
      <c r="T388" s="92"/>
      <c r="U388" s="10"/>
      <c r="V388" s="10"/>
      <c r="W388" s="10"/>
      <c r="X388" s="7"/>
      <c r="Y388" s="147"/>
      <c r="Z388" s="147"/>
      <c r="AA388" s="7"/>
    </row>
    <row r="389" spans="14:27" x14ac:dyDescent="0.2">
      <c r="N389" s="7"/>
      <c r="O389" s="92"/>
      <c r="P389" s="92"/>
      <c r="Q389" s="92"/>
      <c r="R389" s="92"/>
      <c r="S389" s="92"/>
      <c r="T389" s="92"/>
      <c r="U389" s="10"/>
      <c r="V389" s="10"/>
      <c r="W389" s="10"/>
      <c r="X389" s="7"/>
      <c r="Y389" s="147"/>
      <c r="Z389" s="147"/>
      <c r="AA389" s="7"/>
    </row>
    <row r="390" spans="14:27" x14ac:dyDescent="0.2">
      <c r="N390" s="7"/>
      <c r="O390" s="92"/>
      <c r="P390" s="92"/>
      <c r="Q390" s="92"/>
      <c r="R390" s="92"/>
      <c r="S390" s="92"/>
      <c r="T390" s="92"/>
      <c r="U390" s="10"/>
      <c r="V390" s="10"/>
      <c r="W390" s="10"/>
      <c r="X390" s="7"/>
      <c r="Y390" s="147"/>
      <c r="Z390" s="147"/>
      <c r="AA390" s="7"/>
    </row>
    <row r="391" spans="14:27" x14ac:dyDescent="0.2">
      <c r="N391" s="7"/>
      <c r="O391" s="92"/>
      <c r="P391" s="92"/>
      <c r="Q391" s="92"/>
      <c r="R391" s="92"/>
      <c r="S391" s="92"/>
      <c r="T391" s="92"/>
      <c r="U391" s="10"/>
      <c r="V391" s="10"/>
      <c r="W391" s="10"/>
      <c r="X391" s="7"/>
      <c r="Y391" s="147"/>
      <c r="Z391" s="147"/>
      <c r="AA391" s="7"/>
    </row>
    <row r="392" spans="14:27" x14ac:dyDescent="0.2">
      <c r="N392" s="7"/>
      <c r="O392" s="92"/>
      <c r="P392" s="92"/>
      <c r="Q392" s="92"/>
      <c r="R392" s="92"/>
      <c r="S392" s="92"/>
      <c r="T392" s="92"/>
      <c r="U392" s="10"/>
      <c r="V392" s="10"/>
      <c r="W392" s="10"/>
      <c r="X392" s="7"/>
      <c r="Y392" s="147"/>
      <c r="Z392" s="147"/>
      <c r="AA392" s="7"/>
    </row>
    <row r="393" spans="14:27" x14ac:dyDescent="0.2">
      <c r="N393" s="7"/>
      <c r="O393" s="92"/>
      <c r="P393" s="92"/>
      <c r="Q393" s="92"/>
      <c r="R393" s="92"/>
      <c r="S393" s="92"/>
      <c r="T393" s="92"/>
      <c r="U393" s="10"/>
      <c r="V393" s="10"/>
      <c r="W393" s="10"/>
      <c r="X393" s="7"/>
      <c r="Y393" s="147"/>
      <c r="Z393" s="147"/>
      <c r="AA393" s="7"/>
    </row>
    <row r="394" spans="14:27" x14ac:dyDescent="0.2">
      <c r="N394" s="7"/>
      <c r="O394" s="92"/>
      <c r="P394" s="92"/>
      <c r="Q394" s="92"/>
      <c r="R394" s="92"/>
      <c r="S394" s="92"/>
      <c r="T394" s="92"/>
      <c r="U394" s="10"/>
      <c r="V394" s="10"/>
      <c r="W394" s="10"/>
      <c r="X394" s="7"/>
      <c r="Y394" s="147"/>
      <c r="Z394" s="147"/>
      <c r="AA394" s="7"/>
    </row>
    <row r="395" spans="14:27" x14ac:dyDescent="0.2">
      <c r="N395" s="7"/>
      <c r="O395" s="92"/>
      <c r="P395" s="92"/>
      <c r="Q395" s="92"/>
      <c r="R395" s="92"/>
      <c r="S395" s="92"/>
      <c r="T395" s="92"/>
      <c r="U395" s="10"/>
      <c r="V395" s="10"/>
      <c r="W395" s="10"/>
      <c r="X395" s="7"/>
      <c r="Y395" s="147"/>
      <c r="Z395" s="147"/>
      <c r="AA395" s="7"/>
    </row>
    <row r="396" spans="14:27" x14ac:dyDescent="0.2">
      <c r="N396" s="7"/>
      <c r="O396" s="92"/>
      <c r="P396" s="92"/>
      <c r="Q396" s="92"/>
      <c r="R396" s="92"/>
      <c r="S396" s="92"/>
      <c r="T396" s="92"/>
      <c r="U396" s="10"/>
      <c r="V396" s="10"/>
      <c r="W396" s="10"/>
      <c r="X396" s="7"/>
      <c r="Y396" s="147"/>
      <c r="Z396" s="147"/>
      <c r="AA396" s="7"/>
    </row>
    <row r="397" spans="14:27" x14ac:dyDescent="0.2">
      <c r="N397" s="7"/>
      <c r="O397" s="92"/>
      <c r="P397" s="92"/>
      <c r="Q397" s="92"/>
      <c r="R397" s="92"/>
      <c r="S397" s="92"/>
      <c r="T397" s="92"/>
      <c r="U397" s="10"/>
      <c r="V397" s="10"/>
      <c r="W397" s="10"/>
      <c r="X397" s="7"/>
      <c r="Y397" s="147"/>
      <c r="Z397" s="147"/>
      <c r="AA397" s="7"/>
    </row>
    <row r="398" spans="14:27" x14ac:dyDescent="0.2">
      <c r="N398" s="7"/>
      <c r="O398" s="92"/>
      <c r="P398" s="92"/>
      <c r="Q398" s="92"/>
      <c r="R398" s="92"/>
      <c r="S398" s="92"/>
      <c r="T398" s="92"/>
      <c r="U398" s="10"/>
      <c r="V398" s="10"/>
      <c r="W398" s="10"/>
      <c r="X398" s="7"/>
      <c r="Y398" s="147"/>
      <c r="Z398" s="147"/>
      <c r="AA398" s="7"/>
    </row>
    <row r="399" spans="14:27" x14ac:dyDescent="0.2">
      <c r="N399" s="7"/>
      <c r="O399" s="92"/>
      <c r="P399" s="92"/>
      <c r="Q399" s="92"/>
      <c r="R399" s="92"/>
      <c r="S399" s="92"/>
      <c r="T399" s="92"/>
      <c r="U399" s="10"/>
      <c r="V399" s="10"/>
      <c r="W399" s="10"/>
      <c r="X399" s="7"/>
      <c r="Y399" s="147"/>
      <c r="Z399" s="147"/>
      <c r="AA399" s="7"/>
    </row>
    <row r="400" spans="14:27" x14ac:dyDescent="0.2">
      <c r="N400" s="7"/>
      <c r="O400" s="92"/>
      <c r="P400" s="92"/>
      <c r="Q400" s="92"/>
      <c r="R400" s="92"/>
      <c r="S400" s="92"/>
      <c r="T400" s="92"/>
      <c r="U400" s="10"/>
      <c r="V400" s="10"/>
      <c r="W400" s="10"/>
      <c r="X400" s="7"/>
      <c r="Y400" s="147"/>
      <c r="Z400" s="147"/>
      <c r="AA400" s="7"/>
    </row>
    <row r="401" spans="2:27" x14ac:dyDescent="0.2">
      <c r="N401" s="7"/>
      <c r="O401" s="92"/>
      <c r="P401" s="92"/>
      <c r="Q401" s="92"/>
      <c r="R401" s="92"/>
      <c r="S401" s="92"/>
      <c r="T401" s="92"/>
      <c r="U401" s="10"/>
      <c r="V401" s="10"/>
      <c r="W401" s="10"/>
      <c r="X401" s="7"/>
      <c r="Y401" s="147"/>
      <c r="Z401" s="147"/>
      <c r="AA401" s="7"/>
    </row>
    <row r="402" spans="2:27" x14ac:dyDescent="0.2">
      <c r="N402" s="7"/>
      <c r="O402" s="92"/>
      <c r="P402" s="92"/>
      <c r="Q402" s="92"/>
      <c r="R402" s="92"/>
      <c r="S402" s="92"/>
      <c r="T402" s="92"/>
      <c r="U402" s="10"/>
      <c r="V402" s="10"/>
      <c r="W402" s="10"/>
      <c r="X402" s="7"/>
      <c r="Y402" s="147"/>
      <c r="Z402" s="147"/>
      <c r="AA402" s="7"/>
    </row>
    <row r="403" spans="2:27" x14ac:dyDescent="0.2">
      <c r="N403" s="7"/>
      <c r="O403" s="92"/>
      <c r="P403" s="92"/>
      <c r="Q403" s="92"/>
      <c r="R403" s="92"/>
      <c r="S403" s="7"/>
      <c r="T403" s="7"/>
      <c r="U403" s="10"/>
      <c r="V403" s="10"/>
      <c r="W403" s="10"/>
      <c r="X403" s="7"/>
      <c r="Y403" s="147"/>
      <c r="Z403" s="147"/>
      <c r="AA403" s="7"/>
    </row>
    <row r="404" spans="2:27" x14ac:dyDescent="0.2">
      <c r="N404" s="7"/>
      <c r="O404" s="92"/>
      <c r="P404" s="92"/>
      <c r="Q404" s="92"/>
      <c r="R404" s="92"/>
      <c r="S404" s="7"/>
      <c r="T404" s="7"/>
      <c r="U404" s="10"/>
      <c r="V404" s="10"/>
      <c r="W404" s="10"/>
      <c r="X404" s="7"/>
      <c r="Y404" s="147"/>
      <c r="Z404" s="147"/>
      <c r="AA404" s="7"/>
    </row>
    <row r="405" spans="2:27" x14ac:dyDescent="0.2">
      <c r="N405" s="7"/>
      <c r="O405" s="92"/>
      <c r="P405" s="92"/>
      <c r="Q405" s="92"/>
      <c r="R405" s="92"/>
      <c r="S405" s="7"/>
      <c r="T405" s="7"/>
      <c r="U405" s="10"/>
      <c r="V405" s="10"/>
      <c r="W405" s="10"/>
      <c r="X405" s="7"/>
      <c r="Y405" s="147"/>
      <c r="Z405" s="147"/>
      <c r="AA405" s="7"/>
    </row>
    <row r="406" spans="2:27" x14ac:dyDescent="0.2">
      <c r="N406" s="7"/>
      <c r="O406" s="92"/>
      <c r="P406" s="92"/>
      <c r="Q406" s="92"/>
      <c r="R406" s="92"/>
      <c r="S406" s="7"/>
      <c r="T406" s="7"/>
      <c r="U406" s="10"/>
      <c r="V406" s="10"/>
      <c r="W406" s="10"/>
      <c r="X406" s="7"/>
      <c r="Y406" s="147"/>
      <c r="Z406" s="147"/>
      <c r="AA406" s="7"/>
    </row>
    <row r="407" spans="2:27" x14ac:dyDescent="0.2">
      <c r="N407" s="7"/>
      <c r="O407" s="92"/>
      <c r="P407" s="92"/>
      <c r="Q407" s="92"/>
      <c r="R407" s="92"/>
      <c r="S407" s="7"/>
      <c r="T407" s="7"/>
      <c r="U407" s="10"/>
      <c r="V407" s="10"/>
      <c r="W407" s="10"/>
      <c r="X407" s="7"/>
      <c r="Y407" s="147"/>
      <c r="Z407" s="147"/>
      <c r="AA407" s="7"/>
    </row>
    <row r="408" spans="2:27" x14ac:dyDescent="0.2">
      <c r="N408" s="7"/>
      <c r="O408" s="92"/>
      <c r="P408" s="92"/>
      <c r="Q408" s="92"/>
      <c r="R408" s="92"/>
      <c r="S408" s="7"/>
      <c r="T408" s="7"/>
      <c r="U408" s="10"/>
      <c r="V408" s="10"/>
      <c r="W408" s="10"/>
      <c r="X408" s="7"/>
      <c r="Y408" s="147"/>
      <c r="Z408" s="147"/>
      <c r="AA408" s="7"/>
    </row>
    <row r="409" spans="2:27" x14ac:dyDescent="0.2">
      <c r="N409" s="7"/>
      <c r="O409" s="92"/>
      <c r="P409" s="92"/>
      <c r="Q409" s="92"/>
      <c r="R409" s="92"/>
      <c r="S409" s="7"/>
      <c r="T409" s="7"/>
      <c r="U409" s="10"/>
      <c r="V409" s="10"/>
      <c r="W409" s="10"/>
      <c r="X409" s="7"/>
      <c r="Y409" s="147"/>
      <c r="Z409" s="147"/>
      <c r="AA409" s="7"/>
    </row>
    <row r="410" spans="2:27" x14ac:dyDescent="0.2">
      <c r="N410" s="7"/>
      <c r="O410" s="7"/>
      <c r="P410" s="7"/>
      <c r="Q410" s="7"/>
      <c r="R410" s="7"/>
      <c r="S410" s="7"/>
      <c r="T410" s="7"/>
      <c r="U410" s="10"/>
      <c r="V410" s="10"/>
      <c r="W410" s="10"/>
      <c r="X410" s="7"/>
      <c r="Y410" s="147"/>
      <c r="Z410" s="147"/>
      <c r="AA410" s="7"/>
    </row>
    <row r="411" spans="2:27" x14ac:dyDescent="0.2">
      <c r="N411" s="7"/>
      <c r="O411" s="7"/>
      <c r="P411" s="7"/>
      <c r="Q411" s="7"/>
      <c r="R411" s="7"/>
      <c r="S411" s="7"/>
      <c r="T411" s="7"/>
      <c r="U411" s="10"/>
      <c r="V411" s="10"/>
      <c r="W411" s="10"/>
      <c r="X411" s="7"/>
      <c r="Y411" s="147"/>
      <c r="Z411" s="147"/>
      <c r="AA411" s="7"/>
    </row>
    <row r="412" spans="2:27" x14ac:dyDescent="0.2">
      <c r="N412" s="7"/>
      <c r="O412" s="7"/>
      <c r="P412" s="7"/>
      <c r="Q412" s="7"/>
      <c r="R412" s="7"/>
      <c r="S412" s="7"/>
      <c r="T412" s="7"/>
      <c r="U412" s="10"/>
      <c r="V412" s="10"/>
      <c r="W412" s="10"/>
      <c r="X412" s="7"/>
      <c r="Y412" s="147"/>
      <c r="Z412" s="147"/>
      <c r="AA412" s="7"/>
    </row>
    <row r="413" spans="2:27" x14ac:dyDescent="0.2">
      <c r="B413" s="92"/>
      <c r="C413" s="92"/>
      <c r="D413" s="92"/>
      <c r="E413" s="92"/>
      <c r="N413" s="7"/>
      <c r="O413" s="7"/>
      <c r="P413" s="7"/>
      <c r="Q413" s="7"/>
      <c r="R413" s="7"/>
      <c r="S413" s="7"/>
      <c r="T413" s="7"/>
      <c r="U413" s="10"/>
      <c r="V413" s="10"/>
      <c r="W413" s="10"/>
      <c r="X413" s="7"/>
      <c r="Y413" s="147"/>
      <c r="Z413" s="147"/>
      <c r="AA413" s="7"/>
    </row>
    <row r="414" spans="2:27" x14ac:dyDescent="0.2">
      <c r="B414" s="92"/>
      <c r="C414" s="92"/>
      <c r="D414" s="92"/>
      <c r="E414" s="92"/>
      <c r="N414" s="7"/>
      <c r="O414" s="7"/>
      <c r="P414" s="7"/>
      <c r="Q414" s="7"/>
      <c r="R414" s="7"/>
      <c r="S414" s="7"/>
      <c r="T414" s="7"/>
      <c r="U414" s="10"/>
      <c r="V414" s="10"/>
      <c r="W414" s="10"/>
      <c r="X414" s="7"/>
      <c r="Y414" s="147"/>
      <c r="Z414" s="147"/>
      <c r="AA414" s="7"/>
    </row>
    <row r="415" spans="2:27" x14ac:dyDescent="0.2">
      <c r="B415" s="92"/>
      <c r="C415" s="92"/>
      <c r="D415" s="92"/>
      <c r="E415" s="92"/>
      <c r="N415" s="7"/>
      <c r="O415" s="7"/>
      <c r="P415" s="7"/>
      <c r="Q415" s="7"/>
      <c r="R415" s="7"/>
      <c r="S415" s="7"/>
      <c r="T415" s="7"/>
      <c r="U415" s="10"/>
      <c r="V415" s="10"/>
      <c r="W415" s="10"/>
      <c r="X415" s="7"/>
      <c r="Y415" s="147"/>
      <c r="Z415" s="147"/>
      <c r="AA415" s="7"/>
    </row>
    <row r="416" spans="2:27" x14ac:dyDescent="0.2">
      <c r="B416" s="92"/>
      <c r="C416" s="92"/>
      <c r="D416" s="92"/>
      <c r="E416" s="92"/>
      <c r="N416" s="7"/>
      <c r="O416" s="7"/>
      <c r="P416" s="7"/>
      <c r="Q416" s="7"/>
      <c r="R416" s="7"/>
      <c r="S416" s="7"/>
      <c r="T416" s="7"/>
      <c r="U416" s="10"/>
      <c r="V416" s="10"/>
      <c r="W416" s="10"/>
      <c r="X416" s="7"/>
      <c r="Y416" s="147"/>
      <c r="Z416" s="147"/>
      <c r="AA416" s="7"/>
    </row>
    <row r="417" spans="2:27" x14ac:dyDescent="0.2">
      <c r="B417" s="92"/>
      <c r="C417" s="92"/>
      <c r="D417" s="92"/>
      <c r="E417" s="92"/>
      <c r="U417" s="10"/>
      <c r="V417" s="10"/>
      <c r="W417" s="10"/>
      <c r="X417" s="7"/>
      <c r="Y417" s="147"/>
      <c r="Z417" s="147"/>
      <c r="AA417" s="7"/>
    </row>
    <row r="418" spans="2:27" x14ac:dyDescent="0.2">
      <c r="B418" s="92"/>
      <c r="C418" s="92"/>
      <c r="D418" s="92"/>
      <c r="E418" s="92"/>
      <c r="U418" s="10"/>
      <c r="V418" s="10"/>
      <c r="W418" s="10"/>
      <c r="X418" s="7"/>
      <c r="Y418" s="147"/>
      <c r="Z418" s="147"/>
      <c r="AA418" s="7"/>
    </row>
    <row r="419" spans="2:27" x14ac:dyDescent="0.2">
      <c r="B419" s="92"/>
      <c r="C419" s="92"/>
      <c r="D419" s="92"/>
      <c r="E419" s="92"/>
      <c r="U419" s="10"/>
      <c r="V419" s="10"/>
      <c r="W419" s="10"/>
      <c r="X419" s="7"/>
      <c r="Y419" s="147"/>
      <c r="Z419" s="147"/>
      <c r="AA419" s="7"/>
    </row>
    <row r="420" spans="2:27" x14ac:dyDescent="0.2">
      <c r="B420" s="92"/>
      <c r="C420" s="92"/>
      <c r="D420" s="92"/>
      <c r="E420" s="92"/>
      <c r="U420" s="10"/>
      <c r="V420" s="10"/>
      <c r="W420" s="10"/>
      <c r="X420" s="7"/>
      <c r="Y420" s="147"/>
      <c r="Z420" s="147"/>
      <c r="AA420" s="7"/>
    </row>
    <row r="421" spans="2:27" x14ac:dyDescent="0.2">
      <c r="B421" s="92"/>
      <c r="C421" s="92"/>
      <c r="D421" s="92"/>
      <c r="E421" s="92"/>
      <c r="U421" s="10"/>
      <c r="V421" s="10"/>
      <c r="W421" s="10"/>
      <c r="X421" s="7"/>
      <c r="Y421" s="147"/>
      <c r="Z421" s="147"/>
      <c r="AA421" s="7"/>
    </row>
    <row r="422" spans="2:27" x14ac:dyDescent="0.2">
      <c r="U422" s="10"/>
      <c r="V422" s="10"/>
      <c r="W422" s="10"/>
      <c r="X422" s="7"/>
      <c r="Y422" s="147"/>
      <c r="Z422" s="147"/>
      <c r="AA422" s="7"/>
    </row>
    <row r="423" spans="2:27" x14ac:dyDescent="0.2">
      <c r="U423" s="10"/>
      <c r="V423" s="10"/>
      <c r="W423" s="10"/>
      <c r="X423" s="7"/>
      <c r="Y423" s="147"/>
      <c r="Z423" s="147"/>
      <c r="AA423" s="7"/>
    </row>
    <row r="424" spans="2:27" x14ac:dyDescent="0.2">
      <c r="U424" s="10"/>
      <c r="V424" s="10"/>
      <c r="W424" s="10"/>
      <c r="X424" s="7"/>
      <c r="Y424" s="147"/>
      <c r="Z424" s="147"/>
      <c r="AA424" s="7"/>
    </row>
    <row r="425" spans="2:27" x14ac:dyDescent="0.2">
      <c r="U425" s="10"/>
      <c r="V425" s="10"/>
      <c r="W425" s="10"/>
      <c r="X425" s="7"/>
      <c r="Y425" s="147"/>
      <c r="Z425" s="147"/>
      <c r="AA425" s="7"/>
    </row>
    <row r="426" spans="2:27" x14ac:dyDescent="0.2">
      <c r="U426" s="10"/>
      <c r="V426" s="10"/>
      <c r="W426" s="10"/>
      <c r="X426" s="7"/>
      <c r="Y426" s="147"/>
      <c r="Z426" s="147"/>
      <c r="AA426" s="7"/>
    </row>
    <row r="427" spans="2:27" x14ac:dyDescent="0.2">
      <c r="U427" s="10"/>
      <c r="V427" s="10"/>
      <c r="W427" s="10"/>
      <c r="X427" s="7"/>
      <c r="Y427" s="147"/>
      <c r="Z427" s="147"/>
      <c r="AA427" s="7"/>
    </row>
    <row r="428" spans="2:27" x14ac:dyDescent="0.2">
      <c r="U428" s="10"/>
      <c r="V428" s="10"/>
      <c r="W428" s="10"/>
      <c r="X428" s="7"/>
      <c r="Y428" s="147"/>
      <c r="Z428" s="147"/>
      <c r="AA428" s="7"/>
    </row>
    <row r="429" spans="2:27" x14ac:dyDescent="0.2">
      <c r="U429" s="10"/>
      <c r="V429" s="10"/>
      <c r="W429" s="10"/>
      <c r="X429" s="7"/>
      <c r="Y429" s="147"/>
      <c r="Z429" s="147"/>
      <c r="AA429" s="7"/>
    </row>
    <row r="430" spans="2:27" x14ac:dyDescent="0.2">
      <c r="U430" s="10"/>
      <c r="V430" s="10"/>
      <c r="W430" s="10"/>
      <c r="X430" s="7"/>
      <c r="Y430" s="147"/>
      <c r="Z430" s="147"/>
      <c r="AA430" s="7"/>
    </row>
    <row r="431" spans="2:27" x14ac:dyDescent="0.2">
      <c r="U431" s="10"/>
      <c r="V431" s="10"/>
      <c r="W431" s="10"/>
      <c r="X431" s="7"/>
      <c r="Y431" s="147"/>
      <c r="Z431" s="147"/>
      <c r="AA431" s="7"/>
    </row>
    <row r="432" spans="2:27" x14ac:dyDescent="0.2">
      <c r="U432" s="10"/>
      <c r="V432" s="10"/>
      <c r="W432" s="10"/>
      <c r="X432" s="7"/>
      <c r="Y432" s="147"/>
      <c r="Z432" s="147"/>
      <c r="AA432" s="7"/>
    </row>
    <row r="433" spans="21:27" x14ac:dyDescent="0.2">
      <c r="U433" s="10"/>
      <c r="V433" s="10"/>
      <c r="W433" s="10"/>
      <c r="X433" s="7"/>
      <c r="Y433" s="147"/>
      <c r="Z433" s="147"/>
      <c r="AA433" s="7"/>
    </row>
    <row r="434" spans="21:27" x14ac:dyDescent="0.2">
      <c r="U434" s="7"/>
      <c r="V434" s="7"/>
      <c r="W434" s="7"/>
      <c r="X434" s="7"/>
      <c r="Y434" s="7"/>
      <c r="Z434" s="7"/>
      <c r="AA434" s="7"/>
    </row>
    <row r="435" spans="21:27" x14ac:dyDescent="0.2">
      <c r="U435" s="7"/>
      <c r="V435" s="7"/>
      <c r="W435" s="7"/>
      <c r="X435" s="7"/>
      <c r="Y435" s="7"/>
      <c r="Z435" s="7"/>
      <c r="AA435" s="7"/>
    </row>
    <row r="436" spans="21:27" x14ac:dyDescent="0.2">
      <c r="U436" s="7"/>
      <c r="V436" s="7"/>
      <c r="W436" s="7"/>
      <c r="X436" s="7"/>
      <c r="Y436" s="7"/>
      <c r="Z436" s="7"/>
      <c r="AA436" s="7"/>
    </row>
    <row r="437" spans="21:27" x14ac:dyDescent="0.2">
      <c r="U437" s="7"/>
      <c r="V437" s="7"/>
      <c r="W437" s="7"/>
      <c r="X437" s="7"/>
      <c r="Y437" s="7"/>
      <c r="Z437" s="7"/>
      <c r="AA437" s="7"/>
    </row>
    <row r="438" spans="21:27" x14ac:dyDescent="0.2">
      <c r="U438" s="7"/>
      <c r="V438" s="7"/>
      <c r="W438" s="7"/>
      <c r="X438" s="7"/>
      <c r="Y438" s="7"/>
      <c r="Z438" s="7"/>
      <c r="AA438" s="7"/>
    </row>
    <row r="439" spans="21:27" x14ac:dyDescent="0.2">
      <c r="U439" s="7"/>
      <c r="V439" s="7"/>
      <c r="W439" s="7"/>
      <c r="X439" s="7"/>
      <c r="Y439" s="7"/>
      <c r="Z439" s="7"/>
      <c r="AA439" s="7"/>
    </row>
    <row r="440" spans="21:27" x14ac:dyDescent="0.2">
      <c r="U440" s="7"/>
      <c r="V440" s="7"/>
      <c r="W440" s="7"/>
      <c r="X440" s="7"/>
      <c r="Y440" s="7"/>
      <c r="Z440" s="7"/>
      <c r="AA440" s="7"/>
    </row>
    <row r="441" spans="21:27" x14ac:dyDescent="0.2">
      <c r="U441" s="7"/>
      <c r="V441" s="7"/>
      <c r="W441" s="7"/>
      <c r="X441" s="7"/>
      <c r="Y441" s="7"/>
      <c r="Z441" s="7"/>
      <c r="AA441" s="7"/>
    </row>
    <row r="442" spans="21:27" x14ac:dyDescent="0.2">
      <c r="U442" s="7"/>
      <c r="V442" s="7"/>
      <c r="W442" s="7"/>
      <c r="X442" s="7"/>
      <c r="Y442" s="7"/>
      <c r="Z442" s="7"/>
      <c r="AA442" s="7"/>
    </row>
    <row r="443" spans="21:27" x14ac:dyDescent="0.2">
      <c r="U443" s="7"/>
      <c r="V443" s="7"/>
      <c r="W443" s="7"/>
      <c r="X443" s="7"/>
      <c r="Y443" s="7"/>
      <c r="Z443" s="7"/>
      <c r="AA443" s="7"/>
    </row>
    <row r="444" spans="21:27" x14ac:dyDescent="0.2">
      <c r="U444" s="7"/>
      <c r="V444" s="7"/>
      <c r="W444" s="7"/>
      <c r="X444" s="7"/>
      <c r="Y444" s="7"/>
      <c r="Z444" s="7"/>
      <c r="AA444" s="7"/>
    </row>
    <row r="445" spans="21:27" x14ac:dyDescent="0.2">
      <c r="U445" s="7"/>
      <c r="V445" s="7"/>
      <c r="W445" s="7"/>
      <c r="X445" s="7"/>
      <c r="Y445" s="7"/>
      <c r="Z445" s="7"/>
      <c r="AA445" s="7"/>
    </row>
    <row r="446" spans="21:27" x14ac:dyDescent="0.2">
      <c r="U446" s="7"/>
      <c r="V446" s="7"/>
      <c r="W446" s="7"/>
      <c r="X446" s="7"/>
      <c r="Y446" s="7"/>
      <c r="Z446" s="7"/>
      <c r="AA446" s="7"/>
    </row>
    <row r="447" spans="21:27" x14ac:dyDescent="0.2">
      <c r="U447" s="7"/>
      <c r="V447" s="7"/>
      <c r="W447" s="7"/>
      <c r="X447" s="7"/>
      <c r="Y447" s="7"/>
      <c r="Z447" s="7"/>
      <c r="AA447" s="7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zoomScale="115" workbookViewId="0">
      <selection activeCell="A2" sqref="A2"/>
    </sheetView>
  </sheetViews>
  <sheetFormatPr baseColWidth="10" defaultColWidth="11.42578125" defaultRowHeight="12.75" x14ac:dyDescent="0.2"/>
  <cols>
    <col min="1" max="1" width="13.28515625" customWidth="1"/>
    <col min="2" max="8" width="9.140625" customWidth="1"/>
    <col min="9" max="9" width="8.5703125" customWidth="1"/>
    <col min="10" max="10" width="9.42578125" customWidth="1"/>
    <col min="11" max="256" width="9.140625" customWidth="1"/>
  </cols>
  <sheetData>
    <row r="1" spans="1:11" x14ac:dyDescent="0.2">
      <c r="A1" s="1" t="s">
        <v>153</v>
      </c>
    </row>
    <row r="4" spans="1:11" x14ac:dyDescent="0.2">
      <c r="A4" s="3" t="s">
        <v>126</v>
      </c>
      <c r="B4" s="3" t="s">
        <v>0</v>
      </c>
      <c r="C4" s="3" t="s">
        <v>1</v>
      </c>
      <c r="D4" s="3" t="s">
        <v>2</v>
      </c>
      <c r="E4" s="3" t="s">
        <v>65</v>
      </c>
      <c r="F4" s="3" t="s">
        <v>64</v>
      </c>
      <c r="G4" s="3" t="s">
        <v>122</v>
      </c>
      <c r="H4" s="3"/>
      <c r="I4" s="3"/>
      <c r="J4" s="3"/>
      <c r="K4" s="3"/>
    </row>
    <row r="5" spans="1:11" x14ac:dyDescent="0.2">
      <c r="A5" s="3">
        <v>2003</v>
      </c>
      <c r="B5" s="46">
        <v>-0.155</v>
      </c>
      <c r="C5" s="293">
        <v>0.252</v>
      </c>
      <c r="D5" s="293">
        <v>8.1000000000000003E-2</v>
      </c>
      <c r="E5" s="293">
        <v>0.19900000000000001</v>
      </c>
      <c r="F5" s="293">
        <v>8.3000000000000004E-2</v>
      </c>
      <c r="G5" s="24">
        <f t="shared" ref="G5:G12" si="0">AVERAGE(B5:F5)</f>
        <v>9.1999999999999998E-2</v>
      </c>
      <c r="H5" s="3"/>
      <c r="I5" s="3"/>
      <c r="J5" s="46"/>
      <c r="K5" s="3"/>
    </row>
    <row r="6" spans="1:11" x14ac:dyDescent="0.2">
      <c r="A6" s="3">
        <v>2004</v>
      </c>
      <c r="B6" s="46">
        <v>7.6999999999999999E-2</v>
      </c>
      <c r="C6" s="293">
        <v>3.7999999999999999E-2</v>
      </c>
      <c r="D6" s="293">
        <v>5.6000000000000001E-2</v>
      </c>
      <c r="E6" s="293">
        <v>2.5999999999999999E-2</v>
      </c>
      <c r="F6" s="293">
        <v>0.1</v>
      </c>
      <c r="G6" s="24">
        <f t="shared" si="0"/>
        <v>5.9399999999999994E-2</v>
      </c>
      <c r="H6" s="3"/>
      <c r="I6" s="3"/>
      <c r="J6" s="46"/>
      <c r="K6" s="3"/>
    </row>
    <row r="7" spans="1:11" x14ac:dyDescent="0.2">
      <c r="A7" s="3">
        <v>2005</v>
      </c>
      <c r="B7" s="46">
        <v>9.8000000000000004E-2</v>
      </c>
      <c r="C7" s="293">
        <v>0.04</v>
      </c>
      <c r="D7" s="293">
        <v>4.9000000000000002E-2</v>
      </c>
      <c r="E7" s="293">
        <v>0.17799999999999999</v>
      </c>
      <c r="F7" s="293">
        <v>0.124</v>
      </c>
      <c r="G7" s="24">
        <f t="shared" si="0"/>
        <v>9.7799999999999998E-2</v>
      </c>
      <c r="H7" s="3"/>
      <c r="I7" s="3"/>
      <c r="J7" s="46"/>
      <c r="K7" s="3"/>
    </row>
    <row r="8" spans="1:11" x14ac:dyDescent="0.2">
      <c r="A8" s="3">
        <v>2006</v>
      </c>
      <c r="B8" s="46">
        <v>0.28899999999999998</v>
      </c>
      <c r="C8" s="293">
        <v>2.1000000000000001E-2</v>
      </c>
      <c r="D8" s="293">
        <v>0.128</v>
      </c>
      <c r="E8" s="293">
        <v>3.6999999999999998E-2</v>
      </c>
      <c r="F8" s="293">
        <v>3.7999999999999999E-2</v>
      </c>
      <c r="G8" s="24">
        <f t="shared" si="0"/>
        <v>0.1026</v>
      </c>
      <c r="H8" s="3"/>
      <c r="I8" s="3"/>
      <c r="J8" s="46"/>
      <c r="K8" s="3"/>
    </row>
    <row r="9" spans="1:11" x14ac:dyDescent="0.2">
      <c r="A9" s="3">
        <v>2007</v>
      </c>
      <c r="B9" s="46">
        <v>0.03</v>
      </c>
      <c r="C9" s="293">
        <v>-3.5000000000000003E-2</v>
      </c>
      <c r="D9" s="293">
        <v>4.7E-2</v>
      </c>
      <c r="E9" s="293">
        <v>-0.08</v>
      </c>
      <c r="F9" s="293">
        <v>-0.107</v>
      </c>
      <c r="G9" s="24">
        <f t="shared" si="0"/>
        <v>-2.9000000000000005E-2</v>
      </c>
      <c r="H9" s="3"/>
      <c r="I9" s="3"/>
      <c r="J9" s="46"/>
      <c r="K9" s="3"/>
    </row>
    <row r="10" spans="1:11" x14ac:dyDescent="0.2">
      <c r="A10" s="3">
        <v>2008</v>
      </c>
      <c r="B10" s="46">
        <v>-0.107</v>
      </c>
      <c r="C10" s="293">
        <v>7.9000000000000001E-2</v>
      </c>
      <c r="D10" s="293">
        <v>0.05</v>
      </c>
      <c r="E10" s="293">
        <v>5.8000000000000003E-2</v>
      </c>
      <c r="F10" s="293">
        <v>-0.156</v>
      </c>
      <c r="G10" s="24">
        <f t="shared" si="0"/>
        <v>-1.5199999999999997E-2</v>
      </c>
      <c r="H10" s="3"/>
      <c r="I10" s="3"/>
      <c r="J10" s="46"/>
      <c r="K10" s="3"/>
    </row>
    <row r="11" spans="1:11" x14ac:dyDescent="0.2">
      <c r="A11" s="3">
        <v>2009</v>
      </c>
      <c r="B11" s="46">
        <v>7.0000000000000001E-3</v>
      </c>
      <c r="C11" s="293">
        <v>5.2999999999999999E-2</v>
      </c>
      <c r="D11" s="293">
        <v>2.3E-2</v>
      </c>
      <c r="E11" s="293">
        <v>0.122</v>
      </c>
      <c r="F11" s="293">
        <v>7.9000000000000001E-2</v>
      </c>
      <c r="G11" s="24">
        <f t="shared" si="0"/>
        <v>5.6799999999999996E-2</v>
      </c>
      <c r="H11" s="3"/>
      <c r="I11" s="3"/>
      <c r="J11" s="46"/>
      <c r="K11" s="3"/>
    </row>
    <row r="12" spans="1:11" x14ac:dyDescent="0.2">
      <c r="A12" s="3">
        <v>2010</v>
      </c>
      <c r="B12" s="46">
        <v>0.13800000000000001</v>
      </c>
      <c r="C12" s="293">
        <v>3.3000000000000002E-2</v>
      </c>
      <c r="D12" s="293">
        <v>4.9000000000000002E-2</v>
      </c>
      <c r="E12" s="293">
        <v>-3.5000000000000003E-2</v>
      </c>
      <c r="F12" s="293">
        <v>0.17899999999999999</v>
      </c>
      <c r="G12" s="24">
        <f t="shared" si="0"/>
        <v>7.2800000000000004E-2</v>
      </c>
      <c r="H12" s="3"/>
      <c r="I12" s="3"/>
      <c r="J12" s="46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 t="s">
        <v>121</v>
      </c>
      <c r="B15" s="104">
        <f t="shared" ref="B15:G15" si="1">(8/7)*COVAR(B5:B12,$G$5:$G$12)/VAR($G$5:$G$12)</f>
        <v>1.1325446481272246</v>
      </c>
      <c r="C15" s="104">
        <f t="shared" si="1"/>
        <v>0.58733437891742712</v>
      </c>
      <c r="D15" s="104">
        <f t="shared" si="1"/>
        <v>0.28433422713909084</v>
      </c>
      <c r="E15" s="104">
        <f t="shared" si="1"/>
        <v>1.0837394809180907</v>
      </c>
      <c r="F15" s="104">
        <f t="shared" si="1"/>
        <v>1.9120472648981686</v>
      </c>
      <c r="G15" s="104">
        <f t="shared" si="1"/>
        <v>1.0000000000000002</v>
      </c>
      <c r="H15" s="3"/>
      <c r="I15" s="46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46"/>
      <c r="J16" s="3"/>
      <c r="K16" s="3"/>
    </row>
    <row r="17" spans="1:11" x14ac:dyDescent="0.2">
      <c r="A17" s="3" t="s">
        <v>125</v>
      </c>
      <c r="B17" s="104">
        <f t="shared" ref="B17:G17" si="2">SLOPE(B5:B12,$G$5:$G$12)</f>
        <v>1.1325446481272243</v>
      </c>
      <c r="C17" s="104">
        <f t="shared" si="2"/>
        <v>0.58733437891742712</v>
      </c>
      <c r="D17" s="104">
        <f t="shared" si="2"/>
        <v>0.28433422713909084</v>
      </c>
      <c r="E17" s="104">
        <f t="shared" si="2"/>
        <v>1.0837394809180907</v>
      </c>
      <c r="F17" s="104">
        <f t="shared" si="2"/>
        <v>1.9120472648981683</v>
      </c>
      <c r="G17" s="104">
        <f t="shared" si="2"/>
        <v>1</v>
      </c>
      <c r="H17" s="3"/>
      <c r="I17" s="46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46"/>
      <c r="J18" s="3"/>
      <c r="K18" s="3"/>
    </row>
    <row r="19" spans="1:11" x14ac:dyDescent="0.2">
      <c r="A19" s="3"/>
      <c r="B19" s="3"/>
      <c r="C19" s="46"/>
      <c r="D19" s="3"/>
      <c r="E19" s="46"/>
      <c r="F19" s="3"/>
      <c r="G19" s="3"/>
      <c r="H19" s="3"/>
      <c r="I19" s="46"/>
      <c r="J19" s="3"/>
      <c r="K19" s="3"/>
    </row>
    <row r="20" spans="1:11" x14ac:dyDescent="0.2">
      <c r="A20" s="3"/>
      <c r="B20" s="3"/>
      <c r="C20" s="46"/>
      <c r="D20" s="3"/>
      <c r="E20" s="46"/>
      <c r="F20" s="3"/>
      <c r="G20" s="3"/>
      <c r="H20" s="3"/>
      <c r="I20" s="46"/>
      <c r="J20" s="3"/>
      <c r="K20" s="3"/>
    </row>
    <row r="21" spans="1:11" x14ac:dyDescent="0.2">
      <c r="A21" s="3"/>
      <c r="B21" s="3"/>
      <c r="C21" s="46"/>
      <c r="D21" s="3"/>
      <c r="E21" s="46"/>
      <c r="F21" s="3"/>
      <c r="G21" s="3"/>
      <c r="H21" s="3"/>
      <c r="I21" s="46"/>
      <c r="J21" s="3"/>
      <c r="K21" s="3"/>
    </row>
    <row r="22" spans="1:11" x14ac:dyDescent="0.2">
      <c r="A22" s="3"/>
      <c r="B22" s="3"/>
      <c r="C22" s="46"/>
      <c r="D22" s="3"/>
      <c r="E22" s="46"/>
      <c r="F22" s="3"/>
      <c r="G22" s="3"/>
      <c r="H22" s="3"/>
      <c r="I22" s="46"/>
      <c r="J22" s="3"/>
      <c r="K22" s="3"/>
    </row>
    <row r="23" spans="1:11" x14ac:dyDescent="0.2">
      <c r="A23" s="3"/>
      <c r="B23" s="3"/>
      <c r="C23" s="46"/>
      <c r="D23" s="3"/>
      <c r="E23" s="46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46"/>
      <c r="D24" s="3"/>
      <c r="E24" s="46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46"/>
      <c r="D25" s="3"/>
      <c r="E25" s="46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46"/>
      <c r="D26" s="3"/>
      <c r="E26" s="46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46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46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46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7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21.85546875" customWidth="1"/>
    <col min="2" max="2" width="10.28515625" customWidth="1"/>
    <col min="3" max="3" width="10.140625" customWidth="1"/>
    <col min="4" max="12" width="9.7109375" customWidth="1"/>
    <col min="13" max="19" width="8.7109375" customWidth="1"/>
    <col min="20" max="23" width="9.140625" customWidth="1"/>
    <col min="24" max="24" width="5" customWidth="1"/>
    <col min="25" max="25" width="10.28515625" customWidth="1"/>
    <col min="26" max="26" width="10.140625" customWidth="1"/>
    <col min="27" max="256" width="9.140625" customWidth="1"/>
  </cols>
  <sheetData>
    <row r="1" spans="1:16" x14ac:dyDescent="0.2">
      <c r="A1" s="1" t="s">
        <v>154</v>
      </c>
      <c r="H1" s="7"/>
      <c r="I1" s="7"/>
      <c r="J1" s="7"/>
      <c r="K1" s="7"/>
      <c r="O1" s="7"/>
      <c r="P1" s="7"/>
    </row>
    <row r="2" spans="1:16" ht="15.75" x14ac:dyDescent="0.3">
      <c r="A2" s="7"/>
      <c r="B2" s="3" t="s">
        <v>52</v>
      </c>
      <c r="C2" s="102" t="s">
        <v>118</v>
      </c>
      <c r="D2" s="6" t="s">
        <v>131</v>
      </c>
      <c r="H2" s="7"/>
      <c r="I2" s="7"/>
      <c r="J2" s="7"/>
      <c r="K2" s="7"/>
      <c r="O2" s="7"/>
      <c r="P2" s="7"/>
    </row>
    <row r="3" spans="1:16" x14ac:dyDescent="0.2">
      <c r="A3" s="7"/>
      <c r="B3" s="3">
        <v>1</v>
      </c>
      <c r="C3" s="3">
        <v>1.5</v>
      </c>
      <c r="D3" s="46">
        <v>0.13300000000000001</v>
      </c>
      <c r="E3" s="101"/>
      <c r="H3" s="7"/>
      <c r="I3" s="7"/>
      <c r="J3" s="7"/>
      <c r="K3" s="7"/>
      <c r="O3" s="7"/>
      <c r="P3" s="7"/>
    </row>
    <row r="4" spans="1:16" x14ac:dyDescent="0.2">
      <c r="A4" s="7"/>
      <c r="B4" s="3">
        <v>2</v>
      </c>
      <c r="C4" s="3">
        <v>0.7</v>
      </c>
      <c r="D4" s="46">
        <v>9.9000000000000005E-2</v>
      </c>
      <c r="E4" s="101"/>
      <c r="H4" s="7"/>
      <c r="I4" s="7"/>
      <c r="J4" s="7"/>
      <c r="K4" s="7"/>
      <c r="N4" s="7"/>
      <c r="O4" s="7"/>
      <c r="P4" s="7"/>
    </row>
    <row r="5" spans="1:16" x14ac:dyDescent="0.2">
      <c r="A5" s="7"/>
      <c r="B5" s="3">
        <v>3</v>
      </c>
      <c r="C5" s="3">
        <v>0.6</v>
      </c>
      <c r="D5" s="46">
        <v>7.8E-2</v>
      </c>
      <c r="E5" s="101"/>
      <c r="H5" s="7"/>
      <c r="I5" s="7"/>
      <c r="J5" s="7"/>
      <c r="K5" s="7"/>
      <c r="N5" s="7"/>
      <c r="O5" s="7"/>
      <c r="P5" s="7"/>
    </row>
    <row r="6" spans="1:16" x14ac:dyDescent="0.2">
      <c r="A6" s="7"/>
      <c r="B6" s="3">
        <v>4</v>
      </c>
      <c r="C6" s="3">
        <v>1.3</v>
      </c>
      <c r="D6" s="46">
        <v>0.17899999999999999</v>
      </c>
      <c r="E6" s="101"/>
      <c r="H6" s="7"/>
      <c r="I6" s="7"/>
      <c r="J6" s="7"/>
      <c r="K6" s="7"/>
      <c r="N6" s="7"/>
      <c r="O6" s="7"/>
      <c r="P6" s="7"/>
    </row>
    <row r="7" spans="1:16" x14ac:dyDescent="0.2">
      <c r="A7" s="7"/>
      <c r="B7" s="3">
        <v>5</v>
      </c>
      <c r="C7" s="3">
        <v>2.1</v>
      </c>
      <c r="D7" s="46">
        <v>0.25</v>
      </c>
      <c r="E7" s="101"/>
      <c r="H7" s="7"/>
      <c r="I7" s="7"/>
      <c r="J7" s="7"/>
      <c r="K7" s="7"/>
      <c r="N7" s="7"/>
      <c r="O7" s="7"/>
      <c r="P7" s="7"/>
    </row>
    <row r="8" spans="1:16" x14ac:dyDescent="0.2">
      <c r="A8" s="7"/>
      <c r="B8" s="3">
        <v>6</v>
      </c>
      <c r="C8" s="3">
        <v>0.9</v>
      </c>
      <c r="D8" s="46">
        <v>0.128</v>
      </c>
      <c r="E8" s="101"/>
      <c r="N8" s="7"/>
      <c r="O8" s="7"/>
      <c r="P8" s="7"/>
    </row>
    <row r="9" spans="1:16" x14ac:dyDescent="0.2">
      <c r="A9" s="7"/>
      <c r="B9" s="3">
        <v>7</v>
      </c>
      <c r="C9" s="3">
        <v>0.6</v>
      </c>
      <c r="D9" s="46">
        <v>0.16500000000000001</v>
      </c>
      <c r="E9" s="101"/>
      <c r="N9" s="7"/>
      <c r="O9" s="7"/>
      <c r="P9" s="7"/>
    </row>
    <row r="10" spans="1:16" x14ac:dyDescent="0.2">
      <c r="A10" s="7"/>
      <c r="B10" s="3">
        <v>8</v>
      </c>
      <c r="C10" s="3">
        <v>1.1000000000000001</v>
      </c>
      <c r="D10" s="46">
        <v>0.18</v>
      </c>
      <c r="E10" s="101"/>
      <c r="N10" s="7"/>
      <c r="O10" s="7"/>
      <c r="P10" s="7"/>
    </row>
    <row r="11" spans="1:16" x14ac:dyDescent="0.2">
      <c r="A11" s="7"/>
      <c r="B11" s="3">
        <v>9</v>
      </c>
      <c r="C11" s="3">
        <v>1.8</v>
      </c>
      <c r="D11" s="46">
        <v>0.19</v>
      </c>
      <c r="E11" s="101"/>
      <c r="N11" s="7"/>
      <c r="O11" s="7"/>
      <c r="P11" s="7"/>
    </row>
    <row r="12" spans="1:16" x14ac:dyDescent="0.2">
      <c r="E12" s="100"/>
      <c r="N12" s="7"/>
      <c r="O12" s="7"/>
      <c r="P12" s="7"/>
    </row>
    <row r="13" spans="1:16" ht="14.25" x14ac:dyDescent="0.2">
      <c r="A13" s="25" t="s">
        <v>130</v>
      </c>
      <c r="N13" s="7"/>
      <c r="O13" s="7"/>
      <c r="P13" s="7"/>
    </row>
    <row r="14" spans="1:16" x14ac:dyDescent="0.2">
      <c r="A14" t="s">
        <v>129</v>
      </c>
      <c r="N14" s="7"/>
      <c r="O14" s="7"/>
      <c r="P14" s="7"/>
    </row>
    <row r="15" spans="1:16" x14ac:dyDescent="0.2">
      <c r="N15" s="7"/>
      <c r="O15" s="7"/>
      <c r="P15" s="7"/>
    </row>
    <row r="16" spans="1:16" x14ac:dyDescent="0.2">
      <c r="N16" s="7"/>
      <c r="O16" s="7"/>
      <c r="P16" s="7"/>
    </row>
    <row r="17" spans="1:16" x14ac:dyDescent="0.2">
      <c r="N17" s="7"/>
      <c r="O17" s="7"/>
      <c r="P17" s="7"/>
    </row>
    <row r="18" spans="1:16" x14ac:dyDescent="0.2">
      <c r="A18" t="s">
        <v>128</v>
      </c>
      <c r="N18" s="7"/>
      <c r="O18" s="7"/>
      <c r="P18" s="7"/>
    </row>
    <row r="19" spans="1:16" x14ac:dyDescent="0.2">
      <c r="A19" s="25" t="s">
        <v>127</v>
      </c>
      <c r="N19" s="7"/>
      <c r="O19" s="7"/>
      <c r="P19" s="7"/>
    </row>
    <row r="20" spans="1:16" x14ac:dyDescent="0.2">
      <c r="N20" s="7"/>
      <c r="O20" s="7"/>
      <c r="P20" s="7"/>
    </row>
    <row r="21" spans="1:16" x14ac:dyDescent="0.2">
      <c r="N21" s="7"/>
      <c r="O21" s="7"/>
      <c r="P21" s="7"/>
    </row>
    <row r="22" spans="1:16" x14ac:dyDescent="0.2">
      <c r="N22" s="7"/>
      <c r="O22" s="7"/>
      <c r="P22" s="7"/>
    </row>
    <row r="23" spans="1:16" x14ac:dyDescent="0.2">
      <c r="A23" s="1"/>
      <c r="N23" s="7"/>
      <c r="O23" s="7"/>
      <c r="P23" s="7"/>
    </row>
    <row r="24" spans="1:16" x14ac:dyDescent="0.2">
      <c r="N24" s="7"/>
      <c r="O24" s="7"/>
      <c r="P24" s="7"/>
    </row>
    <row r="25" spans="1:16" x14ac:dyDescent="0.2">
      <c r="N25" s="7"/>
      <c r="O25" s="7"/>
      <c r="P25" s="7"/>
    </row>
    <row r="26" spans="1:16" x14ac:dyDescent="0.2">
      <c r="N26" s="7"/>
      <c r="O26" s="7"/>
      <c r="P26" s="7"/>
    </row>
    <row r="27" spans="1:16" x14ac:dyDescent="0.2">
      <c r="N27" s="7"/>
      <c r="O27" s="7"/>
      <c r="P27" s="7"/>
    </row>
    <row r="28" spans="1:16" x14ac:dyDescent="0.2">
      <c r="N28" s="7"/>
      <c r="O28" s="7"/>
      <c r="P28" s="7"/>
    </row>
    <row r="29" spans="1:16" x14ac:dyDescent="0.2">
      <c r="N29" s="7"/>
      <c r="O29" s="7"/>
      <c r="P29" s="7"/>
    </row>
    <row r="30" spans="1:16" x14ac:dyDescent="0.2">
      <c r="N30" s="7"/>
      <c r="O30" s="7"/>
      <c r="P30" s="7"/>
    </row>
    <row r="31" spans="1:16" x14ac:dyDescent="0.2">
      <c r="N31" s="7"/>
      <c r="O31" s="7"/>
      <c r="P31" s="7"/>
    </row>
    <row r="32" spans="1:16" x14ac:dyDescent="0.2">
      <c r="N32" s="7"/>
      <c r="O32" s="7"/>
      <c r="P32" s="7"/>
    </row>
    <row r="33" spans="2:16" x14ac:dyDescent="0.2">
      <c r="N33" s="7"/>
      <c r="O33" s="7"/>
      <c r="P33" s="7"/>
    </row>
    <row r="34" spans="2:16" x14ac:dyDescent="0.2">
      <c r="N34" s="7"/>
      <c r="O34" s="7"/>
      <c r="P34" s="7"/>
    </row>
    <row r="35" spans="2:16" x14ac:dyDescent="0.2">
      <c r="N35" s="7"/>
      <c r="O35" s="7"/>
      <c r="P35" s="7"/>
    </row>
    <row r="36" spans="2:16" x14ac:dyDescent="0.2">
      <c r="N36" s="7"/>
      <c r="O36" s="7"/>
      <c r="P36" s="7"/>
    </row>
    <row r="37" spans="2:16" x14ac:dyDescent="0.2">
      <c r="N37" s="7"/>
      <c r="O37" s="7"/>
      <c r="P37" s="7"/>
    </row>
    <row r="38" spans="2:16" x14ac:dyDescent="0.2">
      <c r="N38" s="7"/>
      <c r="O38" s="7"/>
      <c r="P38" s="7"/>
    </row>
    <row r="39" spans="2:16" x14ac:dyDescent="0.2">
      <c r="N39" s="7"/>
      <c r="O39" s="7"/>
      <c r="P39" s="7"/>
    </row>
    <row r="40" spans="2:16" x14ac:dyDescent="0.2">
      <c r="N40" s="7"/>
      <c r="O40" s="7"/>
      <c r="P40" s="7"/>
    </row>
    <row r="41" spans="2:16" x14ac:dyDescent="0.2">
      <c r="N41" s="7"/>
      <c r="O41" s="7"/>
      <c r="P41" s="7"/>
    </row>
    <row r="42" spans="2:16" x14ac:dyDescent="0.2">
      <c r="N42" s="7"/>
      <c r="O42" s="7"/>
      <c r="P42" s="7"/>
    </row>
    <row r="43" spans="2:16" x14ac:dyDescent="0.2">
      <c r="N43" s="7"/>
      <c r="O43" s="7"/>
      <c r="P43" s="7"/>
    </row>
    <row r="44" spans="2:16" x14ac:dyDescent="0.2">
      <c r="N44" s="7"/>
      <c r="O44" s="7"/>
      <c r="P44" s="7"/>
    </row>
    <row r="45" spans="2:16" x14ac:dyDescent="0.2">
      <c r="N45" s="7"/>
      <c r="O45" s="7"/>
      <c r="P45" s="7"/>
    </row>
    <row r="46" spans="2:16" x14ac:dyDescent="0.2">
      <c r="N46" s="7"/>
      <c r="O46" s="7"/>
      <c r="P46" s="7"/>
    </row>
    <row r="47" spans="2:16" x14ac:dyDescent="0.2">
      <c r="N47" s="7"/>
      <c r="O47" s="7"/>
      <c r="P47" s="7"/>
    </row>
    <row r="48" spans="2:16" x14ac:dyDescent="0.2">
      <c r="B48" s="90"/>
      <c r="N48" s="7"/>
      <c r="O48" s="7"/>
      <c r="P48" s="7"/>
    </row>
    <row r="49" spans="2:16" x14ac:dyDescent="0.2">
      <c r="B49" s="90"/>
      <c r="N49" s="7"/>
      <c r="O49" s="7"/>
      <c r="P49" s="7"/>
    </row>
    <row r="50" spans="2:16" x14ac:dyDescent="0.2">
      <c r="B50" s="3"/>
      <c r="N50" s="7"/>
      <c r="O50" s="7"/>
      <c r="P50" s="7"/>
    </row>
    <row r="51" spans="2:16" x14ac:dyDescent="0.2">
      <c r="N51" s="7"/>
      <c r="O51" s="7"/>
      <c r="P51" s="7"/>
    </row>
    <row r="52" spans="2:16" x14ac:dyDescent="0.2">
      <c r="B52" s="99"/>
      <c r="N52" s="7"/>
      <c r="O52" s="7"/>
      <c r="P52" s="7"/>
    </row>
    <row r="53" spans="2:16" x14ac:dyDescent="0.2">
      <c r="N53" s="7"/>
      <c r="O53" s="7"/>
      <c r="P53" s="7"/>
    </row>
    <row r="54" spans="2:16" x14ac:dyDescent="0.2">
      <c r="N54" s="7"/>
      <c r="O54" s="7"/>
      <c r="P54" s="7"/>
    </row>
    <row r="55" spans="2:16" x14ac:dyDescent="0.2">
      <c r="N55" s="7"/>
      <c r="O55" s="7"/>
      <c r="P55" s="7"/>
    </row>
    <row r="56" spans="2:16" x14ac:dyDescent="0.2">
      <c r="N56" s="7"/>
      <c r="O56" s="7"/>
      <c r="P56" s="7"/>
    </row>
    <row r="57" spans="2:16" x14ac:dyDescent="0.2">
      <c r="N57" s="7"/>
      <c r="O57" s="7"/>
      <c r="P57" s="7"/>
    </row>
    <row r="58" spans="2:16" x14ac:dyDescent="0.2">
      <c r="N58" s="7"/>
      <c r="O58" s="7"/>
      <c r="P58" s="7"/>
    </row>
    <row r="59" spans="2:16" x14ac:dyDescent="0.2">
      <c r="N59" s="7"/>
      <c r="O59" s="7"/>
      <c r="P59" s="7"/>
    </row>
    <row r="60" spans="2:16" x14ac:dyDescent="0.2">
      <c r="N60" s="7"/>
      <c r="O60" s="7"/>
      <c r="P60" s="7"/>
    </row>
    <row r="61" spans="2:16" x14ac:dyDescent="0.2">
      <c r="N61" s="7"/>
      <c r="O61" s="7"/>
      <c r="P61" s="7"/>
    </row>
    <row r="62" spans="2:16" x14ac:dyDescent="0.2">
      <c r="N62" s="7"/>
      <c r="O62" s="7"/>
      <c r="P62" s="7"/>
    </row>
    <row r="63" spans="2:16" x14ac:dyDescent="0.2">
      <c r="N63" s="7"/>
      <c r="O63" s="7"/>
      <c r="P63" s="7"/>
    </row>
    <row r="64" spans="2:16" x14ac:dyDescent="0.2">
      <c r="N64" s="7"/>
      <c r="O64" s="7"/>
      <c r="P64" s="7"/>
    </row>
    <row r="65" spans="15:16" x14ac:dyDescent="0.2">
      <c r="O65" s="7"/>
      <c r="P65" s="7"/>
    </row>
    <row r="66" spans="15:16" x14ac:dyDescent="0.2">
      <c r="O66" s="7"/>
      <c r="P66" s="7"/>
    </row>
    <row r="67" spans="15:16" x14ac:dyDescent="0.2">
      <c r="O67" s="7"/>
      <c r="P67" s="7"/>
    </row>
    <row r="68" spans="15:16" x14ac:dyDescent="0.2">
      <c r="O68" s="7"/>
      <c r="P68" s="7"/>
    </row>
    <row r="69" spans="15:16" x14ac:dyDescent="0.2">
      <c r="O69" s="7"/>
      <c r="P69" s="7"/>
    </row>
    <row r="70" spans="15:16" x14ac:dyDescent="0.2">
      <c r="O70" s="7"/>
      <c r="P70" s="7"/>
    </row>
    <row r="71" spans="15:16" x14ac:dyDescent="0.2">
      <c r="O71" s="7"/>
      <c r="P71" s="7"/>
    </row>
    <row r="72" spans="15:16" x14ac:dyDescent="0.2">
      <c r="O72" s="7"/>
      <c r="P72" s="7"/>
    </row>
    <row r="73" spans="15:16" x14ac:dyDescent="0.2">
      <c r="O73" s="7"/>
      <c r="P73" s="7"/>
    </row>
    <row r="77" spans="15:16" x14ac:dyDescent="0.2">
      <c r="O77" s="92"/>
    </row>
    <row r="78" spans="15:16" x14ac:dyDescent="0.2">
      <c r="O78" s="92"/>
    </row>
    <row r="79" spans="15:16" x14ac:dyDescent="0.2">
      <c r="O79" s="92"/>
    </row>
    <row r="80" spans="15:16" x14ac:dyDescent="0.2">
      <c r="O80" s="92"/>
    </row>
    <row r="81" spans="15:15" x14ac:dyDescent="0.2">
      <c r="O81" s="92"/>
    </row>
    <row r="82" spans="15:15" x14ac:dyDescent="0.2">
      <c r="O82" s="92"/>
    </row>
    <row r="83" spans="15:15" x14ac:dyDescent="0.2">
      <c r="O83" s="92"/>
    </row>
    <row r="84" spans="15:15" x14ac:dyDescent="0.2">
      <c r="O84" s="92"/>
    </row>
    <row r="85" spans="15:15" x14ac:dyDescent="0.2">
      <c r="O85" s="92"/>
    </row>
    <row r="86" spans="15:15" x14ac:dyDescent="0.2">
      <c r="O86" s="92"/>
    </row>
    <row r="87" spans="15:15" x14ac:dyDescent="0.2">
      <c r="O87" s="92"/>
    </row>
    <row r="88" spans="15:15" x14ac:dyDescent="0.2">
      <c r="O88" s="92"/>
    </row>
    <row r="89" spans="15:15" x14ac:dyDescent="0.2">
      <c r="O89" s="92"/>
    </row>
    <row r="90" spans="15:15" x14ac:dyDescent="0.2">
      <c r="O90" s="92"/>
    </row>
    <row r="91" spans="15:15" x14ac:dyDescent="0.2">
      <c r="O91" s="92"/>
    </row>
    <row r="92" spans="15:15" x14ac:dyDescent="0.2">
      <c r="O92" s="92"/>
    </row>
    <row r="93" spans="15:15" x14ac:dyDescent="0.2">
      <c r="O93" s="92"/>
    </row>
    <row r="94" spans="15:15" x14ac:dyDescent="0.2">
      <c r="O94" s="92"/>
    </row>
    <row r="95" spans="15:15" x14ac:dyDescent="0.2">
      <c r="O95" s="92"/>
    </row>
    <row r="96" spans="15:15" x14ac:dyDescent="0.2">
      <c r="O96" s="92"/>
    </row>
    <row r="97" spans="15:20" x14ac:dyDescent="0.2">
      <c r="O97" s="92"/>
    </row>
    <row r="98" spans="15:20" x14ac:dyDescent="0.2">
      <c r="O98" s="92"/>
    </row>
    <row r="99" spans="15:20" x14ac:dyDescent="0.2">
      <c r="O99" s="92"/>
    </row>
    <row r="100" spans="15:20" x14ac:dyDescent="0.2">
      <c r="O100" s="92"/>
    </row>
    <row r="101" spans="15:20" x14ac:dyDescent="0.2">
      <c r="O101" s="92"/>
    </row>
    <row r="102" spans="15:20" x14ac:dyDescent="0.2">
      <c r="O102" s="92"/>
    </row>
    <row r="103" spans="15:20" x14ac:dyDescent="0.2">
      <c r="O103" s="92"/>
      <c r="P103" s="7"/>
      <c r="Q103" s="7"/>
      <c r="R103" s="7"/>
      <c r="S103" s="7"/>
      <c r="T103" s="7"/>
    </row>
    <row r="104" spans="15:20" x14ac:dyDescent="0.2">
      <c r="O104" s="92"/>
      <c r="P104" s="7"/>
      <c r="Q104" s="7"/>
      <c r="R104" s="7"/>
      <c r="S104" s="7"/>
      <c r="T104" s="7"/>
    </row>
    <row r="105" spans="15:20" x14ac:dyDescent="0.2">
      <c r="O105" s="92"/>
      <c r="P105" s="10"/>
      <c r="Q105" s="10"/>
      <c r="R105" s="10"/>
      <c r="S105" s="92"/>
      <c r="T105" s="10"/>
    </row>
    <row r="106" spans="15:20" x14ac:dyDescent="0.2">
      <c r="O106" s="92"/>
      <c r="P106" s="10"/>
      <c r="Q106" s="10"/>
      <c r="R106" s="10"/>
      <c r="S106" s="10"/>
      <c r="T106" s="92"/>
    </row>
    <row r="107" spans="15:20" x14ac:dyDescent="0.2">
      <c r="O107" s="92"/>
      <c r="P107" s="10"/>
      <c r="Q107" s="10"/>
      <c r="R107" s="10"/>
      <c r="S107" s="10"/>
      <c r="T107" s="92"/>
    </row>
    <row r="108" spans="15:20" x14ac:dyDescent="0.2">
      <c r="O108" s="92"/>
      <c r="P108" s="10"/>
      <c r="Q108" s="10"/>
      <c r="R108" s="10"/>
      <c r="S108" s="10"/>
      <c r="T108" s="92"/>
    </row>
    <row r="109" spans="15:20" x14ac:dyDescent="0.2">
      <c r="O109" s="92"/>
      <c r="P109" s="10"/>
      <c r="Q109" s="10"/>
      <c r="R109" s="10"/>
      <c r="S109" s="10"/>
      <c r="T109" s="92"/>
    </row>
    <row r="110" spans="15:20" x14ac:dyDescent="0.2">
      <c r="O110" s="92"/>
      <c r="P110" s="10"/>
      <c r="Q110" s="10"/>
      <c r="R110" s="10"/>
      <c r="S110" s="10"/>
      <c r="T110" s="92"/>
    </row>
    <row r="111" spans="15:20" x14ac:dyDescent="0.2">
      <c r="O111" s="92"/>
      <c r="P111" s="10"/>
      <c r="Q111" s="10"/>
      <c r="R111" s="10"/>
      <c r="S111" s="10"/>
      <c r="T111" s="92"/>
    </row>
    <row r="112" spans="15:20" x14ac:dyDescent="0.2">
      <c r="O112" s="92"/>
      <c r="P112" s="10"/>
      <c r="Q112" s="10"/>
      <c r="R112" s="10"/>
      <c r="S112" s="10"/>
      <c r="T112" s="92"/>
    </row>
    <row r="113" spans="15:20" x14ac:dyDescent="0.2">
      <c r="O113" s="92"/>
      <c r="P113" s="10"/>
      <c r="Q113" s="10"/>
      <c r="R113" s="10"/>
      <c r="S113" s="10"/>
      <c r="T113" s="92"/>
    </row>
    <row r="114" spans="15:20" x14ac:dyDescent="0.2">
      <c r="O114" s="92"/>
      <c r="P114" s="10"/>
      <c r="Q114" s="10"/>
      <c r="R114" s="10"/>
      <c r="S114" s="10"/>
      <c r="T114" s="92"/>
    </row>
    <row r="115" spans="15:20" x14ac:dyDescent="0.2">
      <c r="O115" s="92"/>
      <c r="P115" s="10"/>
      <c r="Q115" s="10"/>
      <c r="R115" s="10"/>
      <c r="S115" s="10"/>
      <c r="T115" s="92"/>
    </row>
    <row r="116" spans="15:20" x14ac:dyDescent="0.2">
      <c r="O116" s="92"/>
      <c r="P116" s="10"/>
      <c r="Q116" s="10"/>
      <c r="R116" s="10"/>
      <c r="S116" s="10"/>
      <c r="T116" s="92"/>
    </row>
    <row r="117" spans="15:20" x14ac:dyDescent="0.2">
      <c r="O117" s="92"/>
      <c r="P117" s="10"/>
      <c r="Q117" s="10"/>
      <c r="R117" s="10"/>
      <c r="S117" s="10"/>
      <c r="T117" s="92"/>
    </row>
    <row r="118" spans="15:20" x14ac:dyDescent="0.2">
      <c r="O118" s="92"/>
      <c r="P118" s="10"/>
      <c r="Q118" s="10"/>
      <c r="R118" s="10"/>
      <c r="S118" s="10"/>
      <c r="T118" s="92"/>
    </row>
    <row r="119" spans="15:20" x14ac:dyDescent="0.2">
      <c r="O119" s="92"/>
      <c r="P119" s="10"/>
      <c r="Q119" s="10"/>
      <c r="R119" s="10"/>
      <c r="S119" s="10"/>
      <c r="T119" s="92"/>
    </row>
    <row r="120" spans="15:20" x14ac:dyDescent="0.2">
      <c r="O120" s="92"/>
      <c r="P120" s="10"/>
      <c r="Q120" s="10"/>
      <c r="R120" s="10"/>
      <c r="S120" s="10"/>
      <c r="T120" s="92"/>
    </row>
    <row r="121" spans="15:20" x14ac:dyDescent="0.2">
      <c r="O121" s="92"/>
      <c r="P121" s="10"/>
      <c r="Q121" s="10"/>
      <c r="R121" s="10"/>
      <c r="S121" s="10"/>
      <c r="T121" s="92"/>
    </row>
    <row r="122" spans="15:20" x14ac:dyDescent="0.2">
      <c r="O122" s="92"/>
      <c r="P122" s="10"/>
      <c r="Q122" s="10"/>
      <c r="R122" s="10"/>
      <c r="S122" s="10"/>
      <c r="T122" s="92"/>
    </row>
    <row r="123" spans="15:20" x14ac:dyDescent="0.2">
      <c r="O123" s="92"/>
      <c r="P123" s="10"/>
      <c r="Q123" s="10"/>
      <c r="R123" s="10"/>
      <c r="S123" s="10"/>
      <c r="T123" s="92"/>
    </row>
    <row r="124" spans="15:20" x14ac:dyDescent="0.2">
      <c r="O124" s="92"/>
      <c r="P124" s="10"/>
      <c r="Q124" s="10"/>
      <c r="R124" s="10"/>
      <c r="S124" s="10"/>
      <c r="T124" s="92"/>
    </row>
    <row r="125" spans="15:20" x14ac:dyDescent="0.2">
      <c r="O125" s="92"/>
      <c r="P125" s="10"/>
      <c r="Q125" s="10"/>
      <c r="R125" s="10"/>
      <c r="S125" s="10"/>
      <c r="T125" s="92"/>
    </row>
    <row r="126" spans="15:20" x14ac:dyDescent="0.2">
      <c r="O126" s="92"/>
      <c r="P126" s="10"/>
      <c r="Q126" s="10"/>
      <c r="R126" s="10"/>
      <c r="S126" s="10"/>
      <c r="T126" s="92"/>
    </row>
    <row r="127" spans="15:20" x14ac:dyDescent="0.2">
      <c r="O127" s="92"/>
      <c r="P127" s="10"/>
      <c r="Q127" s="10"/>
      <c r="R127" s="10"/>
      <c r="S127" s="10"/>
      <c r="T127" s="92"/>
    </row>
    <row r="128" spans="15:20" x14ac:dyDescent="0.2">
      <c r="O128" s="92"/>
      <c r="P128" s="10"/>
      <c r="Q128" s="10"/>
      <c r="R128" s="10"/>
      <c r="S128" s="10"/>
      <c r="T128" s="92"/>
    </row>
    <row r="129" spans="15:27" x14ac:dyDescent="0.2">
      <c r="O129" s="92"/>
      <c r="P129" s="10"/>
      <c r="Q129" s="10"/>
      <c r="R129" s="10"/>
      <c r="S129" s="10"/>
      <c r="T129" s="92"/>
    </row>
    <row r="130" spans="15:27" x14ac:dyDescent="0.2">
      <c r="O130" s="92"/>
      <c r="P130" s="10"/>
      <c r="Q130" s="10"/>
      <c r="R130" s="10"/>
      <c r="S130" s="10"/>
      <c r="T130" s="92"/>
    </row>
    <row r="131" spans="15:27" x14ac:dyDescent="0.2">
      <c r="O131" s="92"/>
      <c r="P131" s="10"/>
      <c r="Q131" s="10"/>
      <c r="R131" s="10"/>
      <c r="S131" s="10"/>
      <c r="T131" s="92"/>
    </row>
    <row r="132" spans="15:27" x14ac:dyDescent="0.2">
      <c r="O132" s="92"/>
      <c r="P132" s="10"/>
      <c r="Q132" s="10"/>
      <c r="R132" s="10"/>
      <c r="S132" s="10"/>
      <c r="T132" s="92"/>
    </row>
    <row r="133" spans="15:27" x14ac:dyDescent="0.2">
      <c r="O133" s="92"/>
      <c r="P133" s="10"/>
      <c r="Q133" s="10"/>
      <c r="R133" s="10"/>
      <c r="S133" s="10"/>
      <c r="T133" s="92"/>
    </row>
    <row r="134" spans="15:27" x14ac:dyDescent="0.2">
      <c r="O134" s="92"/>
      <c r="P134" s="10"/>
      <c r="Q134" s="10"/>
      <c r="R134" s="10"/>
      <c r="S134" s="10"/>
      <c r="T134" s="92"/>
      <c r="U134" s="7"/>
      <c r="V134" s="7"/>
      <c r="W134" s="7"/>
      <c r="X134" s="7"/>
      <c r="Y134" s="7"/>
      <c r="Z134" s="7"/>
      <c r="AA134" s="7"/>
    </row>
    <row r="135" spans="15:27" x14ac:dyDescent="0.2">
      <c r="O135" s="92"/>
      <c r="P135" s="10"/>
      <c r="Q135" s="10"/>
      <c r="R135" s="10"/>
      <c r="S135" s="10"/>
      <c r="T135" s="92"/>
      <c r="U135" s="7"/>
      <c r="V135" s="7"/>
      <c r="W135" s="7"/>
      <c r="X135" s="7"/>
      <c r="Y135" s="7"/>
      <c r="Z135" s="7"/>
      <c r="AA135" s="7"/>
    </row>
    <row r="136" spans="15:27" x14ac:dyDescent="0.2">
      <c r="O136" s="92"/>
      <c r="P136" s="10"/>
      <c r="Q136" s="10"/>
      <c r="R136" s="10"/>
      <c r="S136" s="10"/>
      <c r="T136" s="92"/>
      <c r="U136" s="10"/>
      <c r="V136" s="10"/>
      <c r="W136" s="10"/>
      <c r="X136" s="7"/>
      <c r="Y136" s="92"/>
      <c r="Z136" s="92"/>
      <c r="AA136" s="7"/>
    </row>
    <row r="137" spans="15:27" x14ac:dyDescent="0.2">
      <c r="O137" s="92"/>
      <c r="P137" s="10"/>
      <c r="Q137" s="10"/>
      <c r="R137" s="10"/>
      <c r="S137" s="10"/>
      <c r="T137" s="92"/>
      <c r="U137" s="10"/>
      <c r="V137" s="10"/>
      <c r="W137" s="10"/>
      <c r="X137" s="7"/>
      <c r="Y137" s="147"/>
      <c r="Z137" s="147"/>
      <c r="AA137" s="7"/>
    </row>
    <row r="138" spans="15:27" x14ac:dyDescent="0.2">
      <c r="P138" s="92"/>
      <c r="Q138" s="92"/>
      <c r="R138" s="92"/>
      <c r="S138" s="92"/>
      <c r="T138" s="92"/>
      <c r="U138" s="10"/>
      <c r="V138" s="10"/>
      <c r="W138" s="10"/>
      <c r="X138" s="7"/>
      <c r="Y138" s="147"/>
      <c r="Z138" s="147"/>
      <c r="AA138" s="7"/>
    </row>
    <row r="139" spans="15:27" x14ac:dyDescent="0.2">
      <c r="P139" s="92"/>
      <c r="Q139" s="92"/>
      <c r="R139" s="92"/>
      <c r="S139" s="92"/>
      <c r="T139" s="92"/>
      <c r="U139" s="10"/>
      <c r="V139" s="10"/>
      <c r="W139" s="10"/>
      <c r="X139" s="7"/>
      <c r="Y139" s="147"/>
      <c r="Z139" s="147"/>
      <c r="AA139" s="7"/>
    </row>
    <row r="140" spans="15:27" x14ac:dyDescent="0.2">
      <c r="P140" s="92"/>
      <c r="Q140" s="92"/>
      <c r="R140" s="92"/>
      <c r="S140" s="92"/>
      <c r="T140" s="92"/>
      <c r="U140" s="10"/>
      <c r="V140" s="10"/>
      <c r="W140" s="10"/>
      <c r="X140" s="7"/>
      <c r="Y140" s="147"/>
      <c r="Z140" s="147"/>
      <c r="AA140" s="7"/>
    </row>
    <row r="141" spans="15:27" x14ac:dyDescent="0.2">
      <c r="P141" s="10"/>
      <c r="Q141" s="10"/>
      <c r="R141" s="10"/>
      <c r="S141" s="92"/>
      <c r="T141" s="92"/>
      <c r="U141" s="10"/>
      <c r="V141" s="10"/>
      <c r="W141" s="10"/>
      <c r="X141" s="7"/>
      <c r="Y141" s="147"/>
      <c r="Z141" s="147"/>
      <c r="AA141" s="7"/>
    </row>
    <row r="142" spans="15:27" x14ac:dyDescent="0.2">
      <c r="P142" s="10"/>
      <c r="Q142" s="10"/>
      <c r="R142" s="10"/>
      <c r="S142" s="10"/>
      <c r="T142" s="92"/>
      <c r="U142" s="10"/>
      <c r="V142" s="10"/>
      <c r="W142" s="10"/>
      <c r="X142" s="7"/>
      <c r="Y142" s="147"/>
      <c r="Z142" s="147"/>
      <c r="AA142" s="7"/>
    </row>
    <row r="143" spans="15:27" x14ac:dyDescent="0.2">
      <c r="P143" s="10"/>
      <c r="Q143" s="10"/>
      <c r="R143" s="10"/>
      <c r="S143" s="10"/>
      <c r="T143" s="92"/>
      <c r="U143" s="10"/>
      <c r="V143" s="10"/>
      <c r="W143" s="10"/>
      <c r="X143" s="7"/>
      <c r="Y143" s="147"/>
      <c r="Z143" s="147"/>
      <c r="AA143" s="7"/>
    </row>
    <row r="144" spans="15:27" x14ac:dyDescent="0.2">
      <c r="P144" s="10"/>
      <c r="Q144" s="10"/>
      <c r="R144" s="10"/>
      <c r="S144" s="10"/>
      <c r="T144" s="92"/>
      <c r="U144" s="10"/>
      <c r="V144" s="10"/>
      <c r="W144" s="10"/>
      <c r="X144" s="7"/>
      <c r="Y144" s="147"/>
      <c r="Z144" s="147"/>
      <c r="AA144" s="7"/>
    </row>
    <row r="145" spans="16:27" x14ac:dyDescent="0.2">
      <c r="P145" s="10"/>
      <c r="Q145" s="10"/>
      <c r="R145" s="10"/>
      <c r="S145" s="10"/>
      <c r="T145" s="92"/>
      <c r="U145" s="10"/>
      <c r="V145" s="10"/>
      <c r="W145" s="10"/>
      <c r="X145" s="7"/>
      <c r="Y145" s="147"/>
      <c r="Z145" s="147"/>
      <c r="AA145" s="7"/>
    </row>
    <row r="146" spans="16:27" x14ac:dyDescent="0.2">
      <c r="P146" s="10"/>
      <c r="Q146" s="10"/>
      <c r="R146" s="10"/>
      <c r="S146" s="10"/>
      <c r="T146" s="92"/>
      <c r="U146" s="10"/>
      <c r="V146" s="10"/>
      <c r="W146" s="10"/>
      <c r="X146" s="7"/>
      <c r="Y146" s="147"/>
      <c r="Z146" s="147"/>
      <c r="AA146" s="7"/>
    </row>
    <row r="147" spans="16:27" x14ac:dyDescent="0.2">
      <c r="P147" s="10"/>
      <c r="Q147" s="10"/>
      <c r="R147" s="10"/>
      <c r="S147" s="10"/>
      <c r="T147" s="92"/>
      <c r="U147" s="10"/>
      <c r="V147" s="10"/>
      <c r="W147" s="10"/>
      <c r="X147" s="7"/>
      <c r="Y147" s="147"/>
      <c r="Z147" s="147"/>
      <c r="AA147" s="7"/>
    </row>
    <row r="148" spans="16:27" x14ac:dyDescent="0.2">
      <c r="P148" s="10"/>
      <c r="Q148" s="10"/>
      <c r="R148" s="10"/>
      <c r="S148" s="10"/>
      <c r="T148" s="92"/>
      <c r="U148" s="10"/>
      <c r="V148" s="10"/>
      <c r="W148" s="10"/>
      <c r="X148" s="7"/>
      <c r="Y148" s="147"/>
      <c r="Z148" s="147"/>
      <c r="AA148" s="7"/>
    </row>
    <row r="149" spans="16:27" x14ac:dyDescent="0.2">
      <c r="P149" s="10"/>
      <c r="Q149" s="10"/>
      <c r="R149" s="10"/>
      <c r="S149" s="10"/>
      <c r="T149" s="92"/>
      <c r="U149" s="10"/>
      <c r="V149" s="10"/>
      <c r="W149" s="10"/>
      <c r="X149" s="7"/>
      <c r="Y149" s="147"/>
      <c r="Z149" s="147"/>
      <c r="AA149" s="7"/>
    </row>
    <row r="150" spans="16:27" x14ac:dyDescent="0.2">
      <c r="P150" s="10"/>
      <c r="Q150" s="10"/>
      <c r="R150" s="10"/>
      <c r="S150" s="10"/>
      <c r="T150" s="92"/>
      <c r="U150" s="10"/>
      <c r="V150" s="10"/>
      <c r="W150" s="10"/>
      <c r="X150" s="7"/>
      <c r="Y150" s="147"/>
      <c r="Z150" s="147"/>
      <c r="AA150" s="7"/>
    </row>
    <row r="151" spans="16:27" x14ac:dyDescent="0.2">
      <c r="P151" s="10"/>
      <c r="Q151" s="10"/>
      <c r="R151" s="10"/>
      <c r="S151" s="10"/>
      <c r="T151" s="92"/>
      <c r="U151" s="10"/>
      <c r="V151" s="10"/>
      <c r="W151" s="10"/>
      <c r="X151" s="7"/>
      <c r="Y151" s="147"/>
      <c r="Z151" s="147"/>
      <c r="AA151" s="7"/>
    </row>
    <row r="152" spans="16:27" x14ac:dyDescent="0.2">
      <c r="P152" s="10"/>
      <c r="Q152" s="10"/>
      <c r="R152" s="10"/>
      <c r="S152" s="10"/>
      <c r="T152" s="92"/>
      <c r="U152" s="10"/>
      <c r="V152" s="10"/>
      <c r="W152" s="10"/>
      <c r="X152" s="7"/>
      <c r="Y152" s="147"/>
      <c r="Z152" s="147"/>
      <c r="AA152" s="7"/>
    </row>
    <row r="153" spans="16:27" x14ac:dyDescent="0.2">
      <c r="P153" s="10"/>
      <c r="Q153" s="10"/>
      <c r="R153" s="10"/>
      <c r="S153" s="10"/>
      <c r="T153" s="92"/>
      <c r="U153" s="10"/>
      <c r="V153" s="10"/>
      <c r="W153" s="10"/>
      <c r="X153" s="7"/>
      <c r="Y153" s="147"/>
      <c r="Z153" s="147"/>
      <c r="AA153" s="7"/>
    </row>
    <row r="154" spans="16:27" x14ac:dyDescent="0.2">
      <c r="P154" s="10"/>
      <c r="Q154" s="10"/>
      <c r="R154" s="10"/>
      <c r="S154" s="10"/>
      <c r="T154" s="92"/>
      <c r="U154" s="10"/>
      <c r="V154" s="10"/>
      <c r="W154" s="10"/>
      <c r="X154" s="7"/>
      <c r="Y154" s="147"/>
      <c r="Z154" s="147"/>
      <c r="AA154" s="7"/>
    </row>
    <row r="155" spans="16:27" x14ac:dyDescent="0.2">
      <c r="P155" s="10"/>
      <c r="Q155" s="10"/>
      <c r="R155" s="10"/>
      <c r="S155" s="10"/>
      <c r="T155" s="92"/>
      <c r="U155" s="10"/>
      <c r="V155" s="10"/>
      <c r="W155" s="10"/>
      <c r="X155" s="7"/>
      <c r="Y155" s="147"/>
      <c r="Z155" s="147"/>
      <c r="AA155" s="7"/>
    </row>
    <row r="156" spans="16:27" x14ac:dyDescent="0.2">
      <c r="P156" s="10"/>
      <c r="Q156" s="10"/>
      <c r="R156" s="10"/>
      <c r="S156" s="10"/>
      <c r="T156" s="92"/>
      <c r="U156" s="10"/>
      <c r="V156" s="10"/>
      <c r="W156" s="10"/>
      <c r="X156" s="7"/>
      <c r="Y156" s="147"/>
      <c r="Z156" s="147"/>
      <c r="AA156" s="7"/>
    </row>
    <row r="157" spans="16:27" x14ac:dyDescent="0.2">
      <c r="P157" s="10"/>
      <c r="Q157" s="10"/>
      <c r="R157" s="10"/>
      <c r="S157" s="10"/>
      <c r="T157" s="92"/>
      <c r="U157" s="10"/>
      <c r="V157" s="10"/>
      <c r="W157" s="10"/>
      <c r="X157" s="7"/>
      <c r="Y157" s="147"/>
      <c r="Z157" s="147"/>
      <c r="AA157" s="7"/>
    </row>
    <row r="158" spans="16:27" x14ac:dyDescent="0.2">
      <c r="P158" s="10"/>
      <c r="Q158" s="10"/>
      <c r="R158" s="10"/>
      <c r="S158" s="10"/>
      <c r="T158" s="92"/>
      <c r="U158" s="10"/>
      <c r="V158" s="10"/>
      <c r="W158" s="10"/>
      <c r="X158" s="7"/>
      <c r="Y158" s="147"/>
      <c r="Z158" s="147"/>
      <c r="AA158" s="7"/>
    </row>
    <row r="159" spans="16:27" x14ac:dyDescent="0.2">
      <c r="P159" s="10"/>
      <c r="Q159" s="10"/>
      <c r="R159" s="10"/>
      <c r="S159" s="10"/>
      <c r="T159" s="92"/>
      <c r="U159" s="10"/>
      <c r="V159" s="10"/>
      <c r="W159" s="10"/>
      <c r="X159" s="7"/>
      <c r="Y159" s="147"/>
      <c r="Z159" s="147"/>
      <c r="AA159" s="7"/>
    </row>
    <row r="160" spans="16:27" x14ac:dyDescent="0.2">
      <c r="P160" s="10"/>
      <c r="Q160" s="10"/>
      <c r="R160" s="10"/>
      <c r="S160" s="10"/>
      <c r="T160" s="92"/>
      <c r="U160" s="10"/>
      <c r="V160" s="10"/>
      <c r="W160" s="10"/>
      <c r="X160" s="7"/>
      <c r="Y160" s="147"/>
      <c r="Z160" s="147"/>
      <c r="AA160" s="7"/>
    </row>
    <row r="161" spans="16:27" x14ac:dyDescent="0.2">
      <c r="P161" s="10"/>
      <c r="Q161" s="10"/>
      <c r="R161" s="10"/>
      <c r="S161" s="10"/>
      <c r="T161" s="92"/>
      <c r="U161" s="10"/>
      <c r="V161" s="10"/>
      <c r="W161" s="10"/>
      <c r="X161" s="7"/>
      <c r="Y161" s="147"/>
      <c r="Z161" s="147"/>
      <c r="AA161" s="7"/>
    </row>
    <row r="162" spans="16:27" x14ac:dyDescent="0.2">
      <c r="P162" s="10"/>
      <c r="Q162" s="10"/>
      <c r="R162" s="10"/>
      <c r="S162" s="10"/>
      <c r="T162" s="92"/>
      <c r="U162" s="10"/>
      <c r="V162" s="10"/>
      <c r="W162" s="10"/>
      <c r="X162" s="7"/>
      <c r="Y162" s="147"/>
      <c r="Z162" s="147"/>
      <c r="AA162" s="7"/>
    </row>
    <row r="163" spans="16:27" x14ac:dyDescent="0.2">
      <c r="P163" s="10"/>
      <c r="Q163" s="10"/>
      <c r="R163" s="10"/>
      <c r="S163" s="10"/>
      <c r="T163" s="92"/>
      <c r="U163" s="10"/>
      <c r="V163" s="10"/>
      <c r="W163" s="10"/>
      <c r="X163" s="7"/>
      <c r="Y163" s="147"/>
      <c r="Z163" s="147"/>
      <c r="AA163" s="7"/>
    </row>
    <row r="164" spans="16:27" x14ac:dyDescent="0.2">
      <c r="P164" s="10"/>
      <c r="Q164" s="10"/>
      <c r="R164" s="10"/>
      <c r="S164" s="10"/>
      <c r="T164" s="92"/>
      <c r="U164" s="10"/>
      <c r="V164" s="10"/>
      <c r="W164" s="10"/>
      <c r="X164" s="7"/>
      <c r="Y164" s="147"/>
      <c r="Z164" s="147"/>
      <c r="AA164" s="7"/>
    </row>
    <row r="165" spans="16:27" x14ac:dyDescent="0.2">
      <c r="P165" s="10"/>
      <c r="Q165" s="10"/>
      <c r="R165" s="10"/>
      <c r="S165" s="10"/>
      <c r="T165" s="92"/>
      <c r="U165" s="10"/>
      <c r="V165" s="10"/>
      <c r="W165" s="10"/>
      <c r="X165" s="7"/>
      <c r="Y165" s="147"/>
      <c r="Z165" s="147"/>
      <c r="AA165" s="7"/>
    </row>
    <row r="166" spans="16:27" x14ac:dyDescent="0.2">
      <c r="P166" s="10"/>
      <c r="Q166" s="10"/>
      <c r="R166" s="10"/>
      <c r="S166" s="10"/>
      <c r="T166" s="92"/>
      <c r="U166" s="10"/>
      <c r="V166" s="10"/>
      <c r="W166" s="10"/>
      <c r="X166" s="7"/>
      <c r="Y166" s="147"/>
      <c r="Z166" s="147"/>
      <c r="AA166" s="7"/>
    </row>
    <row r="167" spans="16:27" x14ac:dyDescent="0.2">
      <c r="P167" s="10"/>
      <c r="Q167" s="10"/>
      <c r="R167" s="10"/>
      <c r="S167" s="10"/>
      <c r="T167" s="92"/>
      <c r="U167" s="10"/>
      <c r="V167" s="10"/>
      <c r="W167" s="10"/>
      <c r="X167" s="7"/>
      <c r="Y167" s="147"/>
      <c r="Z167" s="147"/>
      <c r="AA167" s="7"/>
    </row>
    <row r="168" spans="16:27" x14ac:dyDescent="0.2">
      <c r="P168" s="10"/>
      <c r="Q168" s="10"/>
      <c r="R168" s="10"/>
      <c r="S168" s="10"/>
      <c r="T168" s="92"/>
      <c r="U168" s="10"/>
      <c r="V168" s="10"/>
      <c r="W168" s="10"/>
      <c r="X168" s="7"/>
      <c r="Y168" s="147"/>
      <c r="Z168" s="147"/>
      <c r="AA168" s="7"/>
    </row>
    <row r="169" spans="16:27" x14ac:dyDescent="0.2">
      <c r="P169" s="10"/>
      <c r="Q169" s="10"/>
      <c r="R169" s="10"/>
      <c r="S169" s="10"/>
      <c r="T169" s="92"/>
      <c r="U169" s="10"/>
      <c r="V169" s="10"/>
      <c r="W169" s="10"/>
      <c r="X169" s="7"/>
      <c r="Y169" s="147"/>
      <c r="Z169" s="147"/>
      <c r="AA169" s="7"/>
    </row>
    <row r="170" spans="16:27" x14ac:dyDescent="0.2">
      <c r="P170" s="10"/>
      <c r="Q170" s="10"/>
      <c r="R170" s="10"/>
      <c r="S170" s="10"/>
      <c r="T170" s="92"/>
      <c r="U170" s="10"/>
      <c r="V170" s="10"/>
      <c r="W170" s="10"/>
      <c r="X170" s="7"/>
      <c r="Y170" s="147"/>
      <c r="Z170" s="147"/>
      <c r="AA170" s="7"/>
    </row>
    <row r="171" spans="16:27" x14ac:dyDescent="0.2">
      <c r="P171" s="10"/>
      <c r="Q171" s="10"/>
      <c r="R171" s="10"/>
      <c r="S171" s="10"/>
      <c r="T171" s="92"/>
      <c r="U171" s="10"/>
      <c r="V171" s="10"/>
      <c r="W171" s="10"/>
      <c r="X171" s="7"/>
      <c r="Y171" s="147"/>
      <c r="Z171" s="147"/>
      <c r="AA171" s="7"/>
    </row>
    <row r="172" spans="16:27" x14ac:dyDescent="0.2">
      <c r="P172" s="10"/>
      <c r="Q172" s="10"/>
      <c r="R172" s="10"/>
      <c r="S172" s="10"/>
      <c r="T172" s="92"/>
      <c r="U172" s="10"/>
      <c r="V172" s="10"/>
      <c r="W172" s="10"/>
      <c r="X172" s="7"/>
      <c r="Y172" s="147"/>
      <c r="Z172" s="147"/>
      <c r="AA172" s="7"/>
    </row>
    <row r="173" spans="16:27" x14ac:dyDescent="0.2">
      <c r="P173" s="10"/>
      <c r="Q173" s="10"/>
      <c r="R173" s="10"/>
      <c r="S173" s="10"/>
      <c r="T173" s="92"/>
      <c r="U173" s="10"/>
      <c r="V173" s="10"/>
      <c r="W173" s="10"/>
      <c r="X173" s="7"/>
      <c r="Y173" s="147"/>
      <c r="Z173" s="147"/>
      <c r="AA173" s="7"/>
    </row>
    <row r="174" spans="16:27" x14ac:dyDescent="0.2">
      <c r="P174" s="10"/>
      <c r="Q174" s="10"/>
      <c r="R174" s="10"/>
      <c r="S174" s="10"/>
      <c r="T174" s="92"/>
      <c r="U174" s="10"/>
      <c r="V174" s="10"/>
      <c r="W174" s="10"/>
      <c r="X174" s="7"/>
      <c r="Y174" s="147"/>
      <c r="Z174" s="147"/>
      <c r="AA174" s="7"/>
    </row>
    <row r="175" spans="16:27" x14ac:dyDescent="0.2">
      <c r="P175" s="10"/>
      <c r="Q175" s="10"/>
      <c r="R175" s="10"/>
      <c r="S175" s="10"/>
      <c r="T175" s="92"/>
      <c r="U175" s="10"/>
      <c r="V175" s="10"/>
      <c r="W175" s="10"/>
      <c r="X175" s="7"/>
      <c r="Y175" s="147"/>
      <c r="Z175" s="147"/>
      <c r="AA175" s="7"/>
    </row>
    <row r="176" spans="16:27" x14ac:dyDescent="0.2">
      <c r="P176" s="10"/>
      <c r="Q176" s="10"/>
      <c r="R176" s="10"/>
      <c r="S176" s="10"/>
      <c r="T176" s="92"/>
      <c r="U176" s="10"/>
      <c r="V176" s="10"/>
      <c r="W176" s="10"/>
      <c r="X176" s="7"/>
      <c r="Y176" s="147"/>
      <c r="Z176" s="147"/>
      <c r="AA176" s="7"/>
    </row>
    <row r="177" spans="16:27" x14ac:dyDescent="0.2">
      <c r="P177" s="10"/>
      <c r="Q177" s="10"/>
      <c r="R177" s="10"/>
      <c r="S177" s="10"/>
      <c r="T177" s="92"/>
      <c r="U177" s="10"/>
      <c r="V177" s="10"/>
      <c r="W177" s="10"/>
      <c r="X177" s="7"/>
      <c r="Y177" s="147"/>
      <c r="Z177" s="147"/>
      <c r="AA177" s="7"/>
    </row>
    <row r="178" spans="16:27" x14ac:dyDescent="0.2">
      <c r="P178" s="10"/>
      <c r="Q178" s="10"/>
      <c r="R178" s="10"/>
      <c r="S178" s="10"/>
      <c r="T178" s="92"/>
      <c r="U178" s="10"/>
      <c r="V178" s="10"/>
      <c r="W178" s="10"/>
      <c r="X178" s="7"/>
      <c r="Y178" s="147"/>
      <c r="Z178" s="147"/>
      <c r="AA178" s="7"/>
    </row>
    <row r="179" spans="16:27" x14ac:dyDescent="0.2">
      <c r="P179" s="10"/>
      <c r="Q179" s="10"/>
      <c r="R179" s="10"/>
      <c r="S179" s="10"/>
      <c r="T179" s="92"/>
      <c r="U179" s="10"/>
      <c r="V179" s="10"/>
      <c r="W179" s="10"/>
      <c r="X179" s="7"/>
      <c r="Y179" s="147"/>
      <c r="Z179" s="147"/>
      <c r="AA179" s="7"/>
    </row>
    <row r="180" spans="16:27" x14ac:dyDescent="0.2">
      <c r="P180" s="10"/>
      <c r="Q180" s="10"/>
      <c r="R180" s="10"/>
      <c r="S180" s="10"/>
      <c r="T180" s="92"/>
      <c r="U180" s="10"/>
      <c r="V180" s="10"/>
      <c r="W180" s="10"/>
      <c r="X180" s="7"/>
      <c r="Y180" s="147"/>
      <c r="Z180" s="147"/>
      <c r="AA180" s="7"/>
    </row>
    <row r="181" spans="16:27" x14ac:dyDescent="0.2">
      <c r="P181" s="10"/>
      <c r="Q181" s="10"/>
      <c r="R181" s="10"/>
      <c r="S181" s="10"/>
      <c r="T181" s="92"/>
      <c r="U181" s="10"/>
      <c r="V181" s="10"/>
      <c r="W181" s="10"/>
      <c r="X181" s="7"/>
      <c r="Y181" s="147"/>
      <c r="Z181" s="147"/>
      <c r="AA181" s="7"/>
    </row>
    <row r="182" spans="16:27" x14ac:dyDescent="0.2">
      <c r="P182" s="10"/>
      <c r="Q182" s="10"/>
      <c r="R182" s="10"/>
      <c r="S182" s="10"/>
      <c r="T182" s="92"/>
      <c r="U182" s="10"/>
      <c r="V182" s="10"/>
      <c r="W182" s="10"/>
      <c r="X182" s="7"/>
      <c r="Y182" s="147"/>
      <c r="Z182" s="147"/>
      <c r="AA182" s="7"/>
    </row>
    <row r="183" spans="16:27" x14ac:dyDescent="0.2">
      <c r="P183" s="10"/>
      <c r="Q183" s="10"/>
      <c r="R183" s="10"/>
      <c r="S183" s="10"/>
      <c r="T183" s="92"/>
      <c r="U183" s="10"/>
      <c r="V183" s="10"/>
      <c r="W183" s="10"/>
      <c r="X183" s="7"/>
      <c r="Y183" s="147"/>
      <c r="Z183" s="147"/>
      <c r="AA183" s="7"/>
    </row>
    <row r="184" spans="16:27" x14ac:dyDescent="0.2">
      <c r="P184" s="10"/>
      <c r="Q184" s="10"/>
      <c r="R184" s="10"/>
      <c r="S184" s="10"/>
      <c r="T184" s="92"/>
      <c r="U184" s="10"/>
      <c r="V184" s="10"/>
      <c r="W184" s="10"/>
      <c r="X184" s="7"/>
      <c r="Y184" s="147"/>
      <c r="Z184" s="147"/>
      <c r="AA184" s="7"/>
    </row>
    <row r="185" spans="16:27" x14ac:dyDescent="0.2">
      <c r="P185" s="10"/>
      <c r="Q185" s="10"/>
      <c r="R185" s="10"/>
      <c r="S185" s="10"/>
      <c r="T185" s="92"/>
      <c r="U185" s="10"/>
      <c r="V185" s="10"/>
      <c r="W185" s="10"/>
      <c r="X185" s="7"/>
      <c r="Y185" s="147"/>
      <c r="Z185" s="147"/>
      <c r="AA185" s="7"/>
    </row>
    <row r="186" spans="16:27" x14ac:dyDescent="0.2">
      <c r="P186" s="10"/>
      <c r="Q186" s="10"/>
      <c r="R186" s="10"/>
      <c r="S186" s="10"/>
      <c r="T186" s="92"/>
      <c r="U186" s="10"/>
      <c r="V186" s="10"/>
      <c r="W186" s="10"/>
      <c r="X186" s="7"/>
      <c r="Y186" s="147"/>
      <c r="Z186" s="147"/>
      <c r="AA186" s="7"/>
    </row>
    <row r="187" spans="16:27" x14ac:dyDescent="0.2">
      <c r="P187" s="10"/>
      <c r="Q187" s="10"/>
      <c r="R187" s="10"/>
      <c r="S187" s="10"/>
      <c r="T187" s="92"/>
      <c r="U187" s="10"/>
      <c r="V187" s="10"/>
      <c r="W187" s="10"/>
      <c r="X187" s="7"/>
      <c r="Y187" s="147"/>
      <c r="Z187" s="147"/>
      <c r="AA187" s="7"/>
    </row>
    <row r="188" spans="16:27" x14ac:dyDescent="0.2">
      <c r="P188" s="10"/>
      <c r="Q188" s="10"/>
      <c r="R188" s="10"/>
      <c r="S188" s="10"/>
      <c r="T188" s="92"/>
      <c r="U188" s="10"/>
      <c r="V188" s="10"/>
      <c r="W188" s="10"/>
      <c r="X188" s="7"/>
      <c r="Y188" s="147"/>
      <c r="Z188" s="147"/>
      <c r="AA188" s="7"/>
    </row>
    <row r="189" spans="16:27" x14ac:dyDescent="0.2">
      <c r="P189" s="10"/>
      <c r="Q189" s="10"/>
      <c r="R189" s="10"/>
      <c r="S189" s="10"/>
      <c r="T189" s="92"/>
      <c r="U189" s="10"/>
      <c r="V189" s="10"/>
      <c r="W189" s="10"/>
      <c r="X189" s="7"/>
      <c r="Y189" s="147"/>
      <c r="Z189" s="147"/>
      <c r="AA189" s="7"/>
    </row>
    <row r="190" spans="16:27" x14ac:dyDescent="0.2">
      <c r="P190" s="10"/>
      <c r="Q190" s="10"/>
      <c r="R190" s="10"/>
      <c r="S190" s="10"/>
      <c r="T190" s="92"/>
      <c r="U190" s="10"/>
      <c r="V190" s="10"/>
      <c r="W190" s="10"/>
      <c r="X190" s="7"/>
      <c r="Y190" s="147"/>
      <c r="Z190" s="147"/>
      <c r="AA190" s="7"/>
    </row>
    <row r="191" spans="16:27" x14ac:dyDescent="0.2">
      <c r="P191" s="10"/>
      <c r="Q191" s="10"/>
      <c r="R191" s="10"/>
      <c r="S191" s="10"/>
      <c r="T191" s="92"/>
      <c r="U191" s="10"/>
      <c r="V191" s="10"/>
      <c r="W191" s="10"/>
      <c r="X191" s="7"/>
      <c r="Y191" s="147"/>
      <c r="Z191" s="147"/>
      <c r="AA191" s="7"/>
    </row>
    <row r="192" spans="16:27" x14ac:dyDescent="0.2">
      <c r="P192" s="10"/>
      <c r="Q192" s="10"/>
      <c r="R192" s="10"/>
      <c r="S192" s="10"/>
      <c r="T192" s="92"/>
      <c r="U192" s="10"/>
      <c r="V192" s="10"/>
      <c r="W192" s="10"/>
      <c r="X192" s="7"/>
      <c r="Y192" s="147"/>
      <c r="Z192" s="147"/>
      <c r="AA192" s="7"/>
    </row>
    <row r="193" spans="14:27" x14ac:dyDescent="0.2">
      <c r="P193" s="10"/>
      <c r="Q193" s="10"/>
      <c r="R193" s="10"/>
      <c r="S193" s="10"/>
      <c r="T193" s="92"/>
      <c r="U193" s="10"/>
      <c r="V193" s="10"/>
      <c r="W193" s="10"/>
      <c r="X193" s="7"/>
      <c r="Y193" s="147"/>
      <c r="Z193" s="147"/>
      <c r="AA193" s="7"/>
    </row>
    <row r="194" spans="14:27" x14ac:dyDescent="0.2">
      <c r="P194" s="10"/>
      <c r="Q194" s="10"/>
      <c r="R194" s="10"/>
      <c r="S194" s="10"/>
      <c r="T194" s="92"/>
      <c r="U194" s="10"/>
      <c r="V194" s="10"/>
      <c r="W194" s="10"/>
      <c r="X194" s="7"/>
      <c r="Y194" s="147"/>
      <c r="Z194" s="147"/>
      <c r="AA194" s="7"/>
    </row>
    <row r="195" spans="14:27" x14ac:dyDescent="0.2">
      <c r="P195" s="10"/>
      <c r="Q195" s="10"/>
      <c r="R195" s="10"/>
      <c r="S195" s="10"/>
      <c r="T195" s="92"/>
      <c r="U195" s="10"/>
      <c r="V195" s="10"/>
      <c r="W195" s="10"/>
      <c r="X195" s="7"/>
      <c r="Y195" s="147"/>
      <c r="Z195" s="147"/>
      <c r="AA195" s="7"/>
    </row>
    <row r="196" spans="14:27" x14ac:dyDescent="0.2">
      <c r="P196" s="10"/>
      <c r="Q196" s="10"/>
      <c r="R196" s="10"/>
      <c r="S196" s="10"/>
      <c r="T196" s="92"/>
      <c r="U196" s="10"/>
      <c r="V196" s="10"/>
      <c r="W196" s="10"/>
      <c r="X196" s="7"/>
      <c r="Y196" s="147"/>
      <c r="Z196" s="147"/>
      <c r="AA196" s="7"/>
    </row>
    <row r="197" spans="14:27" x14ac:dyDescent="0.2">
      <c r="P197" s="10"/>
      <c r="Q197" s="10"/>
      <c r="R197" s="10"/>
      <c r="S197" s="10"/>
      <c r="T197" s="92"/>
      <c r="U197" s="10"/>
      <c r="V197" s="10"/>
      <c r="W197" s="10"/>
      <c r="X197" s="7"/>
      <c r="Y197" s="147"/>
      <c r="Z197" s="147"/>
      <c r="AA197" s="7"/>
    </row>
    <row r="198" spans="14:27" x14ac:dyDescent="0.2">
      <c r="N198" s="7"/>
      <c r="O198" s="92"/>
      <c r="P198" s="10"/>
      <c r="Q198" s="10"/>
      <c r="R198" s="10"/>
      <c r="S198" s="10"/>
      <c r="T198" s="92"/>
      <c r="U198" s="10"/>
      <c r="V198" s="10"/>
      <c r="W198" s="10"/>
      <c r="X198" s="7"/>
      <c r="Y198" s="147"/>
      <c r="Z198" s="147"/>
      <c r="AA198" s="7"/>
    </row>
    <row r="199" spans="14:27" x14ac:dyDescent="0.2">
      <c r="N199" s="7"/>
      <c r="O199" s="92"/>
      <c r="P199" s="10"/>
      <c r="Q199" s="10"/>
      <c r="R199" s="10"/>
      <c r="S199" s="10"/>
      <c r="T199" s="92"/>
      <c r="U199" s="10"/>
      <c r="V199" s="10"/>
      <c r="W199" s="10"/>
      <c r="X199" s="7"/>
      <c r="Y199" s="147"/>
      <c r="Z199" s="147"/>
      <c r="AA199" s="7"/>
    </row>
    <row r="200" spans="14:27" x14ac:dyDescent="0.2">
      <c r="N200" s="7"/>
      <c r="O200" s="92"/>
      <c r="P200" s="10"/>
      <c r="Q200" s="10"/>
      <c r="R200" s="10"/>
      <c r="S200" s="10"/>
      <c r="T200" s="92"/>
      <c r="U200" s="10"/>
      <c r="V200" s="10"/>
      <c r="W200" s="10"/>
      <c r="X200" s="7"/>
      <c r="Y200" s="147"/>
      <c r="Z200" s="147"/>
      <c r="AA200" s="7"/>
    </row>
    <row r="201" spans="14:27" x14ac:dyDescent="0.2">
      <c r="N201" s="7"/>
      <c r="O201" s="92"/>
      <c r="P201" s="10"/>
      <c r="Q201" s="10"/>
      <c r="R201" s="10"/>
      <c r="S201" s="10"/>
      <c r="T201" s="92"/>
      <c r="U201" s="10"/>
      <c r="V201" s="10"/>
      <c r="W201" s="10"/>
      <c r="X201" s="7"/>
      <c r="Y201" s="147"/>
      <c r="Z201" s="147"/>
      <c r="AA201" s="7"/>
    </row>
    <row r="202" spans="14:27" x14ac:dyDescent="0.2">
      <c r="N202" s="7"/>
      <c r="O202" s="92"/>
      <c r="P202" s="10"/>
      <c r="Q202" s="10"/>
      <c r="R202" s="10"/>
      <c r="S202" s="10"/>
      <c r="T202" s="92"/>
      <c r="U202" s="10"/>
      <c r="V202" s="10"/>
      <c r="W202" s="10"/>
      <c r="X202" s="7"/>
      <c r="Y202" s="147"/>
      <c r="Z202" s="147"/>
      <c r="AA202" s="7"/>
    </row>
    <row r="203" spans="14:27" x14ac:dyDescent="0.2">
      <c r="N203" s="7"/>
      <c r="O203" s="92"/>
      <c r="P203" s="10"/>
      <c r="Q203" s="10"/>
      <c r="R203" s="10"/>
      <c r="S203" s="10"/>
      <c r="T203" s="92"/>
      <c r="U203" s="10"/>
      <c r="V203" s="10"/>
      <c r="W203" s="10"/>
      <c r="X203" s="7"/>
      <c r="Y203" s="147"/>
      <c r="Z203" s="147"/>
      <c r="AA203" s="7"/>
    </row>
    <row r="204" spans="14:27" x14ac:dyDescent="0.2">
      <c r="N204" s="7"/>
      <c r="O204" s="92"/>
      <c r="P204" s="10"/>
      <c r="Q204" s="10"/>
      <c r="R204" s="10"/>
      <c r="S204" s="10"/>
      <c r="T204" s="92"/>
      <c r="U204" s="10"/>
      <c r="V204" s="10"/>
      <c r="W204" s="10"/>
      <c r="X204" s="7"/>
      <c r="Y204" s="147"/>
      <c r="Z204" s="147"/>
      <c r="AA204" s="7"/>
    </row>
    <row r="205" spans="14:27" x14ac:dyDescent="0.2">
      <c r="N205" s="7"/>
      <c r="O205" s="92"/>
      <c r="P205" s="10"/>
      <c r="Q205" s="10"/>
      <c r="R205" s="10"/>
      <c r="S205" s="10"/>
      <c r="T205" s="92"/>
      <c r="U205" s="10"/>
      <c r="V205" s="10"/>
      <c r="W205" s="10"/>
      <c r="X205" s="7"/>
      <c r="Y205" s="147"/>
      <c r="Z205" s="147"/>
      <c r="AA205" s="7"/>
    </row>
    <row r="206" spans="14:27" x14ac:dyDescent="0.2">
      <c r="N206" s="7"/>
      <c r="O206" s="92"/>
      <c r="P206" s="10"/>
      <c r="Q206" s="10"/>
      <c r="R206" s="10"/>
      <c r="S206" s="10"/>
      <c r="T206" s="92"/>
      <c r="U206" s="10"/>
      <c r="V206" s="10"/>
      <c r="W206" s="10"/>
      <c r="X206" s="7"/>
      <c r="Y206" s="147"/>
      <c r="Z206" s="147"/>
      <c r="AA206" s="7"/>
    </row>
    <row r="207" spans="14:27" x14ac:dyDescent="0.2">
      <c r="N207" s="7"/>
      <c r="O207" s="92"/>
      <c r="P207" s="10"/>
      <c r="Q207" s="10"/>
      <c r="R207" s="10"/>
      <c r="S207" s="10"/>
      <c r="T207" s="92"/>
      <c r="U207" s="10"/>
      <c r="V207" s="10"/>
      <c r="W207" s="10"/>
      <c r="X207" s="7"/>
      <c r="Y207" s="147"/>
      <c r="Z207" s="147"/>
      <c r="AA207" s="7"/>
    </row>
    <row r="208" spans="14:27" x14ac:dyDescent="0.2">
      <c r="N208" s="7"/>
      <c r="O208" s="92"/>
      <c r="P208" s="10"/>
      <c r="Q208" s="10"/>
      <c r="R208" s="10"/>
      <c r="S208" s="10"/>
      <c r="T208" s="92"/>
      <c r="U208" s="10"/>
      <c r="V208" s="10"/>
      <c r="W208" s="10"/>
      <c r="X208" s="7"/>
      <c r="Y208" s="147"/>
      <c r="Z208" s="147"/>
      <c r="AA208" s="7"/>
    </row>
    <row r="209" spans="14:27" x14ac:dyDescent="0.2">
      <c r="N209" s="7"/>
      <c r="O209" s="92"/>
      <c r="P209" s="10"/>
      <c r="Q209" s="10"/>
      <c r="R209" s="10"/>
      <c r="S209" s="10"/>
      <c r="T209" s="92"/>
      <c r="U209" s="10"/>
      <c r="V209" s="10"/>
      <c r="W209" s="10"/>
      <c r="X209" s="7"/>
      <c r="Y209" s="147"/>
      <c r="Z209" s="147"/>
      <c r="AA209" s="7"/>
    </row>
    <row r="210" spans="14:27" x14ac:dyDescent="0.2">
      <c r="N210" s="7"/>
      <c r="O210" s="92"/>
      <c r="P210" s="10"/>
      <c r="Q210" s="10"/>
      <c r="R210" s="10"/>
      <c r="S210" s="10"/>
      <c r="T210" s="92"/>
      <c r="U210" s="10"/>
      <c r="V210" s="10"/>
      <c r="W210" s="10"/>
      <c r="X210" s="7"/>
      <c r="Y210" s="147"/>
      <c r="Z210" s="147"/>
      <c r="AA210" s="7"/>
    </row>
    <row r="211" spans="14:27" x14ac:dyDescent="0.2">
      <c r="N211" s="7"/>
      <c r="O211" s="92"/>
      <c r="P211" s="10"/>
      <c r="Q211" s="10"/>
      <c r="R211" s="10"/>
      <c r="S211" s="10"/>
      <c r="T211" s="92"/>
      <c r="U211" s="10"/>
      <c r="V211" s="10"/>
      <c r="W211" s="10"/>
      <c r="X211" s="7"/>
      <c r="Y211" s="147"/>
      <c r="Z211" s="147"/>
      <c r="AA211" s="7"/>
    </row>
    <row r="212" spans="14:27" x14ac:dyDescent="0.2">
      <c r="N212" s="7"/>
      <c r="O212" s="92"/>
      <c r="P212" s="10"/>
      <c r="Q212" s="10"/>
      <c r="R212" s="10"/>
      <c r="S212" s="10"/>
      <c r="T212" s="92"/>
      <c r="U212" s="10"/>
      <c r="V212" s="10"/>
      <c r="W212" s="10"/>
      <c r="X212" s="7"/>
      <c r="Y212" s="147"/>
      <c r="Z212" s="147"/>
      <c r="AA212" s="7"/>
    </row>
    <row r="213" spans="14:27" x14ac:dyDescent="0.2">
      <c r="N213" s="7"/>
      <c r="O213" s="92"/>
      <c r="P213" s="10"/>
      <c r="Q213" s="10"/>
      <c r="R213" s="10"/>
      <c r="S213" s="10"/>
      <c r="T213" s="92"/>
      <c r="U213" s="10"/>
      <c r="V213" s="10"/>
      <c r="W213" s="10"/>
      <c r="X213" s="7"/>
      <c r="Y213" s="147"/>
      <c r="Z213" s="147"/>
      <c r="AA213" s="7"/>
    </row>
    <row r="214" spans="14:27" x14ac:dyDescent="0.2">
      <c r="N214" s="7"/>
      <c r="O214" s="92"/>
      <c r="P214" s="10"/>
      <c r="Q214" s="10"/>
      <c r="R214" s="10"/>
      <c r="S214" s="10"/>
      <c r="T214" s="92"/>
      <c r="U214" s="10"/>
      <c r="V214" s="10"/>
      <c r="W214" s="10"/>
      <c r="X214" s="7"/>
      <c r="Y214" s="147"/>
      <c r="Z214" s="147"/>
      <c r="AA214" s="7"/>
    </row>
    <row r="215" spans="14:27" x14ac:dyDescent="0.2">
      <c r="N215" s="7"/>
      <c r="O215" s="92"/>
      <c r="P215" s="10"/>
      <c r="Q215" s="10"/>
      <c r="R215" s="10"/>
      <c r="S215" s="10"/>
      <c r="T215" s="92"/>
      <c r="U215" s="10"/>
      <c r="V215" s="10"/>
      <c r="W215" s="10"/>
      <c r="X215" s="7"/>
      <c r="Y215" s="147"/>
      <c r="Z215" s="147"/>
      <c r="AA215" s="7"/>
    </row>
    <row r="216" spans="14:27" x14ac:dyDescent="0.2">
      <c r="N216" s="7"/>
      <c r="O216" s="92"/>
      <c r="P216" s="10"/>
      <c r="Q216" s="10"/>
      <c r="R216" s="10"/>
      <c r="S216" s="10"/>
      <c r="T216" s="92"/>
      <c r="U216" s="10"/>
      <c r="V216" s="10"/>
      <c r="W216" s="10"/>
      <c r="X216" s="7"/>
      <c r="Y216" s="147"/>
      <c r="Z216" s="147"/>
      <c r="AA216" s="7"/>
    </row>
    <row r="217" spans="14:27" x14ac:dyDescent="0.2">
      <c r="N217" s="7"/>
      <c r="O217" s="92"/>
      <c r="P217" s="10"/>
      <c r="Q217" s="10"/>
      <c r="R217" s="10"/>
      <c r="S217" s="10"/>
      <c r="T217" s="92"/>
      <c r="U217" s="10"/>
      <c r="V217" s="10"/>
      <c r="W217" s="10"/>
      <c r="X217" s="7"/>
      <c r="Y217" s="147"/>
      <c r="Z217" s="147"/>
      <c r="AA217" s="7"/>
    </row>
    <row r="218" spans="14:27" x14ac:dyDescent="0.2">
      <c r="N218" s="7"/>
      <c r="O218" s="92"/>
      <c r="P218" s="10"/>
      <c r="Q218" s="10"/>
      <c r="R218" s="10"/>
      <c r="S218" s="10"/>
      <c r="T218" s="92"/>
      <c r="U218" s="10"/>
      <c r="V218" s="10"/>
      <c r="W218" s="10"/>
      <c r="X218" s="7"/>
      <c r="Y218" s="147"/>
      <c r="Z218" s="147"/>
      <c r="AA218" s="7"/>
    </row>
    <row r="219" spans="14:27" x14ac:dyDescent="0.2">
      <c r="N219" s="7"/>
      <c r="O219" s="92"/>
      <c r="P219" s="10"/>
      <c r="Q219" s="10"/>
      <c r="R219" s="10"/>
      <c r="S219" s="10"/>
      <c r="T219" s="92"/>
      <c r="U219" s="10"/>
      <c r="V219" s="10"/>
      <c r="W219" s="10"/>
      <c r="X219" s="7"/>
      <c r="Y219" s="147"/>
      <c r="Z219" s="147"/>
      <c r="AA219" s="7"/>
    </row>
    <row r="220" spans="14:27" x14ac:dyDescent="0.2">
      <c r="N220" s="7"/>
      <c r="O220" s="92"/>
      <c r="P220" s="10"/>
      <c r="Q220" s="10"/>
      <c r="R220" s="10"/>
      <c r="S220" s="10"/>
      <c r="T220" s="92"/>
      <c r="U220" s="10"/>
      <c r="V220" s="10"/>
      <c r="W220" s="10"/>
      <c r="X220" s="7"/>
      <c r="Y220" s="147"/>
      <c r="Z220" s="147"/>
      <c r="AA220" s="7"/>
    </row>
    <row r="221" spans="14:27" x14ac:dyDescent="0.2">
      <c r="N221" s="7"/>
      <c r="O221" s="92"/>
      <c r="P221" s="10"/>
      <c r="Q221" s="10"/>
      <c r="R221" s="10"/>
      <c r="S221" s="10"/>
      <c r="T221" s="92"/>
      <c r="U221" s="10"/>
      <c r="V221" s="10"/>
      <c r="W221" s="10"/>
      <c r="X221" s="7"/>
      <c r="Y221" s="147"/>
      <c r="Z221" s="147"/>
      <c r="AA221" s="7"/>
    </row>
    <row r="222" spans="14:27" x14ac:dyDescent="0.2">
      <c r="N222" s="7"/>
      <c r="O222" s="92"/>
      <c r="P222" s="10"/>
      <c r="Q222" s="10"/>
      <c r="R222" s="10"/>
      <c r="S222" s="10"/>
      <c r="T222" s="92"/>
      <c r="U222" s="10"/>
      <c r="V222" s="10"/>
      <c r="W222" s="10"/>
      <c r="X222" s="7"/>
      <c r="Y222" s="147"/>
      <c r="Z222" s="147"/>
      <c r="AA222" s="7"/>
    </row>
    <row r="223" spans="14:27" x14ac:dyDescent="0.2">
      <c r="N223" s="7"/>
      <c r="O223" s="92"/>
      <c r="P223" s="10"/>
      <c r="Q223" s="10"/>
      <c r="R223" s="10"/>
      <c r="S223" s="10"/>
      <c r="T223" s="92"/>
      <c r="U223" s="10"/>
      <c r="V223" s="10"/>
      <c r="W223" s="10"/>
      <c r="X223" s="7"/>
      <c r="Y223" s="147"/>
      <c r="Z223" s="147"/>
      <c r="AA223" s="7"/>
    </row>
    <row r="224" spans="14:27" x14ac:dyDescent="0.2">
      <c r="N224" s="7"/>
      <c r="O224" s="92"/>
      <c r="P224" s="10"/>
      <c r="Q224" s="10"/>
      <c r="R224" s="10"/>
      <c r="S224" s="10"/>
      <c r="T224" s="92"/>
      <c r="U224" s="10"/>
      <c r="V224" s="10"/>
      <c r="W224" s="10"/>
      <c r="X224" s="7"/>
      <c r="Y224" s="147"/>
      <c r="Z224" s="147"/>
      <c r="AA224" s="7"/>
    </row>
    <row r="225" spans="14:27" x14ac:dyDescent="0.2">
      <c r="N225" s="7"/>
      <c r="O225" s="92"/>
      <c r="P225" s="10"/>
      <c r="Q225" s="10"/>
      <c r="R225" s="10"/>
      <c r="S225" s="10"/>
      <c r="T225" s="92"/>
      <c r="U225" s="10"/>
      <c r="V225" s="10"/>
      <c r="W225" s="10"/>
      <c r="X225" s="7"/>
      <c r="Y225" s="147"/>
      <c r="Z225" s="147"/>
      <c r="AA225" s="7"/>
    </row>
    <row r="226" spans="14:27" x14ac:dyDescent="0.2">
      <c r="N226" s="7"/>
      <c r="O226" s="92"/>
      <c r="P226" s="10"/>
      <c r="Q226" s="10"/>
      <c r="R226" s="10"/>
      <c r="S226" s="10"/>
      <c r="T226" s="92"/>
      <c r="U226" s="10"/>
      <c r="V226" s="10"/>
      <c r="W226" s="10"/>
      <c r="X226" s="7"/>
      <c r="Y226" s="147"/>
      <c r="Z226" s="147"/>
      <c r="AA226" s="7"/>
    </row>
    <row r="227" spans="14:27" x14ac:dyDescent="0.2">
      <c r="N227" s="7"/>
      <c r="O227" s="92"/>
      <c r="P227" s="10"/>
      <c r="Q227" s="10"/>
      <c r="R227" s="10"/>
      <c r="S227" s="10"/>
      <c r="T227" s="92"/>
      <c r="U227" s="10"/>
      <c r="V227" s="10"/>
      <c r="W227" s="10"/>
      <c r="X227" s="7"/>
      <c r="Y227" s="147"/>
      <c r="Z227" s="147"/>
      <c r="AA227" s="7"/>
    </row>
    <row r="228" spans="14:27" x14ac:dyDescent="0.2">
      <c r="N228" s="7"/>
      <c r="O228" s="92"/>
      <c r="P228" s="10"/>
      <c r="Q228" s="10"/>
      <c r="R228" s="10"/>
      <c r="S228" s="10"/>
      <c r="T228" s="92"/>
      <c r="U228" s="10"/>
      <c r="V228" s="10"/>
      <c r="W228" s="10"/>
      <c r="X228" s="7"/>
      <c r="Y228" s="147"/>
      <c r="Z228" s="147"/>
      <c r="AA228" s="7"/>
    </row>
    <row r="229" spans="14:27" x14ac:dyDescent="0.2">
      <c r="N229" s="7"/>
      <c r="O229" s="92"/>
      <c r="P229" s="10"/>
      <c r="Q229" s="10"/>
      <c r="R229" s="10"/>
      <c r="S229" s="10"/>
      <c r="T229" s="92"/>
      <c r="U229" s="10"/>
      <c r="V229" s="10"/>
      <c r="W229" s="10"/>
      <c r="X229" s="7"/>
      <c r="Y229" s="147"/>
      <c r="Z229" s="147"/>
      <c r="AA229" s="7"/>
    </row>
    <row r="230" spans="14:27" x14ac:dyDescent="0.2">
      <c r="N230" s="7"/>
      <c r="O230" s="92"/>
      <c r="P230" s="10"/>
      <c r="Q230" s="10"/>
      <c r="R230" s="10"/>
      <c r="S230" s="10"/>
      <c r="T230" s="92"/>
      <c r="U230" s="10"/>
      <c r="V230" s="10"/>
      <c r="W230" s="10"/>
      <c r="X230" s="7"/>
      <c r="Y230" s="147"/>
      <c r="Z230" s="147"/>
      <c r="AA230" s="7"/>
    </row>
    <row r="231" spans="14:27" x14ac:dyDescent="0.2">
      <c r="N231" s="7"/>
      <c r="O231" s="92"/>
      <c r="P231" s="10"/>
      <c r="Q231" s="10"/>
      <c r="R231" s="10"/>
      <c r="S231" s="10"/>
      <c r="T231" s="92"/>
      <c r="U231" s="10"/>
      <c r="V231" s="10"/>
      <c r="W231" s="10"/>
      <c r="X231" s="7"/>
      <c r="Y231" s="147"/>
      <c r="Z231" s="147"/>
      <c r="AA231" s="7"/>
    </row>
    <row r="232" spans="14:27" x14ac:dyDescent="0.2">
      <c r="N232" s="7"/>
      <c r="O232" s="92"/>
      <c r="P232" s="10"/>
      <c r="Q232" s="10"/>
      <c r="R232" s="10"/>
      <c r="S232" s="10"/>
      <c r="T232" s="92"/>
      <c r="U232" s="10"/>
      <c r="V232" s="10"/>
      <c r="W232" s="10"/>
      <c r="X232" s="7"/>
      <c r="Y232" s="147"/>
      <c r="Z232" s="147"/>
      <c r="AA232" s="7"/>
    </row>
    <row r="233" spans="14:27" x14ac:dyDescent="0.2">
      <c r="N233" s="7"/>
      <c r="O233" s="92"/>
      <c r="P233" s="10"/>
      <c r="Q233" s="10"/>
      <c r="R233" s="10"/>
      <c r="S233" s="10"/>
      <c r="T233" s="92"/>
      <c r="U233" s="10"/>
      <c r="V233" s="10"/>
      <c r="W233" s="10"/>
      <c r="X233" s="7"/>
      <c r="Y233" s="147"/>
      <c r="Z233" s="147"/>
      <c r="AA233" s="7"/>
    </row>
    <row r="234" spans="14:27" x14ac:dyDescent="0.2">
      <c r="N234" s="7"/>
      <c r="O234" s="92"/>
      <c r="P234" s="10"/>
      <c r="Q234" s="10"/>
      <c r="R234" s="10"/>
      <c r="S234" s="10"/>
      <c r="T234" s="92"/>
      <c r="U234" s="10"/>
      <c r="V234" s="10"/>
      <c r="W234" s="10"/>
      <c r="X234" s="7"/>
      <c r="Y234" s="147"/>
      <c r="Z234" s="147"/>
      <c r="AA234" s="7"/>
    </row>
    <row r="235" spans="14:27" x14ac:dyDescent="0.2">
      <c r="N235" s="7"/>
      <c r="O235" s="92"/>
      <c r="P235" s="10"/>
      <c r="Q235" s="10"/>
      <c r="R235" s="10"/>
      <c r="S235" s="10"/>
      <c r="T235" s="92"/>
      <c r="U235" s="10"/>
      <c r="V235" s="10"/>
      <c r="W235" s="10"/>
      <c r="X235" s="7"/>
      <c r="Y235" s="147"/>
      <c r="Z235" s="147"/>
      <c r="AA235" s="7"/>
    </row>
    <row r="236" spans="14:27" x14ac:dyDescent="0.2">
      <c r="N236" s="7"/>
      <c r="O236" s="92"/>
      <c r="P236" s="10"/>
      <c r="Q236" s="10"/>
      <c r="R236" s="10"/>
      <c r="S236" s="10"/>
      <c r="T236" s="92"/>
      <c r="U236" s="10"/>
      <c r="V236" s="10"/>
      <c r="W236" s="10"/>
      <c r="X236" s="7"/>
      <c r="Y236" s="147"/>
      <c r="Z236" s="147"/>
      <c r="AA236" s="7"/>
    </row>
    <row r="237" spans="14:27" x14ac:dyDescent="0.2">
      <c r="N237" s="7"/>
      <c r="O237" s="92"/>
      <c r="P237" s="10"/>
      <c r="Q237" s="10"/>
      <c r="R237" s="10"/>
      <c r="S237" s="10"/>
      <c r="T237" s="92"/>
      <c r="U237" s="10"/>
      <c r="V237" s="10"/>
      <c r="W237" s="10"/>
      <c r="X237" s="7"/>
      <c r="Y237" s="147"/>
      <c r="Z237" s="147"/>
      <c r="AA237" s="7"/>
    </row>
    <row r="238" spans="14:27" x14ac:dyDescent="0.2">
      <c r="N238" s="7"/>
      <c r="O238" s="92"/>
      <c r="P238" s="10"/>
      <c r="Q238" s="10"/>
      <c r="R238" s="10"/>
      <c r="S238" s="10"/>
      <c r="T238" s="92"/>
      <c r="U238" s="10"/>
      <c r="V238" s="10"/>
      <c r="W238" s="10"/>
      <c r="X238" s="7"/>
      <c r="Y238" s="147"/>
      <c r="Z238" s="147"/>
      <c r="AA238" s="7"/>
    </row>
    <row r="239" spans="14:27" x14ac:dyDescent="0.2">
      <c r="N239" s="7"/>
      <c r="O239" s="92"/>
      <c r="P239" s="10"/>
      <c r="Q239" s="10"/>
      <c r="R239" s="10"/>
      <c r="S239" s="10"/>
      <c r="T239" s="92"/>
      <c r="U239" s="10"/>
      <c r="V239" s="10"/>
      <c r="W239" s="10"/>
      <c r="X239" s="7"/>
      <c r="Y239" s="147"/>
      <c r="Z239" s="147"/>
      <c r="AA239" s="7"/>
    </row>
    <row r="240" spans="14:27" x14ac:dyDescent="0.2">
      <c r="N240" s="7"/>
      <c r="O240" s="92"/>
      <c r="P240" s="10"/>
      <c r="Q240" s="10"/>
      <c r="R240" s="10"/>
      <c r="S240" s="10"/>
      <c r="T240" s="92"/>
      <c r="U240" s="10"/>
      <c r="V240" s="10"/>
      <c r="W240" s="10"/>
      <c r="X240" s="7"/>
      <c r="Y240" s="147"/>
      <c r="Z240" s="147"/>
      <c r="AA240" s="7"/>
    </row>
    <row r="241" spans="14:27" x14ac:dyDescent="0.2">
      <c r="N241" s="7"/>
      <c r="O241" s="92"/>
      <c r="P241" s="10"/>
      <c r="Q241" s="10"/>
      <c r="R241" s="10"/>
      <c r="S241" s="10"/>
      <c r="T241" s="92"/>
      <c r="U241" s="10"/>
      <c r="V241" s="10"/>
      <c r="W241" s="10"/>
      <c r="X241" s="7"/>
      <c r="Y241" s="147"/>
      <c r="Z241" s="147"/>
      <c r="AA241" s="7"/>
    </row>
    <row r="242" spans="14:27" x14ac:dyDescent="0.2">
      <c r="N242" s="7"/>
      <c r="O242" s="92"/>
      <c r="P242" s="10"/>
      <c r="Q242" s="10"/>
      <c r="R242" s="10"/>
      <c r="S242" s="10"/>
      <c r="T242" s="92"/>
      <c r="U242" s="10"/>
      <c r="V242" s="10"/>
      <c r="W242" s="10"/>
      <c r="X242" s="7"/>
      <c r="Y242" s="147"/>
      <c r="Z242" s="147"/>
      <c r="AA242" s="7"/>
    </row>
    <row r="243" spans="14:27" x14ac:dyDescent="0.2">
      <c r="N243" s="7"/>
      <c r="O243" s="92"/>
      <c r="P243" s="10"/>
      <c r="Q243" s="10"/>
      <c r="R243" s="10"/>
      <c r="S243" s="10"/>
      <c r="T243" s="92"/>
      <c r="U243" s="10"/>
      <c r="V243" s="10"/>
      <c r="W243" s="10"/>
      <c r="X243" s="7"/>
      <c r="Y243" s="147"/>
      <c r="Z243" s="147"/>
      <c r="AA243" s="7"/>
    </row>
    <row r="244" spans="14:27" x14ac:dyDescent="0.2">
      <c r="N244" s="7"/>
      <c r="O244" s="92"/>
      <c r="P244" s="10"/>
      <c r="Q244" s="10"/>
      <c r="R244" s="10"/>
      <c r="S244" s="10"/>
      <c r="T244" s="92"/>
      <c r="U244" s="10"/>
      <c r="V244" s="10"/>
      <c r="W244" s="10"/>
      <c r="X244" s="7"/>
      <c r="Y244" s="147"/>
      <c r="Z244" s="147"/>
      <c r="AA244" s="7"/>
    </row>
    <row r="245" spans="14:27" x14ac:dyDescent="0.2">
      <c r="N245" s="7"/>
      <c r="O245" s="92"/>
      <c r="P245" s="10"/>
      <c r="Q245" s="10"/>
      <c r="R245" s="10"/>
      <c r="S245" s="10"/>
      <c r="T245" s="92"/>
      <c r="U245" s="10"/>
      <c r="V245" s="10"/>
      <c r="W245" s="10"/>
      <c r="X245" s="7"/>
      <c r="Y245" s="147"/>
      <c r="Z245" s="147"/>
      <c r="AA245" s="7"/>
    </row>
    <row r="246" spans="14:27" x14ac:dyDescent="0.2">
      <c r="N246" s="7"/>
      <c r="O246" s="92"/>
      <c r="P246" s="10"/>
      <c r="Q246" s="10"/>
      <c r="R246" s="10"/>
      <c r="S246" s="10"/>
      <c r="T246" s="92"/>
      <c r="U246" s="10"/>
      <c r="V246" s="10"/>
      <c r="W246" s="10"/>
      <c r="X246" s="7"/>
      <c r="Y246" s="147"/>
      <c r="Z246" s="147"/>
      <c r="AA246" s="7"/>
    </row>
    <row r="247" spans="14:27" x14ac:dyDescent="0.2">
      <c r="N247" s="7"/>
      <c r="O247" s="92"/>
      <c r="P247" s="10"/>
      <c r="Q247" s="10"/>
      <c r="R247" s="10"/>
      <c r="S247" s="10"/>
      <c r="T247" s="92"/>
      <c r="U247" s="10"/>
      <c r="V247" s="10"/>
      <c r="W247" s="10"/>
      <c r="X247" s="7"/>
      <c r="Y247" s="147"/>
      <c r="Z247" s="147"/>
      <c r="AA247" s="7"/>
    </row>
    <row r="248" spans="14:27" x14ac:dyDescent="0.2">
      <c r="N248" s="7"/>
      <c r="O248" s="92"/>
      <c r="P248" s="10"/>
      <c r="Q248" s="10"/>
      <c r="R248" s="10"/>
      <c r="S248" s="10"/>
      <c r="T248" s="92"/>
      <c r="U248" s="10"/>
      <c r="V248" s="10"/>
      <c r="W248" s="10"/>
      <c r="X248" s="7"/>
      <c r="Y248" s="147"/>
      <c r="Z248" s="147"/>
      <c r="AA248" s="7"/>
    </row>
    <row r="249" spans="14:27" x14ac:dyDescent="0.2">
      <c r="N249" s="7"/>
      <c r="O249" s="92"/>
      <c r="P249" s="10"/>
      <c r="Q249" s="10"/>
      <c r="R249" s="10"/>
      <c r="S249" s="10"/>
      <c r="T249" s="92"/>
      <c r="U249" s="10"/>
      <c r="V249" s="10"/>
      <c r="W249" s="10"/>
      <c r="X249" s="7"/>
      <c r="Y249" s="147"/>
      <c r="Z249" s="147"/>
      <c r="AA249" s="7"/>
    </row>
    <row r="250" spans="14:27" x14ac:dyDescent="0.2">
      <c r="N250" s="7"/>
      <c r="O250" s="92"/>
      <c r="P250" s="10"/>
      <c r="Q250" s="10"/>
      <c r="R250" s="10"/>
      <c r="S250" s="10"/>
      <c r="T250" s="92"/>
      <c r="U250" s="10"/>
      <c r="V250" s="10"/>
      <c r="W250" s="10"/>
      <c r="X250" s="7"/>
      <c r="Y250" s="147"/>
      <c r="Z250" s="147"/>
      <c r="AA250" s="7"/>
    </row>
    <row r="251" spans="14:27" x14ac:dyDescent="0.2">
      <c r="N251" s="7"/>
      <c r="O251" s="92"/>
      <c r="P251" s="10"/>
      <c r="Q251" s="10"/>
      <c r="R251" s="10"/>
      <c r="S251" s="10"/>
      <c r="T251" s="92"/>
      <c r="U251" s="10"/>
      <c r="V251" s="10"/>
      <c r="W251" s="10"/>
      <c r="X251" s="7"/>
      <c r="Y251" s="147"/>
      <c r="Z251" s="147"/>
      <c r="AA251" s="7"/>
    </row>
    <row r="252" spans="14:27" x14ac:dyDescent="0.2">
      <c r="N252" s="7"/>
      <c r="O252" s="92"/>
      <c r="P252" s="10"/>
      <c r="Q252" s="10"/>
      <c r="R252" s="10"/>
      <c r="S252" s="10"/>
      <c r="T252" s="92"/>
      <c r="U252" s="10"/>
      <c r="V252" s="10"/>
      <c r="W252" s="10"/>
      <c r="X252" s="7"/>
      <c r="Y252" s="147"/>
      <c r="Z252" s="147"/>
      <c r="AA252" s="7"/>
    </row>
    <row r="253" spans="14:27" x14ac:dyDescent="0.2">
      <c r="N253" s="7"/>
      <c r="O253" s="92"/>
      <c r="P253" s="10"/>
      <c r="Q253" s="10"/>
      <c r="R253" s="10"/>
      <c r="S253" s="10"/>
      <c r="T253" s="92"/>
      <c r="U253" s="10"/>
      <c r="V253" s="10"/>
      <c r="W253" s="10"/>
      <c r="X253" s="7"/>
      <c r="Y253" s="147"/>
      <c r="Z253" s="147"/>
      <c r="AA253" s="7"/>
    </row>
    <row r="254" spans="14:27" x14ac:dyDescent="0.2">
      <c r="N254" s="7"/>
      <c r="O254" s="92"/>
      <c r="P254" s="10"/>
      <c r="Q254" s="10"/>
      <c r="R254" s="10"/>
      <c r="S254" s="10"/>
      <c r="T254" s="92"/>
      <c r="U254" s="10"/>
      <c r="V254" s="10"/>
      <c r="W254" s="10"/>
      <c r="X254" s="7"/>
      <c r="Y254" s="147"/>
      <c r="Z254" s="147"/>
      <c r="AA254" s="7"/>
    </row>
    <row r="255" spans="14:27" x14ac:dyDescent="0.2">
      <c r="N255" s="7"/>
      <c r="O255" s="92"/>
      <c r="P255" s="10"/>
      <c r="Q255" s="10"/>
      <c r="R255" s="10"/>
      <c r="S255" s="10"/>
      <c r="T255" s="92"/>
      <c r="U255" s="10"/>
      <c r="V255" s="10"/>
      <c r="W255" s="10"/>
      <c r="X255" s="7"/>
      <c r="Y255" s="147"/>
      <c r="Z255" s="147"/>
      <c r="AA255" s="7"/>
    </row>
    <row r="256" spans="14:27" x14ac:dyDescent="0.2">
      <c r="N256" s="7"/>
      <c r="O256" s="92"/>
      <c r="P256" s="10"/>
      <c r="Q256" s="10"/>
      <c r="R256" s="10"/>
      <c r="S256" s="10"/>
      <c r="T256" s="92"/>
      <c r="U256" s="10"/>
      <c r="V256" s="10"/>
      <c r="W256" s="10"/>
      <c r="X256" s="7"/>
      <c r="Y256" s="147"/>
      <c r="Z256" s="147"/>
      <c r="AA256" s="7"/>
    </row>
    <row r="257" spans="14:27" x14ac:dyDescent="0.2">
      <c r="N257" s="7"/>
      <c r="O257" s="92"/>
      <c r="P257" s="10"/>
      <c r="Q257" s="10"/>
      <c r="R257" s="10"/>
      <c r="S257" s="10"/>
      <c r="T257" s="92"/>
      <c r="U257" s="10"/>
      <c r="V257" s="10"/>
      <c r="W257" s="10"/>
      <c r="X257" s="7"/>
      <c r="Y257" s="147"/>
      <c r="Z257" s="147"/>
      <c r="AA257" s="7"/>
    </row>
    <row r="258" spans="14:27" x14ac:dyDescent="0.2">
      <c r="N258" s="7"/>
      <c r="O258" s="92"/>
      <c r="P258" s="10"/>
      <c r="Q258" s="10"/>
      <c r="R258" s="10"/>
      <c r="S258" s="10"/>
      <c r="T258" s="92"/>
      <c r="U258" s="10"/>
      <c r="V258" s="10"/>
      <c r="W258" s="10"/>
      <c r="X258" s="7"/>
      <c r="Y258" s="147"/>
      <c r="Z258" s="147"/>
      <c r="AA258" s="7"/>
    </row>
    <row r="259" spans="14:27" x14ac:dyDescent="0.2">
      <c r="N259" s="7"/>
      <c r="O259" s="92"/>
      <c r="P259" s="10"/>
      <c r="Q259" s="10"/>
      <c r="R259" s="10"/>
      <c r="S259" s="10"/>
      <c r="T259" s="92"/>
      <c r="U259" s="10"/>
      <c r="V259" s="10"/>
      <c r="W259" s="10"/>
      <c r="X259" s="7"/>
      <c r="Y259" s="147"/>
      <c r="Z259" s="147"/>
      <c r="AA259" s="7"/>
    </row>
    <row r="260" spans="14:27" x14ac:dyDescent="0.2">
      <c r="N260" s="7"/>
      <c r="O260" s="92"/>
      <c r="P260" s="10"/>
      <c r="Q260" s="10"/>
      <c r="R260" s="10"/>
      <c r="S260" s="10"/>
      <c r="T260" s="92"/>
      <c r="U260" s="10"/>
      <c r="V260" s="10"/>
      <c r="W260" s="10"/>
      <c r="X260" s="7"/>
      <c r="Y260" s="147"/>
      <c r="Z260" s="147"/>
      <c r="AA260" s="7"/>
    </row>
    <row r="261" spans="14:27" x14ac:dyDescent="0.2">
      <c r="N261" s="7"/>
      <c r="O261" s="92"/>
      <c r="P261" s="10"/>
      <c r="Q261" s="10"/>
      <c r="R261" s="10"/>
      <c r="S261" s="10"/>
      <c r="T261" s="92"/>
      <c r="U261" s="10"/>
      <c r="V261" s="10"/>
      <c r="W261" s="10"/>
      <c r="X261" s="7"/>
      <c r="Y261" s="147"/>
      <c r="Z261" s="147"/>
      <c r="AA261" s="7"/>
    </row>
    <row r="262" spans="14:27" x14ac:dyDescent="0.2">
      <c r="N262" s="7"/>
      <c r="O262" s="92"/>
      <c r="P262" s="10"/>
      <c r="Q262" s="10"/>
      <c r="R262" s="10"/>
      <c r="S262" s="10"/>
      <c r="T262" s="92"/>
      <c r="U262" s="10"/>
      <c r="V262" s="10"/>
      <c r="W262" s="10"/>
      <c r="X262" s="7"/>
      <c r="Y262" s="147"/>
      <c r="Z262" s="147"/>
      <c r="AA262" s="7"/>
    </row>
    <row r="263" spans="14:27" x14ac:dyDescent="0.2">
      <c r="N263" s="7"/>
      <c r="O263" s="92"/>
      <c r="P263" s="10"/>
      <c r="Q263" s="10"/>
      <c r="R263" s="10"/>
      <c r="S263" s="10"/>
      <c r="T263" s="92"/>
      <c r="U263" s="10"/>
      <c r="V263" s="10"/>
      <c r="W263" s="10"/>
      <c r="X263" s="7"/>
      <c r="Y263" s="147"/>
      <c r="Z263" s="147"/>
      <c r="AA263" s="7"/>
    </row>
    <row r="264" spans="14:27" x14ac:dyDescent="0.2">
      <c r="N264" s="7"/>
      <c r="O264" s="92"/>
      <c r="P264" s="10"/>
      <c r="Q264" s="10"/>
      <c r="R264" s="10"/>
      <c r="S264" s="10"/>
      <c r="T264" s="92"/>
      <c r="U264" s="10"/>
      <c r="V264" s="10"/>
      <c r="W264" s="10"/>
      <c r="X264" s="7"/>
      <c r="Y264" s="147"/>
      <c r="Z264" s="147"/>
      <c r="AA264" s="7"/>
    </row>
    <row r="265" spans="14:27" x14ac:dyDescent="0.2">
      <c r="N265" s="7"/>
      <c r="O265" s="92"/>
      <c r="P265" s="10"/>
      <c r="Q265" s="10"/>
      <c r="R265" s="10"/>
      <c r="S265" s="10"/>
      <c r="T265" s="92"/>
      <c r="U265" s="10"/>
      <c r="V265" s="10"/>
      <c r="W265" s="10"/>
      <c r="X265" s="7"/>
      <c r="Y265" s="147"/>
      <c r="Z265" s="147"/>
      <c r="AA265" s="7"/>
    </row>
    <row r="266" spans="14:27" x14ac:dyDescent="0.2">
      <c r="N266" s="7"/>
      <c r="O266" s="92"/>
      <c r="P266" s="10"/>
      <c r="Q266" s="10"/>
      <c r="R266" s="10"/>
      <c r="S266" s="10"/>
      <c r="T266" s="92"/>
      <c r="U266" s="10"/>
      <c r="V266" s="10"/>
      <c r="W266" s="10"/>
      <c r="X266" s="7"/>
      <c r="Y266" s="147"/>
      <c r="Z266" s="147"/>
      <c r="AA266" s="7"/>
    </row>
    <row r="267" spans="14:27" x14ac:dyDescent="0.2">
      <c r="N267" s="7"/>
      <c r="O267" s="92"/>
      <c r="P267" s="10"/>
      <c r="Q267" s="10"/>
      <c r="R267" s="10"/>
      <c r="S267" s="10"/>
      <c r="T267" s="92"/>
      <c r="U267" s="10"/>
      <c r="V267" s="10"/>
      <c r="W267" s="10"/>
      <c r="X267" s="7"/>
      <c r="Y267" s="147"/>
      <c r="Z267" s="147"/>
      <c r="AA267" s="7"/>
    </row>
    <row r="268" spans="14:27" x14ac:dyDescent="0.2">
      <c r="N268" s="7"/>
      <c r="O268" s="92"/>
      <c r="P268" s="10"/>
      <c r="Q268" s="10"/>
      <c r="R268" s="10"/>
      <c r="S268" s="10"/>
      <c r="T268" s="92"/>
      <c r="U268" s="10"/>
      <c r="V268" s="10"/>
      <c r="W268" s="10"/>
      <c r="X268" s="7"/>
      <c r="Y268" s="147"/>
      <c r="Z268" s="147"/>
      <c r="AA268" s="7"/>
    </row>
    <row r="269" spans="14:27" x14ac:dyDescent="0.2">
      <c r="N269" s="7"/>
      <c r="O269" s="92"/>
      <c r="P269" s="10"/>
      <c r="Q269" s="10"/>
      <c r="R269" s="10"/>
      <c r="S269" s="10"/>
      <c r="T269" s="92"/>
      <c r="U269" s="10"/>
      <c r="V269" s="10"/>
      <c r="W269" s="10"/>
      <c r="X269" s="7"/>
      <c r="Y269" s="147"/>
      <c r="Z269" s="147"/>
      <c r="AA269" s="7"/>
    </row>
    <row r="270" spans="14:27" x14ac:dyDescent="0.2">
      <c r="N270" s="7"/>
      <c r="O270" s="92"/>
      <c r="P270" s="10"/>
      <c r="Q270" s="10"/>
      <c r="R270" s="10"/>
      <c r="S270" s="10"/>
      <c r="T270" s="92"/>
      <c r="U270" s="10"/>
      <c r="V270" s="10"/>
      <c r="W270" s="10"/>
      <c r="X270" s="7"/>
      <c r="Y270" s="147"/>
      <c r="Z270" s="147"/>
      <c r="AA270" s="7"/>
    </row>
    <row r="271" spans="14:27" x14ac:dyDescent="0.2">
      <c r="N271" s="7"/>
      <c r="O271" s="92"/>
      <c r="P271" s="10"/>
      <c r="Q271" s="10"/>
      <c r="R271" s="10"/>
      <c r="S271" s="92"/>
      <c r="T271" s="92"/>
      <c r="U271" s="10"/>
      <c r="V271" s="10"/>
      <c r="W271" s="10"/>
      <c r="X271" s="7"/>
      <c r="Y271" s="147"/>
      <c r="Z271" s="147"/>
      <c r="AA271" s="7"/>
    </row>
    <row r="272" spans="14:27" x14ac:dyDescent="0.2">
      <c r="N272" s="7"/>
      <c r="O272" s="92"/>
      <c r="P272" s="10"/>
      <c r="Q272" s="10"/>
      <c r="R272" s="10"/>
      <c r="S272" s="92"/>
      <c r="T272" s="92"/>
      <c r="U272" s="10"/>
      <c r="V272" s="10"/>
      <c r="W272" s="10"/>
      <c r="X272" s="7"/>
      <c r="Y272" s="147"/>
      <c r="Z272" s="147"/>
      <c r="AA272" s="7"/>
    </row>
    <row r="273" spans="14:27" x14ac:dyDescent="0.2">
      <c r="N273" s="7"/>
      <c r="O273" s="92"/>
      <c r="P273" s="10"/>
      <c r="Q273" s="10"/>
      <c r="R273" s="10"/>
      <c r="S273" s="92"/>
      <c r="T273" s="92"/>
      <c r="U273" s="10"/>
      <c r="V273" s="10"/>
      <c r="W273" s="10"/>
      <c r="X273" s="7"/>
      <c r="Y273" s="147"/>
      <c r="Z273" s="147"/>
      <c r="AA273" s="7"/>
    </row>
    <row r="274" spans="14:27" x14ac:dyDescent="0.2">
      <c r="N274" s="7"/>
      <c r="O274" s="92"/>
      <c r="P274" s="10"/>
      <c r="Q274" s="10"/>
      <c r="R274" s="10"/>
      <c r="S274" s="92"/>
      <c r="T274" s="92"/>
      <c r="U274" s="10"/>
      <c r="V274" s="10"/>
      <c r="W274" s="10"/>
      <c r="X274" s="7"/>
      <c r="Y274" s="147"/>
      <c r="Z274" s="147"/>
      <c r="AA274" s="7"/>
    </row>
    <row r="275" spans="14:27" x14ac:dyDescent="0.2">
      <c r="N275" s="7"/>
      <c r="O275" s="92"/>
      <c r="P275" s="10"/>
      <c r="Q275" s="10"/>
      <c r="R275" s="10"/>
      <c r="S275" s="92"/>
      <c r="T275" s="92"/>
      <c r="U275" s="10"/>
      <c r="V275" s="10"/>
      <c r="W275" s="10"/>
      <c r="X275" s="7"/>
      <c r="Y275" s="147"/>
      <c r="Z275" s="147"/>
      <c r="AA275" s="7"/>
    </row>
    <row r="276" spans="14:27" x14ac:dyDescent="0.2">
      <c r="N276" s="7"/>
      <c r="O276" s="92"/>
      <c r="P276" s="10"/>
      <c r="Q276" s="10"/>
      <c r="R276" s="10"/>
      <c r="S276" s="92"/>
      <c r="T276" s="92"/>
      <c r="U276" s="10"/>
      <c r="V276" s="10"/>
      <c r="W276" s="10"/>
      <c r="X276" s="7"/>
      <c r="Y276" s="147"/>
      <c r="Z276" s="147"/>
      <c r="AA276" s="7"/>
    </row>
    <row r="277" spans="14:27" x14ac:dyDescent="0.2">
      <c r="N277" s="7"/>
      <c r="O277" s="92"/>
      <c r="P277" s="10"/>
      <c r="Q277" s="10"/>
      <c r="R277" s="10"/>
      <c r="S277" s="92"/>
      <c r="T277" s="92"/>
      <c r="U277" s="10"/>
      <c r="V277" s="10"/>
      <c r="W277" s="10"/>
      <c r="X277" s="7"/>
      <c r="Y277" s="147"/>
      <c r="Z277" s="147"/>
      <c r="AA277" s="7"/>
    </row>
    <row r="278" spans="14:27" x14ac:dyDescent="0.2">
      <c r="N278" s="7"/>
      <c r="O278" s="92"/>
      <c r="P278" s="10"/>
      <c r="Q278" s="10"/>
      <c r="R278" s="10"/>
      <c r="S278" s="92"/>
      <c r="T278" s="92"/>
      <c r="U278" s="10"/>
      <c r="V278" s="10"/>
      <c r="W278" s="10"/>
      <c r="X278" s="7"/>
      <c r="Y278" s="147"/>
      <c r="Z278" s="147"/>
      <c r="AA278" s="7"/>
    </row>
    <row r="279" spans="14:27" x14ac:dyDescent="0.2">
      <c r="N279" s="7"/>
      <c r="O279" s="92"/>
      <c r="P279" s="10"/>
      <c r="Q279" s="10"/>
      <c r="R279" s="10"/>
      <c r="S279" s="92"/>
      <c r="T279" s="92"/>
      <c r="U279" s="10"/>
      <c r="V279" s="10"/>
      <c r="W279" s="10"/>
      <c r="X279" s="7"/>
      <c r="Y279" s="147"/>
      <c r="Z279" s="147"/>
      <c r="AA279" s="7"/>
    </row>
    <row r="280" spans="14:27" x14ac:dyDescent="0.2">
      <c r="N280" s="7"/>
      <c r="O280" s="92"/>
      <c r="P280" s="10"/>
      <c r="Q280" s="10"/>
      <c r="R280" s="10"/>
      <c r="S280" s="92"/>
      <c r="T280" s="92"/>
      <c r="U280" s="10"/>
      <c r="V280" s="10"/>
      <c r="W280" s="10"/>
      <c r="X280" s="7"/>
      <c r="Y280" s="147"/>
      <c r="Z280" s="147"/>
      <c r="AA280" s="7"/>
    </row>
    <row r="281" spans="14:27" x14ac:dyDescent="0.2">
      <c r="N281" s="7"/>
      <c r="O281" s="92"/>
      <c r="P281" s="10"/>
      <c r="Q281" s="10"/>
      <c r="R281" s="10"/>
      <c r="S281" s="92"/>
      <c r="T281" s="92"/>
      <c r="U281" s="10"/>
      <c r="V281" s="10"/>
      <c r="W281" s="10"/>
      <c r="X281" s="7"/>
      <c r="Y281" s="147"/>
      <c r="Z281" s="147"/>
      <c r="AA281" s="7"/>
    </row>
    <row r="282" spans="14:27" x14ac:dyDescent="0.2">
      <c r="N282" s="7"/>
      <c r="O282" s="92"/>
      <c r="P282" s="10"/>
      <c r="Q282" s="10"/>
      <c r="R282" s="10"/>
      <c r="S282" s="92"/>
      <c r="T282" s="92"/>
      <c r="U282" s="10"/>
      <c r="V282" s="10"/>
      <c r="W282" s="10"/>
      <c r="X282" s="7"/>
      <c r="Y282" s="147"/>
      <c r="Z282" s="147"/>
      <c r="AA282" s="7"/>
    </row>
    <row r="283" spans="14:27" x14ac:dyDescent="0.2">
      <c r="N283" s="7"/>
      <c r="O283" s="92"/>
      <c r="P283" s="10"/>
      <c r="Q283" s="10"/>
      <c r="R283" s="10"/>
      <c r="S283" s="92"/>
      <c r="T283" s="92"/>
      <c r="U283" s="10"/>
      <c r="V283" s="10"/>
      <c r="W283" s="10"/>
      <c r="X283" s="7"/>
      <c r="Y283" s="147"/>
      <c r="Z283" s="147"/>
      <c r="AA283" s="7"/>
    </row>
    <row r="284" spans="14:27" x14ac:dyDescent="0.2">
      <c r="N284" s="7"/>
      <c r="O284" s="92"/>
      <c r="P284" s="10"/>
      <c r="Q284" s="10"/>
      <c r="R284" s="10"/>
      <c r="S284" s="92"/>
      <c r="T284" s="92"/>
      <c r="U284" s="10"/>
      <c r="V284" s="10"/>
      <c r="W284" s="10"/>
      <c r="X284" s="7"/>
      <c r="Y284" s="147"/>
      <c r="Z284" s="147"/>
      <c r="AA284" s="7"/>
    </row>
    <row r="285" spans="14:27" x14ac:dyDescent="0.2">
      <c r="N285" s="7"/>
      <c r="O285" s="92"/>
      <c r="P285" s="10"/>
      <c r="Q285" s="10"/>
      <c r="R285" s="10"/>
      <c r="S285" s="92"/>
      <c r="T285" s="92"/>
      <c r="U285" s="10"/>
      <c r="V285" s="10"/>
      <c r="W285" s="10"/>
      <c r="X285" s="7"/>
      <c r="Y285" s="147"/>
      <c r="Z285" s="147"/>
      <c r="AA285" s="7"/>
    </row>
    <row r="286" spans="14:27" x14ac:dyDescent="0.2">
      <c r="N286" s="7"/>
      <c r="O286" s="92"/>
      <c r="P286" s="10"/>
      <c r="Q286" s="10"/>
      <c r="R286" s="10"/>
      <c r="S286" s="92"/>
      <c r="T286" s="92"/>
      <c r="U286" s="10"/>
      <c r="V286" s="10"/>
      <c r="W286" s="10"/>
      <c r="X286" s="7"/>
      <c r="Y286" s="147"/>
      <c r="Z286" s="147"/>
      <c r="AA286" s="7"/>
    </row>
    <row r="287" spans="14:27" x14ac:dyDescent="0.2">
      <c r="N287" s="7"/>
      <c r="O287" s="92"/>
      <c r="P287" s="10"/>
      <c r="Q287" s="10"/>
      <c r="R287" s="10"/>
      <c r="S287" s="92"/>
      <c r="T287" s="92"/>
      <c r="U287" s="10"/>
      <c r="V287" s="10"/>
      <c r="W287" s="10"/>
      <c r="X287" s="7"/>
      <c r="Y287" s="147"/>
      <c r="Z287" s="147"/>
      <c r="AA287" s="7"/>
    </row>
    <row r="288" spans="14:27" x14ac:dyDescent="0.2">
      <c r="N288" s="7"/>
      <c r="O288" s="92"/>
      <c r="P288" s="10"/>
      <c r="Q288" s="10"/>
      <c r="R288" s="10"/>
      <c r="S288" s="92"/>
      <c r="T288" s="92"/>
      <c r="U288" s="10"/>
      <c r="V288" s="10"/>
      <c r="W288" s="10"/>
      <c r="X288" s="7"/>
      <c r="Y288" s="147"/>
      <c r="Z288" s="147"/>
      <c r="AA288" s="7"/>
    </row>
    <row r="289" spans="14:27" x14ac:dyDescent="0.2">
      <c r="N289" s="7"/>
      <c r="O289" s="92"/>
      <c r="P289" s="10"/>
      <c r="Q289" s="10"/>
      <c r="R289" s="10"/>
      <c r="S289" s="92"/>
      <c r="T289" s="92"/>
      <c r="U289" s="10"/>
      <c r="V289" s="10"/>
      <c r="W289" s="10"/>
      <c r="X289" s="7"/>
      <c r="Y289" s="147"/>
      <c r="Z289" s="147"/>
      <c r="AA289" s="7"/>
    </row>
    <row r="290" spans="14:27" x14ac:dyDescent="0.2">
      <c r="N290" s="7"/>
      <c r="O290" s="92"/>
      <c r="P290" s="10"/>
      <c r="Q290" s="10"/>
      <c r="R290" s="10"/>
      <c r="S290" s="92"/>
      <c r="T290" s="92"/>
      <c r="U290" s="10"/>
      <c r="V290" s="10"/>
      <c r="W290" s="10"/>
      <c r="X290" s="7"/>
      <c r="Y290" s="147"/>
      <c r="Z290" s="147"/>
      <c r="AA290" s="7"/>
    </row>
    <row r="291" spans="14:27" x14ac:dyDescent="0.2">
      <c r="N291" s="7"/>
      <c r="O291" s="92"/>
      <c r="P291" s="10"/>
      <c r="Q291" s="10"/>
      <c r="R291" s="10"/>
      <c r="S291" s="92"/>
      <c r="T291" s="92"/>
      <c r="U291" s="10"/>
      <c r="V291" s="10"/>
      <c r="W291" s="10"/>
      <c r="X291" s="7"/>
      <c r="Y291" s="147"/>
      <c r="Z291" s="147"/>
      <c r="AA291" s="7"/>
    </row>
    <row r="292" spans="14:27" x14ac:dyDescent="0.2">
      <c r="N292" s="7"/>
      <c r="O292" s="92"/>
      <c r="P292" s="10"/>
      <c r="Q292" s="10"/>
      <c r="R292" s="10"/>
      <c r="S292" s="92"/>
      <c r="T292" s="92"/>
      <c r="U292" s="10"/>
      <c r="V292" s="10"/>
      <c r="W292" s="10"/>
      <c r="X292" s="7"/>
      <c r="Y292" s="147"/>
      <c r="Z292" s="147"/>
      <c r="AA292" s="7"/>
    </row>
    <row r="293" spans="14:27" x14ac:dyDescent="0.2">
      <c r="N293" s="7"/>
      <c r="O293" s="92"/>
      <c r="P293" s="10"/>
      <c r="Q293" s="10"/>
      <c r="R293" s="10"/>
      <c r="S293" s="92"/>
      <c r="T293" s="92"/>
      <c r="U293" s="10"/>
      <c r="V293" s="10"/>
      <c r="W293" s="10"/>
      <c r="X293" s="7"/>
      <c r="Y293" s="147"/>
      <c r="Z293" s="147"/>
      <c r="AA293" s="7"/>
    </row>
    <row r="294" spans="14:27" x14ac:dyDescent="0.2">
      <c r="N294" s="7"/>
      <c r="O294" s="92"/>
      <c r="P294" s="10"/>
      <c r="Q294" s="10"/>
      <c r="R294" s="10"/>
      <c r="S294" s="92"/>
      <c r="T294" s="92"/>
      <c r="U294" s="10"/>
      <c r="V294" s="10"/>
      <c r="W294" s="10"/>
      <c r="X294" s="7"/>
      <c r="Y294" s="147"/>
      <c r="Z294" s="147"/>
      <c r="AA294" s="7"/>
    </row>
    <row r="295" spans="14:27" x14ac:dyDescent="0.2">
      <c r="N295" s="7"/>
      <c r="O295" s="92"/>
      <c r="P295" s="10"/>
      <c r="Q295" s="10"/>
      <c r="R295" s="10"/>
      <c r="S295" s="92"/>
      <c r="T295" s="92"/>
      <c r="U295" s="10"/>
      <c r="V295" s="10"/>
      <c r="W295" s="10"/>
      <c r="X295" s="7"/>
      <c r="Y295" s="147"/>
      <c r="Z295" s="147"/>
      <c r="AA295" s="7"/>
    </row>
    <row r="296" spans="14:27" x14ac:dyDescent="0.2">
      <c r="N296" s="7"/>
      <c r="O296" s="92"/>
      <c r="P296" s="10"/>
      <c r="Q296" s="10"/>
      <c r="R296" s="10"/>
      <c r="S296" s="92"/>
      <c r="T296" s="92"/>
      <c r="U296" s="10"/>
      <c r="V296" s="10"/>
      <c r="W296" s="10"/>
      <c r="X296" s="7"/>
      <c r="Y296" s="147"/>
      <c r="Z296" s="147"/>
      <c r="AA296" s="7"/>
    </row>
    <row r="297" spans="14:27" x14ac:dyDescent="0.2">
      <c r="N297" s="7"/>
      <c r="O297" s="92"/>
      <c r="P297" s="10"/>
      <c r="Q297" s="10"/>
      <c r="R297" s="10"/>
      <c r="S297" s="92"/>
      <c r="T297" s="92"/>
      <c r="U297" s="10"/>
      <c r="V297" s="10"/>
      <c r="W297" s="10"/>
      <c r="X297" s="7"/>
      <c r="Y297" s="147"/>
      <c r="Z297" s="147"/>
      <c r="AA297" s="7"/>
    </row>
    <row r="298" spans="14:27" x14ac:dyDescent="0.2">
      <c r="N298" s="7"/>
      <c r="O298" s="92"/>
      <c r="P298" s="10"/>
      <c r="Q298" s="10"/>
      <c r="R298" s="10"/>
      <c r="S298" s="92"/>
      <c r="T298" s="92"/>
      <c r="U298" s="10"/>
      <c r="V298" s="10"/>
      <c r="W298" s="10"/>
      <c r="X298" s="7"/>
      <c r="Y298" s="147"/>
      <c r="Z298" s="147"/>
      <c r="AA298" s="7"/>
    </row>
    <row r="299" spans="14:27" x14ac:dyDescent="0.2">
      <c r="N299" s="7"/>
      <c r="O299" s="92"/>
      <c r="P299" s="10"/>
      <c r="Q299" s="10"/>
      <c r="R299" s="10"/>
      <c r="S299" s="92"/>
      <c r="T299" s="92"/>
      <c r="U299" s="10"/>
      <c r="V299" s="10"/>
      <c r="W299" s="10"/>
      <c r="X299" s="7"/>
      <c r="Y299" s="147"/>
      <c r="Z299" s="147"/>
      <c r="AA299" s="7"/>
    </row>
    <row r="300" spans="14:27" x14ac:dyDescent="0.2">
      <c r="N300" s="7"/>
      <c r="O300" s="92"/>
      <c r="P300" s="10"/>
      <c r="Q300" s="10"/>
      <c r="R300" s="10"/>
      <c r="S300" s="92"/>
      <c r="T300" s="92"/>
      <c r="U300" s="10"/>
      <c r="V300" s="10"/>
      <c r="W300" s="10"/>
      <c r="X300" s="7"/>
      <c r="Y300" s="147"/>
      <c r="Z300" s="147"/>
      <c r="AA300" s="7"/>
    </row>
    <row r="301" spans="14:27" x14ac:dyDescent="0.2">
      <c r="N301" s="7"/>
      <c r="O301" s="92"/>
      <c r="P301" s="10"/>
      <c r="Q301" s="10"/>
      <c r="R301" s="10"/>
      <c r="S301" s="92"/>
      <c r="T301" s="92"/>
      <c r="U301" s="10"/>
      <c r="V301" s="10"/>
      <c r="W301" s="10"/>
      <c r="X301" s="7"/>
      <c r="Y301" s="147"/>
      <c r="Z301" s="147"/>
      <c r="AA301" s="7"/>
    </row>
    <row r="302" spans="14:27" x14ac:dyDescent="0.2">
      <c r="N302" s="7"/>
      <c r="O302" s="92"/>
      <c r="P302" s="10"/>
      <c r="Q302" s="10"/>
      <c r="R302" s="10"/>
      <c r="S302" s="92"/>
      <c r="T302" s="92"/>
      <c r="U302" s="10"/>
      <c r="V302" s="10"/>
      <c r="W302" s="10"/>
      <c r="X302" s="7"/>
      <c r="Y302" s="147"/>
      <c r="Z302" s="147"/>
      <c r="AA302" s="7"/>
    </row>
    <row r="303" spans="14:27" x14ac:dyDescent="0.2">
      <c r="N303" s="7"/>
      <c r="O303" s="92"/>
      <c r="P303" s="10"/>
      <c r="Q303" s="10"/>
      <c r="R303" s="10"/>
      <c r="S303" s="92"/>
      <c r="T303" s="92"/>
      <c r="U303" s="10"/>
      <c r="V303" s="10"/>
      <c r="W303" s="10"/>
      <c r="X303" s="7"/>
      <c r="Y303" s="147"/>
      <c r="Z303" s="147"/>
      <c r="AA303" s="7"/>
    </row>
    <row r="304" spans="14:27" x14ac:dyDescent="0.2">
      <c r="N304" s="7"/>
      <c r="O304" s="92"/>
      <c r="P304" s="10"/>
      <c r="Q304" s="10"/>
      <c r="R304" s="10"/>
      <c r="S304" s="92"/>
      <c r="T304" s="92"/>
      <c r="U304" s="10"/>
      <c r="V304" s="10"/>
      <c r="W304" s="10"/>
      <c r="X304" s="7"/>
      <c r="Y304" s="147"/>
      <c r="Z304" s="147"/>
      <c r="AA304" s="7"/>
    </row>
    <row r="305" spans="14:27" x14ac:dyDescent="0.2">
      <c r="N305" s="7"/>
      <c r="O305" s="92"/>
      <c r="P305" s="10"/>
      <c r="Q305" s="10"/>
      <c r="R305" s="10"/>
      <c r="S305" s="92"/>
      <c r="T305" s="92"/>
      <c r="U305" s="10"/>
      <c r="V305" s="10"/>
      <c r="W305" s="10"/>
      <c r="X305" s="7"/>
      <c r="Y305" s="147"/>
      <c r="Z305" s="147"/>
      <c r="AA305" s="7"/>
    </row>
    <row r="306" spans="14:27" x14ac:dyDescent="0.2">
      <c r="N306" s="7"/>
      <c r="O306" s="92"/>
      <c r="P306" s="10"/>
      <c r="Q306" s="10"/>
      <c r="R306" s="10"/>
      <c r="S306" s="92"/>
      <c r="T306" s="92"/>
      <c r="U306" s="10"/>
      <c r="V306" s="10"/>
      <c r="W306" s="10"/>
      <c r="X306" s="7"/>
      <c r="Y306" s="147"/>
      <c r="Z306" s="147"/>
      <c r="AA306" s="7"/>
    </row>
    <row r="307" spans="14:27" x14ac:dyDescent="0.2">
      <c r="N307" s="7"/>
      <c r="O307" s="92"/>
      <c r="P307" s="10"/>
      <c r="Q307" s="10"/>
      <c r="R307" s="10"/>
      <c r="S307" s="92"/>
      <c r="T307" s="92"/>
      <c r="U307" s="10"/>
      <c r="V307" s="10"/>
      <c r="W307" s="10"/>
      <c r="X307" s="7"/>
      <c r="Y307" s="147"/>
      <c r="Z307" s="147"/>
      <c r="AA307" s="7"/>
    </row>
    <row r="308" spans="14:27" x14ac:dyDescent="0.2">
      <c r="N308" s="7"/>
      <c r="O308" s="92"/>
      <c r="P308" s="10"/>
      <c r="Q308" s="10"/>
      <c r="R308" s="10"/>
      <c r="S308" s="92"/>
      <c r="T308" s="92"/>
      <c r="U308" s="10"/>
      <c r="V308" s="10"/>
      <c r="W308" s="10"/>
      <c r="X308" s="7"/>
      <c r="Y308" s="147"/>
      <c r="Z308" s="147"/>
      <c r="AA308" s="7"/>
    </row>
    <row r="309" spans="14:27" x14ac:dyDescent="0.2">
      <c r="N309" s="7"/>
      <c r="O309" s="92"/>
      <c r="P309" s="10"/>
      <c r="Q309" s="10"/>
      <c r="R309" s="10"/>
      <c r="S309" s="92"/>
      <c r="T309" s="92"/>
      <c r="U309" s="10"/>
      <c r="V309" s="10"/>
      <c r="W309" s="10"/>
      <c r="X309" s="7"/>
      <c r="Y309" s="147"/>
      <c r="Z309" s="147"/>
      <c r="AA309" s="7"/>
    </row>
    <row r="310" spans="14:27" x14ac:dyDescent="0.2">
      <c r="N310" s="7"/>
      <c r="O310" s="92"/>
      <c r="P310" s="10"/>
      <c r="Q310" s="10"/>
      <c r="R310" s="10"/>
      <c r="S310" s="92"/>
      <c r="T310" s="92"/>
      <c r="U310" s="10"/>
      <c r="V310" s="10"/>
      <c r="W310" s="10"/>
      <c r="X310" s="7"/>
      <c r="Y310" s="147"/>
      <c r="Z310" s="147"/>
      <c r="AA310" s="7"/>
    </row>
    <row r="311" spans="14:27" x14ac:dyDescent="0.2">
      <c r="N311" s="7"/>
      <c r="O311" s="92"/>
      <c r="P311" s="10"/>
      <c r="Q311" s="10"/>
      <c r="R311" s="10"/>
      <c r="S311" s="92"/>
      <c r="T311" s="92"/>
      <c r="U311" s="10"/>
      <c r="V311" s="10"/>
      <c r="W311" s="10"/>
      <c r="X311" s="7"/>
      <c r="Y311" s="147"/>
      <c r="Z311" s="147"/>
      <c r="AA311" s="7"/>
    </row>
    <row r="312" spans="14:27" x14ac:dyDescent="0.2">
      <c r="N312" s="7"/>
      <c r="O312" s="92"/>
      <c r="P312" s="10"/>
      <c r="Q312" s="10"/>
      <c r="R312" s="10"/>
      <c r="S312" s="92"/>
      <c r="T312" s="92"/>
      <c r="U312" s="10"/>
      <c r="V312" s="10"/>
      <c r="W312" s="10"/>
      <c r="X312" s="7"/>
      <c r="Y312" s="147"/>
      <c r="Z312" s="147"/>
      <c r="AA312" s="7"/>
    </row>
    <row r="313" spans="14:27" x14ac:dyDescent="0.2">
      <c r="N313" s="7"/>
      <c r="O313" s="92"/>
      <c r="P313" s="10"/>
      <c r="Q313" s="10"/>
      <c r="R313" s="10"/>
      <c r="S313" s="92"/>
      <c r="T313" s="92"/>
      <c r="U313" s="10"/>
      <c r="V313" s="10"/>
      <c r="W313" s="10"/>
      <c r="X313" s="7"/>
      <c r="Y313" s="147"/>
      <c r="Z313" s="147"/>
      <c r="AA313" s="7"/>
    </row>
    <row r="314" spans="14:27" x14ac:dyDescent="0.2">
      <c r="N314" s="7"/>
      <c r="O314" s="92"/>
      <c r="P314" s="10"/>
      <c r="Q314" s="10"/>
      <c r="R314" s="10"/>
      <c r="S314" s="92"/>
      <c r="T314" s="92"/>
      <c r="U314" s="10"/>
      <c r="V314" s="10"/>
      <c r="W314" s="10"/>
      <c r="X314" s="7"/>
      <c r="Y314" s="147"/>
      <c r="Z314" s="147"/>
      <c r="AA314" s="7"/>
    </row>
    <row r="315" spans="14:27" x14ac:dyDescent="0.2">
      <c r="N315" s="7"/>
      <c r="O315" s="92"/>
      <c r="P315" s="10"/>
      <c r="Q315" s="10"/>
      <c r="R315" s="10"/>
      <c r="S315" s="92"/>
      <c r="T315" s="92"/>
      <c r="U315" s="10"/>
      <c r="V315" s="10"/>
      <c r="W315" s="10"/>
      <c r="X315" s="7"/>
      <c r="Y315" s="147"/>
      <c r="Z315" s="147"/>
      <c r="AA315" s="7"/>
    </row>
    <row r="316" spans="14:27" x14ac:dyDescent="0.2">
      <c r="N316" s="7"/>
      <c r="O316" s="92"/>
      <c r="P316" s="10"/>
      <c r="Q316" s="10"/>
      <c r="R316" s="10"/>
      <c r="S316" s="92"/>
      <c r="T316" s="92"/>
      <c r="U316" s="10"/>
      <c r="V316" s="10"/>
      <c r="W316" s="10"/>
      <c r="X316" s="7"/>
      <c r="Y316" s="147"/>
      <c r="Z316" s="147"/>
      <c r="AA316" s="7"/>
    </row>
    <row r="317" spans="14:27" x14ac:dyDescent="0.2">
      <c r="N317" s="7"/>
      <c r="O317" s="92"/>
      <c r="P317" s="10"/>
      <c r="Q317" s="10"/>
      <c r="R317" s="10"/>
      <c r="S317" s="92"/>
      <c r="T317" s="92"/>
      <c r="U317" s="10"/>
      <c r="V317" s="10"/>
      <c r="W317" s="10"/>
      <c r="X317" s="7"/>
      <c r="Y317" s="147"/>
      <c r="Z317" s="147"/>
      <c r="AA317" s="7"/>
    </row>
    <row r="318" spans="14:27" x14ac:dyDescent="0.2">
      <c r="N318" s="7"/>
      <c r="O318" s="92"/>
      <c r="P318" s="10"/>
      <c r="Q318" s="10"/>
      <c r="R318" s="10"/>
      <c r="S318" s="92"/>
      <c r="T318" s="92"/>
      <c r="U318" s="10"/>
      <c r="V318" s="10"/>
      <c r="W318" s="10"/>
      <c r="X318" s="7"/>
      <c r="Y318" s="147"/>
      <c r="Z318" s="147"/>
      <c r="AA318" s="7"/>
    </row>
    <row r="319" spans="14:27" x14ac:dyDescent="0.2">
      <c r="N319" s="7"/>
      <c r="O319" s="92"/>
      <c r="P319" s="10"/>
      <c r="Q319" s="10"/>
      <c r="R319" s="10"/>
      <c r="S319" s="92"/>
      <c r="T319" s="92"/>
      <c r="U319" s="10"/>
      <c r="V319" s="10"/>
      <c r="W319" s="10"/>
      <c r="X319" s="7"/>
      <c r="Y319" s="147"/>
      <c r="Z319" s="147"/>
      <c r="AA319" s="7"/>
    </row>
    <row r="320" spans="14:27" x14ac:dyDescent="0.2">
      <c r="N320" s="7"/>
      <c r="O320" s="92"/>
      <c r="P320" s="10"/>
      <c r="Q320" s="10"/>
      <c r="R320" s="10"/>
      <c r="S320" s="92"/>
      <c r="T320" s="92"/>
      <c r="U320" s="10"/>
      <c r="V320" s="10"/>
      <c r="W320" s="10"/>
      <c r="X320" s="7"/>
      <c r="Y320" s="147"/>
      <c r="Z320" s="147"/>
      <c r="AA320" s="7"/>
    </row>
    <row r="321" spans="14:27" x14ac:dyDescent="0.2">
      <c r="N321" s="7"/>
      <c r="O321" s="92"/>
      <c r="P321" s="10"/>
      <c r="Q321" s="10"/>
      <c r="R321" s="10"/>
      <c r="S321" s="92"/>
      <c r="T321" s="92"/>
      <c r="U321" s="10"/>
      <c r="V321" s="10"/>
      <c r="W321" s="10"/>
      <c r="X321" s="7"/>
      <c r="Y321" s="147"/>
      <c r="Z321" s="147"/>
      <c r="AA321" s="7"/>
    </row>
    <row r="322" spans="14:27" x14ac:dyDescent="0.2">
      <c r="N322" s="7"/>
      <c r="O322" s="92"/>
      <c r="P322" s="10"/>
      <c r="Q322" s="10"/>
      <c r="R322" s="10"/>
      <c r="S322" s="92"/>
      <c r="T322" s="92"/>
      <c r="U322" s="10"/>
      <c r="V322" s="10"/>
      <c r="W322" s="10"/>
      <c r="X322" s="7"/>
      <c r="Y322" s="147"/>
      <c r="Z322" s="147"/>
      <c r="AA322" s="7"/>
    </row>
    <row r="323" spans="14:27" x14ac:dyDescent="0.2">
      <c r="N323" s="7"/>
      <c r="O323" s="92"/>
      <c r="P323" s="10"/>
      <c r="Q323" s="10"/>
      <c r="R323" s="10"/>
      <c r="S323" s="92"/>
      <c r="T323" s="92"/>
      <c r="U323" s="10"/>
      <c r="V323" s="10"/>
      <c r="W323" s="10"/>
      <c r="X323" s="7"/>
      <c r="Y323" s="147"/>
      <c r="Z323" s="147"/>
      <c r="AA323" s="7"/>
    </row>
    <row r="324" spans="14:27" x14ac:dyDescent="0.2">
      <c r="N324" s="7"/>
      <c r="O324" s="92"/>
      <c r="P324" s="92"/>
      <c r="Q324" s="92"/>
      <c r="R324" s="92"/>
      <c r="S324" s="92"/>
      <c r="T324" s="92"/>
      <c r="U324" s="10"/>
      <c r="V324" s="10"/>
      <c r="W324" s="10"/>
      <c r="X324" s="7"/>
      <c r="Y324" s="147"/>
      <c r="Z324" s="147"/>
      <c r="AA324" s="7"/>
    </row>
    <row r="325" spans="14:27" x14ac:dyDescent="0.2">
      <c r="N325" s="7"/>
      <c r="O325" s="92"/>
      <c r="P325" s="92"/>
      <c r="Q325" s="92"/>
      <c r="R325" s="92"/>
      <c r="S325" s="92"/>
      <c r="T325" s="92"/>
      <c r="U325" s="10"/>
      <c r="V325" s="10"/>
      <c r="W325" s="10"/>
      <c r="X325" s="7"/>
      <c r="Y325" s="147"/>
      <c r="Z325" s="147"/>
      <c r="AA325" s="7"/>
    </row>
    <row r="326" spans="14:27" x14ac:dyDescent="0.2">
      <c r="N326" s="7"/>
      <c r="O326" s="92"/>
      <c r="P326" s="92"/>
      <c r="Q326" s="92"/>
      <c r="R326" s="92"/>
      <c r="S326" s="92"/>
      <c r="T326" s="92"/>
      <c r="U326" s="10"/>
      <c r="V326" s="10"/>
      <c r="W326" s="10"/>
      <c r="X326" s="7"/>
      <c r="Y326" s="147"/>
      <c r="Z326" s="147"/>
      <c r="AA326" s="7"/>
    </row>
    <row r="327" spans="14:27" x14ac:dyDescent="0.2">
      <c r="N327" s="7"/>
      <c r="O327" s="92"/>
      <c r="P327" s="92"/>
      <c r="Q327" s="92"/>
      <c r="R327" s="92"/>
      <c r="S327" s="92"/>
      <c r="T327" s="92"/>
      <c r="U327" s="10"/>
      <c r="V327" s="10"/>
      <c r="W327" s="10"/>
      <c r="X327" s="7"/>
      <c r="Y327" s="147"/>
      <c r="Z327" s="147"/>
      <c r="AA327" s="7"/>
    </row>
    <row r="328" spans="14:27" x14ac:dyDescent="0.2">
      <c r="N328" s="7"/>
      <c r="O328" s="92"/>
      <c r="P328" s="92"/>
      <c r="Q328" s="92"/>
      <c r="R328" s="92"/>
      <c r="S328" s="92"/>
      <c r="T328" s="92"/>
      <c r="U328" s="10"/>
      <c r="V328" s="10"/>
      <c r="W328" s="10"/>
      <c r="X328" s="7"/>
      <c r="Y328" s="147"/>
      <c r="Z328" s="147"/>
      <c r="AA328" s="7"/>
    </row>
    <row r="329" spans="14:27" x14ac:dyDescent="0.2">
      <c r="N329" s="7"/>
      <c r="O329" s="92"/>
      <c r="P329" s="92"/>
      <c r="Q329" s="92"/>
      <c r="R329" s="92"/>
      <c r="S329" s="92"/>
      <c r="T329" s="92"/>
      <c r="U329" s="10"/>
      <c r="V329" s="10"/>
      <c r="W329" s="10"/>
      <c r="X329" s="7"/>
      <c r="Y329" s="147"/>
      <c r="Z329" s="147"/>
      <c r="AA329" s="7"/>
    </row>
    <row r="330" spans="14:27" x14ac:dyDescent="0.2">
      <c r="N330" s="7"/>
      <c r="O330" s="92"/>
      <c r="P330" s="92"/>
      <c r="Q330" s="92"/>
      <c r="R330" s="92"/>
      <c r="S330" s="92"/>
      <c r="T330" s="92"/>
      <c r="U330" s="10"/>
      <c r="V330" s="10"/>
      <c r="W330" s="10"/>
      <c r="X330" s="7"/>
      <c r="Y330" s="147"/>
      <c r="Z330" s="147"/>
      <c r="AA330" s="7"/>
    </row>
    <row r="331" spans="14:27" x14ac:dyDescent="0.2">
      <c r="N331" s="7"/>
      <c r="O331" s="92"/>
      <c r="P331" s="92"/>
      <c r="Q331" s="92"/>
      <c r="R331" s="92"/>
      <c r="S331" s="92"/>
      <c r="T331" s="92"/>
      <c r="U331" s="10"/>
      <c r="V331" s="10"/>
      <c r="W331" s="10"/>
      <c r="X331" s="7"/>
      <c r="Y331" s="147"/>
      <c r="Z331" s="147"/>
      <c r="AA331" s="7"/>
    </row>
    <row r="332" spans="14:27" x14ac:dyDescent="0.2">
      <c r="N332" s="7"/>
      <c r="O332" s="92"/>
      <c r="P332" s="92"/>
      <c r="Q332" s="92"/>
      <c r="R332" s="92"/>
      <c r="S332" s="92"/>
      <c r="T332" s="92"/>
      <c r="U332" s="10"/>
      <c r="V332" s="10"/>
      <c r="W332" s="10"/>
      <c r="X332" s="7"/>
      <c r="Y332" s="147"/>
      <c r="Z332" s="147"/>
      <c r="AA332" s="7"/>
    </row>
    <row r="333" spans="14:27" x14ac:dyDescent="0.2">
      <c r="N333" s="7"/>
      <c r="O333" s="92"/>
      <c r="P333" s="92"/>
      <c r="Q333" s="92"/>
      <c r="R333" s="92"/>
      <c r="S333" s="92"/>
      <c r="T333" s="92"/>
      <c r="U333" s="10"/>
      <c r="V333" s="10"/>
      <c r="W333" s="10"/>
      <c r="X333" s="7"/>
      <c r="Y333" s="147"/>
      <c r="Z333" s="147"/>
      <c r="AA333" s="7"/>
    </row>
    <row r="334" spans="14:27" x14ac:dyDescent="0.2">
      <c r="N334" s="7"/>
      <c r="O334" s="92"/>
      <c r="P334" s="92"/>
      <c r="Q334" s="92"/>
      <c r="R334" s="92"/>
      <c r="S334" s="92"/>
      <c r="T334" s="92"/>
      <c r="U334" s="10"/>
      <c r="V334" s="10"/>
      <c r="W334" s="10"/>
      <c r="X334" s="7"/>
      <c r="Y334" s="147"/>
      <c r="Z334" s="147"/>
      <c r="AA334" s="7"/>
    </row>
    <row r="335" spans="14:27" x14ac:dyDescent="0.2">
      <c r="N335" s="7"/>
      <c r="O335" s="92"/>
      <c r="P335" s="92"/>
      <c r="Q335" s="92"/>
      <c r="R335" s="92"/>
      <c r="S335" s="92"/>
      <c r="T335" s="92"/>
      <c r="U335" s="10"/>
      <c r="V335" s="10"/>
      <c r="W335" s="10"/>
      <c r="X335" s="7"/>
      <c r="Y335" s="147"/>
      <c r="Z335" s="147"/>
      <c r="AA335" s="7"/>
    </row>
    <row r="336" spans="14:27" x14ac:dyDescent="0.2">
      <c r="N336" s="7"/>
      <c r="O336" s="92"/>
      <c r="P336" s="92"/>
      <c r="Q336" s="92"/>
      <c r="R336" s="92"/>
      <c r="S336" s="92"/>
      <c r="T336" s="92"/>
      <c r="U336" s="10"/>
      <c r="V336" s="10"/>
      <c r="W336" s="10"/>
      <c r="X336" s="7"/>
      <c r="Y336" s="147"/>
      <c r="Z336" s="147"/>
      <c r="AA336" s="7"/>
    </row>
    <row r="337" spans="14:27" x14ac:dyDescent="0.2">
      <c r="N337" s="7"/>
      <c r="O337" s="92"/>
      <c r="P337" s="92"/>
      <c r="Q337" s="92"/>
      <c r="R337" s="92"/>
      <c r="S337" s="92"/>
      <c r="T337" s="92"/>
      <c r="U337" s="10"/>
      <c r="V337" s="10"/>
      <c r="W337" s="10"/>
      <c r="X337" s="7"/>
      <c r="Y337" s="147"/>
      <c r="Z337" s="147"/>
      <c r="AA337" s="7"/>
    </row>
    <row r="338" spans="14:27" x14ac:dyDescent="0.2">
      <c r="N338" s="7"/>
      <c r="O338" s="92"/>
      <c r="P338" s="92"/>
      <c r="Q338" s="92"/>
      <c r="R338" s="92"/>
      <c r="S338" s="92"/>
      <c r="T338" s="92"/>
      <c r="U338" s="10"/>
      <c r="V338" s="10"/>
      <c r="W338" s="10"/>
      <c r="X338" s="7"/>
      <c r="Y338" s="147"/>
      <c r="Z338" s="147"/>
      <c r="AA338" s="7"/>
    </row>
    <row r="339" spans="14:27" x14ac:dyDescent="0.2">
      <c r="N339" s="7"/>
      <c r="O339" s="92"/>
      <c r="P339" s="92"/>
      <c r="Q339" s="92"/>
      <c r="R339" s="92"/>
      <c r="S339" s="92"/>
      <c r="T339" s="92"/>
      <c r="U339" s="10"/>
      <c r="V339" s="10"/>
      <c r="W339" s="10"/>
      <c r="X339" s="7"/>
      <c r="Y339" s="147"/>
      <c r="Z339" s="147"/>
      <c r="AA339" s="7"/>
    </row>
    <row r="340" spans="14:27" x14ac:dyDescent="0.2">
      <c r="N340" s="7"/>
      <c r="O340" s="92"/>
      <c r="P340" s="92"/>
      <c r="Q340" s="92"/>
      <c r="R340" s="92"/>
      <c r="S340" s="92"/>
      <c r="T340" s="92"/>
      <c r="U340" s="10"/>
      <c r="V340" s="10"/>
      <c r="W340" s="10"/>
      <c r="X340" s="7"/>
      <c r="Y340" s="147"/>
      <c r="Z340" s="147"/>
      <c r="AA340" s="7"/>
    </row>
    <row r="341" spans="14:27" x14ac:dyDescent="0.2">
      <c r="N341" s="7"/>
      <c r="O341" s="92"/>
      <c r="P341" s="92"/>
      <c r="Q341" s="92"/>
      <c r="R341" s="92"/>
      <c r="S341" s="92"/>
      <c r="T341" s="92"/>
      <c r="U341" s="10"/>
      <c r="V341" s="10"/>
      <c r="W341" s="10"/>
      <c r="X341" s="7"/>
      <c r="Y341" s="147"/>
      <c r="Z341" s="147"/>
      <c r="AA341" s="7"/>
    </row>
    <row r="342" spans="14:27" x14ac:dyDescent="0.2">
      <c r="N342" s="7"/>
      <c r="O342" s="92"/>
      <c r="P342" s="92"/>
      <c r="Q342" s="92"/>
      <c r="R342" s="92"/>
      <c r="S342" s="92"/>
      <c r="T342" s="92"/>
      <c r="U342" s="10"/>
      <c r="V342" s="10"/>
      <c r="W342" s="10"/>
      <c r="X342" s="7"/>
      <c r="Y342" s="147"/>
      <c r="Z342" s="147"/>
      <c r="AA342" s="7"/>
    </row>
    <row r="343" spans="14:27" x14ac:dyDescent="0.2">
      <c r="N343" s="7"/>
      <c r="O343" s="92"/>
      <c r="P343" s="92"/>
      <c r="Q343" s="92"/>
      <c r="R343" s="92"/>
      <c r="S343" s="92"/>
      <c r="T343" s="92"/>
      <c r="U343" s="10"/>
      <c r="V343" s="10"/>
      <c r="W343" s="10"/>
      <c r="X343" s="7"/>
      <c r="Y343" s="147"/>
      <c r="Z343" s="147"/>
      <c r="AA343" s="7"/>
    </row>
    <row r="344" spans="14:27" x14ac:dyDescent="0.2">
      <c r="N344" s="7"/>
      <c r="O344" s="92"/>
      <c r="P344" s="92"/>
      <c r="Q344" s="92"/>
      <c r="R344" s="92"/>
      <c r="S344" s="92"/>
      <c r="T344" s="92"/>
      <c r="U344" s="10"/>
      <c r="V344" s="10"/>
      <c r="W344" s="10"/>
      <c r="X344" s="7"/>
      <c r="Y344" s="147"/>
      <c r="Z344" s="147"/>
      <c r="AA344" s="7"/>
    </row>
    <row r="345" spans="14:27" x14ac:dyDescent="0.2">
      <c r="N345" s="7"/>
      <c r="O345" s="92"/>
      <c r="P345" s="92"/>
      <c r="Q345" s="92"/>
      <c r="R345" s="92"/>
      <c r="S345" s="92"/>
      <c r="T345" s="92"/>
      <c r="U345" s="10"/>
      <c r="V345" s="10"/>
      <c r="W345" s="10"/>
      <c r="X345" s="7"/>
      <c r="Y345" s="147"/>
      <c r="Z345" s="147"/>
      <c r="AA345" s="7"/>
    </row>
    <row r="346" spans="14:27" x14ac:dyDescent="0.2">
      <c r="N346" s="7"/>
      <c r="O346" s="92"/>
      <c r="P346" s="92"/>
      <c r="Q346" s="92"/>
      <c r="R346" s="92"/>
      <c r="S346" s="92"/>
      <c r="T346" s="92"/>
      <c r="U346" s="10"/>
      <c r="V346" s="10"/>
      <c r="W346" s="10"/>
      <c r="X346" s="7"/>
      <c r="Y346" s="147"/>
      <c r="Z346" s="147"/>
      <c r="AA346" s="7"/>
    </row>
    <row r="347" spans="14:27" x14ac:dyDescent="0.2">
      <c r="N347" s="7"/>
      <c r="O347" s="92"/>
      <c r="P347" s="92"/>
      <c r="Q347" s="92"/>
      <c r="R347" s="92"/>
      <c r="S347" s="92"/>
      <c r="T347" s="92"/>
      <c r="U347" s="10"/>
      <c r="V347" s="10"/>
      <c r="W347" s="10"/>
      <c r="X347" s="7"/>
      <c r="Y347" s="147"/>
      <c r="Z347" s="147"/>
      <c r="AA347" s="7"/>
    </row>
    <row r="348" spans="14:27" x14ac:dyDescent="0.2">
      <c r="N348" s="7"/>
      <c r="O348" s="92"/>
      <c r="P348" s="92"/>
      <c r="Q348" s="92"/>
      <c r="R348" s="92"/>
      <c r="S348" s="92"/>
      <c r="T348" s="92"/>
      <c r="U348" s="10"/>
      <c r="V348" s="10"/>
      <c r="W348" s="10"/>
      <c r="X348" s="7"/>
      <c r="Y348" s="147"/>
      <c r="Z348" s="147"/>
      <c r="AA348" s="7"/>
    </row>
    <row r="349" spans="14:27" x14ac:dyDescent="0.2">
      <c r="N349" s="7"/>
      <c r="O349" s="92"/>
      <c r="P349" s="92"/>
      <c r="Q349" s="92"/>
      <c r="R349" s="92"/>
      <c r="S349" s="92"/>
      <c r="T349" s="92"/>
      <c r="U349" s="10"/>
      <c r="V349" s="10"/>
      <c r="W349" s="10"/>
      <c r="X349" s="7"/>
      <c r="Y349" s="147"/>
      <c r="Z349" s="147"/>
      <c r="AA349" s="7"/>
    </row>
    <row r="350" spans="14:27" x14ac:dyDescent="0.2">
      <c r="N350" s="7"/>
      <c r="O350" s="92"/>
      <c r="P350" s="92"/>
      <c r="Q350" s="92"/>
      <c r="R350" s="92"/>
      <c r="S350" s="92"/>
      <c r="T350" s="92"/>
      <c r="U350" s="10"/>
      <c r="V350" s="10"/>
      <c r="W350" s="10"/>
      <c r="X350" s="7"/>
      <c r="Y350" s="147"/>
      <c r="Z350" s="147"/>
      <c r="AA350" s="7"/>
    </row>
    <row r="351" spans="14:27" x14ac:dyDescent="0.2">
      <c r="N351" s="7"/>
      <c r="O351" s="92"/>
      <c r="P351" s="92"/>
      <c r="Q351" s="92"/>
      <c r="R351" s="92"/>
      <c r="S351" s="92"/>
      <c r="T351" s="92"/>
      <c r="U351" s="10"/>
      <c r="V351" s="10"/>
      <c r="W351" s="10"/>
      <c r="X351" s="7"/>
      <c r="Y351" s="147"/>
      <c r="Z351" s="147"/>
      <c r="AA351" s="7"/>
    </row>
    <row r="352" spans="14:27" x14ac:dyDescent="0.2">
      <c r="N352" s="7"/>
      <c r="O352" s="92"/>
      <c r="P352" s="92"/>
      <c r="Q352" s="92"/>
      <c r="R352" s="92"/>
      <c r="S352" s="92"/>
      <c r="T352" s="92"/>
      <c r="U352" s="10"/>
      <c r="V352" s="10"/>
      <c r="W352" s="10"/>
      <c r="X352" s="7"/>
      <c r="Y352" s="147"/>
      <c r="Z352" s="147"/>
      <c r="AA352" s="7"/>
    </row>
    <row r="353" spans="14:27" x14ac:dyDescent="0.2">
      <c r="N353" s="7"/>
      <c r="O353" s="92"/>
      <c r="P353" s="92"/>
      <c r="Q353" s="92"/>
      <c r="R353" s="92"/>
      <c r="S353" s="92"/>
      <c r="T353" s="92"/>
      <c r="U353" s="10"/>
      <c r="V353" s="10"/>
      <c r="W353" s="10"/>
      <c r="X353" s="7"/>
      <c r="Y353" s="147"/>
      <c r="Z353" s="147"/>
      <c r="AA353" s="7"/>
    </row>
    <row r="354" spans="14:27" x14ac:dyDescent="0.2">
      <c r="N354" s="7"/>
      <c r="O354" s="92"/>
      <c r="P354" s="92"/>
      <c r="Q354" s="92"/>
      <c r="R354" s="92"/>
      <c r="S354" s="92"/>
      <c r="T354" s="92"/>
      <c r="U354" s="10"/>
      <c r="V354" s="10"/>
      <c r="W354" s="10"/>
      <c r="X354" s="7"/>
      <c r="Y354" s="147"/>
      <c r="Z354" s="147"/>
      <c r="AA354" s="7"/>
    </row>
    <row r="355" spans="14:27" x14ac:dyDescent="0.2">
      <c r="N355" s="7"/>
      <c r="O355" s="92"/>
      <c r="P355" s="92"/>
      <c r="Q355" s="92"/>
      <c r="R355" s="92"/>
      <c r="S355" s="92"/>
      <c r="T355" s="92"/>
      <c r="U355" s="10"/>
      <c r="V355" s="10"/>
      <c r="W355" s="10"/>
      <c r="X355" s="7"/>
      <c r="Y355" s="147"/>
      <c r="Z355" s="147"/>
      <c r="AA355" s="7"/>
    </row>
    <row r="356" spans="14:27" x14ac:dyDescent="0.2">
      <c r="N356" s="7"/>
      <c r="O356" s="92"/>
      <c r="P356" s="92"/>
      <c r="Q356" s="92"/>
      <c r="R356" s="92"/>
      <c r="S356" s="92"/>
      <c r="T356" s="92"/>
      <c r="U356" s="10"/>
      <c r="V356" s="10"/>
      <c r="W356" s="10"/>
      <c r="X356" s="7"/>
      <c r="Y356" s="147"/>
      <c r="Z356" s="147"/>
      <c r="AA356" s="7"/>
    </row>
    <row r="357" spans="14:27" x14ac:dyDescent="0.2">
      <c r="N357" s="7"/>
      <c r="O357" s="92"/>
      <c r="P357" s="92"/>
      <c r="Q357" s="92"/>
      <c r="R357" s="92"/>
      <c r="S357" s="92"/>
      <c r="T357" s="92"/>
      <c r="U357" s="10"/>
      <c r="V357" s="10"/>
      <c r="W357" s="10"/>
      <c r="X357" s="7"/>
      <c r="Y357" s="147"/>
      <c r="Z357" s="147"/>
      <c r="AA357" s="7"/>
    </row>
    <row r="358" spans="14:27" x14ac:dyDescent="0.2">
      <c r="N358" s="7"/>
      <c r="O358" s="92"/>
      <c r="P358" s="92"/>
      <c r="Q358" s="92"/>
      <c r="R358" s="92"/>
      <c r="S358" s="92"/>
      <c r="T358" s="92"/>
      <c r="U358" s="10"/>
      <c r="V358" s="10"/>
      <c r="W358" s="10"/>
      <c r="X358" s="7"/>
      <c r="Y358" s="147"/>
      <c r="Z358" s="147"/>
      <c r="AA358" s="7"/>
    </row>
    <row r="359" spans="14:27" x14ac:dyDescent="0.2">
      <c r="N359" s="7"/>
      <c r="O359" s="92"/>
      <c r="P359" s="92"/>
      <c r="Q359" s="92"/>
      <c r="R359" s="92"/>
      <c r="S359" s="92"/>
      <c r="T359" s="92"/>
      <c r="U359" s="10"/>
      <c r="V359" s="10"/>
      <c r="W359" s="10"/>
      <c r="X359" s="7"/>
      <c r="Y359" s="147"/>
      <c r="Z359" s="147"/>
      <c r="AA359" s="7"/>
    </row>
    <row r="360" spans="14:27" x14ac:dyDescent="0.2">
      <c r="N360" s="7"/>
      <c r="O360" s="92"/>
      <c r="P360" s="92"/>
      <c r="Q360" s="92"/>
      <c r="R360" s="92"/>
      <c r="S360" s="92"/>
      <c r="T360" s="92"/>
      <c r="U360" s="10"/>
      <c r="V360" s="10"/>
      <c r="W360" s="10"/>
      <c r="X360" s="7"/>
      <c r="Y360" s="147"/>
      <c r="Z360" s="147"/>
      <c r="AA360" s="7"/>
    </row>
    <row r="361" spans="14:27" x14ac:dyDescent="0.2">
      <c r="N361" s="7"/>
      <c r="O361" s="92"/>
      <c r="P361" s="92"/>
      <c r="Q361" s="92"/>
      <c r="R361" s="92"/>
      <c r="S361" s="92"/>
      <c r="T361" s="92"/>
      <c r="U361" s="10"/>
      <c r="V361" s="10"/>
      <c r="W361" s="10"/>
      <c r="X361" s="7"/>
      <c r="Y361" s="147"/>
      <c r="Z361" s="147"/>
      <c r="AA361" s="7"/>
    </row>
    <row r="362" spans="14:27" x14ac:dyDescent="0.2">
      <c r="N362" s="7"/>
      <c r="O362" s="92"/>
      <c r="P362" s="92"/>
      <c r="Q362" s="92"/>
      <c r="R362" s="92"/>
      <c r="S362" s="92"/>
      <c r="T362" s="92"/>
      <c r="U362" s="10"/>
      <c r="V362" s="10"/>
      <c r="W362" s="10"/>
      <c r="X362" s="7"/>
      <c r="Y362" s="147"/>
      <c r="Z362" s="147"/>
      <c r="AA362" s="7"/>
    </row>
    <row r="363" spans="14:27" x14ac:dyDescent="0.2">
      <c r="N363" s="7"/>
      <c r="O363" s="92"/>
      <c r="P363" s="92"/>
      <c r="Q363" s="92"/>
      <c r="R363" s="92"/>
      <c r="S363" s="92"/>
      <c r="T363" s="92"/>
      <c r="U363" s="10"/>
      <c r="V363" s="10"/>
      <c r="W363" s="10"/>
      <c r="X363" s="7"/>
      <c r="Y363" s="147"/>
      <c r="Z363" s="147"/>
      <c r="AA363" s="7"/>
    </row>
    <row r="364" spans="14:27" x14ac:dyDescent="0.2">
      <c r="N364" s="7"/>
      <c r="O364" s="92"/>
      <c r="P364" s="92"/>
      <c r="Q364" s="92"/>
      <c r="R364" s="92"/>
      <c r="S364" s="92"/>
      <c r="T364" s="92"/>
      <c r="U364" s="10"/>
      <c r="V364" s="10"/>
      <c r="W364" s="10"/>
      <c r="X364" s="7"/>
      <c r="Y364" s="147"/>
      <c r="Z364" s="147"/>
      <c r="AA364" s="7"/>
    </row>
    <row r="365" spans="14:27" x14ac:dyDescent="0.2">
      <c r="N365" s="7"/>
      <c r="O365" s="92"/>
      <c r="P365" s="92"/>
      <c r="Q365" s="92"/>
      <c r="R365" s="92"/>
      <c r="S365" s="92"/>
      <c r="T365" s="92"/>
      <c r="U365" s="10"/>
      <c r="V365" s="10"/>
      <c r="W365" s="10"/>
      <c r="X365" s="7"/>
      <c r="Y365" s="147"/>
      <c r="Z365" s="147"/>
      <c r="AA365" s="7"/>
    </row>
    <row r="366" spans="14:27" x14ac:dyDescent="0.2">
      <c r="N366" s="7"/>
      <c r="O366" s="92"/>
      <c r="P366" s="92"/>
      <c r="Q366" s="92"/>
      <c r="R366" s="92"/>
      <c r="S366" s="92"/>
      <c r="T366" s="92"/>
      <c r="U366" s="10"/>
      <c r="V366" s="10"/>
      <c r="W366" s="10"/>
      <c r="X366" s="7"/>
      <c r="Y366" s="147"/>
      <c r="Z366" s="147"/>
      <c r="AA366" s="7"/>
    </row>
    <row r="367" spans="14:27" x14ac:dyDescent="0.2">
      <c r="N367" s="7"/>
      <c r="O367" s="92"/>
      <c r="P367" s="92"/>
      <c r="Q367" s="92"/>
      <c r="R367" s="92"/>
      <c r="S367" s="92"/>
      <c r="T367" s="92"/>
      <c r="U367" s="10"/>
      <c r="V367" s="10"/>
      <c r="W367" s="10"/>
      <c r="X367" s="7"/>
      <c r="Y367" s="147"/>
      <c r="Z367" s="147"/>
      <c r="AA367" s="7"/>
    </row>
    <row r="368" spans="14:27" x14ac:dyDescent="0.2">
      <c r="N368" s="7"/>
      <c r="O368" s="92"/>
      <c r="P368" s="92"/>
      <c r="Q368" s="92"/>
      <c r="R368" s="92"/>
      <c r="S368" s="92"/>
      <c r="T368" s="92"/>
      <c r="U368" s="10"/>
      <c r="V368" s="10"/>
      <c r="W368" s="10"/>
      <c r="X368" s="7"/>
      <c r="Y368" s="147"/>
      <c r="Z368" s="147"/>
      <c r="AA368" s="7"/>
    </row>
    <row r="369" spans="14:27" x14ac:dyDescent="0.2">
      <c r="N369" s="7"/>
      <c r="O369" s="92"/>
      <c r="P369" s="92"/>
      <c r="Q369" s="92"/>
      <c r="R369" s="92"/>
      <c r="S369" s="92"/>
      <c r="T369" s="92"/>
      <c r="U369" s="10"/>
      <c r="V369" s="10"/>
      <c r="W369" s="10"/>
      <c r="X369" s="7"/>
      <c r="Y369" s="147"/>
      <c r="Z369" s="147"/>
      <c r="AA369" s="7"/>
    </row>
    <row r="370" spans="14:27" x14ac:dyDescent="0.2">
      <c r="N370" s="7"/>
      <c r="O370" s="92"/>
      <c r="P370" s="92"/>
      <c r="Q370" s="92"/>
      <c r="R370" s="92"/>
      <c r="S370" s="92"/>
      <c r="T370" s="92"/>
      <c r="U370" s="10"/>
      <c r="V370" s="10"/>
      <c r="W370" s="10"/>
      <c r="X370" s="7"/>
      <c r="Y370" s="147"/>
      <c r="Z370" s="147"/>
      <c r="AA370" s="7"/>
    </row>
    <row r="371" spans="14:27" x14ac:dyDescent="0.2">
      <c r="N371" s="7"/>
      <c r="O371" s="92"/>
      <c r="P371" s="92"/>
      <c r="Q371" s="92"/>
      <c r="R371" s="92"/>
      <c r="S371" s="92"/>
      <c r="T371" s="92"/>
      <c r="U371" s="10"/>
      <c r="V371" s="10"/>
      <c r="W371" s="10"/>
      <c r="X371" s="7"/>
      <c r="Y371" s="147"/>
      <c r="Z371" s="147"/>
      <c r="AA371" s="7"/>
    </row>
    <row r="372" spans="14:27" x14ac:dyDescent="0.2">
      <c r="N372" s="7"/>
      <c r="O372" s="92"/>
      <c r="P372" s="92"/>
      <c r="Q372" s="92"/>
      <c r="R372" s="92"/>
      <c r="S372" s="92"/>
      <c r="T372" s="92"/>
      <c r="U372" s="10"/>
      <c r="V372" s="10"/>
      <c r="W372" s="10"/>
      <c r="X372" s="7"/>
      <c r="Y372" s="147"/>
      <c r="Z372" s="147"/>
      <c r="AA372" s="7"/>
    </row>
    <row r="373" spans="14:27" x14ac:dyDescent="0.2">
      <c r="N373" s="7"/>
      <c r="O373" s="92"/>
      <c r="P373" s="92"/>
      <c r="Q373" s="92"/>
      <c r="R373" s="92"/>
      <c r="S373" s="92"/>
      <c r="T373" s="92"/>
      <c r="U373" s="10"/>
      <c r="V373" s="10"/>
      <c r="W373" s="10"/>
      <c r="X373" s="7"/>
      <c r="Y373" s="147"/>
      <c r="Z373" s="147"/>
      <c r="AA373" s="7"/>
    </row>
    <row r="374" spans="14:27" x14ac:dyDescent="0.2">
      <c r="N374" s="7"/>
      <c r="O374" s="92"/>
      <c r="P374" s="92"/>
      <c r="Q374" s="92"/>
      <c r="R374" s="92"/>
      <c r="S374" s="92"/>
      <c r="T374" s="92"/>
      <c r="U374" s="10"/>
      <c r="V374" s="10"/>
      <c r="W374" s="10"/>
      <c r="X374" s="7"/>
      <c r="Y374" s="147"/>
      <c r="Z374" s="147"/>
      <c r="AA374" s="7"/>
    </row>
    <row r="375" spans="14:27" x14ac:dyDescent="0.2">
      <c r="N375" s="7"/>
      <c r="O375" s="92"/>
      <c r="P375" s="92"/>
      <c r="Q375" s="92"/>
      <c r="R375" s="92"/>
      <c r="S375" s="92"/>
      <c r="T375" s="92"/>
      <c r="U375" s="10"/>
      <c r="V375" s="10"/>
      <c r="W375" s="10"/>
      <c r="X375" s="7"/>
      <c r="Y375" s="147"/>
      <c r="Z375" s="147"/>
      <c r="AA375" s="7"/>
    </row>
    <row r="376" spans="14:27" x14ac:dyDescent="0.2">
      <c r="N376" s="7"/>
      <c r="O376" s="92"/>
      <c r="P376" s="92"/>
      <c r="Q376" s="92"/>
      <c r="R376" s="92"/>
      <c r="S376" s="92"/>
      <c r="T376" s="92"/>
      <c r="U376" s="10"/>
      <c r="V376" s="10"/>
      <c r="W376" s="10"/>
      <c r="X376" s="7"/>
      <c r="Y376" s="147"/>
      <c r="Z376" s="147"/>
      <c r="AA376" s="7"/>
    </row>
    <row r="377" spans="14:27" x14ac:dyDescent="0.2">
      <c r="N377" s="7"/>
      <c r="O377" s="92"/>
      <c r="P377" s="92"/>
      <c r="Q377" s="92"/>
      <c r="R377" s="92"/>
      <c r="S377" s="92"/>
      <c r="T377" s="92"/>
      <c r="U377" s="10"/>
      <c r="V377" s="10"/>
      <c r="W377" s="10"/>
      <c r="X377" s="7"/>
      <c r="Y377" s="147"/>
      <c r="Z377" s="147"/>
      <c r="AA377" s="7"/>
    </row>
    <row r="378" spans="14:27" x14ac:dyDescent="0.2">
      <c r="N378" s="7"/>
      <c r="O378" s="92"/>
      <c r="P378" s="92"/>
      <c r="Q378" s="92"/>
      <c r="R378" s="92"/>
      <c r="S378" s="92"/>
      <c r="T378" s="92"/>
      <c r="U378" s="10"/>
      <c r="V378" s="10"/>
      <c r="W378" s="10"/>
      <c r="X378" s="7"/>
      <c r="Y378" s="147"/>
      <c r="Z378" s="147"/>
      <c r="AA378" s="7"/>
    </row>
    <row r="379" spans="14:27" x14ac:dyDescent="0.2">
      <c r="N379" s="7"/>
      <c r="O379" s="92"/>
      <c r="P379" s="92"/>
      <c r="Q379" s="92"/>
      <c r="R379" s="92"/>
      <c r="S379" s="92"/>
      <c r="T379" s="92"/>
      <c r="U379" s="10"/>
      <c r="V379" s="10"/>
      <c r="W379" s="10"/>
      <c r="X379" s="7"/>
      <c r="Y379" s="147"/>
      <c r="Z379" s="147"/>
      <c r="AA379" s="7"/>
    </row>
    <row r="380" spans="14:27" x14ac:dyDescent="0.2">
      <c r="N380" s="7"/>
      <c r="O380" s="92"/>
      <c r="P380" s="92"/>
      <c r="Q380" s="92"/>
      <c r="R380" s="92"/>
      <c r="S380" s="92"/>
      <c r="T380" s="92"/>
      <c r="U380" s="10"/>
      <c r="V380" s="10"/>
      <c r="W380" s="10"/>
      <c r="X380" s="7"/>
      <c r="Y380" s="147"/>
      <c r="Z380" s="147"/>
      <c r="AA380" s="7"/>
    </row>
    <row r="381" spans="14:27" x14ac:dyDescent="0.2">
      <c r="N381" s="7"/>
      <c r="O381" s="92"/>
      <c r="P381" s="92"/>
      <c r="Q381" s="92"/>
      <c r="R381" s="92"/>
      <c r="S381" s="92"/>
      <c r="T381" s="92"/>
      <c r="U381" s="10"/>
      <c r="V381" s="10"/>
      <c r="W381" s="10"/>
      <c r="X381" s="7"/>
      <c r="Y381" s="147"/>
      <c r="Z381" s="147"/>
      <c r="AA381" s="7"/>
    </row>
    <row r="382" spans="14:27" x14ac:dyDescent="0.2">
      <c r="N382" s="7"/>
      <c r="O382" s="92"/>
      <c r="P382" s="92"/>
      <c r="Q382" s="92"/>
      <c r="R382" s="92"/>
      <c r="S382" s="92"/>
      <c r="T382" s="92"/>
      <c r="U382" s="10"/>
      <c r="V382" s="10"/>
      <c r="W382" s="10"/>
      <c r="X382" s="7"/>
      <c r="Y382" s="147"/>
      <c r="Z382" s="147"/>
      <c r="AA382" s="7"/>
    </row>
    <row r="383" spans="14:27" x14ac:dyDescent="0.2">
      <c r="N383" s="7"/>
      <c r="O383" s="92"/>
      <c r="P383" s="92"/>
      <c r="Q383" s="92"/>
      <c r="R383" s="92"/>
      <c r="S383" s="92"/>
      <c r="T383" s="92"/>
      <c r="U383" s="10"/>
      <c r="V383" s="10"/>
      <c r="W383" s="10"/>
      <c r="X383" s="7"/>
      <c r="Y383" s="147"/>
      <c r="Z383" s="147"/>
      <c r="AA383" s="7"/>
    </row>
    <row r="384" spans="14:27" x14ac:dyDescent="0.2">
      <c r="N384" s="7"/>
      <c r="O384" s="92"/>
      <c r="P384" s="92"/>
      <c r="Q384" s="92"/>
      <c r="R384" s="92"/>
      <c r="S384" s="92"/>
      <c r="T384" s="92"/>
      <c r="U384" s="10"/>
      <c r="V384" s="10"/>
      <c r="W384" s="10"/>
      <c r="X384" s="7"/>
      <c r="Y384" s="147"/>
      <c r="Z384" s="147"/>
      <c r="AA384" s="7"/>
    </row>
    <row r="385" spans="14:27" x14ac:dyDescent="0.2">
      <c r="N385" s="7"/>
      <c r="O385" s="92"/>
      <c r="P385" s="92"/>
      <c r="Q385" s="92"/>
      <c r="R385" s="92"/>
      <c r="S385" s="92"/>
      <c r="T385" s="92"/>
      <c r="U385" s="10"/>
      <c r="V385" s="10"/>
      <c r="W385" s="10"/>
      <c r="X385" s="7"/>
      <c r="Y385" s="147"/>
      <c r="Z385" s="147"/>
      <c r="AA385" s="7"/>
    </row>
    <row r="386" spans="14:27" x14ac:dyDescent="0.2">
      <c r="N386" s="7"/>
      <c r="O386" s="92"/>
      <c r="P386" s="92"/>
      <c r="Q386" s="92"/>
      <c r="R386" s="92"/>
      <c r="S386" s="92"/>
      <c r="T386" s="92"/>
      <c r="U386" s="10"/>
      <c r="V386" s="10"/>
      <c r="W386" s="10"/>
      <c r="X386" s="7"/>
      <c r="Y386" s="147"/>
      <c r="Z386" s="147"/>
      <c r="AA386" s="7"/>
    </row>
    <row r="387" spans="14:27" x14ac:dyDescent="0.2">
      <c r="N387" s="7"/>
      <c r="O387" s="92"/>
      <c r="P387" s="92"/>
      <c r="Q387" s="92"/>
      <c r="R387" s="92"/>
      <c r="S387" s="92"/>
      <c r="T387" s="92"/>
      <c r="U387" s="10"/>
      <c r="V387" s="10"/>
      <c r="W387" s="10"/>
      <c r="X387" s="7"/>
      <c r="Y387" s="147"/>
      <c r="Z387" s="147"/>
      <c r="AA387" s="7"/>
    </row>
    <row r="388" spans="14:27" x14ac:dyDescent="0.2">
      <c r="N388" s="7"/>
      <c r="O388" s="92"/>
      <c r="P388" s="92"/>
      <c r="Q388" s="92"/>
      <c r="R388" s="92"/>
      <c r="S388" s="92"/>
      <c r="T388" s="92"/>
      <c r="U388" s="10"/>
      <c r="V388" s="10"/>
      <c r="W388" s="10"/>
      <c r="X388" s="7"/>
      <c r="Y388" s="147"/>
      <c r="Z388" s="147"/>
      <c r="AA388" s="7"/>
    </row>
    <row r="389" spans="14:27" x14ac:dyDescent="0.2">
      <c r="N389" s="7"/>
      <c r="O389" s="92"/>
      <c r="P389" s="92"/>
      <c r="Q389" s="92"/>
      <c r="R389" s="92"/>
      <c r="S389" s="92"/>
      <c r="T389" s="92"/>
      <c r="U389" s="10"/>
      <c r="V389" s="10"/>
      <c r="W389" s="10"/>
      <c r="X389" s="7"/>
      <c r="Y389" s="147"/>
      <c r="Z389" s="147"/>
      <c r="AA389" s="7"/>
    </row>
    <row r="390" spans="14:27" x14ac:dyDescent="0.2">
      <c r="N390" s="7"/>
      <c r="O390" s="92"/>
      <c r="P390" s="92"/>
      <c r="Q390" s="92"/>
      <c r="R390" s="92"/>
      <c r="S390" s="92"/>
      <c r="T390" s="92"/>
      <c r="U390" s="10"/>
      <c r="V390" s="10"/>
      <c r="W390" s="10"/>
      <c r="X390" s="7"/>
      <c r="Y390" s="147"/>
      <c r="Z390" s="147"/>
      <c r="AA390" s="7"/>
    </row>
    <row r="391" spans="14:27" x14ac:dyDescent="0.2">
      <c r="N391" s="7"/>
      <c r="O391" s="92"/>
      <c r="P391" s="92"/>
      <c r="Q391" s="92"/>
      <c r="R391" s="92"/>
      <c r="S391" s="92"/>
      <c r="T391" s="92"/>
      <c r="U391" s="10"/>
      <c r="V391" s="10"/>
      <c r="W391" s="10"/>
      <c r="X391" s="7"/>
      <c r="Y391" s="147"/>
      <c r="Z391" s="147"/>
      <c r="AA391" s="7"/>
    </row>
    <row r="392" spans="14:27" x14ac:dyDescent="0.2">
      <c r="N392" s="7"/>
      <c r="O392" s="92"/>
      <c r="P392" s="92"/>
      <c r="Q392" s="92"/>
      <c r="R392" s="92"/>
      <c r="S392" s="92"/>
      <c r="T392" s="92"/>
      <c r="U392" s="10"/>
      <c r="V392" s="10"/>
      <c r="W392" s="10"/>
      <c r="X392" s="7"/>
      <c r="Y392" s="147"/>
      <c r="Z392" s="147"/>
      <c r="AA392" s="7"/>
    </row>
    <row r="393" spans="14:27" x14ac:dyDescent="0.2">
      <c r="N393" s="7"/>
      <c r="O393" s="92"/>
      <c r="P393" s="92"/>
      <c r="Q393" s="92"/>
      <c r="R393" s="92"/>
      <c r="S393" s="92"/>
      <c r="T393" s="92"/>
      <c r="U393" s="10"/>
      <c r="V393" s="10"/>
      <c r="W393" s="10"/>
      <c r="X393" s="7"/>
      <c r="Y393" s="147"/>
      <c r="Z393" s="147"/>
      <c r="AA393" s="7"/>
    </row>
    <row r="394" spans="14:27" x14ac:dyDescent="0.2">
      <c r="N394" s="7"/>
      <c r="O394" s="92"/>
      <c r="P394" s="92"/>
      <c r="Q394" s="92"/>
      <c r="R394" s="92"/>
      <c r="S394" s="92"/>
      <c r="T394" s="92"/>
      <c r="U394" s="10"/>
      <c r="V394" s="10"/>
      <c r="W394" s="10"/>
      <c r="X394" s="7"/>
      <c r="Y394" s="147"/>
      <c r="Z394" s="147"/>
      <c r="AA394" s="7"/>
    </row>
    <row r="395" spans="14:27" x14ac:dyDescent="0.2">
      <c r="N395" s="7"/>
      <c r="O395" s="92"/>
      <c r="P395" s="92"/>
      <c r="Q395" s="92"/>
      <c r="R395" s="92"/>
      <c r="S395" s="92"/>
      <c r="T395" s="92"/>
      <c r="U395" s="10"/>
      <c r="V395" s="10"/>
      <c r="W395" s="10"/>
      <c r="X395" s="7"/>
      <c r="Y395" s="147"/>
      <c r="Z395" s="147"/>
      <c r="AA395" s="7"/>
    </row>
    <row r="396" spans="14:27" x14ac:dyDescent="0.2">
      <c r="N396" s="7"/>
      <c r="O396" s="92"/>
      <c r="P396" s="92"/>
      <c r="Q396" s="92"/>
      <c r="R396" s="92"/>
      <c r="S396" s="92"/>
      <c r="T396" s="92"/>
      <c r="U396" s="10"/>
      <c r="V396" s="10"/>
      <c r="W396" s="10"/>
      <c r="X396" s="7"/>
      <c r="Y396" s="147"/>
      <c r="Z396" s="147"/>
      <c r="AA396" s="7"/>
    </row>
    <row r="397" spans="14:27" x14ac:dyDescent="0.2">
      <c r="N397" s="7"/>
      <c r="O397" s="92"/>
      <c r="P397" s="92"/>
      <c r="Q397" s="92"/>
      <c r="R397" s="92"/>
      <c r="S397" s="92"/>
      <c r="T397" s="92"/>
      <c r="U397" s="10"/>
      <c r="V397" s="10"/>
      <c r="W397" s="10"/>
      <c r="X397" s="7"/>
      <c r="Y397" s="147"/>
      <c r="Z397" s="147"/>
      <c r="AA397" s="7"/>
    </row>
    <row r="398" spans="14:27" x14ac:dyDescent="0.2">
      <c r="N398" s="7"/>
      <c r="O398" s="92"/>
      <c r="P398" s="92"/>
      <c r="Q398" s="92"/>
      <c r="R398" s="92"/>
      <c r="S398" s="92"/>
      <c r="T398" s="92"/>
      <c r="U398" s="10"/>
      <c r="V398" s="10"/>
      <c r="W398" s="10"/>
      <c r="X398" s="7"/>
      <c r="Y398" s="147"/>
      <c r="Z398" s="147"/>
      <c r="AA398" s="7"/>
    </row>
    <row r="399" spans="14:27" x14ac:dyDescent="0.2">
      <c r="N399" s="7"/>
      <c r="O399" s="92"/>
      <c r="P399" s="92"/>
      <c r="Q399" s="92"/>
      <c r="R399" s="92"/>
      <c r="S399" s="92"/>
      <c r="T399" s="92"/>
      <c r="U399" s="10"/>
      <c r="V399" s="10"/>
      <c r="W399" s="10"/>
      <c r="X399" s="7"/>
      <c r="Y399" s="147"/>
      <c r="Z399" s="147"/>
      <c r="AA399" s="7"/>
    </row>
    <row r="400" spans="14:27" x14ac:dyDescent="0.2">
      <c r="N400" s="7"/>
      <c r="O400" s="92"/>
      <c r="P400" s="92"/>
      <c r="Q400" s="92"/>
      <c r="R400" s="92"/>
      <c r="S400" s="92"/>
      <c r="T400" s="92"/>
      <c r="U400" s="10"/>
      <c r="V400" s="10"/>
      <c r="W400" s="10"/>
      <c r="X400" s="7"/>
      <c r="Y400" s="147"/>
      <c r="Z400" s="147"/>
      <c r="AA400" s="7"/>
    </row>
    <row r="401" spans="2:27" x14ac:dyDescent="0.2">
      <c r="N401" s="7"/>
      <c r="O401" s="92"/>
      <c r="P401" s="92"/>
      <c r="Q401" s="92"/>
      <c r="R401" s="92"/>
      <c r="S401" s="92"/>
      <c r="T401" s="92"/>
      <c r="U401" s="10"/>
      <c r="V401" s="10"/>
      <c r="W401" s="10"/>
      <c r="X401" s="7"/>
      <c r="Y401" s="147"/>
      <c r="Z401" s="147"/>
      <c r="AA401" s="7"/>
    </row>
    <row r="402" spans="2:27" x14ac:dyDescent="0.2">
      <c r="N402" s="7"/>
      <c r="O402" s="92"/>
      <c r="P402" s="92"/>
      <c r="Q402" s="92"/>
      <c r="R402" s="92"/>
      <c r="S402" s="92"/>
      <c r="T402" s="92"/>
      <c r="U402" s="10"/>
      <c r="V402" s="10"/>
      <c r="W402" s="10"/>
      <c r="X402" s="7"/>
      <c r="Y402" s="147"/>
      <c r="Z402" s="147"/>
      <c r="AA402" s="7"/>
    </row>
    <row r="403" spans="2:27" x14ac:dyDescent="0.2">
      <c r="N403" s="7"/>
      <c r="O403" s="92"/>
      <c r="P403" s="92"/>
      <c r="Q403" s="92"/>
      <c r="R403" s="92"/>
      <c r="S403" s="7"/>
      <c r="T403" s="7"/>
      <c r="U403" s="10"/>
      <c r="V403" s="10"/>
      <c r="W403" s="10"/>
      <c r="X403" s="7"/>
      <c r="Y403" s="147"/>
      <c r="Z403" s="147"/>
      <c r="AA403" s="7"/>
    </row>
    <row r="404" spans="2:27" x14ac:dyDescent="0.2">
      <c r="N404" s="7"/>
      <c r="O404" s="92"/>
      <c r="P404" s="92"/>
      <c r="Q404" s="92"/>
      <c r="R404" s="92"/>
      <c r="S404" s="7"/>
      <c r="T404" s="7"/>
      <c r="U404" s="10"/>
      <c r="V404" s="10"/>
      <c r="W404" s="10"/>
      <c r="X404" s="7"/>
      <c r="Y404" s="147"/>
      <c r="Z404" s="147"/>
      <c r="AA404" s="7"/>
    </row>
    <row r="405" spans="2:27" x14ac:dyDescent="0.2">
      <c r="N405" s="7"/>
      <c r="O405" s="92"/>
      <c r="P405" s="92"/>
      <c r="Q405" s="92"/>
      <c r="R405" s="92"/>
      <c r="S405" s="7"/>
      <c r="T405" s="7"/>
      <c r="U405" s="10"/>
      <c r="V405" s="10"/>
      <c r="W405" s="10"/>
      <c r="X405" s="7"/>
      <c r="Y405" s="147"/>
      <c r="Z405" s="147"/>
      <c r="AA405" s="7"/>
    </row>
    <row r="406" spans="2:27" x14ac:dyDescent="0.2">
      <c r="N406" s="7"/>
      <c r="O406" s="92"/>
      <c r="P406" s="92"/>
      <c r="Q406" s="92"/>
      <c r="R406" s="92"/>
      <c r="S406" s="7"/>
      <c r="T406" s="7"/>
      <c r="U406" s="10"/>
      <c r="V406" s="10"/>
      <c r="W406" s="10"/>
      <c r="X406" s="7"/>
      <c r="Y406" s="147"/>
      <c r="Z406" s="147"/>
      <c r="AA406" s="7"/>
    </row>
    <row r="407" spans="2:27" x14ac:dyDescent="0.2">
      <c r="N407" s="7"/>
      <c r="O407" s="92"/>
      <c r="P407" s="92"/>
      <c r="Q407" s="92"/>
      <c r="R407" s="92"/>
      <c r="S407" s="7"/>
      <c r="T407" s="7"/>
      <c r="U407" s="10"/>
      <c r="V407" s="10"/>
      <c r="W407" s="10"/>
      <c r="X407" s="7"/>
      <c r="Y407" s="147"/>
      <c r="Z407" s="147"/>
      <c r="AA407" s="7"/>
    </row>
    <row r="408" spans="2:27" x14ac:dyDescent="0.2">
      <c r="N408" s="7"/>
      <c r="O408" s="92"/>
      <c r="P408" s="92"/>
      <c r="Q408" s="92"/>
      <c r="R408" s="92"/>
      <c r="S408" s="7"/>
      <c r="T408" s="7"/>
      <c r="U408" s="10"/>
      <c r="V408" s="10"/>
      <c r="W408" s="10"/>
      <c r="X408" s="7"/>
      <c r="Y408" s="147"/>
      <c r="Z408" s="147"/>
      <c r="AA408" s="7"/>
    </row>
    <row r="409" spans="2:27" x14ac:dyDescent="0.2">
      <c r="N409" s="7"/>
      <c r="O409" s="92"/>
      <c r="P409" s="92"/>
      <c r="Q409" s="92"/>
      <c r="R409" s="92"/>
      <c r="S409" s="7"/>
      <c r="T409" s="7"/>
      <c r="U409" s="10"/>
      <c r="V409" s="10"/>
      <c r="W409" s="10"/>
      <c r="X409" s="7"/>
      <c r="Y409" s="147"/>
      <c r="Z409" s="147"/>
      <c r="AA409" s="7"/>
    </row>
    <row r="410" spans="2:27" x14ac:dyDescent="0.2">
      <c r="N410" s="7"/>
      <c r="O410" s="7"/>
      <c r="P410" s="7"/>
      <c r="Q410" s="7"/>
      <c r="R410" s="7"/>
      <c r="S410" s="7"/>
      <c r="T410" s="7"/>
      <c r="U410" s="10"/>
      <c r="V410" s="10"/>
      <c r="W410" s="10"/>
      <c r="X410" s="7"/>
      <c r="Y410" s="147"/>
      <c r="Z410" s="147"/>
      <c r="AA410" s="7"/>
    </row>
    <row r="411" spans="2:27" x14ac:dyDescent="0.2">
      <c r="N411" s="7"/>
      <c r="O411" s="7"/>
      <c r="P411" s="7"/>
      <c r="Q411" s="7"/>
      <c r="R411" s="7"/>
      <c r="S411" s="7"/>
      <c r="T411" s="7"/>
      <c r="U411" s="10"/>
      <c r="V411" s="10"/>
      <c r="W411" s="10"/>
      <c r="X411" s="7"/>
      <c r="Y411" s="147"/>
      <c r="Z411" s="147"/>
      <c r="AA411" s="7"/>
    </row>
    <row r="412" spans="2:27" x14ac:dyDescent="0.2">
      <c r="N412" s="7"/>
      <c r="O412" s="7"/>
      <c r="P412" s="7"/>
      <c r="Q412" s="7"/>
      <c r="R412" s="7"/>
      <c r="S412" s="7"/>
      <c r="T412" s="7"/>
      <c r="U412" s="10"/>
      <c r="V412" s="10"/>
      <c r="W412" s="10"/>
      <c r="X412" s="7"/>
      <c r="Y412" s="147"/>
      <c r="Z412" s="147"/>
      <c r="AA412" s="7"/>
    </row>
    <row r="413" spans="2:27" x14ac:dyDescent="0.2">
      <c r="B413" s="92"/>
      <c r="C413" s="92"/>
      <c r="D413" s="92"/>
      <c r="E413" s="92"/>
      <c r="N413" s="7"/>
      <c r="O413" s="7"/>
      <c r="P413" s="7"/>
      <c r="Q413" s="7"/>
      <c r="R413" s="7"/>
      <c r="S413" s="7"/>
      <c r="T413" s="7"/>
      <c r="U413" s="10"/>
      <c r="V413" s="10"/>
      <c r="W413" s="10"/>
      <c r="X413" s="7"/>
      <c r="Y413" s="147"/>
      <c r="Z413" s="147"/>
      <c r="AA413" s="7"/>
    </row>
    <row r="414" spans="2:27" x14ac:dyDescent="0.2">
      <c r="B414" s="92"/>
      <c r="C414" s="92"/>
      <c r="D414" s="92"/>
      <c r="E414" s="92"/>
      <c r="N414" s="7"/>
      <c r="O414" s="7"/>
      <c r="P414" s="7"/>
      <c r="Q414" s="7"/>
      <c r="R414" s="7"/>
      <c r="S414" s="7"/>
      <c r="T414" s="7"/>
      <c r="U414" s="10"/>
      <c r="V414" s="10"/>
      <c r="W414" s="10"/>
      <c r="X414" s="7"/>
      <c r="Y414" s="147"/>
      <c r="Z414" s="147"/>
      <c r="AA414" s="7"/>
    </row>
    <row r="415" spans="2:27" x14ac:dyDescent="0.2">
      <c r="B415" s="92"/>
      <c r="C415" s="92"/>
      <c r="D415" s="92"/>
      <c r="E415" s="92"/>
      <c r="N415" s="7"/>
      <c r="O415" s="7"/>
      <c r="P415" s="7"/>
      <c r="Q415" s="7"/>
      <c r="R415" s="7"/>
      <c r="S415" s="7"/>
      <c r="T415" s="7"/>
      <c r="U415" s="10"/>
      <c r="V415" s="10"/>
      <c r="W415" s="10"/>
      <c r="X415" s="7"/>
      <c r="Y415" s="147"/>
      <c r="Z415" s="147"/>
      <c r="AA415" s="7"/>
    </row>
    <row r="416" spans="2:27" x14ac:dyDescent="0.2">
      <c r="B416" s="92"/>
      <c r="C416" s="92"/>
      <c r="D416" s="92"/>
      <c r="E416" s="92"/>
      <c r="N416" s="7"/>
      <c r="O416" s="7"/>
      <c r="P416" s="7"/>
      <c r="Q416" s="7"/>
      <c r="R416" s="7"/>
      <c r="S416" s="7"/>
      <c r="T416" s="7"/>
      <c r="U416" s="10"/>
      <c r="V416" s="10"/>
      <c r="W416" s="10"/>
      <c r="X416" s="7"/>
      <c r="Y416" s="147"/>
      <c r="Z416" s="147"/>
      <c r="AA416" s="7"/>
    </row>
    <row r="417" spans="2:27" x14ac:dyDescent="0.2">
      <c r="B417" s="92"/>
      <c r="C417" s="92"/>
      <c r="D417" s="92"/>
      <c r="E417" s="92"/>
      <c r="U417" s="10"/>
      <c r="V417" s="10"/>
      <c r="W417" s="10"/>
      <c r="X417" s="7"/>
      <c r="Y417" s="147"/>
      <c r="Z417" s="147"/>
      <c r="AA417" s="7"/>
    </row>
    <row r="418" spans="2:27" x14ac:dyDescent="0.2">
      <c r="B418" s="92"/>
      <c r="C418" s="92"/>
      <c r="D418" s="92"/>
      <c r="E418" s="92"/>
      <c r="U418" s="10"/>
      <c r="V418" s="10"/>
      <c r="W418" s="10"/>
      <c r="X418" s="7"/>
      <c r="Y418" s="147"/>
      <c r="Z418" s="147"/>
      <c r="AA418" s="7"/>
    </row>
    <row r="419" spans="2:27" x14ac:dyDescent="0.2">
      <c r="B419" s="92"/>
      <c r="C419" s="92"/>
      <c r="D419" s="92"/>
      <c r="E419" s="92"/>
      <c r="U419" s="10"/>
      <c r="V419" s="10"/>
      <c r="W419" s="10"/>
      <c r="X419" s="7"/>
      <c r="Y419" s="147"/>
      <c r="Z419" s="147"/>
      <c r="AA419" s="7"/>
    </row>
    <row r="420" spans="2:27" x14ac:dyDescent="0.2">
      <c r="B420" s="92"/>
      <c r="C420" s="92"/>
      <c r="D420" s="92"/>
      <c r="E420" s="92"/>
      <c r="U420" s="10"/>
      <c r="V420" s="10"/>
      <c r="W420" s="10"/>
      <c r="X420" s="7"/>
      <c r="Y420" s="147"/>
      <c r="Z420" s="147"/>
      <c r="AA420" s="7"/>
    </row>
    <row r="421" spans="2:27" x14ac:dyDescent="0.2">
      <c r="B421" s="92"/>
      <c r="C421" s="92"/>
      <c r="D421" s="92"/>
      <c r="E421" s="92"/>
      <c r="U421" s="10"/>
      <c r="V421" s="10"/>
      <c r="W421" s="10"/>
      <c r="X421" s="7"/>
      <c r="Y421" s="147"/>
      <c r="Z421" s="147"/>
      <c r="AA421" s="7"/>
    </row>
    <row r="422" spans="2:27" x14ac:dyDescent="0.2">
      <c r="U422" s="10"/>
      <c r="V422" s="10"/>
      <c r="W422" s="10"/>
      <c r="X422" s="7"/>
      <c r="Y422" s="147"/>
      <c r="Z422" s="147"/>
      <c r="AA422" s="7"/>
    </row>
    <row r="423" spans="2:27" x14ac:dyDescent="0.2">
      <c r="U423" s="10"/>
      <c r="V423" s="10"/>
      <c r="W423" s="10"/>
      <c r="X423" s="7"/>
      <c r="Y423" s="147"/>
      <c r="Z423" s="147"/>
      <c r="AA423" s="7"/>
    </row>
    <row r="424" spans="2:27" x14ac:dyDescent="0.2">
      <c r="U424" s="10"/>
      <c r="V424" s="10"/>
      <c r="W424" s="10"/>
      <c r="X424" s="7"/>
      <c r="Y424" s="147"/>
      <c r="Z424" s="147"/>
      <c r="AA424" s="7"/>
    </row>
    <row r="425" spans="2:27" x14ac:dyDescent="0.2">
      <c r="U425" s="10"/>
      <c r="V425" s="10"/>
      <c r="W425" s="10"/>
      <c r="X425" s="7"/>
      <c r="Y425" s="147"/>
      <c r="Z425" s="147"/>
      <c r="AA425" s="7"/>
    </row>
    <row r="426" spans="2:27" x14ac:dyDescent="0.2">
      <c r="U426" s="10"/>
      <c r="V426" s="10"/>
      <c r="W426" s="10"/>
      <c r="X426" s="7"/>
      <c r="Y426" s="147"/>
      <c r="Z426" s="147"/>
      <c r="AA426" s="7"/>
    </row>
    <row r="427" spans="2:27" x14ac:dyDescent="0.2">
      <c r="U427" s="10"/>
      <c r="V427" s="10"/>
      <c r="W427" s="10"/>
      <c r="X427" s="7"/>
      <c r="Y427" s="147"/>
      <c r="Z427" s="147"/>
      <c r="AA427" s="7"/>
    </row>
    <row r="428" spans="2:27" x14ac:dyDescent="0.2">
      <c r="U428" s="10"/>
      <c r="V428" s="10"/>
      <c r="W428" s="10"/>
      <c r="X428" s="7"/>
      <c r="Y428" s="147"/>
      <c r="Z428" s="147"/>
      <c r="AA428" s="7"/>
    </row>
    <row r="429" spans="2:27" x14ac:dyDescent="0.2">
      <c r="U429" s="10"/>
      <c r="V429" s="10"/>
      <c r="W429" s="10"/>
      <c r="X429" s="7"/>
      <c r="Y429" s="147"/>
      <c r="Z429" s="147"/>
      <c r="AA429" s="7"/>
    </row>
    <row r="430" spans="2:27" x14ac:dyDescent="0.2">
      <c r="U430" s="10"/>
      <c r="V430" s="10"/>
      <c r="W430" s="10"/>
      <c r="X430" s="7"/>
      <c r="Y430" s="147"/>
      <c r="Z430" s="147"/>
      <c r="AA430" s="7"/>
    </row>
    <row r="431" spans="2:27" x14ac:dyDescent="0.2">
      <c r="U431" s="10"/>
      <c r="V431" s="10"/>
      <c r="W431" s="10"/>
      <c r="X431" s="7"/>
      <c r="Y431" s="147"/>
      <c r="Z431" s="147"/>
      <c r="AA431" s="7"/>
    </row>
    <row r="432" spans="2:27" x14ac:dyDescent="0.2">
      <c r="U432" s="10"/>
      <c r="V432" s="10"/>
      <c r="W432" s="10"/>
      <c r="X432" s="7"/>
      <c r="Y432" s="147"/>
      <c r="Z432" s="147"/>
      <c r="AA432" s="7"/>
    </row>
    <row r="433" spans="21:27" x14ac:dyDescent="0.2">
      <c r="U433" s="10"/>
      <c r="V433" s="10"/>
      <c r="W433" s="10"/>
      <c r="X433" s="7"/>
      <c r="Y433" s="147"/>
      <c r="Z433" s="147"/>
      <c r="AA433" s="7"/>
    </row>
    <row r="434" spans="21:27" x14ac:dyDescent="0.2">
      <c r="U434" s="7"/>
      <c r="V434" s="7"/>
      <c r="W434" s="7"/>
      <c r="X434" s="7"/>
      <c r="Y434" s="7"/>
      <c r="Z434" s="7"/>
      <c r="AA434" s="7"/>
    </row>
    <row r="435" spans="21:27" x14ac:dyDescent="0.2">
      <c r="U435" s="7"/>
      <c r="V435" s="7"/>
      <c r="W435" s="7"/>
      <c r="X435" s="7"/>
      <c r="Y435" s="7"/>
      <c r="Z435" s="7"/>
      <c r="AA435" s="7"/>
    </row>
    <row r="436" spans="21:27" x14ac:dyDescent="0.2">
      <c r="U436" s="7"/>
      <c r="V436" s="7"/>
      <c r="W436" s="7"/>
      <c r="X436" s="7"/>
      <c r="Y436" s="7"/>
      <c r="Z436" s="7"/>
      <c r="AA436" s="7"/>
    </row>
    <row r="437" spans="21:27" x14ac:dyDescent="0.2">
      <c r="U437" s="7"/>
      <c r="V437" s="7"/>
      <c r="W437" s="7"/>
      <c r="X437" s="7"/>
      <c r="Y437" s="7"/>
      <c r="Z437" s="7"/>
      <c r="AA437" s="7"/>
    </row>
    <row r="438" spans="21:27" x14ac:dyDescent="0.2">
      <c r="U438" s="7"/>
      <c r="V438" s="7"/>
      <c r="W438" s="7"/>
      <c r="X438" s="7"/>
      <c r="Y438" s="7"/>
      <c r="Z438" s="7"/>
      <c r="AA438" s="7"/>
    </row>
    <row r="439" spans="21:27" x14ac:dyDescent="0.2">
      <c r="U439" s="7"/>
      <c r="V439" s="7"/>
      <c r="W439" s="7"/>
      <c r="X439" s="7"/>
      <c r="Y439" s="7"/>
      <c r="Z439" s="7"/>
      <c r="AA439" s="7"/>
    </row>
    <row r="440" spans="21:27" x14ac:dyDescent="0.2">
      <c r="U440" s="7"/>
      <c r="V440" s="7"/>
      <c r="W440" s="7"/>
      <c r="X440" s="7"/>
      <c r="Y440" s="7"/>
      <c r="Z440" s="7"/>
      <c r="AA440" s="7"/>
    </row>
    <row r="441" spans="21:27" x14ac:dyDescent="0.2">
      <c r="U441" s="7"/>
      <c r="V441" s="7"/>
      <c r="W441" s="7"/>
      <c r="X441" s="7"/>
      <c r="Y441" s="7"/>
      <c r="Z441" s="7"/>
      <c r="AA441" s="7"/>
    </row>
    <row r="442" spans="21:27" x14ac:dyDescent="0.2">
      <c r="U442" s="7"/>
      <c r="V442" s="7"/>
      <c r="W442" s="7"/>
      <c r="X442" s="7"/>
      <c r="Y442" s="7"/>
      <c r="Z442" s="7"/>
      <c r="AA442" s="7"/>
    </row>
    <row r="443" spans="21:27" x14ac:dyDescent="0.2">
      <c r="U443" s="7"/>
      <c r="V443" s="7"/>
      <c r="W443" s="7"/>
      <c r="X443" s="7"/>
      <c r="Y443" s="7"/>
      <c r="Z443" s="7"/>
      <c r="AA443" s="7"/>
    </row>
    <row r="444" spans="21:27" x14ac:dyDescent="0.2">
      <c r="U444" s="7"/>
      <c r="V444" s="7"/>
      <c r="W444" s="7"/>
      <c r="X444" s="7"/>
      <c r="Y444" s="7"/>
      <c r="Z444" s="7"/>
      <c r="AA444" s="7"/>
    </row>
    <row r="445" spans="21:27" x14ac:dyDescent="0.2">
      <c r="U445" s="7"/>
      <c r="V445" s="7"/>
      <c r="W445" s="7"/>
      <c r="X445" s="7"/>
      <c r="Y445" s="7"/>
      <c r="Z445" s="7"/>
      <c r="AA445" s="7"/>
    </row>
    <row r="446" spans="21:27" x14ac:dyDescent="0.2">
      <c r="U446" s="7"/>
      <c r="V446" s="7"/>
      <c r="W446" s="7"/>
      <c r="X446" s="7"/>
      <c r="Y446" s="7"/>
      <c r="Z446" s="7"/>
      <c r="AA446" s="7"/>
    </row>
    <row r="447" spans="21:27" x14ac:dyDescent="0.2">
      <c r="U447" s="7"/>
      <c r="V447" s="7"/>
      <c r="W447" s="7"/>
      <c r="X447" s="7"/>
      <c r="Y447" s="7"/>
      <c r="Z447" s="7"/>
      <c r="AA447" s="7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31.140625" customWidth="1"/>
    <col min="2" max="2" width="9.85546875" customWidth="1"/>
    <col min="3" max="3" width="9.42578125" customWidth="1"/>
    <col min="4" max="256" width="9.140625" customWidth="1"/>
  </cols>
  <sheetData>
    <row r="1" spans="1:15" ht="15" x14ac:dyDescent="0.25">
      <c r="A1" s="310" t="s">
        <v>155</v>
      </c>
      <c r="B1" s="294" t="s">
        <v>139</v>
      </c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</row>
    <row r="2" spans="1:15" ht="15" x14ac:dyDescent="0.25">
      <c r="A2" s="294"/>
      <c r="B2" s="294"/>
      <c r="C2" s="294"/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</row>
    <row r="3" spans="1:15" ht="15" x14ac:dyDescent="0.25">
      <c r="A3" s="294" t="s">
        <v>4</v>
      </c>
      <c r="B3" s="309">
        <v>1000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  <c r="O3" s="294"/>
    </row>
    <row r="4" spans="1:15" ht="15" x14ac:dyDescent="0.25">
      <c r="A4" s="294" t="s">
        <v>138</v>
      </c>
      <c r="B4" s="308">
        <v>3.5000000000000001E-3</v>
      </c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</row>
    <row r="5" spans="1:15" ht="15" x14ac:dyDescent="0.25">
      <c r="A5" s="294" t="s">
        <v>6</v>
      </c>
      <c r="B5" s="308">
        <v>2E-3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</row>
    <row r="6" spans="1:15" ht="15" x14ac:dyDescent="0.25">
      <c r="A6" s="294"/>
      <c r="B6" s="294"/>
      <c r="C6" s="294"/>
      <c r="D6" s="294"/>
      <c r="E6" s="307"/>
      <c r="F6" s="294"/>
      <c r="G6" s="307"/>
      <c r="H6" s="294"/>
      <c r="I6" s="294"/>
      <c r="J6" s="294"/>
      <c r="K6" s="294"/>
      <c r="L6" s="294"/>
      <c r="M6" s="294"/>
      <c r="N6" s="294"/>
      <c r="O6" s="294"/>
    </row>
    <row r="7" spans="1:15" ht="15" x14ac:dyDescent="0.25">
      <c r="A7" s="294" t="s">
        <v>137</v>
      </c>
      <c r="B7" s="303">
        <f>$B$3*(1+$B$4)</f>
        <v>1003.5000000000001</v>
      </c>
      <c r="C7" s="294"/>
      <c r="D7" s="294"/>
      <c r="E7" s="294"/>
      <c r="F7" s="294"/>
      <c r="G7" s="294"/>
      <c r="H7" s="294"/>
      <c r="I7" s="294"/>
      <c r="J7" s="294"/>
      <c r="K7" s="294"/>
      <c r="L7" s="294"/>
      <c r="M7" s="294"/>
      <c r="N7" s="294"/>
      <c r="O7" s="294"/>
    </row>
    <row r="8" spans="1:15" ht="15" x14ac:dyDescent="0.25">
      <c r="A8" s="294" t="s">
        <v>6</v>
      </c>
      <c r="B8" s="302">
        <f>$B$3*$B$5</f>
        <v>2</v>
      </c>
      <c r="C8" s="294"/>
      <c r="D8" s="294"/>
      <c r="E8" s="306"/>
      <c r="F8" s="294"/>
      <c r="G8" s="294"/>
      <c r="H8" s="294"/>
      <c r="I8" s="294"/>
      <c r="J8" s="294"/>
      <c r="K8" s="294"/>
      <c r="L8" s="294"/>
      <c r="M8" s="294"/>
      <c r="N8" s="294"/>
      <c r="O8" s="294"/>
    </row>
    <row r="9" spans="1:15" ht="15" x14ac:dyDescent="0.25">
      <c r="A9" s="294" t="s">
        <v>136</v>
      </c>
      <c r="B9" s="305">
        <v>0.01</v>
      </c>
      <c r="C9" s="294"/>
      <c r="D9" s="294"/>
      <c r="E9" s="304"/>
      <c r="F9" s="294"/>
      <c r="G9" s="294"/>
      <c r="H9" s="294"/>
      <c r="I9" s="294"/>
      <c r="J9" s="294"/>
      <c r="K9" s="294"/>
      <c r="L9" s="294"/>
      <c r="M9" s="294"/>
      <c r="N9" s="294"/>
      <c r="O9" s="294"/>
    </row>
    <row r="10" spans="1:15" ht="15" x14ac:dyDescent="0.25">
      <c r="A10" s="294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294"/>
      <c r="M10" s="294"/>
      <c r="N10" s="294"/>
      <c r="O10" s="294"/>
    </row>
    <row r="11" spans="1:15" ht="15" x14ac:dyDescent="0.25">
      <c r="A11" s="294" t="s">
        <v>135</v>
      </c>
      <c r="B11" s="325">
        <f>NORMINV(B9,B7,B8)</f>
        <v>998.84730425191844</v>
      </c>
      <c r="C11" s="294"/>
      <c r="D11" s="294"/>
      <c r="E11" s="294"/>
      <c r="F11" s="294"/>
      <c r="G11" s="294"/>
      <c r="H11" s="294"/>
      <c r="I11" s="294"/>
      <c r="J11" s="294"/>
      <c r="K11" s="294"/>
      <c r="L11" s="294"/>
      <c r="M11" s="294"/>
      <c r="N11" s="294"/>
      <c r="O11" s="294"/>
    </row>
    <row r="12" spans="1:15" ht="15" x14ac:dyDescent="0.25">
      <c r="A12" s="300" t="s">
        <v>134</v>
      </c>
      <c r="B12" s="302">
        <f>B7-B11</f>
        <v>4.6526957480816691</v>
      </c>
      <c r="C12" s="294"/>
      <c r="D12" s="294"/>
      <c r="E12" s="294"/>
      <c r="F12" s="294"/>
      <c r="G12" s="294"/>
      <c r="H12" s="294"/>
      <c r="I12" s="294"/>
      <c r="J12" s="294"/>
      <c r="K12" s="294"/>
      <c r="L12" s="294"/>
      <c r="M12" s="294"/>
      <c r="N12" s="294"/>
      <c r="O12" s="294"/>
    </row>
    <row r="13" spans="1:15" ht="15" x14ac:dyDescent="0.25">
      <c r="A13" s="294"/>
      <c r="B13" s="294"/>
      <c r="C13" s="294"/>
      <c r="D13" s="301"/>
      <c r="E13" s="294"/>
      <c r="F13" s="294"/>
      <c r="G13" s="294"/>
      <c r="H13" s="294"/>
      <c r="I13" s="294"/>
      <c r="J13" s="294"/>
      <c r="K13" s="294"/>
      <c r="L13" s="294"/>
      <c r="M13" s="294"/>
      <c r="N13" s="294"/>
      <c r="O13" s="294"/>
    </row>
    <row r="14" spans="1:15" ht="15" x14ac:dyDescent="0.25">
      <c r="A14" s="294"/>
      <c r="B14" s="294"/>
      <c r="C14" s="294"/>
      <c r="D14" s="301"/>
      <c r="E14" s="294"/>
      <c r="F14" s="294"/>
      <c r="G14" s="294"/>
      <c r="H14" s="294"/>
      <c r="I14" s="294"/>
      <c r="J14" s="294"/>
      <c r="K14" s="294"/>
      <c r="L14" s="294"/>
      <c r="M14" s="294"/>
      <c r="N14" s="294"/>
      <c r="O14" s="294"/>
    </row>
    <row r="15" spans="1:15" ht="15" x14ac:dyDescent="0.25">
      <c r="A15" s="294"/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  <c r="M15" s="294"/>
      <c r="N15" s="294"/>
      <c r="O15" s="294"/>
    </row>
    <row r="16" spans="1:15" ht="15" x14ac:dyDescent="0.25">
      <c r="A16" s="300" t="s">
        <v>133</v>
      </c>
      <c r="B16" s="294"/>
      <c r="C16" s="294" t="s">
        <v>132</v>
      </c>
      <c r="D16" s="294"/>
      <c r="E16" s="294"/>
      <c r="F16" s="294"/>
      <c r="G16" s="294"/>
      <c r="H16" s="294"/>
      <c r="I16" s="294"/>
      <c r="J16" s="294"/>
      <c r="K16" s="294"/>
      <c r="L16" s="294"/>
      <c r="M16" s="294"/>
      <c r="N16" s="294"/>
      <c r="O16" s="294"/>
    </row>
    <row r="17" spans="1:15" ht="15" x14ac:dyDescent="0.25">
      <c r="A17" s="296">
        <v>990</v>
      </c>
      <c r="B17" s="295">
        <f t="shared" ref="B17:B42" si="0">NORMDIST(A17,$B$7,$B$8,FALSE)</f>
        <v>2.5474689794208643E-11</v>
      </c>
      <c r="C17" s="297">
        <f t="shared" ref="C17:C42" si="1">A17-$B$3</f>
        <v>-10</v>
      </c>
      <c r="D17" s="294"/>
      <c r="E17" s="294"/>
      <c r="F17" s="294"/>
      <c r="G17" s="294"/>
      <c r="H17" s="294"/>
      <c r="I17" s="294"/>
      <c r="J17" s="294"/>
      <c r="K17" s="294"/>
      <c r="L17" s="294"/>
      <c r="M17" s="294"/>
      <c r="N17" s="294"/>
      <c r="O17" s="294"/>
    </row>
    <row r="18" spans="1:15" ht="15" x14ac:dyDescent="0.25">
      <c r="A18" s="296">
        <v>991</v>
      </c>
      <c r="B18" s="295">
        <f t="shared" si="0"/>
        <v>6.5700090907770864E-10</v>
      </c>
      <c r="C18" s="297">
        <f t="shared" si="1"/>
        <v>-9</v>
      </c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</row>
    <row r="19" spans="1:15" ht="15" x14ac:dyDescent="0.25">
      <c r="A19" s="296">
        <v>992</v>
      </c>
      <c r="B19" s="295">
        <f t="shared" si="0"/>
        <v>1.3196216017848555E-8</v>
      </c>
      <c r="C19" s="297">
        <f t="shared" si="1"/>
        <v>-8</v>
      </c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</row>
    <row r="20" spans="1:15" ht="15" x14ac:dyDescent="0.25">
      <c r="A20" s="296">
        <v>993</v>
      </c>
      <c r="B20" s="295">
        <f t="shared" si="0"/>
        <v>2.0642354943143832E-7</v>
      </c>
      <c r="C20" s="297">
        <f t="shared" si="1"/>
        <v>-7</v>
      </c>
      <c r="D20" s="294"/>
      <c r="E20" s="294"/>
      <c r="F20" s="294"/>
      <c r="G20" s="294"/>
      <c r="H20" s="294"/>
      <c r="I20" s="294"/>
      <c r="J20" s="294"/>
      <c r="K20" s="294"/>
      <c r="L20" s="294"/>
      <c r="M20" s="294"/>
      <c r="N20" s="294"/>
      <c r="O20" s="294"/>
    </row>
    <row r="21" spans="1:15" ht="15" x14ac:dyDescent="0.25">
      <c r="A21" s="296">
        <v>994</v>
      </c>
      <c r="B21" s="295">
        <f t="shared" si="0"/>
        <v>2.5147536442955438E-6</v>
      </c>
      <c r="C21" s="297">
        <f t="shared" si="1"/>
        <v>-6</v>
      </c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</row>
    <row r="22" spans="1:15" ht="15" x14ac:dyDescent="0.25">
      <c r="A22" s="296">
        <v>995</v>
      </c>
      <c r="B22" s="295">
        <f t="shared" si="0"/>
        <v>2.3859318270596709E-5</v>
      </c>
      <c r="C22" s="297">
        <f t="shared" si="1"/>
        <v>-5</v>
      </c>
      <c r="D22" s="294"/>
      <c r="E22" s="294"/>
      <c r="F22" s="294"/>
      <c r="G22" s="294"/>
      <c r="H22" s="294"/>
      <c r="I22" s="294"/>
      <c r="J22" s="294"/>
      <c r="K22" s="294"/>
      <c r="L22" s="294"/>
      <c r="M22" s="294"/>
      <c r="N22" s="294"/>
      <c r="O22" s="294"/>
    </row>
    <row r="23" spans="1:15" ht="15" x14ac:dyDescent="0.25">
      <c r="A23" s="296">
        <v>996</v>
      </c>
      <c r="B23" s="295">
        <f t="shared" si="0"/>
        <v>1.7629784118368514E-4</v>
      </c>
      <c r="C23" s="297">
        <f t="shared" si="1"/>
        <v>-4</v>
      </c>
      <c r="D23" s="294"/>
      <c r="E23" s="294"/>
      <c r="F23" s="294"/>
      <c r="G23" s="294"/>
      <c r="H23" s="294"/>
      <c r="I23" s="294"/>
      <c r="J23" s="294"/>
      <c r="K23" s="294"/>
      <c r="L23" s="294"/>
      <c r="M23" s="294"/>
      <c r="N23" s="294"/>
      <c r="O23" s="294"/>
    </row>
    <row r="24" spans="1:15" ht="15" x14ac:dyDescent="0.25">
      <c r="A24" s="296">
        <v>997</v>
      </c>
      <c r="B24" s="295">
        <f t="shared" si="0"/>
        <v>1.0145240286496965E-3</v>
      </c>
      <c r="C24" s="297">
        <f t="shared" si="1"/>
        <v>-3</v>
      </c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</row>
    <row r="25" spans="1:15" ht="15" x14ac:dyDescent="0.25">
      <c r="A25" s="296">
        <v>998</v>
      </c>
      <c r="B25" s="295">
        <f t="shared" si="0"/>
        <v>4.5467812507948152E-3</v>
      </c>
      <c r="C25" s="297">
        <f t="shared" si="1"/>
        <v>-2</v>
      </c>
      <c r="D25" s="294"/>
      <c r="E25" s="294"/>
      <c r="F25" s="294"/>
      <c r="G25" s="294"/>
      <c r="H25" s="294"/>
      <c r="I25" s="294"/>
      <c r="J25" s="294"/>
      <c r="K25" s="294"/>
      <c r="L25" s="294"/>
      <c r="M25" s="294"/>
      <c r="N25" s="294"/>
      <c r="O25" s="294"/>
    </row>
    <row r="26" spans="1:15" ht="15" x14ac:dyDescent="0.25">
      <c r="A26" s="296">
        <v>999</v>
      </c>
      <c r="B26" s="295">
        <f t="shared" si="0"/>
        <v>1.5869825917831679E-2</v>
      </c>
      <c r="C26" s="297">
        <f t="shared" si="1"/>
        <v>-1</v>
      </c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</row>
    <row r="27" spans="1:15" ht="15" x14ac:dyDescent="0.25">
      <c r="A27" s="296">
        <v>1000</v>
      </c>
      <c r="B27" s="295">
        <f t="shared" si="0"/>
        <v>4.3138659413251464E-2</v>
      </c>
      <c r="C27" s="297">
        <f t="shared" si="1"/>
        <v>0</v>
      </c>
      <c r="D27" s="294"/>
      <c r="E27" s="294"/>
      <c r="F27" s="294"/>
      <c r="G27" s="294"/>
      <c r="H27" s="294"/>
      <c r="I27" s="294"/>
      <c r="J27" s="294"/>
      <c r="K27" s="294"/>
      <c r="L27" s="294"/>
      <c r="M27" s="294"/>
      <c r="N27" s="294"/>
      <c r="O27" s="294"/>
    </row>
    <row r="28" spans="1:15" ht="15" x14ac:dyDescent="0.25">
      <c r="A28" s="296">
        <v>1001</v>
      </c>
      <c r="B28" s="295">
        <f t="shared" si="0"/>
        <v>9.1324542694504476E-2</v>
      </c>
      <c r="C28" s="297">
        <f t="shared" si="1"/>
        <v>1</v>
      </c>
      <c r="D28" s="294"/>
      <c r="E28" s="294"/>
      <c r="F28" s="294"/>
      <c r="G28" s="294"/>
      <c r="H28" s="294"/>
      <c r="I28" s="294"/>
      <c r="J28" s="294"/>
      <c r="K28" s="294"/>
      <c r="L28" s="294"/>
      <c r="M28" s="294"/>
      <c r="N28" s="294"/>
      <c r="O28" s="294"/>
    </row>
    <row r="29" spans="1:15" ht="15" x14ac:dyDescent="0.25">
      <c r="A29" s="296">
        <v>1002</v>
      </c>
      <c r="B29" s="295">
        <f t="shared" si="0"/>
        <v>0.1505687160773958</v>
      </c>
      <c r="C29" s="297">
        <f t="shared" si="1"/>
        <v>2</v>
      </c>
      <c r="D29" s="294"/>
      <c r="E29" s="299"/>
      <c r="F29" s="294"/>
      <c r="G29" s="294"/>
      <c r="H29" s="294"/>
      <c r="I29" s="294"/>
      <c r="J29" s="294"/>
      <c r="K29" s="294"/>
      <c r="L29" s="294"/>
      <c r="M29" s="294"/>
      <c r="N29" s="294"/>
      <c r="O29" s="294"/>
    </row>
    <row r="30" spans="1:15" ht="15" x14ac:dyDescent="0.25">
      <c r="A30" s="296">
        <v>1003</v>
      </c>
      <c r="B30" s="295">
        <f t="shared" si="0"/>
        <v>0.19333405840142187</v>
      </c>
      <c r="C30" s="297">
        <f t="shared" si="1"/>
        <v>3</v>
      </c>
      <c r="D30" s="294"/>
      <c r="E30" s="298"/>
      <c r="F30" s="294"/>
      <c r="G30" s="294"/>
      <c r="H30" s="294"/>
      <c r="I30" s="294"/>
      <c r="J30" s="294"/>
      <c r="K30" s="294"/>
      <c r="L30" s="294"/>
      <c r="M30" s="294"/>
      <c r="N30" s="294"/>
      <c r="O30" s="294"/>
    </row>
    <row r="31" spans="1:15" ht="15" x14ac:dyDescent="0.25">
      <c r="A31" s="296">
        <v>1004</v>
      </c>
      <c r="B31" s="295">
        <f t="shared" si="0"/>
        <v>0.19333405840142737</v>
      </c>
      <c r="C31" s="297">
        <f t="shared" si="1"/>
        <v>4</v>
      </c>
      <c r="D31" s="294"/>
      <c r="E31" s="294"/>
      <c r="F31" s="294"/>
      <c r="G31" s="294"/>
      <c r="H31" s="294"/>
      <c r="I31" s="294"/>
      <c r="J31" s="294"/>
      <c r="K31" s="294"/>
      <c r="L31" s="294"/>
      <c r="M31" s="294"/>
      <c r="N31" s="294"/>
      <c r="O31" s="294"/>
    </row>
    <row r="32" spans="1:15" ht="15" x14ac:dyDescent="0.25">
      <c r="A32" s="296">
        <v>1005</v>
      </c>
      <c r="B32" s="295">
        <f t="shared" si="0"/>
        <v>0.15056871607740863</v>
      </c>
      <c r="C32" s="297">
        <f t="shared" si="1"/>
        <v>5</v>
      </c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</row>
    <row r="33" spans="1:15" ht="15" x14ac:dyDescent="0.25">
      <c r="A33" s="296">
        <v>1006</v>
      </c>
      <c r="B33" s="295">
        <f t="shared" si="0"/>
        <v>9.1324542694517452E-2</v>
      </c>
      <c r="C33" s="297">
        <f t="shared" si="1"/>
        <v>6</v>
      </c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</row>
    <row r="34" spans="1:15" ht="15" x14ac:dyDescent="0.25">
      <c r="A34" s="296">
        <v>1007</v>
      </c>
      <c r="B34" s="295">
        <f t="shared" si="0"/>
        <v>4.3138659413260054E-2</v>
      </c>
      <c r="C34" s="297">
        <f t="shared" si="1"/>
        <v>7</v>
      </c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</row>
    <row r="35" spans="1:15" ht="15" x14ac:dyDescent="0.25">
      <c r="A35" s="296">
        <v>1008</v>
      </c>
      <c r="B35" s="295">
        <f t="shared" si="0"/>
        <v>1.5869825917835739E-2</v>
      </c>
      <c r="C35" s="297">
        <f t="shared" si="1"/>
        <v>8</v>
      </c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</row>
    <row r="36" spans="1:15" ht="15" x14ac:dyDescent="0.25">
      <c r="A36" s="296">
        <v>1009</v>
      </c>
      <c r="B36" s="295">
        <f t="shared" si="0"/>
        <v>4.5467812507962368E-3</v>
      </c>
      <c r="C36" s="297">
        <f t="shared" si="1"/>
        <v>9</v>
      </c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</row>
    <row r="37" spans="1:15" ht="15" x14ac:dyDescent="0.25">
      <c r="A37" s="296">
        <v>1010</v>
      </c>
      <c r="B37" s="295">
        <f t="shared" si="0"/>
        <v>1.0145240286500714E-3</v>
      </c>
      <c r="C37" s="297">
        <f t="shared" si="1"/>
        <v>10</v>
      </c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</row>
    <row r="38" spans="1:15" ht="15" x14ac:dyDescent="0.25">
      <c r="A38" s="296">
        <v>1011</v>
      </c>
      <c r="B38" s="295">
        <f t="shared" si="0"/>
        <v>1.7629784118376027E-4</v>
      </c>
      <c r="C38" s="297">
        <f t="shared" si="1"/>
        <v>11</v>
      </c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</row>
    <row r="39" spans="1:15" ht="15" x14ac:dyDescent="0.25">
      <c r="A39" s="296">
        <v>1012</v>
      </c>
      <c r="B39" s="295">
        <f t="shared" si="0"/>
        <v>2.3859318270608239E-5</v>
      </c>
      <c r="C39" s="297">
        <f t="shared" si="1"/>
        <v>12</v>
      </c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</row>
    <row r="40" spans="1:15" ht="15" x14ac:dyDescent="0.25">
      <c r="A40" s="296">
        <v>1013</v>
      </c>
      <c r="B40" s="295">
        <f t="shared" si="0"/>
        <v>2.5147536442969016E-6</v>
      </c>
      <c r="C40" s="297">
        <f t="shared" si="1"/>
        <v>13</v>
      </c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</row>
    <row r="41" spans="1:15" ht="15" x14ac:dyDescent="0.25">
      <c r="A41" s="296">
        <v>1014</v>
      </c>
      <c r="B41" s="295">
        <f t="shared" si="0"/>
        <v>2.0642354943156154E-7</v>
      </c>
      <c r="C41" s="297">
        <f t="shared" si="1"/>
        <v>14</v>
      </c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</row>
    <row r="42" spans="1:15" ht="15" x14ac:dyDescent="0.25">
      <c r="A42" s="296">
        <v>1015</v>
      </c>
      <c r="B42" s="295">
        <f t="shared" si="0"/>
        <v>1.3196216017857182E-8</v>
      </c>
      <c r="C42" s="297">
        <f t="shared" si="1"/>
        <v>15</v>
      </c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</row>
    <row r="43" spans="1:15" ht="15" x14ac:dyDescent="0.25">
      <c r="A43" s="296"/>
      <c r="B43" s="295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</row>
    <row r="44" spans="1:15" ht="15" x14ac:dyDescent="0.25">
      <c r="A44" s="294"/>
      <c r="B44" s="294"/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</row>
    <row r="45" spans="1:15" ht="15" x14ac:dyDescent="0.25">
      <c r="A45" s="294"/>
      <c r="B45" s="295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</row>
    <row r="46" spans="1:15" ht="15" x14ac:dyDescent="0.25">
      <c r="A46" s="294"/>
      <c r="B46" s="295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</row>
    <row r="47" spans="1:15" ht="15" x14ac:dyDescent="0.25">
      <c r="A47" s="294"/>
      <c r="B47" s="295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</row>
    <row r="48" spans="1:15" ht="15" x14ac:dyDescent="0.25">
      <c r="A48" s="294"/>
      <c r="B48" s="295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</row>
    <row r="49" spans="1:15" ht="15" x14ac:dyDescent="0.25">
      <c r="A49" s="294"/>
      <c r="B49" s="295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</row>
    <row r="50" spans="1:15" ht="15" x14ac:dyDescent="0.25">
      <c r="A50" s="294"/>
      <c r="B50" s="295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</row>
    <row r="51" spans="1:15" ht="15" x14ac:dyDescent="0.25">
      <c r="A51" s="294"/>
      <c r="B51" s="295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</row>
    <row r="52" spans="1:15" ht="15" x14ac:dyDescent="0.25">
      <c r="A52" s="294"/>
      <c r="B52" s="295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</row>
    <row r="53" spans="1:15" ht="15" x14ac:dyDescent="0.25">
      <c r="A53" s="294"/>
      <c r="B53" s="295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</row>
    <row r="54" spans="1:15" ht="15" x14ac:dyDescent="0.25">
      <c r="A54" s="294"/>
      <c r="B54" s="295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</row>
    <row r="55" spans="1:15" ht="15" x14ac:dyDescent="0.25">
      <c r="A55" s="294"/>
      <c r="B55" s="295"/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</row>
    <row r="56" spans="1:15" ht="15" x14ac:dyDescent="0.25">
      <c r="A56" s="294"/>
      <c r="B56" s="295"/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</row>
    <row r="57" spans="1:15" ht="15" x14ac:dyDescent="0.25">
      <c r="A57" s="294"/>
      <c r="B57" s="295"/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</row>
    <row r="58" spans="1:15" ht="15" x14ac:dyDescent="0.25">
      <c r="A58" s="294"/>
      <c r="B58" s="295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</row>
    <row r="59" spans="1:15" ht="15" x14ac:dyDescent="0.25">
      <c r="A59" s="294"/>
      <c r="B59" s="295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</row>
    <row r="60" spans="1:15" ht="15" x14ac:dyDescent="0.25">
      <c r="A60" s="294"/>
      <c r="B60" s="295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</row>
    <row r="61" spans="1:15" ht="15" x14ac:dyDescent="0.25">
      <c r="A61" s="294"/>
      <c r="B61" s="295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</row>
    <row r="62" spans="1:15" ht="15" x14ac:dyDescent="0.25">
      <c r="A62" s="294"/>
      <c r="B62" s="295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</row>
    <row r="63" spans="1:15" ht="15" x14ac:dyDescent="0.25">
      <c r="A63" s="294"/>
      <c r="B63" s="295"/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</row>
    <row r="64" spans="1:15" ht="15" x14ac:dyDescent="0.25">
      <c r="A64" s="294"/>
      <c r="B64" s="295"/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</row>
    <row r="65" spans="1:15" ht="15" x14ac:dyDescent="0.25">
      <c r="A65" s="294"/>
      <c r="B65" s="295"/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</row>
    <row r="66" spans="1:15" ht="15" x14ac:dyDescent="0.25">
      <c r="A66" s="294"/>
      <c r="B66" s="295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</row>
    <row r="67" spans="1:15" ht="15" x14ac:dyDescent="0.25">
      <c r="A67" s="294"/>
      <c r="B67" s="295"/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</row>
    <row r="68" spans="1:15" ht="15" x14ac:dyDescent="0.25">
      <c r="A68" s="294"/>
      <c r="B68" s="295"/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</row>
    <row r="69" spans="1:15" ht="15" x14ac:dyDescent="0.25">
      <c r="A69" s="294"/>
      <c r="B69" s="295"/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</row>
    <row r="70" spans="1:15" ht="15" x14ac:dyDescent="0.25">
      <c r="A70" s="294"/>
      <c r="B70" s="295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</row>
    <row r="71" spans="1:15" ht="15" x14ac:dyDescent="0.25">
      <c r="A71" s="294"/>
      <c r="B71" s="295"/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</row>
    <row r="72" spans="1:15" ht="15" x14ac:dyDescent="0.25">
      <c r="A72" s="294"/>
      <c r="B72" s="295"/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</row>
    <row r="73" spans="1:15" ht="15" x14ac:dyDescent="0.25">
      <c r="A73" s="294"/>
      <c r="B73" s="295"/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</row>
    <row r="74" spans="1:15" ht="15" x14ac:dyDescent="0.25">
      <c r="A74" s="294"/>
      <c r="B74" s="295"/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16</vt:i4>
      </vt:variant>
      <vt:variant>
        <vt:lpstr>Navngitte områder</vt:lpstr>
      </vt:variant>
      <vt:variant>
        <vt:i4>2</vt:i4>
      </vt:variant>
    </vt:vector>
  </HeadingPairs>
  <TitlesOfParts>
    <vt:vector size="18" baseType="lpstr">
      <vt:lpstr>Pr 8-1</vt:lpstr>
      <vt:lpstr>Pr 8-2</vt:lpstr>
      <vt:lpstr>Pr 8-3</vt:lpstr>
      <vt:lpstr>Pr 8-4</vt:lpstr>
      <vt:lpstr>Pr 8-5</vt:lpstr>
      <vt:lpstr>Pr 8-6</vt:lpstr>
      <vt:lpstr>Pr 8-7</vt:lpstr>
      <vt:lpstr>Pr 8-8</vt:lpstr>
      <vt:lpstr>Pr 8-9</vt:lpstr>
      <vt:lpstr>Pr 8-10</vt:lpstr>
      <vt:lpstr>Pr 8-11</vt:lpstr>
      <vt:lpstr>Pr 8-12</vt:lpstr>
      <vt:lpstr>Pr 8-13</vt:lpstr>
      <vt:lpstr>Pr 8-14</vt:lpstr>
      <vt:lpstr>Pr 8-15</vt:lpstr>
      <vt:lpstr>Pr 8-16</vt:lpstr>
      <vt:lpstr>A</vt:lpstr>
      <vt:lpstr>B</vt:lpstr>
    </vt:vector>
  </TitlesOfParts>
  <Company>HiNT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IT-tjenesten</dc:creator>
  <cp:lastModifiedBy>Helbæk Morten</cp:lastModifiedBy>
  <dcterms:created xsi:type="dcterms:W3CDTF">2009-11-12T10:28:49Z</dcterms:created>
  <dcterms:modified xsi:type="dcterms:W3CDTF">2013-05-17T16:57:04Z</dcterms:modified>
</cp:coreProperties>
</file>