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drawings/drawing2.xml" ContentType="application/vnd.openxmlformats-officedocument.drawingml.chartshap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30" windowHeight="7130"/>
  </bookViews>
  <sheets>
    <sheet name="员工盘点表" sheetId="1" r:id="rId1"/>
    <sheet name="部门九宫格分布" sheetId="3" r:id="rId2"/>
    <sheet name="九宫格定义(请勿编辑影响公式计算)" sheetId="2" r:id="rId3"/>
  </sheets>
  <definedNames>
    <definedName name="_xlnm._FilterDatabase" localSheetId="0" hidden="1">员工盘点表!$3:$36</definedName>
  </definedNames>
  <calcPr calcId="144525"/>
</workbook>
</file>

<file path=xl/sharedStrings.xml><?xml version="1.0" encoding="utf-8"?>
<sst xmlns="http://schemas.openxmlformats.org/spreadsheetml/2006/main" count="919" uniqueCount="393">
  <si>
    <t>特别说明：表格已设公式，请不要删除“列”，隐藏列为自动计算</t>
  </si>
  <si>
    <t>一级部门</t>
  </si>
  <si>
    <t>二级部门</t>
  </si>
  <si>
    <t>三级部门</t>
  </si>
  <si>
    <t>姓名</t>
  </si>
  <si>
    <t>岗位</t>
  </si>
  <si>
    <t>岗位职责（自评）</t>
  </si>
  <si>
    <t>职级</t>
  </si>
  <si>
    <t>直接上级
评价人</t>
  </si>
  <si>
    <t>间接上级
审核人</t>
  </si>
  <si>
    <t>HRBP</t>
  </si>
  <si>
    <t>绩效</t>
  </si>
  <si>
    <t>能力</t>
  </si>
  <si>
    <t>文化匹配</t>
  </si>
  <si>
    <t>能力轴落位（公式计算）</t>
  </si>
  <si>
    <t>九宫格落位（公式计算）</t>
  </si>
  <si>
    <t>红线评价</t>
  </si>
  <si>
    <t>优势与不足（上级评价）</t>
  </si>
  <si>
    <t>优势与不足（自评）</t>
  </si>
  <si>
    <t>综合评价</t>
  </si>
  <si>
    <t>下一步安排计划（如有）</t>
  </si>
  <si>
    <t>参考信息</t>
  </si>
  <si>
    <t>绩效评分</t>
  </si>
  <si>
    <t>2023上半年工作总结（自评）</t>
  </si>
  <si>
    <t>绩效轴落位（公式计算）</t>
  </si>
  <si>
    <t>专业能力</t>
  </si>
  <si>
    <t>通用能力</t>
  </si>
  <si>
    <t>能力平均分（公式计算）</t>
  </si>
  <si>
    <t>能力落位（公式计算）</t>
  </si>
  <si>
    <t>正已</t>
  </si>
  <si>
    <t>协作</t>
  </si>
  <si>
    <t>担当</t>
  </si>
  <si>
    <t>文化匹配平均分（公式计算）</t>
  </si>
  <si>
    <t>文化评价落位（公式计算）</t>
  </si>
  <si>
    <t>弄虚作假</t>
  </si>
  <si>
    <t>以公谋私</t>
  </si>
  <si>
    <t>搬弄是非</t>
  </si>
  <si>
    <t>拉帮结派</t>
  </si>
  <si>
    <t>突出的优势</t>
  </si>
  <si>
    <t>待提升不足</t>
  </si>
  <si>
    <t>3年发展规划</t>
  </si>
  <si>
    <t>司龄</t>
  </si>
  <si>
    <t>年龄</t>
  </si>
  <si>
    <t>工龄</t>
  </si>
  <si>
    <t>学校</t>
  </si>
  <si>
    <t>专业</t>
  </si>
  <si>
    <t>学历</t>
  </si>
  <si>
    <t>2022年Q1绩效</t>
  </si>
  <si>
    <t>2022年Q2绩效</t>
  </si>
  <si>
    <t>2022年Q3绩效</t>
  </si>
  <si>
    <t>2022年Q4绩效</t>
  </si>
  <si>
    <t>2022年年度绩效</t>
  </si>
  <si>
    <t>2023Q1绩效</t>
  </si>
  <si>
    <t>填写说明</t>
  </si>
  <si>
    <t>评分（远超岗出要求-5分/略超出岗位要求-4分/符合岗位要求-3分/略低于岗位要求-2分/远低于岗位要-1分）</t>
  </si>
  <si>
    <r>
      <rPr>
        <sz val="10"/>
        <color rgb="FFFF0000"/>
        <rFont val="微软雅黑"/>
        <charset val="134"/>
      </rPr>
      <t>评分（非常符合-5分/比较符合-4分/符合-3分/比较不符合-2分/非常不符合-1分）</t>
    </r>
    <r>
      <rPr>
        <sz val="10"/>
        <rFont val="微软雅黑"/>
        <charset val="134"/>
      </rPr>
      <t xml:space="preserve">
专业能力：具备岗位所需要专业知识与技能，能有采取合理方法与手段解决职责范围内专业问题，高效率、高质量进行工作交付</t>
    </r>
  </si>
  <si>
    <r>
      <rPr>
        <b/>
        <sz val="10"/>
        <color rgb="FFFF0000"/>
        <rFont val="微软雅黑"/>
        <charset val="134"/>
      </rPr>
      <t xml:space="preserve">对照不同岗位类别标准
</t>
    </r>
    <r>
      <rPr>
        <sz val="10"/>
        <color rgb="FFFF0000"/>
        <rFont val="微软雅黑"/>
        <charset val="134"/>
      </rPr>
      <t xml:space="preserve">评分（非常符合-5分/比较符合-4分/符合-3分/比较不符合-2分/非常不符合-1分）
</t>
    </r>
    <r>
      <rPr>
        <b/>
        <sz val="10"/>
        <rFont val="微软雅黑"/>
        <charset val="134"/>
      </rPr>
      <t xml:space="preserve">
产品类岗位（产品、解决方案、UI）：</t>
    </r>
    <r>
      <rPr>
        <sz val="10"/>
        <rFont val="微软雅黑"/>
        <charset val="134"/>
      </rPr>
      <t xml:space="preserve">
用户洞察力：能够进行用户需求有效分析与挖掘，洞察用户深层次需求
</t>
    </r>
    <r>
      <rPr>
        <b/>
        <sz val="10"/>
        <rFont val="微软雅黑"/>
        <charset val="134"/>
      </rPr>
      <t>产品类岗位（开发、测试）：</t>
    </r>
    <r>
      <rPr>
        <sz val="10"/>
        <rFont val="微软雅黑"/>
        <charset val="134"/>
      </rPr>
      <t xml:space="preserve">
技术钻研力：对技术工作有热情，持续进行技术研究与学习
质量控制力：对代码质量、设计质量、工程质量有要求，有较强质量意识
</t>
    </r>
    <r>
      <rPr>
        <b/>
        <sz val="10"/>
        <rFont val="微软雅黑"/>
        <charset val="134"/>
      </rPr>
      <t>职能类岗位（人力、财务、经管、行政、销管、项目、运营等）：</t>
    </r>
    <r>
      <rPr>
        <sz val="10"/>
        <rFont val="微软雅黑"/>
        <charset val="134"/>
      </rPr>
      <t xml:space="preserve">
业务理解力：能够掌握业务知识与业务运作逻辑，并基于业务需求进行专业支持与赋能</t>
    </r>
  </si>
  <si>
    <r>
      <rPr>
        <sz val="10"/>
        <color rgb="FFFF0000"/>
        <rFont val="微软雅黑"/>
        <charset val="134"/>
      </rPr>
      <t>评分（非常符合-5分/比较符合-4分/符合-3分/比较不符合-2分/非常不符合-1分）</t>
    </r>
    <r>
      <rPr>
        <sz val="10"/>
        <rFont val="微软雅黑"/>
        <charset val="134"/>
      </rPr>
      <t xml:space="preserve">
1、秉持正念：工作积极主动，为人正能量
2、作为端正：对自己工作作风、工作质量严格要求；能虚心听取他人意见；能持续进行自省与反思
3、正直行事：坦诚真实，不虚报业绩、不捂盖子；信守诺言，承诺的事情能说到做到</t>
    </r>
  </si>
  <si>
    <r>
      <rPr>
        <sz val="10"/>
        <color rgb="FFFF0000"/>
        <rFont val="微软雅黑"/>
        <charset val="134"/>
      </rPr>
      <t>评分（非常符合-5分/比较符合-4分/符合-3分/比较不符合-2分/非常不符合-1分）</t>
    </r>
    <r>
      <rPr>
        <sz val="10"/>
        <rFont val="微软雅黑"/>
        <charset val="134"/>
      </rPr>
      <t xml:space="preserve">
1、双赢心态：保持双赢合作的心态，一起寻找共同的目标
2、积极沟通：清晰表达自己想法，认真倾听他要观点，站在他人立场看问题，站在公司利益视角寻求解决方案
3、主动合作：主动帮助他人成功，边界不清能主动往前跨一步，积极协调资源解决问题 </t>
    </r>
  </si>
  <si>
    <r>
      <rPr>
        <sz val="10"/>
        <color rgb="FFFF0000"/>
        <rFont val="微软雅黑"/>
        <charset val="134"/>
      </rPr>
      <t>评分（非常符合-5分/比较符合-4分/符合-3分/比较不符合-2分/非常不符合-1分）</t>
    </r>
    <r>
      <rPr>
        <sz val="10"/>
        <rFont val="微软雅黑"/>
        <charset val="134"/>
      </rPr>
      <t xml:space="preserve">
1、勇于担责：对自己所负责的工作，直面困难和问题，不逃避，不推诿
2、主动作为：面对职责不清的工作，主动承担；面对无人敢接的挑战的工作，主动请缨
3、结果导向：为过程鼓掌，为结果负责，秉持不达目的不罢休的精神</t>
    </r>
  </si>
  <si>
    <r>
      <rPr>
        <b/>
        <sz val="10"/>
        <color rgb="FFFF0000"/>
        <rFont val="微软雅黑"/>
        <charset val="134"/>
      </rPr>
      <t>特别留意，反向评分</t>
    </r>
    <r>
      <rPr>
        <sz val="10"/>
        <color rgb="FF0070C0"/>
        <rFont val="微软雅黑"/>
        <charset val="134"/>
      </rPr>
      <t xml:space="preserve">
能力等级（非常符合-1分/比较符合-2分/符合-3分/比较不符合-4分/非常不符合-5分）</t>
    </r>
    <r>
      <rPr>
        <sz val="10"/>
        <rFont val="微软雅黑"/>
        <charset val="134"/>
      </rPr>
      <t xml:space="preserve">
工作中存在欺骗、瞒报、捏造等弄虚作假的行为</t>
    </r>
  </si>
  <si>
    <r>
      <rPr>
        <b/>
        <sz val="10"/>
        <color rgb="FFFF0000"/>
        <rFont val="微软雅黑"/>
        <charset val="134"/>
      </rPr>
      <t>特别留意，反向评分</t>
    </r>
    <r>
      <rPr>
        <sz val="10"/>
        <color rgb="FFFF0000"/>
        <rFont val="微软雅黑"/>
        <charset val="134"/>
      </rPr>
      <t xml:space="preserve">
</t>
    </r>
    <r>
      <rPr>
        <sz val="10"/>
        <color rgb="FF0070C0"/>
        <rFont val="微软雅黑"/>
        <charset val="134"/>
      </rPr>
      <t>能力等级（非常符合-1分/比较符合-2分/符合-3分/比较不符合-4分/非常不符合-5分）</t>
    </r>
    <r>
      <rPr>
        <sz val="10"/>
        <color rgb="FFFF0000"/>
        <rFont val="微软雅黑"/>
        <charset val="134"/>
      </rPr>
      <t xml:space="preserve">
</t>
    </r>
    <r>
      <rPr>
        <sz val="10"/>
        <rFont val="微软雅黑"/>
        <charset val="134"/>
      </rPr>
      <t xml:space="preserve">
工作中存在滥用职权或工作之便为个人谋取不正当利益、损公肥私的行为</t>
    </r>
  </si>
  <si>
    <r>
      <rPr>
        <b/>
        <sz val="10"/>
        <color rgb="FFFF0000"/>
        <rFont val="微软雅黑"/>
        <charset val="134"/>
      </rPr>
      <t>特别留意，反向评分</t>
    </r>
    <r>
      <rPr>
        <sz val="10"/>
        <color rgb="FF0070C0"/>
        <rFont val="微软雅黑"/>
        <charset val="134"/>
      </rPr>
      <t xml:space="preserve">
能力等级（非常符合-1分/比较符合-2分/符合-3分/比较不符合-4分/非常不符合-5分）</t>
    </r>
    <r>
      <rPr>
        <sz val="10"/>
        <rFont val="微软雅黑"/>
        <charset val="134"/>
      </rPr>
      <t xml:space="preserve">
工作中存在蓄意挑拨、妄加议论、破坏团结的行为</t>
    </r>
  </si>
  <si>
    <r>
      <rPr>
        <b/>
        <sz val="10"/>
        <color rgb="FFFF0000"/>
        <rFont val="微软雅黑"/>
        <charset val="134"/>
      </rPr>
      <t>特别留意，反向评分</t>
    </r>
    <r>
      <rPr>
        <sz val="10"/>
        <color rgb="FFFF0000"/>
        <rFont val="微软雅黑"/>
        <charset val="134"/>
      </rPr>
      <t xml:space="preserve">
</t>
    </r>
    <r>
      <rPr>
        <sz val="10"/>
        <color rgb="FF0070C0"/>
        <rFont val="微软雅黑"/>
        <charset val="134"/>
      </rPr>
      <t>能力等级（非常符合-1分/比较符合-2分/符合-3分/比较不符合-4分/非常不符合-5分）</t>
    </r>
    <r>
      <rPr>
        <sz val="10"/>
        <rFont val="微软雅黑"/>
        <charset val="134"/>
      </rPr>
      <t xml:space="preserve">
工作中存在搞山头主义或利益小团体的行为</t>
    </r>
  </si>
  <si>
    <r>
      <rPr>
        <sz val="10"/>
        <rFont val="微软雅黑"/>
        <charset val="134"/>
      </rPr>
      <t>从从业视角看，担任当前岗位有什么样的优势</t>
    </r>
    <r>
      <rPr>
        <sz val="10"/>
        <color rgb="FFFF0000"/>
        <rFont val="微软雅黑"/>
        <charset val="134"/>
      </rPr>
      <t>（至少三条）</t>
    </r>
  </si>
  <si>
    <r>
      <rPr>
        <sz val="10"/>
        <rFont val="微软雅黑"/>
        <charset val="134"/>
      </rPr>
      <t>从从业视角看，担任当前岗位有什么样的不足需要提升</t>
    </r>
    <r>
      <rPr>
        <sz val="10"/>
        <color rgb="FFFF0000"/>
        <rFont val="微软雅黑"/>
        <charset val="134"/>
      </rPr>
      <t>（至少三条）</t>
    </r>
  </si>
  <si>
    <t>填写内容：岗位胜任情况（低于岗位要求/胜任岗位要求/高于岗位要求）</t>
  </si>
  <si>
    <t>填写内容
1、人的视角：如留任原岗、优化、晋升、调动到XXX岗…
2，岗的视角：取消岗位、与XXX岗位合并、调入XXX、招聘补充…</t>
  </si>
  <si>
    <t>需求评价格子举列</t>
  </si>
  <si>
    <t>无需填写-引用员工自评</t>
  </si>
  <si>
    <t>上级具体填写</t>
  </si>
  <si>
    <t>胜任岗位要求</t>
  </si>
  <si>
    <t>留任原岗</t>
  </si>
  <si>
    <t>平台支撑中心</t>
  </si>
  <si>
    <t>平台协作部</t>
  </si>
  <si>
    <t>产品组</t>
  </si>
  <si>
    <t>刘旭</t>
  </si>
  <si>
    <t>高级产品经理</t>
  </si>
  <si>
    <t>-</t>
  </si>
  <si>
    <t>C3-3</t>
  </si>
  <si>
    <t>朱向文</t>
  </si>
  <si>
    <t>刘子威</t>
  </si>
  <si>
    <t>邹涛</t>
  </si>
  <si>
    <t xml:space="preserve">1、城阳教育和城阳养老售后系统对接、售后IOT监控系统上线；
2、开放平台设备接入、设备测试、模组管理等模块的优化；
3、运营支持平台SaaS版方案实现；
</t>
  </si>
  <si>
    <t>1、参与OMS\TMS数据流系统设计；
2、参与过数据仓库\数据CRM系统设计；
3、参与过用户增长\用户增长产品系统设计；</t>
  </si>
  <si>
    <t>1、IOT平台太局限于设备、同时设备使用频率、设备用户黏性太差天然缺点怎么优化，缺乏牛逼方案补齐短板；
2、硬件设计开发缺乏经验；</t>
  </si>
  <si>
    <t>1、参与IOT硬件开发项目；
2、供应链IOT方案项目转型；</t>
  </si>
  <si>
    <t>成都理工大学</t>
  </si>
  <si>
    <t>工业设计</t>
  </si>
  <si>
    <t>本科</t>
  </si>
  <si>
    <t>A</t>
  </si>
  <si>
    <t>B</t>
  </si>
  <si>
    <t>袁云龙</t>
  </si>
  <si>
    <t>方案架构师</t>
  </si>
  <si>
    <t>T3-3</t>
  </si>
  <si>
    <t>1、组织IoT路由器血氧仪、额温枪、体脂秤、智能药盒C-Life平台接入和测试；完成城阳康养项目基于IoT路由器6款蓝牙设备、6款zigbee设备组成健康套包、安防套包的设备H5开发、功能测试、稳定性测试，支撑城阳康养1万户居家适老化改造。
2、完成C-Life运营售后平台业务梳理和架构设计，与运营、售后、IT、事业部完成项目、产品、设备（智能与非智能）、采购信息、位置信息、售后信息等信息汇聚，完成与瑞云售后系统业务对接。
3、优化C-Life IoT平台接入流程，优化数联智能APP调试模式代码。
4、完成储能APP（和而泰数智能源事业部） iOS V1.0版本开发和上架
5、伊莱克斯APP（和而泰伊莱克斯项目） 需求开发和维护，伊莱克斯项目基于firebase平台OTA方案和强制解绑方案开发。
6、完成云天智能门锁直连C-Life平台，包括硬件逻辑梳理（12个主业务）、APP交互流程、后端业务架构梳理及方案设计，补充C-Life 平台门锁业务，闭环C-Life智能家居业务。
7、跨行从零完成储能电站SaaS业务梳理、产品设计、组织业务开发测试和部署上线，支撑和而泰数智能源南非展会。主要内容包括储能电站、逆变器、电池业务熟悉，电站组成和分类、低压储能业务内容（5个主要模块，100+业务指标梳理），结合C-Life IoT平台完成储能Saas产品化并开发和上线。
8、协助储能48V电池WiFi产品接入C-Life IoT平台，帮助储能团结了解C-Life IoT平台接入流程和原理，组织48V电池协议解读和设备H5开发和上线。对接和而泰EMS系统，完成12V蓝牙电池生产与数联IoT平台对接，支撑生产出货。
9、梳理储能ENERLIFE APPV2.0业务，完成APP方案设计和业务设计，协助完成IOS客户端编码。支撑和而泰数智能源德国能源展。
10、协助C-Life 睡眠带接入中移杭研，帮忙睡眠带硬件团队了解杭研智能设备入库流程和资料要求完成硬件相关改造。</t>
  </si>
  <si>
    <t>1、熟悉丰富的编码经验，精通客户端编码和方案设计，熟悉后端和前端编码及常用架构。
2、有丰富的IoT行业经验，精通硬件原理、模组原理、IoT平台协议（参与协议设计）、IoT业务方案能够快速支撑各种行业和通信方式产品接入平台。
3、有很强的学习能力，能够快速学习新的知识，能够快速带领团队切入全新的行业，支撑行业发展。</t>
  </si>
  <si>
    <t>1、加强在后端技术方面的积累
2、加强沟通能力，在有效的沟通下能够让沟通变的很舒服
3、提升新技术新行业的了解，扩展行业知识</t>
  </si>
  <si>
    <t>成为IoT行业的技术和业务专家，自我主动学习和工作实践，逐步完成技术积累和行业方案积累。</t>
  </si>
  <si>
    <t>湖南科技学院</t>
  </si>
  <si>
    <t>通信工程</t>
  </si>
  <si>
    <t>S</t>
  </si>
  <si>
    <t>汤建锋</t>
  </si>
  <si>
    <t>产品副总监</t>
  </si>
  <si>
    <t>1、储能项目，配合HET储能团队，完成阶段性需求：
     ①48v BMS产品智能化
     ②PCS逆变器展会需求
     ③Enerlife APP新版本迭代升级
     ④SaaS新版本迭代升级
     ⑤IoT平台与工厂MES系统打通
2、路由器项目：
     ①负责路由器新品的包材设计审核
     ②跟进IoT中控路由器launcher需求
     ③协助运营商部门提供场景方案支撑
3、业务线项目支撑：
     ①总体把关城阳、临颍等大项目的需求支撑
     ②跟进城阳售后系统需求支撑及上线
4、平台项目：
     ①跟进IoT开放平台迭代升级</t>
  </si>
  <si>
    <t>1、多年公司老员工，10年物联网行业产品经验
2、深刻理解公司老板及管理层的战略规划
3、优秀的沟通和学习能力
4、优秀的团队管理和项目管理能力
5、优秀的产品规划能力</t>
  </si>
  <si>
    <t>1、提升职业野心
2、加强运营和包装能力</t>
  </si>
  <si>
    <t>1、继续往产品方向发展，提升产品能力
2、同时往外部商务合作发展，提升对外商务能力
3、同时往大管理方向发展，提升大团队管理能力</t>
  </si>
  <si>
    <t>福州大学</t>
  </si>
  <si>
    <t>计算机科学与技术</t>
  </si>
  <si>
    <t>吴淼</t>
  </si>
  <si>
    <t>产品经理</t>
  </si>
  <si>
    <t>C2-3</t>
  </si>
  <si>
    <t>1.IoT中控路由器软件功能规划完成
2.QQ音乐、咪咕音乐资源对接
3.腾讯视频通话、视频监控打通
4.城阳项目健康设备支撑（血压计、血糖仪、体脂秤、药盒额温枪等）
5.思必驰语音方案对接打通
6.装维APP规划完成、数联智能APP迭代维护上架
7.网关saas需求整理完成
8.产品中心持续更新迭代
9.NLP内容学习整理
10.宇视雷达、自研雷达产品接入平台
11.健康方案、健康套包产品搭建完成</t>
  </si>
  <si>
    <t>1.懂技术：从前端应用到后端服务都有相应了解其技术
2.懂行业：从事物联网行业多年，从硬件设备到网关到IoT平台都有自己的理解
3.解决问题能力：较强逻辑思维能力，有解决问题能力</t>
  </si>
  <si>
    <t>1.视野有待扩展，关注了解更多行业咨询和最前沿方法
2.整体规划能力加强
3.学习能力加强，加强各种渠道学习</t>
  </si>
  <si>
    <t>未来三年继续深入行业做精做细，打磨自身能力</t>
  </si>
  <si>
    <t>九江学院</t>
  </si>
  <si>
    <t>熊姣</t>
  </si>
  <si>
    <t>FAE测试工程师</t>
  </si>
  <si>
    <t>T2-3</t>
  </si>
  <si>
    <t>1. 完成了移动综合网关GC201的杭研入库测试，包括3次摸底测试并出具给杭研相应的设计定型测试报告，转产基本功能测试报告，成果鉴定测试报告。
2. 完成了移动综合网关GC201的生产固件测试，包括功能测试，性能测试，稳定性测试等，该产品已开始量产阶段。
3. 完成了移动综合网关GC201博联子设备接入测试。
4. 完成了移动综合网关GC201-S的第一轮摸底测试，提交了基本功能测试报告给杭研。
5. 提交了一篇专利。
6. 出差至广州省公司和移动南方基地做综合网关GC201的上线前宣传以及演示培训。
7. 出差至韶关移动进行智慧家庭的场景搭建以及使用培训。
8. 出差至肇庆移动解决一线IOT智慧路由器的故障问题。
9. 公出至深圳多家移动外呼中心推广演示IOT智慧路由器套包，已成功有部分订单。</t>
  </si>
  <si>
    <t>1. 我具备本岗位专业知识，熟练掌握工作技术技巧，对自己的工作有严格的要求。
2. 处理客户问题经验较丰富，在对待客户的问题上，会用自己专业的技术能力帮助客户解决问题，耐心的帮客户分析原因。
3. 我在实际工作中不推诿，主动完成工作目标，上级安排的额外任务也能高效率高质量完成，能够承担高强度工作任务
4. 我在实际工作中对自己负责的工作能够进行合理的安排，及时输出工作结果，取得较好的业绩</t>
  </si>
  <si>
    <t>1. 在往后的工作中，我需要提升自己自动化测试的能力，多写测试脚本，在工作中使自动化测试占到一定的比例。
2. 需要提升自己的统筹沟通能力，自己觉得有疑问的地方，不管是硬件还是软件都能够积极提出自己的意见。
3. 走出自己本职工作的禁锢，希望能够对整个部门各岗位的工作内容有所了解并积极学习。</t>
  </si>
  <si>
    <t>未来3年我希望能够有机会胜任项目经理的职位，我会从项目经理应该具备的专业知识和资质各方面出发去学习，在日常的工作中我也会除了做好自己的本职工作外，去跟项目经理，产品总监学习一些实际的工作经验，工作中我也会多多提升技术能力和与人沟通的能力。</t>
  </si>
  <si>
    <t>深圳大学</t>
  </si>
  <si>
    <t>会计学</t>
  </si>
  <si>
    <t>/</t>
  </si>
  <si>
    <t>接入技术组</t>
  </si>
  <si>
    <t>夏小力</t>
  </si>
  <si>
    <t>研发经理</t>
  </si>
  <si>
    <t>完善公司C-Life平台IoT设备生态、支撑业务平台IoT设备接入需求，构建稳定、快速三方设备接入C-Life IoT平台，以及C-Life IoT设备生态多样性。</t>
  </si>
  <si>
    <t>T4-1</t>
  </si>
  <si>
    <t>1、青岛市城阳区智慧百园中标项目，完成设备服务接入以及私有化部署；
2、城阳区数字健康智慧养老示范项目设备接入需求技术与服务资源评估；
3、河南临颍项目前期项目启动需求跟进，以及设备接入类技术需求评审；
4、康养科投项目需求跟进、设备接入类技术需求评审；
5、工厂伊莱克斯项目需求对接，主要配合市场部解决app类问题；
6、镇江信缘康项目跟进、设备接入类技术需求评审；
7、和而泰储能APP需求类开发支撑；
8、IoT路由器网关需求评估与技术支持；
9、数联App迭代需求跟进，以及三方协议接入；
10、康养事业部来帮设备需求接入；
11、...还有一些零散的就不写了</t>
  </si>
  <si>
    <t>1. 技术能力：在这个岗位上，积累了大量有关如何连接、管理和维护各种IoT设备的知识和经验。这种技术能力可以快速解决问题，优化设备性能，提升整个系统的稳定性和效率。
2. 问题解决能力：IoT设备接入的工作可能会遇到各种挑战和问题，例如设备兼容性问题、网络连接问题等。由于具有良好的问题解决能力，能够快速找到解决方案，保证设备的正常运行。
3. 沟通能力：在IoT设备接入的工作中，需要与设备供应商、IT部门、客户服务团队等多个团队进行沟通。良好的沟通能力，更有效地合作，提高工作效率，同时还能更好地理解和满足客户的需求。
4. 数据分析能力：IoT设备会生成大量的数据，数据分析能力，可以从这些数据中获得有价值的洞见，例如设备的使用模式、性能问题、可能的优化方案等。
5. 适应能力：鉴于IoT领域的快速发展，具有良好的学习和适应能力，能够快速掌握新的技术和工具，跟上行业的发展趋势，提升自己的竞争力。</t>
  </si>
  <si>
    <t>根据您负责IoT设备接入的岗位，以下是可能需要提升的几个方面：
1. 持续技术学习：鉴于物联网(IoT)领域的快速发展，新的设备和技术不断出现。对于任何在这个领域工作的人来说，持续的技术学习和更新是非常必要的。需要关注最新的物联网技术和趋势，并将这些知识应用到您的工作中。
2. 数据分析技能：物联网设备生成的数据量巨大，深入理解和利用这些数据能帮助优化设备性能，预测和解决问题。可以提高数据分析技能，例如学习如何使用高级数据分析工具和技术，将能更有效地利用这些数据。
3. 项目管理能力：物联网设备接入的工作可能涉及多个设备和系统，以及多个团队和部门。良好的项目管理能力可以帮助您更有效地组织和管理工作，确保项目的顺利进行。
4. 提升交际能力：良好的交际能力可以帮助您更有效地与各个部门的同事、供应商和客户进行沟通。无论是解决问题，还是协调工作，良好的沟通都是非常重要的。
5. 安全意识：物联网设备接入可能会面临各种安全风险，如数据泄露、设备被黑客攻击等。提高安全意识，学习和应用最新的安全技术和实践，可以帮助您更好地保护设备和数据的安全。</t>
  </si>
  <si>
    <t xml:space="preserve">1. 技能提升：在接下来的三年中，设定技能提升为主要目标。例如，深入学习和掌握新的IoT技术，提高数据分析和项目管理能力。实现这个目标的方式可以是参加相关的在线课程、研讨会和训练营，阅读最新的行业文献和研究，以及参与实际的项目来应用和实践新的知识。
2. 领导力发展：在未来三年内提升自己的领导力，可能的方式包括主动承担更多的责任，积极参与团队决策，以及提升自己的沟通和人际交往能力。
3. 安全性关注：随着IoT设备越来越多地被用于各种关键的应用，如医疗、交通等，安全性的重要性也在增加。因此，提升自己的安全知识和技能，理解和应对IoT设备的安全风险，可能是一个重要的目标。这可以通过参加安全相关的培训和认证，以及学习和实践最新的安全最佳实践来实现。
4. 创新思维：随着物联网技术的不断发展，创新思维将成为保持竞争优势的关键。设定目标，培养自己的创新思维和能力，通过实践来不断改进和优化您的工作。
</t>
  </si>
  <si>
    <t>湖北工程学院</t>
  </si>
  <si>
    <t>韩成成</t>
  </si>
  <si>
    <t>对内:承接我司教育、康养、农业、美业、运营商事业部等IoT业务技术架构设计、解决方案设计、项目落地。生态设备技术接入，Java、iOS、Android 、嵌入式技术架构设计与核心编码编写，IoT平台建设。
对外:第三方企事业单位与C-life合作，商用业务架构、IoT架构、数据架构对接，以及C-life对外业务IoT数据赋能。</t>
  </si>
  <si>
    <t>1.负责主导搭建C-life标准接入体系。后台微服务、APP、硬件通讯基础能力建设，促使设备技术接入流程规范可控。汇集第三方平台专业的设备数据，为clife注入设备大数据。解决设备技术评估难、方案评审难、链条长的问题。发挥平台整合成本优势，促成在平台已接入设备在方案上的复用性。解决各端技术衔接问题，形成规范接入框架，向公司技术推广，降低技术沟通成本，提升接入效率。
2.开发设备接入APP客户端、后台微服务、硬件等核心代码，形成规范和可操作流程。
   (1)APP 编译组件、制品生成、组件发布。  缩短开发组件对外业务线发布周期，规范整个组件管理和输出。
   (2)研发了C-life开发板。提供ST、GD、HC全管脚兼容的MCU SDK固件。缩短设备开发原型最小系统搭建联调时间。
   (3)设备接入后台微服务技术架构搭建以及核心代码编写。应对公司不同的私有化部署项目，瘦身镜像centOS/alpine、JDK，以及形成标准的CI/CD(单机策略、分布式策略) ，K8S脚本、emqx集群性能优化。大幅减少项目占用服务器资源，以及缩短部署时间，提高并发性能，加快项目进度。
   (4)提供设备直接对接C-life云、三方云直接对接云、设备直接对接云、蓝牙对接等等常用的技术架构以及复用方案，大幅缩短设备接入技术评估、方案设计周期。
   (5)为后台开发者提供标MQTT、TCP、HTTP模板工程以及公共SDK,APP开发者提供标准的模板工程及公共SDK，促使开发者把更多的精力聚集在业务开发以及特色设备数据汇集的工作上，大幅缩短设备接入周期。
   (6)形成设备接入规范和可操作流程，提高生产效率,规范部门技术栈。
3.参与深圳市政府主导的《深圳市居住建筑全屋智能工程技术标准》核心技术条款的编纂工作，主要参与技术架构设计、方案设计等工作，该标准已经在2023年5月1日开始正式实施。
4.青岛城阳康养、城阳教育海曼(水浸探测器、烟雾报警器、燃气报警器、门磁感应器、人体探测器、跌倒监护仪、紧急呼叫按钮)，点可跌倒监测仪、萤石智能摄像头、真趣院内定位、海康访客一体机、乐年智能药盒、鱼跃(血压计、血糖仪、血氧仪)、和昌硕体温仪、乐普智能体脂称、华盛一体机、安真体适一体机、超思一体机、智爱孝NB(水浸监测器、烟火灾探测报警器、燃气探测器、无线门磁传感器、人体探测传感器、紧急呼叫按钮)、来邦多款NB设备接入、爱奥乐血糖血氧仪、超思一体机、海曼网关、宝莱特血氧仪、clife运动套装、享智云升级版8件套等等技术评估以及接入。与第三方供应商沟通协调工作，与事业部建立密切需求沟通以及解决方案机制，协助项目落地，快速响应事业部项目需求。
5.C-life物联网平台在新型通讯技术的预研与转化工作，如:BLE 5.0广播路由通讯、matter、zeta(LPWAN)、蜂窝网络通讯等和IoT平台的对接工作。matter 2023年年中将进行发布clife版本，支持公司综合网关、多模路由器。
6.C-life IoT平台在中小微企业转型中的方案架构设计工作，辅助事业部快速准确基于IoT平台达到项目设计预期。
7.落地IoT平台技术方案优化20余处，显著提升开发者用户体验，缩短交互流程，提升数据流转性能，缩短客户设备接入周期，显著减少客户咨询与需要支持业务频次。
8.主导IoT平台软件架构赋能化，解耦硬件通讯模组依赖,已经形成标准lib库架构对外商用提供。从原来一款成品设备直连C-life IoT平台必须使用我司生产的通讯模组(Wi-Fi、BLE)，改为可选方式。客户使用我司的标准直连lib库，在不需要任何硬件改动的条件下，软件适配即可直连clife。此方式直接省去设备厂商改动PCBA的成本，以及减少嵌入软件开发成本，相比使用我司的WiFi模组改动PCBA，可以减少四分之三的工作量。宇视、VOC等大厂已经采用此方式对接clife平台。
9.与TI、英飞凌、云帆、青雷等毫米波厂家技术对接，制定了一套适用于clife在项目交付中关于“人体体征检测”，“跌倒”，“人数统计”的毫米波雷达方案架构，目前已经研发已经临近尾声，预计年中输出可商用落地。
10.解决clife路由器等多处技术通讯选型以及方案设计，如:区角等位、近距离低频触发器、BLE5.2广播大批量数据吞吐等问题。主推路由器docker技术方案设计，实现我司首次在嵌入式linux设备上以容器化方式部署运行算法，目前可以跑一些比较轻量的java应用算法。</t>
  </si>
  <si>
    <t>1.在我司的落地项目中，已经技术方案评估400余款产品设备，技术接入并编码近300款产品设备(iOS、Android 、Java、嵌入式)。
2.多年嵌入式开发、iOS开发、Android 开发、Java开发经验。善于运用物联网多学科技术加快公司项目研发进度与解决项目瓶颈。
3.善于IoT行业通讯技术、解决方案、架构设计，并持续投入专研精进物联网。
4.亲为我司诸多个大型项目。
5.善于团结和沟通跨部门同仁投入同一项目并落地实施交付落地。
6.善于对外对内沟通交际。</t>
  </si>
  <si>
    <t>1.时间经常不够用，还需要大量时间投入公司项目、以及行业解决方案、前沿技术研发投入中。工作在忙也需要在闲暇之余持续提高自身的技术与项目解决方案能力。
2.参与公司更多的项目。
3.更详细的总结项目经验、技术积累、解决方案形成本文输出，分享自己的经验和成果，提升团队业务员能力。</t>
  </si>
  <si>
    <t>1.持续投入到物联网、大数据领域，精进交叉学科技术。
2.汇集康养、教育、农业、美业行业解决方案，提升IoT技术架构设计。
3.提升我司IoT平台业务输出能力，提升IoT设备接入速度、缩短接入链条长、提升数据流转性能、提升汇集第三方设备以及平台专业数据能力。
4.形成思维方法论和知识体系，利用公司资源，提高IoT平台系统的稳定性和可靠性，提升整个系统的效率。</t>
  </si>
  <si>
    <t>陕西理工大学</t>
  </si>
  <si>
    <t>自动化/计算机科学</t>
  </si>
  <si>
    <t>黎嘉晖</t>
  </si>
  <si>
    <t>高级Java开发工程师</t>
  </si>
  <si>
    <t>T3-2</t>
  </si>
  <si>
    <t>1、城阳项目所需设备接入的开发、部署、维护（涉及18款云联产品）
2、临颍项目所需设备接入的开发（已涉及2款云联产品）
3、通用备接入的开发（涉及15款云联产品），并发布到生产环境
4、精简服务集群中基础服务（由原来8个基础服务优化为5个），并修改现有服务集群框架
5、优化现有设备接入服务，合并处理方式相似的服务（已涉及45款云联产品）
6、优化集群中各个服务的处理逻辑（如物模型数据交互、管理设备数据转换规则与使用、设备最后一条消息、设备在离线状态、设备信息存放于内存等功能）
7、配合运维迁移数据库
8、配合测试部完成对云联服务的压力测试
9、多次配合教育事业部、康养事业部、农业事业部排查各个环境的问题，并给出处理建议
10、根据第三方给出的接口文档结合事业部产品经理给出的需求输出接入方案</t>
  </si>
  <si>
    <t xml:space="preserve">1、15+年开发经验
2、可独立完成项目中的需求分析、方案输出、任务分解、开发、服务部署、维护等各个环节
3、熟悉现有开发框架，可快速接入
4、可承受一定程度的压力与困难，按时按量按质完成项目
5、面对新技术积极学习，并应用到现有的服务中
</t>
  </si>
  <si>
    <t>1、团队合作开发
2、开发的服务需要可承受更大吞吐量
3、口才能力，可把自己的经验与知识分享</t>
  </si>
  <si>
    <t>不断扩大自己的知识库，掌握更多的开发技能，并在新的项目中落地。在这个残酷的飞速发展的互联网时代，沉浸在代码的世界中找到突破口并生存下去。</t>
  </si>
  <si>
    <t>武汉理工大学</t>
  </si>
  <si>
    <t>国际经济与贸易</t>
  </si>
  <si>
    <t>李灿安</t>
  </si>
  <si>
    <t>资深Android开发工程师</t>
  </si>
  <si>
    <t>设备接入，发布供业务线方便使用的接入sdk；安卓公共库维护；数联智能app迭代更新；储能app迭代更新；</t>
  </si>
  <si>
    <t>T4-2</t>
  </si>
  <si>
    <t>1. app开发：数联智能app v5x接口迁移，上架各应用商店；储能电站演示app；储能app 1.0上架应用宝；储能app 2.0交付；matter协议chip tool工具；装维app开发
2. 完成设备接入：健康一体机及健康体适能测评仪；宇视雷达；华胜一体机；智爱系列设备；来邦NB设备；海康门禁
3. 公共库更新：andlink协议公共库；设备端mqtt sdk更新；手机端mqtt sdk更新；点可跌倒检测仪接入sdk更新适配供应商接入新流程；</t>
  </si>
  <si>
    <t>安卓经验丰富，了解业务，大部分设备可高效完成接入</t>
  </si>
  <si>
    <t>设备接入及IoT技术的发展必定会出现多种展现形式，需要了解及学习当前流行或未来趋势所在的新的接入方式，如通过微信小程序接入设备等</t>
  </si>
  <si>
    <t>紧跟IoT技术热点，关注设备接入技术趋势，努力成为设备接入技术专家</t>
  </si>
  <si>
    <t>哈尔滨工业大学</t>
  </si>
  <si>
    <t>基础数学</t>
  </si>
  <si>
    <t>硕士</t>
  </si>
  <si>
    <t>C</t>
  </si>
  <si>
    <t>谢涛</t>
  </si>
  <si>
    <t>iOS开发工程师</t>
  </si>
  <si>
    <t>1、完成设备接入iOS端SDK开发、调试、文档输出；
2、开发与维护IOT设备功能服务相关SDK；
3、数联智能App与储能App迭代开发、维护；</t>
  </si>
  <si>
    <t>1、对当前岗位工作要求及所负责项目业务有比较好的经验，能快速了解开发需求
2、有较长时间开发经验积累，能快速了解现有架构并参与设计
3、熟练使用组件化开发，对性能优化、代码质量、代码管理有一定的经验和追求</t>
  </si>
  <si>
    <t>1、提升对设计模式和软件架构的理解与应用能力
2、提升多平台开发能力
3、学习新技术和趋势</t>
  </si>
  <si>
    <t>深入研究和掌握新技术：随着移动应用开发领域的不断演变，新技术和框架不断涌现，不断深入研究和学习最新的iOS开发技术并掌握它们的应用。
扩展跨平台开发技能：随着跨平台开发的兴起，计划在未来三年内扩展跨平台开发技能，自学掌握一些主流的跨平台框架，如React Native、Flutter等。</t>
  </si>
  <si>
    <t>怀化学院</t>
  </si>
  <si>
    <t>信息与计算科学</t>
  </si>
  <si>
    <t>宛黄</t>
  </si>
  <si>
    <t>Java开发工程师</t>
  </si>
  <si>
    <t>1. lonbon紧急按钮接入
2. 合并haier16款设备接入的老服务。
3. 云耀-超脑设备接入</t>
  </si>
  <si>
    <t xml:space="preserve">1.有设备云相关经验，熟悉云联/直连相关的业务场景
2. 有代码性能优化方面的经历。熟悉常用的性能优化方法。
</t>
  </si>
  <si>
    <t xml:space="preserve">1. 对目前云联&amp;直连链路细节掌握不够。需要进一步了解设备接入的业务细节。以提升工作效率
2. 对于k8s运维相关技术点掌握不足，需要提高来支撑日常的系统维护。
</t>
  </si>
  <si>
    <t xml:space="preserve">1. 继续深耕物联网领域的业务。通过实践总结物联网设备云的系统架构，业务形态
多思考优化策略。争取成为物联网领域的专项认才。
</t>
  </si>
  <si>
    <t>黄冈师范学院</t>
  </si>
  <si>
    <t>电子信息科技与技术</t>
  </si>
  <si>
    <t>路由网关组</t>
  </si>
  <si>
    <t>文精明</t>
  </si>
  <si>
    <t>Linux系统工程师</t>
  </si>
  <si>
    <t>1、负责基于嵌入式Linux/OpenWrt的网关产品开发工作；
2、负责输出标准的API接口与前端对接完成相关交互设计；
3、根据不同的平台（MTK和QCA）及软件功能，完成综合网关的产品开发。</t>
  </si>
  <si>
    <t>1、输出已有项目功能开发和问题解决技术总结文档。比如：移植适配中兴MF79U 4G无线上网卡过程纪录，ebtables使用规则和方法总结、fastcon测试脚本使用说明-xg3等等。
2、移动家庭综合网关GC301项目，解决了开发过程中测试反馈的问题，完成了项目中的新需求和新功能的开发，完成了GC301与其他厂家光猫的联调和适配。
3、城阳康养项目，对接需求，完成4G USB网络功能开发和版本发布。
4、完成clife网关4G上网方式网络稳定性优化代码开发、调试和上库工作。
5、出差中移杭研解决了GC201语音网关入库测试过程中发现的问题，完成GC201语音网关入库测试过程中IFA、IF5、基础功能等接口的测试报告，并成功拿到了GC201的入库通过报告。
6、湾区移动CMGII-2400项目，解决了项目开发过程中测试反馈的问题，完成了项目新需求和新功能的开发。
7、GC301项目移动投标，按照竞标要求完成了一部分标书，包括网关的CPU规格和说明书，机顶盒的CPU规格和说明书，网关机顶盒性能，wifi性能，离线控制功能等。
8、超级网关项目投标需求梳理，根据投标测试用例，进行相关功能软件开发，比如wifi配置和生效。对接博联研发，完成fastcon插件子设备入网和稳定性控制的适配和联调。
9、XG3项目，按照中国移动智能组网业务中间件集成规范，用ubus总线实现ahsapd模块，将智能组网终端的基础能力接口进行封装。
10、XG3项目，完成移动AOS-NET最新中间件适配，aos-net V2.2.0适配预置软件、业务插件、依赖库文件、配置文件、证书文件上传。</t>
  </si>
  <si>
    <t>1、能够出色完成综合网关多个项目功能开发和性能调优等工作。
2、抗压能力强，能够完成综合网关投标和入库测试等对时间要求特别高的项目。
3、善于总结归纳，能够经常输出项目开发总结文档以及输出发明专利。</t>
  </si>
  <si>
    <t>1、技术方面，还需要持续学习进步。
2、项目管理方面，需要持续学习如何提高项目开发效率。
3、时间管理方面，需要持续提高时间利用效率。</t>
  </si>
  <si>
    <t>未来三年的职业规划，继续从事技术方面的工作，具体表现为在综合网关领域继续深耕技术，持续学习网关领域的新知识和新技术，在横向和纵向上，不断积累综合网关开发经验和项目管理经验，争取成为综合网关开发领域的专家。</t>
  </si>
  <si>
    <t>电子信息工程</t>
  </si>
  <si>
    <t>张玮</t>
  </si>
  <si>
    <t>高级嵌入式软件工程师</t>
  </si>
  <si>
    <t>1. 移动带屏网关SG1的音频几个方案的验证并实现最终方案
2. SG1 产测软件的完成
3. SG1 提升音质的技术路线及A2DP研究
4. SG1 SAAC测试通过
5. XG2 恒玄方案的外设验证
6. 路由网关 XG3 AX3000 IPv6基础功能实现
7. 路由网关 XG3 AX3000 IPv6 ODhcpc及ODhcpd服务框架的研究和功能实现
8. 宇视介入平台设备 ESP32的解析及协议转换功能完成和调通</t>
  </si>
  <si>
    <t>1. 开发经验丰富（web，客户端程序，嵌入式开发都可胜任）
2. 框架阅读量大，对软件架构有着深入的理解
3. 勇于跳出舒适区，持续学习
4. 与人沟通顺畅，可高效完成各类技术沟通
5. 不冥行妄作并着实躬行</t>
  </si>
  <si>
    <t>1. 多做框架类的工作
2. 推动铺建软件开发生产线
3. 团队管理
4. 要做到明知不可为而为之
5. 功夫在诗外</t>
  </si>
  <si>
    <t>1. 技术架构者，通过对于项目开发的不断提炼和框架阅读制定业务框架
2. 方案制定者，大量的了解行业的技术发展尝试各种方案给与项目提供合理的技术方案
3. 资源整合者，在行业里通过接触，合作以及交流中积累各种资源，并能调动资源完成自我项目的量产实现</t>
  </si>
  <si>
    <t>安徽大学</t>
  </si>
  <si>
    <t>数学与应用数学</t>
  </si>
  <si>
    <t>徐烨文</t>
  </si>
  <si>
    <t>高级Android系统工程师</t>
  </si>
  <si>
    <t>完成移动网关触屏版的android系统软件设计；
完成Clife网关的android系统软件设计；
完成各个平台的(包括MTK,RK等)android系统的framework修改
完成Clife OS的定制
完成Clife OS的APP需求</t>
  </si>
  <si>
    <t>T3-1</t>
  </si>
  <si>
    <t xml:space="preserve">基于MTK平台的移动网关触屏版的android系统framework修改优化
基于MTK平台的Clife网关的android系统framework修改优化
RK相关代码和APP的移植；
MQTT的SDK的修改迭代
</t>
  </si>
  <si>
    <t>熟悉MTK平台以及RK平台，能够顺利与平台方沟通；
熟悉android系统framework与APP层，具有完整的垂直工作能力；
有过其他android完整的智能产品经验，对项目能够有具体的框架规划；</t>
  </si>
  <si>
    <t xml:space="preserve">对公司IOT的业务不够熟悉，需要提升；
目前Clife OS还在初步阶段，时间规划需要进一步完善；
加强驱动学习；
</t>
  </si>
  <si>
    <t>目标：android全栈工程师，能够掌握android驱动，framework，APP层的知识并加以运用；
规划：对android系统的持续学习，android驱动的学习，android音视频的学习，和驱动的同事更多的探讨，完善自己的能力</t>
  </si>
  <si>
    <t>华中科技大学武昌分校</t>
  </si>
  <si>
    <t>平台技术组</t>
  </si>
  <si>
    <t>唐立春</t>
  </si>
  <si>
    <t>系统架构师</t>
  </si>
  <si>
    <t>1、负责IoT平台技术的规划和项目实施，完成软件系统及模块的需求调研与需求分析。
2、负责统筹代码开发，测试，维护以及版本控制。
3、负责软件系统的集成测试，与硬件设备的联调，确保硬件与软件系统的联机正常稳定运行。
4、负责技术团队学习、交流，并不断提升整体团队技术水平。</t>
  </si>
  <si>
    <t>1、IoT平台核心组件的性能优化和组件开发。
2、IoT路由中控Android系统开发。
3、DTU系统调研，分析规划。
4、音视频平台调研，规划，开发，测试。
5、技术支持事业部业务和外部厂家业务。</t>
  </si>
  <si>
    <t>1、精通物联网前后台技术开发，实施。
2、精通物联网边缘设备通讯协议和开发。
3、精通物联网平台核心系统性能优化。
4、熟练Linux系统和Android系统开发。</t>
  </si>
  <si>
    <t>1、加强与外界厂商技术交流和合作。
2、加强核心技术与商业产品深度结合，推广。
3、加强深度剖析物联网行业商业化</t>
  </si>
  <si>
    <t>1、开发优化物联网核心技术，支撑平台亿级设备并发。
2 、深度精通Linux，Android系统的物联网网关系统开发和边缘网关系统架构。
3、熟练IoT平台大数据和AI技术在平台运用。
4、平台技术产品化，组件化，市场化。</t>
  </si>
  <si>
    <t>湘南学院</t>
  </si>
  <si>
    <t>刘振华</t>
  </si>
  <si>
    <t>高级研发工程师</t>
  </si>
  <si>
    <t>1.多模网关子设备接入模块开发调试，包括wifi子设备、zigbee3.0设备及BLE设备的接入。
2.开发调试移动蓝牙设备接入Andlink协议规范。并按照项目需求接入相关健康类设备，包括鱼跃血压计、鱼跃血糖仪、乐心血压计等设备
3.开发调试带屏网关音乐服务及云小微平台对接，完成带屏网关音乐及语音服务能力。
4.基于腾讯云实时音视频，开发实时监控及实时音视频功能。完成带屏网关的实时通话及监控、通讯录及通话记录等相关功能。
5.配合储能项目完成后台管理系统前端页面开发及接口调试。
6.参与公司蓝牙3A协议制定，并对接校园步态鞋功能调试，配合步态鞋场景做相关功能。
7.讨论制定SIG Mesh蓝牙设备对接方案
8.参与业务线智能衣柜设备接入方案支持，包括对modus协议的支持，及本地控制的优化支持。
9.带屏网关QQ音乐及相关模块开发，并做多音乐服务切换。
10.配合城阳项目iot路由器的入户安装支持，并优化蓝牙设备接入流程。</t>
  </si>
  <si>
    <t>1.技术栈全面。技术栈涵盖Android应用开发、C/C++应用开发及前端开发(React技术栈)等技术。能完成项目中可能用到的技术需求，并能指导项目相关技术方案的制定。
2.能积极主动的参与技术方案的讨论并制定，能快速的响应项目的技术需求。
3.认真主动、实事求是。</t>
  </si>
  <si>
    <t>1.要更加积极主动加强与其他部门的沟通交流，保证项目能更加顺利的进行。
2.加强时间管理能力，能把更多精力放在工作上。
3.需要更加自律，加强技术专业能力。</t>
  </si>
  <si>
    <t xml:space="preserve">未来三年除了加强自我技术能力之外，还需要加强团队协作能力。与公司共同成长，为公司发光发热。 </t>
  </si>
  <si>
    <t>湖南科技大学</t>
  </si>
  <si>
    <t>电子信息</t>
  </si>
  <si>
    <t>何喜</t>
  </si>
  <si>
    <t>高级Android开发工程师</t>
  </si>
  <si>
    <t>1、杭研综合网关语音开发。
2、CLIfe网关开发。
3、健康类、安防类、窗帘、开关插座、环境类、照明类等设备接入开发。
4、思必驰技能类对接与开发（天气、闹钟、百科等）。
5、自定义技能开发（组网、场景等）。
6、播放控制开发，本地音量、亮度调节。
7、IOT控制开发。
8、路由器配置开发。
9、OTA升级。
10、咪咕音乐、咪咕视频。</t>
  </si>
  <si>
    <t>1、业务熟悉、能胜任当前岗位
2、学习专业知识能力
3、协调沟通</t>
  </si>
  <si>
    <t>1、高效沟通
2、解决方案能力
3、市场洞察力</t>
  </si>
  <si>
    <t>各方取经学习，成为行业专家</t>
  </si>
  <si>
    <t>湖南人文科技学院</t>
  </si>
  <si>
    <t>电子商务</t>
  </si>
  <si>
    <t>刘俊</t>
  </si>
  <si>
    <t>徐志英</t>
  </si>
  <si>
    <t>刘建伟</t>
  </si>
  <si>
    <t>1、配合城阳项目接入zigbee安防设备；
2、配合教育项目接入窗帘等设备；
3、河北移动、韶关移动接入测试相应的zigbee设备；
4、接入新款博联设备；
5、接入欧瑞博新款zigbee设备；
6、移动带屏网关解决测试提出bug，优化环境光等；
7、配合协助移动带屏网关生产；
8、rk方案wifi、bt、usb等等，能成功启动杭研的UI；
9、rk方案，可以运行成功docker；
10、rknn相关api，能成功调用相关api；</t>
  </si>
  <si>
    <t>1、善于学习，对新技术、新趋势充满热情；
2、积极沟通，推进项目，与移动沟通，先发微信，稍等一会马上电话；
3、与同事在项目上合作配合良好；</t>
  </si>
  <si>
    <t>1、对C语言、脚本语言更深入的掌握，更多的debug手段；
2、更多的框架学习；
3、本地边缘计算相关的更深入的学习；</t>
  </si>
  <si>
    <t>1、本地计算相关，通过现在的RK方案，可能的地平线方案，落地项目；
2、技术能力，对于C语言更多优秀的框架学习；
3、产品能力，报一些课程，去学习一些产品思维；</t>
  </si>
  <si>
    <t>湖北第二师范学院</t>
  </si>
  <si>
    <t>汪超</t>
  </si>
  <si>
    <t>高级研发经理</t>
  </si>
  <si>
    <t xml:space="preserve">带领物联网技术研发团队，主导设计、开发公司的物联网底座能力体系，涵盖物联网云平台能力体系、云边端用协同能力体系、物联网支撑能力体系和运营支撑能力体系，满足公司业务事业部对物联网能力相关方面的各种需求。具体工作职责为：
1、负责物联网平台技术和系统架构规划和设计，为平台发展提供全面的技术支持； 
2、负责关键技术预研和核心技术难题攻关，带领团队为平台承接公司战略目标的实现保驾护航； 
3、负责产品需求到技术需求的需求转换及对应技术方案的制定，为产品需求落地提供可实现方案路径；
4、负责培养技术人才，提高团队的整体专业技能； </t>
  </si>
  <si>
    <t>1、完成2022年城阳区教育和体育局“学前教育物联网大数据平台”采购项目的一期物联网部分的内部验收及客户验收，包含验收标准文档制定、审核、功能验收问题处理、等保问题跟进处理、日志链屏蔽、设备数据临时取消存储、服务器资源缩减、设备入库备案、现场问题跟进等等事项、交付文档编写，包括概要设计、数据库设计、详细设计等文档；
	2、完成物联网云平台、运营支撑平台、边缘路由器协议后台对接、数联智能APP接口完全迁移的常规需求任务的技术方案设计、研发安排；
	3、完成数联健康套包的方案设计、需求任务的研安排发及发布；
	4、完成城阳康养大数据平台针对物联网平台的需求开发，包含平台功能、能力支持、设备需求、数据需求、方案需求等；
	5、完成城阳教育、康养项目的售后运营需求实现，完成与第三方售后系统瑞云平台IoT部分的完整对接；
	6、完成儿童定位基站一代及配套子设备的设备接入，数据解析、异常数据过滤的处理、设备数据去重方案的探讨与支持、数据下载需求开发等；
	7、完成储能项目两个需求的开发迭代计划，已经发布线上；
	8、完成儿童定位基站二代产品的需求、方案评审、提供物联网平台能力支持；
	9、完成海康摄像头及超脑接入需求评估，对接云曜平台方案制定完成；
	10、完成康养镇江信缘康项目、临颍县智慧养老项目等私有化项目的资源评估工作；
	11、完成康养南山民政项目标书文档的编写工作；
	12、完成组织三场内部技术分享讨论会；
	13、按照公司及部门规划，完成组内人才队伍建设与更新，建设一个战斗力更强的团队；
	14、完成编写公司事业部各项目团队对物联网方面的技术资料；</t>
  </si>
  <si>
    <t>1、物联网行业知识丰富、专业技术扎实，对整个行业有着深度的了解；
	2、对公司的发展战略有深入的认识，能够将当前岗位工作与公司战略紧密结合起来；
	3、对待工作认真负责，善于沟通、协调，有较强的组织能力、领导能力与团队管理能力；
	4、目标达成意识强，有较强的抗压、学习能力，思维活跃；</t>
  </si>
  <si>
    <t>1、学习力度还需要不断提高：虽然也是一直在学习，但是在工作中，经常由于工作忙等各种原因，造成自我对于学习存在放松的现象，在学习上存在着一定的松懈，后期需要加强这方面；
	2、提高个人市场能力：由于一直是做技术研发工作，对于市场动态的了解和客户的实际需求，往往是从竞品或大厂分析而来，或者是从产品同事或者售前同事、交付同事来，未接近真实市场，希望有更近的机会贴近客户，了解真实需求，更好的服务于技术研发工作；
	3、提高个人多角度思考问题的能力：由于专业原因，考虑问题大多数是技术思维来思考问题，但是以往经验中发现多换几个角度思考问题可能更容易得到答案，因此后面可以在这方能多多加强一下；</t>
  </si>
  <si>
    <t>未来三年我希望能带领技术团队继续在物联网平台深耕下去，随着公司接下来在各个地方越来越多项目的展开，公司对标准化的平台、可运营的平台的需求越来越强烈，物联网平台需要在更标准化，更轻量化，更易运维方面加大研发力量，平台要能够快速部署、标准化部署、自定义部署以及能根据现场不同环境及要求，支持多种部署方式；在服务层面上，需要向下深挖内涵，做好更智能的运营支撑工作，为客户提供真正更有价值的支撑服务；
个人在技术方向上未来三年有两个规划，一是希望在大数据方向上能够达到架构师的层次，二是希望自己的顶层架构设计能力能够得到提升。因为物联网平台的很多类型数据需要做存储分析，包括设备的实时数据，这些可以给我很多机会去提升；而且可以通过过往、现在的工作经验以及接下来的工作内容，来通过个人的自我总结和学习，在顶层架构设计方面去更好提升；</t>
  </si>
  <si>
    <t>湖北经济学院</t>
  </si>
  <si>
    <t>网络工程</t>
  </si>
  <si>
    <t>陈果</t>
  </si>
  <si>
    <t>高级Web前端开发工程师</t>
  </si>
  <si>
    <t>1、及时把控主导前端的技术应用，使得工程代码更规范健壮、更高效便捷地开发出更强大的功能；
2、参与前端项目需求分析评审等沟通协调工作、完成前端任务分配，使得前端团队有序高效地输出；
3、完成重难点功能需求的设计和部分开发任务；
4、及时保质保量完成前端的部分需求开发。</t>
  </si>
  <si>
    <t xml:space="preserve">1、【C-Life家庭综合网关】海曼鸿雁老设备（烟雾报警、可燃气检测、人体、门磁等10余款报警设备）H5bug修复完全、历史数据页面功能优化完成——1月份；
2、【C-Life家庭综合网关】血氧、血压、血糖仪等5款设备H5开发上线完成——1-2月份；
3、【开放平台综合版本项目】DMP平台2月份新版UI全部更换开发完成——2月份；
4、【部门日常事务】前端团队组建（面试、对2位新前端同事业务和技术框架的培训指导）——3月份；
5、【开放平台综合版本项目】DMP平台售后中心模块第一版的全部开发任务完成——3-4月份；
6、【BMS整体解决方案】储能12V电池H5 故障模块bug修复、功能完善的小版本迭代开发上线完成——3-4月份；
7、【开放平台综合版本项目】产品中心平台移动端版（数联公众号入口）本开发完成——4月份；
8、【开放平台综合版本项目、城阳区数字健康智慧养老示范项目】数联智能APP的场景模块H5页面的新接口调试（接口从大数据迁移至平台）和功能优化开发调试完成——5月份；
9、【技术需求】H5包的打包优化、所有新H5项目的框架版本升级完成——5月份；
10、【开放平台综合版本项目】OSP平台（原DMP平台）新菜单权限系统两次（售后中心版本和SaaS版本）升级、售后中心版本迭代部分需求的开发调试完成——3-6月份；
11、【城阳区数字健康智慧养老示范项目】OSP城阳版本的初版开发调整、后续版本代码管控：整合定制需求等开发和管控工作——4-6月份；
12、【BMS整体解决方案】储能48V电池H5全部需求开发调试完成和后续功能优化——5-6月份；
13、【C-Life家庭综合网关】人体体征检测雷达H5 开发调试完成——5月份
14、【C-Life家庭综合网关】宇视跌倒雷达、C-Life自研跌倒雷达H5初版本开发调试完成——5-6月份
15、【开放平台综合版本项目】数联APP设备绑定引导系列页面从SVN迁移至Coding，并完成英文版本的开发和发布——6月份；
16、【开放平台综合版本项目】IoT平台、OSP平台、物联网管理后台线上版本维护（拨测bug修复、小功能优化实时发布）——1-6月份；
</t>
  </si>
  <si>
    <t>1、项目经验丰富，能高效超前完成常规任务的输出；
2、技术功底扎实，新技术学习快，能快速解决疑难问题和实现疑难功能的开发设计；
3、基于绩效强烈的上进心，致使对每一件任务的强烈的责任心，及时主动解决或跟进解决并及时反馈；
4、爱思考，乐于并擅长对超出本职工作以外的事情比如设计交互和后台权限系统接口的实现方案提出更好的建议；
5、沟通表达高效顺畅，协作友好。</t>
  </si>
  <si>
    <t>1、技术上，小程序方面的项目实战经验；
2、管理上，前端组员工作任务更加饱和方面的引导；
3、业务上，靠近硬件设备端的业务知识面</t>
  </si>
  <si>
    <t>通过不断丰富自己的项目实战经验和新技术的持续学习，先拥有资深前端开发的资质；再通过良好积极的工作态度和业绩贡献表现，晋升职级，达到工作内容重心主要在前端团队技术和人员管理的目标</t>
  </si>
  <si>
    <t>华中科技大学文华学院</t>
  </si>
  <si>
    <t>软件工程</t>
  </si>
  <si>
    <t>黄兆龙</t>
  </si>
  <si>
    <t>1.iot core方案与实施
2.城阳需求、设计方案讨论与技术支持
3.多种云部署方式方案
4.设备接入性能优化
5.储能技术方案规划
6.osp技术方案讨论
7.各事业部的技术问题支持
8.数据存储方案讨论与协助
9.城阳压测支持、日志链优化支持
10.海康超脑接入预研与方案</t>
  </si>
  <si>
    <t>1.全平台的能力适配场景
2.各技术方案的思路较广
3.部门协作能力慢慢在成长</t>
  </si>
  <si>
    <t>1.对saas业务端的场景沟通还缺少一些
2.对大数据相关的领域深度还缺少一些
3.对大方向的预知还不够好，可以加强</t>
  </si>
  <si>
    <t>目标：物联网方向架构师
实现路径：多总结、多看、多参与，最后统筹项目的规划</t>
  </si>
  <si>
    <t>华中科技大学</t>
  </si>
  <si>
    <t>李松烨</t>
  </si>
  <si>
    <t>1、预研时序数据库
2、接入第三方音视频流
3、搭建高可用、部署基于IOTDB的设备时序数据管理服务
4、搭建开发技术研究使用的K8S环境
5、实现基于IOTDB实现时序数据统计需求
6、优化时序数据库性能，因产品不成熟切换成influxdb作为时序数据库
7、固件升级模块私有化服务初始化资源缩减
8、新员工培养、协助研发经理拆分需求
9、基于MONGODB完善设备基础数据信息
10、时序数据库在生产环境的使用与监控
11、运营支撑系统数据切割方案梳理、输出与独立数据存储结构设计
12、城阳项目开放平台、运营支撑平台相关开发、部署、技术支持
13、协助开放平台、运营支撑平台相关性能测试工作
14、开放平台、运营支撑平台相关需求开发
15、参与平台相关部分需求评审会、技术分析会</t>
  </si>
  <si>
    <t>1、业务熟练
2、具备良好的沟通协调能力
3、对相关新技术在项目内可用度具备更灵敏的嗅觉</t>
  </si>
  <si>
    <t>1、需求拆分能力
2、人员与需求分配能力
3、系统级别架构设计能力与分布式系统交互设计能力
4、基础设施级别性能优化能力</t>
  </si>
  <si>
    <t>系统架构师，通过积累确实技术，提升自身系统架构设计、优化能力，多方协作、沟通能力。</t>
  </si>
  <si>
    <t>桂林电子科技大学信息科技学院</t>
  </si>
  <si>
    <t>赵亮</t>
  </si>
  <si>
    <t>负责开放平台基础设施建设，平台新需求设计与开发，业务线技术支持</t>
  </si>
  <si>
    <t>IOT平台私有化部署方案实施、运营支撑平台及售后中心需求设计及开发</t>
  </si>
  <si>
    <t>多年从业经验及扎实的技术储备，为人自律、高效、务实</t>
  </si>
  <si>
    <t>行业解决方案欠缺，跨部门沟通协调能力和情商有待提高</t>
  </si>
  <si>
    <t>保持技术能力继续沉淀，练好基本功，同时在云原生领域打开眼界，与时共进，对内积极分享所学所知，提升团队技术实力</t>
  </si>
  <si>
    <t>西安工程大学</t>
  </si>
  <si>
    <t>邓悦</t>
  </si>
  <si>
    <t>T2-2</t>
  </si>
  <si>
    <t>1、开放平台迭代需求：项目管理等；
2、osp迭代需求：设备管理、项目管理等；
3、售后中心迭代需求：设备管理、项目管理等；
4、瑞云同步接口开发与联调：产品物料、备件价格、项目档案等；
5、管理后台迭代需求：产品管理、faq管理、项目管理等；
6、app接口开发与联调；v5x接口的迁移、健康服务、蓝牙门锁接口以及装维app等；
7、平台问题支持与解决；
8、城阳环境部署问题支持与解决；</t>
  </si>
  <si>
    <t>1、做事认真负责，面对分配的任务都能尽心尽力去完成，面对不熟悉的业务、不了解的都会去主动了解相关业务代码。
2、沟通能力好，经常需要与app端以及产品沟通，能够很好地去沟通协调需求，配合联调，尽力解决遇到的问题，保证部署。
3、耐心细心，每次上版本都会做好部署准备，全程跟进上线，跟测试沟通也会告诉他们提测的内容以及业务逻辑、表结构关系。</t>
  </si>
  <si>
    <t>1、技术水平需要加强，平时下班后应该多学习，加强一下技术水平，遇到问题能够快递反应并解决。
2、多了解更多的业务，目前只了解自己功能需求涉及的业务，应该多去了解别人在做的其他的业务，融会贯通。
3、写代码应该多考虑业务场景，考虑可能出现的各种情况，避免因为不同业务场景导致功能不能扩展。</t>
  </si>
  <si>
    <t>职业规划是成为技术大牛，希望通过更多的平时工作积累以及下班后的闲余时间充实自己，让自己的技术又进一步的提升。</t>
  </si>
  <si>
    <t>河南商学院</t>
  </si>
  <si>
    <t>信息管理与信息系统</t>
  </si>
  <si>
    <t>姚必财</t>
  </si>
  <si>
    <t>Java研发副经理</t>
  </si>
  <si>
    <t>1、带领小组开发维护好公司场景、NLP、音视频等系统的稳定性、高性能和可扩展性
2、提高小组成员技术水平
3、通过制定开发流程和工具等方式提高研发效能</t>
  </si>
  <si>
    <t>1、参与开发城阳项目及部署维护
2、开发525-S22006A  IoT中控路由器 C-Life SG1项目NLP系统
3、开发带屏网关音视频系统
4、开发智能场景模板系统
5、开发储能项目
6、参与开发建设IoT平台</t>
  </si>
  <si>
    <t>1、公司平台等系统问题处理经验丰富，能快速排查定位并解决问题
2、善于发现总结问题，及时解决团队中的问题
3、学习能力强，通过研究新技术来提高团队的研发效能</t>
  </si>
  <si>
    <t>1、专业的技术能力还有待提升
2、管理协调能力还需要加强
3、公司的业务还要更深入去理解和掌握</t>
  </si>
  <si>
    <t>为了能负责管理更大更复杂的业务板块，
现在需要把目前负责的事做好，用匠心精神持续打磨</t>
  </si>
  <si>
    <t>电子科学与技术</t>
  </si>
  <si>
    <t>唐艳丽</t>
  </si>
  <si>
    <t>1.售后中心系统相关功能开发:
1.1账号/子账号权限模块
1.2售后记录模块,瑞云系统售后记录推送对接
1.3设备管理模块设备相关信息展示
2.IOT路由器-腾讯音视频功能对接
3.青岛城阳项目技术支持
4.储能项目客户设备导入MES系统对接,原功能需求变更开发
5.开放平台,运营平台等需求迭代开发,问题处理等.</t>
  </si>
  <si>
    <t>有较强的责任心,对分配的工作认真,负责处理完成.有一定的团队合作能力.</t>
  </si>
  <si>
    <t>专业技术能力可再提升</t>
  </si>
  <si>
    <t>技术上可独挡一面</t>
  </si>
  <si>
    <t>沈阳理工大学</t>
  </si>
  <si>
    <t>机械设计制造及其自动化</t>
  </si>
  <si>
    <t>刘威</t>
  </si>
  <si>
    <t>1、构建规则引擎系统，促进物联网时代智能家居最终场景的落地实现
2、开发新版储能系统，利用Clife物联网云平台赋能储能行业更加智能化、管理规范化
3、构建NLP语音模块服务，完善Clife带屏路由网关语音能力、音视频能力</t>
  </si>
  <si>
    <t>1、青岛城阳IOT项目的部署、调试
2、处理城阳环境安全漏洞的问题
3、新版储能平台的设计和开发
4、规则引擎系统的技术支持
5、开发场景模板精准适配需求
6、构建并独立出语音NLP新项目
7、对接思必驰Speech语音平台
8、对接腾讯云TencentCloud实时音视频应用
9、北京城阳IOT压测环境的技术支持
10、协助支持迁移H5场景服务模块</t>
  </si>
  <si>
    <t>1、专研探索新技术，致力于用技术提高公司生产力
2、逻辑思维严谨、反复思考，设计出符合公司实际业务的开发方案
3、善于重构，运用整洁思想、优秀的编码习惯，设计出优雅的软件风格</t>
  </si>
  <si>
    <t>1、提高创新能力，并结合工作去努力实践
2、虚心接受各方的建议，取长补短，进一步提高自己
3、参加开发需求会议，积极提出建设性的意见和建议</t>
  </si>
  <si>
    <t>成为公司的核心技术骨干，熟悉公司的各个技术栈，并提升自己的业务能力，结合实际进一步提高公司的产品、技术积累和提升，使自己各方面的业务和技术能力都能得到沉淀，与公司共同进步和发展</t>
  </si>
  <si>
    <t>江西中医药大学</t>
  </si>
  <si>
    <t>王顺辉</t>
  </si>
  <si>
    <t>1、储能逆变器、电池、电网、负载,采集器，48V电池接入，储能app等功能开发上线
2、clink设备接入，及问题支持
3、新网关子设备相关需求开发及问题支持
4、开放平台需求开发
5、运营支撑平台需求开发
6、售后中心需求开发
7、设备同步私有云，对接教育、瑞云
8、设备接入问题支持
9、城阳环境问题支持
10、统计代码及服务性能优化</t>
  </si>
  <si>
    <t>1.熟悉java基本技术栈，能够独立思考和自主解决问题能力;
2. 能够主动学习新的技术和领域知识，并将其应用到实际项目中;
3.认真负责，能够有效地与其他开发人员、测试人员和项目经理等进行沟通和合作;</t>
  </si>
  <si>
    <t>1. 加深对业务的理解，深入学习物联网技术，为公司创造更大价值
2.提升系统设计和架构能力
3.提升面向性能编程的能力</t>
  </si>
  <si>
    <t>成为Java高级开发工程师。
持续学习，扩展技术栈，定期阅读技术书籍、博客和论坛，关注行业动态和新技术趋势。参加技术研讨会和会议，与其他开发者交流和分享经验。</t>
  </si>
  <si>
    <t>韶关学院</t>
  </si>
  <si>
    <t>刘昱栾</t>
  </si>
  <si>
    <t>Web前端开发工程师</t>
  </si>
  <si>
    <t>1、BMS储能项目
     1、完成逆变器、电站功能及接口联调并按时上线
     2、完成项目整体UI配色切换及部分UI调整
     3、完成多语言配置、图表局部加载等项目优化
2、OSP--售后中心
     1、完成一期需求并上线。完成数据总览、项目详情--设备告警、售后记录功能及接口联调
     2、完成二期需求并上线。完成数据大屏、账号权限、项目菜单根据账号获取功能及接口联调
     3、完成三期需求并提测。完成数据总览、实时分析、项目详情--概述/子机构/位置模型/售后记录、设备详情--设备状态/售后记录功能及接口联调
     4、完成售后中心--数据大屏、统计图优化
3、OSP--运营支撑平台
     1、完成首页数据总览、服务中心-服务总览、能力中心-能力总览功能
     2、完成数据大屏UI更换
4、OSP--Saas版
     1、完成设备列表、设备明细、账号权限等功能并按时提测
5、ioT开放平台
     1、完成二期需求并上线。完成项目-位置模型/项目用户功能及接口联调
     2、完成设备注册码需求变更并上线
     3、完成语音审核能力需求变更并上线
6、城阳项目
     1、完成数据总览、数据大屏、账号权限、项目菜单根据账号获取功能并上线
     2、及时完成生产环境的bug修复
7、ioT管理后台
     1、完成语音审核能力需求变更并上线</t>
  </si>
  <si>
    <t>1、开发前，主动与PM确认需求，并对不合理之处提出解决方案
2、快速掌握业务流程及开发工具库，提高开发效率
3、代码开发过程中，会思考代码简洁性和可扩展性，提高代码的复用率
4、及时总结项目开发中的常见业务及技术问题</t>
  </si>
  <si>
    <t>1、需要提高移动端开发的熟练度及技术知识
2、不断提升自己的开发效率，开发节奏与后端一致
3、需要不断扩展自己的技术知识技能和业务知识储备</t>
  </si>
  <si>
    <t>在技术方向上，未来3年希望可以成为高级前端工程师。会通过以上方式来提升自己。
1、积极主动与前端负责人沟通，及时了解近期前端工作内容、前端基础建设
2、积极主动与产品经理、后端开发同事沟通业务，对不合理之处及时指出并提供合理解决方案
3、利用工作之余知识学习来扩展自己的技术知识体系。学习内容如下：
     1、加深JS、HTML和CSS等基础知识的掌握
     2、学习React、Next.js、Taro、flutter等框架知识熟悉多端开发的知识体系
     3、学习Babel、webpack、设计模式等内容掌握工程化构建
     4、学习网络协议、浏览器原理等知识可对网页进行优化
     5、学习Node.js、数据结构、算法等内容扩充知识面</t>
  </si>
  <si>
    <t>浙江农林大学</t>
  </si>
  <si>
    <t>盘明冬</t>
  </si>
  <si>
    <t>根据产品经理的原型对DMP、IOT、BMS、城阳系统平台的前端页面进行编写、并根据后端给出的接口完成与后端接口的联调最后根据接口完成前端页面逻辑。测试提出的问题修复各系统中存在BUG，及时完成上级领导安排的前端工作。</t>
  </si>
  <si>
    <t>1.BMS储能系统的国际化开发
2.BMS设备关联-逆变器、我的电站页面和逻辑的编写开发
3.BMS一些bug修复和一些页面逻辑的修改，并完成pc端第一版本的上线
4.DMP系统前端页面修复成统一格式，对前期开发的bug进行一些修复
5.DMP售后系统前期已开发功能由产品经理指出并进行一些优化
6.DMP、IOT开发平台各个系统菜单的前期整理并进行菜单的迁移合并（二期开发）
7.二期DMP售后系统项目-项目详情新增装维工单tab页面功能（装维工单包含了新增修改查看，且该工单包含了待接单、拒单、待审核、完结、审核不通过等状态、涵盖了pc端和手机端）、并在项目设备的tab页面中添加只能设备和非智能设备进行区分。
8.二期IOT系统产品管理继续开发-开发硬件中添加方案更改入口，且支持独立MCU方案和SoC两种方案的切换。
9.二期IOT系统项目管理详情页面增加设备tab页，tab页面下增加四个小tab页面（全部页面、产品列表、导入关联、授权关联），该设备下可以添加设备，设备有（产品导入、导入关联、授权关联）等几种设备导入模式，支持设备的增删改查，导入关联的设备下面还区分只能设备和非智能设备的。
10.DMP、IOT开发平台各个系统菜单的前期整理并进行菜单的迁移合并（三期开发），且IOT开发平台项目菜单删除，迁移到DMP中的OSP系统中去，IOT项目详情中的分组和
openAPI迁移到新生成的二级菜单分组中去，项目详情中的装维工单独自生成一个二级菜单装维工单
11.监控告警二级菜单新增产品分析、类型分析、告警分析三个三级菜单且可以查看详情、消息队列详情查看，并进行数据的搜索，对一些设备产品用柱状图展示。
12.对DMP、IOT系统中的数据订阅，IOT系统中的数据订阅新增的时候新增一个分组选项，移除之前的项目选项。
13.DMP新增SASS系统（行业版），新增设备分析、设备监控二级菜单，设备分析二级菜单包含设备统计和设备日志两个三级菜单，设备监控中新增告警分析、告警配置两个三级菜单，并且对页面和逻辑接口进行编写。
14.完成城阳项目的前端页面逻辑的编写，并上线城阳版的DMP、IOT项目。</t>
  </si>
  <si>
    <t>1.不管使用Vue还是React开发还是h5开发还是小程序，都可以随时上手。
2.对JS或者CSS基础比较扎实，可以快速进行开发。
3.对于打包技术（如Webpack）有一定的认识，且会熟练运用。
4.拥有一两年的后端开发工作经验，可以与后端更容易沟通。
5.拥有四五年的前端开发经验，不仅能够做到快速开发还能做到和各个端的同事积极友好沟通项目。</t>
  </si>
  <si>
    <t>1.提高移动端开发的能力，对H5开发进行深入研究
2.不断提升自己开发代码的速度，提高开发效率，最少的时间做最多的活
3.深入研究构建工具和打包工具：掌握构建工具和打包工具的一些源码开发（如Webpack、Gulp等）</t>
  </si>
  <si>
    <t>作为一名前端开发来说，目前处于中级阶段，未来阶段，努力学习提升，将自己提升到高级前端。而成为高级前端，应该具备的东西，不仅对HTML、CSS这些基础夯实，不仅是学习Vue、React的学习使用，也不仅是对一些打包工具的浅显使用，还需要深入研究CSS的优化技巧和响应原理，深入研究Vue、React的实现，通过研究其源码来加深自己对框架形成的认知，并且学会在移动端开发例如H5开发，了解其开发和规范，响应式设计、Rem/Em布局等，提升你的竞争力。并且积极投入到社区开源中去，提高技术水平，拓广自己的人脉，获得更多学习的机会和认可。并且积极参加一些学术交流会，不仅拓宽了自己的眼界，还可以提升自己的人际交往能力和组织能力，总而言之，作为前端开发程序员，需要不断提高自己的技能水平，并且紧跟技术的发展趋势。</t>
  </si>
  <si>
    <t>西北民族大学</t>
  </si>
  <si>
    <t>刘妍</t>
  </si>
  <si>
    <t>项目主管</t>
  </si>
  <si>
    <t>P2-1</t>
  </si>
  <si>
    <t>1、统筹跟进并完成IOT路由器量产镁光物料切换及试产；
1、统筹跟进并完成语音网关物料跟进、样机物料加码及样品承认、BOM受控，项目过程文档归档、小批量试产及量产、后续的商务推广工作配合；
2、统筹并跟进试产问题关闭，物料齐套、样机物料加码、并完成触屏网关小批量试产；
3、统筹跟进并完成投标方案软硬件项目进度跟进，样机物料齐套及生产、技术侧投标资料准备；
4、统筹并完成AX3000软硬件项目进度跟进、样机物料齐套及30套样机生产；</t>
  </si>
  <si>
    <t>1、善于利用个人魅力促进团队内外部协作；
2、专业的项目管理知识，项目里程牌达成及任务完成；
3、较强的沟通能力，有助于项目成功；</t>
  </si>
  <si>
    <t>项目技术侧能力继续加强</t>
  </si>
  <si>
    <t>通过系统性培训获得专业领域的项目管理知识、阅读项目管理及技术相关的知识，同时通过项目组织过程资产不断的积累经验、并向同领域的项目经理取长补短，通过以上方式成为专业的项目经理；</t>
  </si>
  <si>
    <t>襄樊学院</t>
  </si>
  <si>
    <t>应用英语</t>
  </si>
  <si>
    <t>大专</t>
  </si>
  <si>
    <t>复制员工姓名</t>
  </si>
  <si>
    <t>自动计算</t>
  </si>
  <si>
    <t>公式引用，请勿删除</t>
  </si>
  <si>
    <t>绩效轴落位</t>
  </si>
  <si>
    <t>能力轴落位</t>
  </si>
  <si>
    <t>能力评分</t>
  </si>
  <si>
    <t>能力+文化匹配</t>
  </si>
  <si>
    <t>高高</t>
  </si>
  <si>
    <t>高中</t>
  </si>
  <si>
    <t>高低</t>
  </si>
  <si>
    <t>中高</t>
  </si>
  <si>
    <t>中中</t>
  </si>
  <si>
    <t>中低</t>
  </si>
  <si>
    <t>低高</t>
  </si>
  <si>
    <t>低中</t>
  </si>
  <si>
    <t>低低</t>
  </si>
  <si>
    <t>九宫格人员画像定义</t>
  </si>
  <si>
    <t>九格宫人才任用策略</t>
  </si>
  <si>
    <t>以下内容请不要删除调整，用于盘点进行公式引用</t>
  </si>
  <si>
    <t>高</t>
  </si>
  <si>
    <r>
      <rPr>
        <b/>
        <sz val="12"/>
        <color theme="1"/>
        <rFont val="微软雅黑"/>
        <charset val="134"/>
      </rPr>
      <t>待发展者</t>
    </r>
    <r>
      <rPr>
        <sz val="12"/>
        <color theme="1"/>
        <rFont val="微软雅黑"/>
        <charset val="134"/>
      </rPr>
      <t xml:space="preserve">
能力突出，绩效较差；尚未适应岗位，或动机不足，或与管理者对工作认知不一致。</t>
    </r>
  </si>
  <si>
    <r>
      <rPr>
        <b/>
        <sz val="12"/>
        <color theme="1"/>
        <rFont val="微软雅黑"/>
        <charset val="134"/>
      </rPr>
      <t>潜力之星</t>
    </r>
    <r>
      <rPr>
        <sz val="12"/>
        <color theme="1"/>
        <rFont val="微软雅黑"/>
        <charset val="134"/>
      </rPr>
      <t xml:space="preserve">
绩效并不突出，但能力突出；可能是由于动机不足或人岗不匹配造成。</t>
    </r>
  </si>
  <si>
    <r>
      <rPr>
        <b/>
        <sz val="12"/>
        <color theme="1"/>
        <rFont val="微软雅黑"/>
        <charset val="134"/>
      </rPr>
      <t>超级明星</t>
    </r>
    <r>
      <rPr>
        <sz val="12"/>
        <color theme="1"/>
        <rFont val="微软雅黑"/>
        <charset val="134"/>
      </rPr>
      <t xml:space="preserve">
展现出非常优秀的绩效表现和未来发展潜力；需要新的挑战和机会去实现其价值。</t>
    </r>
  </si>
  <si>
    <r>
      <rPr>
        <b/>
        <sz val="12"/>
        <color theme="1"/>
        <rFont val="微软雅黑"/>
        <charset val="134"/>
      </rPr>
      <t>待发展者</t>
    </r>
    <r>
      <rPr>
        <sz val="12"/>
        <color theme="1"/>
        <rFont val="微软雅黑"/>
        <charset val="134"/>
      </rPr>
      <t xml:space="preserve">
发展策略：分析原因、绩效辅导、评估更合适岗位
薪酬策略：暂停激励
</t>
    </r>
  </si>
  <si>
    <r>
      <rPr>
        <b/>
        <sz val="12"/>
        <color theme="1"/>
        <rFont val="微软雅黑"/>
        <charset val="134"/>
      </rPr>
      <t>潜力之星</t>
    </r>
    <r>
      <rPr>
        <sz val="12"/>
        <color theme="1"/>
        <rFont val="微软雅黑"/>
        <charset val="134"/>
      </rPr>
      <t xml:space="preserve">
发展策略：设置挑战目标，重点辅导
薪酬策略：考虑晋升/加薪，保持薪酬竞争力
</t>
    </r>
  </si>
  <si>
    <r>
      <rPr>
        <b/>
        <sz val="12"/>
        <color theme="1"/>
        <rFont val="微软雅黑"/>
        <charset val="134"/>
      </rPr>
      <t>超级明星</t>
    </r>
    <r>
      <rPr>
        <sz val="12"/>
        <color theme="1"/>
        <rFont val="微软雅黑"/>
        <charset val="134"/>
      </rPr>
      <t xml:space="preserve">
发展策略：晋升/承担更大责任
薪酬策略：加薪、激励倾斜、重点保留
</t>
    </r>
  </si>
  <si>
    <t>中</t>
  </si>
  <si>
    <r>
      <rPr>
        <b/>
        <sz val="12"/>
        <color theme="1"/>
        <rFont val="微软雅黑"/>
        <charset val="134"/>
      </rPr>
      <t>差距员工</t>
    </r>
    <r>
      <rPr>
        <sz val="12"/>
        <color theme="1"/>
        <rFont val="微软雅黑"/>
        <charset val="134"/>
      </rPr>
      <t xml:space="preserve">
之前的工作经历显示有一定能力，但当前绩效较差，可能尚未适应当前职务。</t>
    </r>
  </si>
  <si>
    <r>
      <rPr>
        <b/>
        <sz val="12"/>
        <color theme="1"/>
        <rFont val="微软雅黑"/>
        <charset val="134"/>
      </rPr>
      <t>中坚力量</t>
    </r>
    <r>
      <rPr>
        <sz val="12"/>
        <color theme="1"/>
        <rFont val="微软雅黑"/>
        <charset val="134"/>
      </rPr>
      <t xml:space="preserve">
已经达到现职务的绩效标准，并有一定的发展潜力，是可依靠的稳定的贡献者
</t>
    </r>
  </si>
  <si>
    <r>
      <rPr>
        <b/>
        <sz val="12"/>
        <color theme="1"/>
        <rFont val="微软雅黑"/>
        <charset val="134"/>
      </rPr>
      <t>绩效之星</t>
    </r>
    <r>
      <rPr>
        <sz val="12"/>
        <color theme="1"/>
        <rFont val="微软雅黑"/>
        <charset val="134"/>
      </rPr>
      <t xml:space="preserve">
在现职务上绩效表现优异；有一定发展潜能需要进一步开发。</t>
    </r>
  </si>
  <si>
    <r>
      <rPr>
        <b/>
        <sz val="12"/>
        <color theme="1"/>
        <rFont val="微软雅黑"/>
        <charset val="134"/>
      </rPr>
      <t>差距员工</t>
    </r>
    <r>
      <rPr>
        <sz val="12"/>
        <color theme="1"/>
        <rFont val="微软雅黑"/>
        <charset val="134"/>
      </rPr>
      <t xml:space="preserve">
发展策略：警告，限期改进；分析原因，绩效辅导
薪酬策略：考虑降职降薪/淘汰</t>
    </r>
  </si>
  <si>
    <r>
      <rPr>
        <b/>
        <sz val="12"/>
        <color theme="1"/>
        <rFont val="微软雅黑"/>
        <charset val="134"/>
      </rPr>
      <t>中坚力量</t>
    </r>
    <r>
      <rPr>
        <sz val="12"/>
        <color theme="1"/>
        <rFont val="微软雅黑"/>
        <charset val="134"/>
      </rPr>
      <t xml:space="preserve">
发展策略：关注辅导、业务目标加码
薪酬策略：稳定激励
</t>
    </r>
  </si>
  <si>
    <r>
      <rPr>
        <b/>
        <sz val="12"/>
        <color theme="1"/>
        <rFont val="微软雅黑"/>
        <charset val="134"/>
      </rPr>
      <t>绩效之星</t>
    </r>
    <r>
      <rPr>
        <sz val="12"/>
        <color theme="1"/>
        <rFont val="微软雅黑"/>
        <charset val="134"/>
      </rPr>
      <t xml:space="preserve">
发展策略：给予历练机会、扩大职责
薪酬策略：考虑晋升/加薪，保持薪酬竞争力</t>
    </r>
  </si>
  <si>
    <t>低</t>
  </si>
  <si>
    <r>
      <rPr>
        <b/>
        <sz val="12"/>
        <color theme="1"/>
        <rFont val="微软雅黑"/>
        <charset val="134"/>
      </rPr>
      <t>问题员工</t>
    </r>
    <r>
      <rPr>
        <sz val="12"/>
        <color theme="1"/>
        <rFont val="微软雅黑"/>
        <charset val="134"/>
      </rPr>
      <t xml:space="preserve">
当前绩效水平较差也没有表现出能力，是企业不稳定因素</t>
    </r>
  </si>
  <si>
    <r>
      <rPr>
        <b/>
        <sz val="12"/>
        <color theme="1"/>
        <rFont val="微软雅黑"/>
        <charset val="134"/>
      </rPr>
      <t>基本胜任</t>
    </r>
    <r>
      <rPr>
        <sz val="12"/>
        <color theme="1"/>
        <rFont val="微软雅黑"/>
        <charset val="134"/>
      </rPr>
      <t xml:space="preserve">
达到现职务的绩效要求，但能力有限，有明显短板，可胜任范围有限，后劲不足。</t>
    </r>
  </si>
  <si>
    <r>
      <rPr>
        <b/>
        <sz val="12"/>
        <color theme="1"/>
        <rFont val="微软雅黑"/>
        <charset val="134"/>
      </rPr>
      <t>熟练员工</t>
    </r>
    <r>
      <rPr>
        <sz val="12"/>
        <color theme="1"/>
        <rFont val="微软雅黑"/>
        <charset val="134"/>
      </rPr>
      <t xml:space="preserve">
其职务绩效非常突出，但能力一般限制发展；是企业中的“老黄牛。</t>
    </r>
  </si>
  <si>
    <r>
      <rPr>
        <b/>
        <sz val="12"/>
        <color theme="1"/>
        <rFont val="微软雅黑"/>
        <charset val="134"/>
      </rPr>
      <t>问题员工</t>
    </r>
    <r>
      <rPr>
        <sz val="12"/>
        <color theme="1"/>
        <rFont val="微软雅黑"/>
        <charset val="134"/>
      </rPr>
      <t xml:space="preserve">
发展策略：淘汰/转岗
薪酬策略：降级降薪
</t>
    </r>
  </si>
  <si>
    <r>
      <rPr>
        <b/>
        <sz val="12"/>
        <color theme="1"/>
        <rFont val="微软雅黑"/>
        <charset val="134"/>
      </rPr>
      <t>基本胜任</t>
    </r>
    <r>
      <rPr>
        <sz val="12"/>
        <color theme="1"/>
        <rFont val="微软雅黑"/>
        <charset val="134"/>
      </rPr>
      <t xml:space="preserve">
发展策略：原岗发展、辅导与培训
薪酬策略：暂停激励
</t>
    </r>
  </si>
  <si>
    <r>
      <rPr>
        <b/>
        <sz val="12"/>
        <color theme="1"/>
        <rFont val="微软雅黑"/>
        <charset val="134"/>
      </rPr>
      <t>熟练员工</t>
    </r>
    <r>
      <rPr>
        <sz val="12"/>
        <color theme="1"/>
        <rFont val="微软雅黑"/>
        <charset val="134"/>
      </rPr>
      <t xml:space="preserve">
发展策略：原岗发展或平移
薪酬策略：给予认可，稳定激励
</t>
    </r>
  </si>
  <si>
    <t>能力轴+绩效轴</t>
  </si>
  <si>
    <t>九宫格落位</t>
  </si>
  <si>
    <t>得分</t>
  </si>
  <si>
    <t>评价</t>
  </si>
  <si>
    <t>超级明星</t>
  </si>
  <si>
    <t>待评分</t>
  </si>
  <si>
    <t>潜力之星</t>
  </si>
  <si>
    <t>待发展者</t>
  </si>
  <si>
    <t>绩效之星</t>
  </si>
  <si>
    <t>中坚力量</t>
  </si>
  <si>
    <t>差距员工</t>
  </si>
  <si>
    <t>熟练员工</t>
  </si>
  <si>
    <t>基本胜任</t>
  </si>
  <si>
    <t>问题员工</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</si>
</sst>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yyyy/m/d;@"/>
    <numFmt numFmtId="178" formatCode="0.0_);[Red]\(0.0\)"/>
    <numFmt numFmtId="179" formatCode="0.0_ "/>
  </numFmts>
  <fonts count="37">
    <font>
      <sz val="11"/>
      <color theme="1"/>
      <name val="宋体"/>
      <charset val="134"/>
      <scheme val="minor"/>
    </font>
    <font>
      <sz val="12"/>
      <color theme="1"/>
      <name val="微软雅黑"/>
      <charset val="134"/>
    </font>
    <font>
      <b/>
      <sz val="18"/>
      <color theme="1"/>
      <name val="微软雅黑"/>
      <charset val="134"/>
    </font>
    <font>
      <b/>
      <sz val="12"/>
      <color theme="1"/>
      <name val="微软雅黑"/>
      <charset val="134"/>
    </font>
    <font>
      <b/>
      <sz val="18"/>
      <color theme="0"/>
      <name val="微软雅黑"/>
      <charset val="134"/>
    </font>
    <font>
      <sz val="11"/>
      <color theme="1"/>
      <name val="微软雅黑"/>
      <charset val="134"/>
    </font>
    <font>
      <sz val="11"/>
      <color rgb="FFFF0000"/>
      <name val="微软雅黑"/>
      <charset val="134"/>
    </font>
    <font>
      <b/>
      <sz val="11"/>
      <color theme="1"/>
      <name val="微软雅黑"/>
      <charset val="134"/>
    </font>
    <font>
      <sz val="10"/>
      <name val="微软雅黑"/>
      <charset val="134"/>
    </font>
    <font>
      <sz val="11"/>
      <color rgb="FFFF0000"/>
      <name val="宋体"/>
      <charset val="134"/>
      <scheme val="minor"/>
    </font>
    <font>
      <b/>
      <sz val="10"/>
      <name val="微软雅黑"/>
      <charset val="134"/>
    </font>
    <font>
      <sz val="10"/>
      <color theme="1"/>
      <name val="微软雅黑"/>
      <charset val="134"/>
    </font>
    <font>
      <b/>
      <sz val="12"/>
      <color rgb="FFFF0000"/>
      <name val="微软雅黑"/>
      <charset val="134"/>
    </font>
    <font>
      <b/>
      <sz val="10"/>
      <color rgb="FF000000"/>
      <name val="微软雅黑"/>
      <charset val="134"/>
    </font>
    <font>
      <sz val="10"/>
      <color rgb="FFFF0000"/>
      <name val="微软雅黑"/>
      <charset val="134"/>
    </font>
    <font>
      <b/>
      <sz val="10"/>
      <color rgb="FFFF0000"/>
      <name val="微软雅黑"/>
      <charset val="134"/>
    </font>
    <font>
      <b/>
      <sz val="10"/>
      <color theme="1"/>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0070C0"/>
      <name val="微软雅黑"/>
      <charset val="134"/>
    </font>
  </fonts>
  <fills count="41">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theme="4" tint="0.399975585192419"/>
        <bgColor indexed="64"/>
      </patternFill>
    </fill>
    <fill>
      <patternFill patternType="solid">
        <fgColor theme="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79995117038483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0" borderId="0" applyNumberFormat="0" applyBorder="0" applyAlignment="0" applyProtection="0">
      <alignment vertical="center"/>
    </xf>
    <xf numFmtId="0" fontId="18" fillId="1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19" fillId="13" borderId="0" applyNumberFormat="0" applyBorder="0" applyAlignment="0" applyProtection="0">
      <alignment vertical="center"/>
    </xf>
    <xf numFmtId="43" fontId="0" fillId="0" borderId="0" applyFont="0" applyFill="0" applyBorder="0" applyAlignment="0" applyProtection="0">
      <alignment vertical="center"/>
    </xf>
    <xf numFmtId="0" fontId="20" fillId="1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5" borderId="10" applyNumberFormat="0" applyFont="0" applyAlignment="0" applyProtection="0">
      <alignment vertical="center"/>
    </xf>
    <xf numFmtId="0" fontId="20" fillId="16"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1" applyNumberFormat="0" applyFill="0" applyAlignment="0" applyProtection="0">
      <alignment vertical="center"/>
    </xf>
    <xf numFmtId="0" fontId="28" fillId="0" borderId="11" applyNumberFormat="0" applyFill="0" applyAlignment="0" applyProtection="0">
      <alignment vertical="center"/>
    </xf>
    <xf numFmtId="0" fontId="20" fillId="17" borderId="0" applyNumberFormat="0" applyBorder="0" applyAlignment="0" applyProtection="0">
      <alignment vertical="center"/>
    </xf>
    <xf numFmtId="0" fontId="23" fillId="0" borderId="12" applyNumberFormat="0" applyFill="0" applyAlignment="0" applyProtection="0">
      <alignment vertical="center"/>
    </xf>
    <xf numFmtId="0" fontId="20" fillId="18" borderId="0" applyNumberFormat="0" applyBorder="0" applyAlignment="0" applyProtection="0">
      <alignment vertical="center"/>
    </xf>
    <xf numFmtId="0" fontId="29" fillId="19" borderId="13" applyNumberFormat="0" applyAlignment="0" applyProtection="0">
      <alignment vertical="center"/>
    </xf>
    <xf numFmtId="0" fontId="30" fillId="19" borderId="9" applyNumberFormat="0" applyAlignment="0" applyProtection="0">
      <alignment vertical="center"/>
    </xf>
    <xf numFmtId="0" fontId="31" fillId="20" borderId="14" applyNumberFormat="0" applyAlignment="0" applyProtection="0">
      <alignment vertical="center"/>
    </xf>
    <xf numFmtId="0" fontId="17" fillId="21" borderId="0" applyNumberFormat="0" applyBorder="0" applyAlignment="0" applyProtection="0">
      <alignment vertical="center"/>
    </xf>
    <xf numFmtId="0" fontId="20" fillId="22" borderId="0" applyNumberFormat="0" applyBorder="0" applyAlignment="0" applyProtection="0">
      <alignment vertical="center"/>
    </xf>
    <xf numFmtId="0" fontId="32" fillId="0" borderId="15" applyNumberFormat="0" applyFill="0" applyAlignment="0" applyProtection="0">
      <alignment vertical="center"/>
    </xf>
    <xf numFmtId="0" fontId="33" fillId="0" borderId="16" applyNumberFormat="0" applyFill="0" applyAlignment="0" applyProtection="0">
      <alignment vertical="center"/>
    </xf>
    <xf numFmtId="0" fontId="34" fillId="23" borderId="0" applyNumberFormat="0" applyBorder="0" applyAlignment="0" applyProtection="0">
      <alignment vertical="center"/>
    </xf>
    <xf numFmtId="0" fontId="35" fillId="24" borderId="0" applyNumberFormat="0" applyBorder="0" applyAlignment="0" applyProtection="0">
      <alignment vertical="center"/>
    </xf>
    <xf numFmtId="0" fontId="17" fillId="25" borderId="0" applyNumberFormat="0" applyBorder="0" applyAlignment="0" applyProtection="0">
      <alignment vertical="center"/>
    </xf>
    <xf numFmtId="0" fontId="20"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7"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20" fillId="35" borderId="0" applyNumberFormat="0" applyBorder="0" applyAlignment="0" applyProtection="0">
      <alignment vertical="center"/>
    </xf>
    <xf numFmtId="0" fontId="17" fillId="36" borderId="0" applyNumberFormat="0" applyBorder="0" applyAlignment="0" applyProtection="0">
      <alignment vertical="center"/>
    </xf>
    <xf numFmtId="0" fontId="20" fillId="37" borderId="0" applyNumberFormat="0" applyBorder="0" applyAlignment="0" applyProtection="0">
      <alignment vertical="center"/>
    </xf>
    <xf numFmtId="0" fontId="20" fillId="38" borderId="0" applyNumberFormat="0" applyBorder="0" applyAlignment="0" applyProtection="0">
      <alignment vertical="center"/>
    </xf>
    <xf numFmtId="0" fontId="17" fillId="39" borderId="0" applyNumberFormat="0" applyBorder="0" applyAlignment="0" applyProtection="0">
      <alignment vertical="center"/>
    </xf>
    <xf numFmtId="0" fontId="20" fillId="40" borderId="0" applyNumberFormat="0" applyBorder="0" applyAlignment="0" applyProtection="0">
      <alignment vertical="center"/>
    </xf>
  </cellStyleXfs>
  <cellXfs count="79">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2" borderId="0" xfId="0" applyFont="1" applyFill="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0" borderId="2" xfId="0" applyFont="1" applyBorder="1" applyAlignment="1">
      <alignment vertical="top" wrapText="1"/>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4" fillId="4" borderId="0" xfId="0" applyFont="1" applyFill="1" applyAlignment="1">
      <alignment horizontal="left" vertical="center"/>
    </xf>
    <xf numFmtId="0" fontId="3" fillId="5" borderId="2" xfId="0" applyFont="1" applyFill="1" applyBorder="1" applyAlignment="1">
      <alignment horizontal="center" vertical="center"/>
    </xf>
    <xf numFmtId="0" fontId="1" fillId="0" borderId="2" xfId="0" applyFont="1" applyBorder="1" applyAlignment="1">
      <alignment horizontal="center" vertical="center"/>
    </xf>
    <xf numFmtId="0" fontId="3" fillId="5"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2" xfId="0" applyFont="1" applyBorder="1" applyAlignment="1">
      <alignment horizontal="center" vertical="center"/>
    </xf>
    <xf numFmtId="0" fontId="8" fillId="0" borderId="2" xfId="0" applyFont="1" applyFill="1" applyBorder="1" applyAlignment="1">
      <alignment horizontal="center" vertical="center" shrinkToFit="1"/>
    </xf>
    <xf numFmtId="0" fontId="5" fillId="0" borderId="2" xfId="0" applyFont="1" applyBorder="1" applyAlignment="1">
      <alignment horizontal="center" vertical="center"/>
    </xf>
    <xf numFmtId="0" fontId="9" fillId="0" borderId="0" xfId="0" applyFont="1">
      <alignment vertical="center"/>
    </xf>
    <xf numFmtId="0" fontId="0" fillId="0" borderId="0" xfId="0" applyAlignment="1">
      <alignment horizontal="center" vertical="center"/>
    </xf>
    <xf numFmtId="0" fontId="10" fillId="0" borderId="0" xfId="0" applyFont="1" applyFill="1" applyAlignment="1">
      <alignment horizontal="center" vertical="center" wrapText="1"/>
    </xf>
    <xf numFmtId="0" fontId="8" fillId="0" borderId="0" xfId="0" applyFont="1" applyFill="1" applyAlignment="1">
      <alignment horizontal="center" vertical="top" wrapText="1"/>
    </xf>
    <xf numFmtId="0" fontId="8" fillId="0" borderId="0" xfId="0" applyFont="1" applyFill="1" applyAlignment="1">
      <alignment horizontal="center" vertical="center" wrapText="1"/>
    </xf>
    <xf numFmtId="0" fontId="0" fillId="0" borderId="0" xfId="0" applyFill="1">
      <alignment vertical="center"/>
    </xf>
    <xf numFmtId="0" fontId="11" fillId="0" borderId="0" xfId="0" applyFont="1" applyFill="1" applyAlignment="1">
      <alignment horizontal="center" vertical="center" shrinkToFit="1"/>
    </xf>
    <xf numFmtId="0" fontId="11" fillId="0" borderId="0" xfId="0" applyFont="1" applyFill="1" applyAlignment="1">
      <alignment horizontal="center" vertical="center" wrapText="1"/>
    </xf>
    <xf numFmtId="0" fontId="11" fillId="0" borderId="0" xfId="0" applyFont="1" applyFill="1" applyAlignment="1">
      <alignment horizontal="center" vertical="center"/>
    </xf>
    <xf numFmtId="0" fontId="11" fillId="0" borderId="0" xfId="0" applyFo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12" fillId="0" borderId="0" xfId="0" applyFont="1" applyFill="1" applyAlignment="1">
      <alignment horizontal="left" vertical="center"/>
    </xf>
    <xf numFmtId="0" fontId="13" fillId="5" borderId="2" xfId="0" applyFont="1" applyFill="1" applyBorder="1" applyAlignment="1" applyProtection="1">
      <alignment horizontal="center" vertical="center" wrapText="1" shrinkToFit="1"/>
      <protection hidden="1"/>
    </xf>
    <xf numFmtId="0" fontId="10" fillId="5" borderId="2" xfId="0" applyFont="1" applyFill="1" applyBorder="1" applyAlignment="1" applyProtection="1">
      <alignment horizontal="center" vertical="center" wrapText="1" shrinkToFit="1"/>
      <protection hidden="1"/>
    </xf>
    <xf numFmtId="0" fontId="10" fillId="6" borderId="0" xfId="0" applyFont="1" applyFill="1" applyAlignment="1" applyProtection="1">
      <alignment horizontal="center" vertical="center" wrapText="1" shrinkToFit="1"/>
      <protection hidden="1"/>
    </xf>
    <xf numFmtId="0" fontId="10" fillId="6" borderId="5" xfId="0" applyFont="1" applyFill="1" applyBorder="1" applyAlignment="1" applyProtection="1">
      <alignment horizontal="center" vertical="center" wrapText="1" shrinkToFit="1"/>
      <protection hidden="1"/>
    </xf>
    <xf numFmtId="0" fontId="8" fillId="0" borderId="2" xfId="0" applyFont="1" applyFill="1" applyBorder="1" applyAlignment="1">
      <alignment horizontal="left" vertical="top" shrinkToFit="1"/>
    </xf>
    <xf numFmtId="0" fontId="8" fillId="0" borderId="2" xfId="0" applyFont="1" applyFill="1" applyBorder="1" applyAlignment="1">
      <alignment horizontal="left" vertical="top" wrapText="1" shrinkToFit="1"/>
    </xf>
    <xf numFmtId="0" fontId="8" fillId="0" borderId="2" xfId="0" applyFont="1" applyFill="1" applyBorder="1" applyAlignment="1">
      <alignment horizontal="center" vertical="center" wrapText="1" shrinkToFit="1"/>
    </xf>
    <xf numFmtId="0" fontId="14" fillId="0" borderId="2" xfId="0" applyFont="1" applyFill="1" applyBorder="1" applyAlignment="1">
      <alignment horizontal="center" vertical="center" shrinkToFit="1"/>
    </xf>
    <xf numFmtId="0" fontId="11" fillId="0" borderId="2" xfId="0" applyFont="1" applyFill="1" applyBorder="1" applyAlignment="1">
      <alignment horizontal="left" vertical="center" wrapText="1"/>
    </xf>
    <xf numFmtId="0" fontId="11" fillId="0" borderId="2" xfId="0" applyFont="1" applyFill="1" applyBorder="1" applyAlignment="1">
      <alignment horizontal="center" vertical="center" shrinkToFit="1"/>
    </xf>
    <xf numFmtId="176" fontId="8" fillId="0" borderId="2" xfId="0" applyNumberFormat="1" applyFont="1" applyFill="1" applyBorder="1" applyAlignment="1">
      <alignment horizontal="center" vertical="center" shrinkToFit="1"/>
    </xf>
    <xf numFmtId="177" fontId="8" fillId="0" borderId="2" xfId="0" applyNumberFormat="1" applyFont="1" applyFill="1" applyBorder="1" applyAlignment="1">
      <alignment horizontal="center" vertical="center" shrinkToFit="1"/>
    </xf>
    <xf numFmtId="0" fontId="10" fillId="7" borderId="6" xfId="0" applyFont="1" applyFill="1" applyBorder="1" applyAlignment="1">
      <alignment horizontal="center" vertical="center"/>
    </xf>
    <xf numFmtId="0" fontId="10" fillId="7" borderId="6" xfId="0" applyFont="1" applyFill="1" applyBorder="1" applyAlignment="1">
      <alignment horizontal="center" vertical="center" wrapText="1"/>
    </xf>
    <xf numFmtId="0" fontId="10" fillId="7" borderId="7" xfId="0" applyFont="1" applyFill="1" applyBorder="1" applyAlignment="1">
      <alignment horizontal="center" vertical="center"/>
    </xf>
    <xf numFmtId="0" fontId="10" fillId="7" borderId="8" xfId="0" applyFont="1" applyFill="1" applyBorder="1" applyAlignment="1" applyProtection="1">
      <alignment horizontal="center" vertical="center" wrapText="1" shrinkToFit="1"/>
      <protection hidden="1"/>
    </xf>
    <xf numFmtId="0" fontId="10" fillId="6" borderId="2" xfId="0" applyFont="1" applyFill="1" applyBorder="1" applyAlignment="1" applyProtection="1">
      <alignment horizontal="center" vertical="center" wrapText="1" shrinkToFit="1"/>
      <protection hidden="1"/>
    </xf>
    <xf numFmtId="0" fontId="10" fillId="8" borderId="2" xfId="0" applyFont="1" applyFill="1" applyBorder="1" applyAlignment="1" applyProtection="1">
      <alignment horizontal="center" vertical="center" wrapText="1" shrinkToFit="1"/>
      <protection hidden="1"/>
    </xf>
    <xf numFmtId="0" fontId="10" fillId="7" borderId="2" xfId="0" applyFont="1" applyFill="1" applyBorder="1" applyAlignment="1" applyProtection="1">
      <alignment horizontal="center" vertical="center" wrapText="1" shrinkToFit="1"/>
      <protection hidden="1"/>
    </xf>
    <xf numFmtId="0" fontId="14" fillId="0" borderId="2" xfId="0" applyFont="1" applyFill="1" applyBorder="1" applyAlignment="1">
      <alignment horizontal="left" vertical="top" wrapText="1" shrinkToFit="1"/>
    </xf>
    <xf numFmtId="0" fontId="15" fillId="0" borderId="2" xfId="0" applyFont="1" applyFill="1" applyBorder="1" applyAlignment="1">
      <alignment horizontal="left" vertical="top" wrapText="1" shrinkToFit="1"/>
    </xf>
    <xf numFmtId="0" fontId="11" fillId="8" borderId="2" xfId="0" applyFont="1" applyFill="1" applyBorder="1" applyAlignment="1">
      <alignment horizontal="center" vertical="center" wrapText="1"/>
    </xf>
    <xf numFmtId="0" fontId="8" fillId="0" borderId="2" xfId="0" applyFont="1" applyFill="1" applyBorder="1" applyAlignment="1">
      <alignment horizontal="left" vertical="center" wrapText="1" shrinkToFit="1"/>
    </xf>
    <xf numFmtId="0" fontId="11" fillId="0" borderId="2" xfId="0" applyFont="1" applyFill="1" applyBorder="1" applyAlignment="1">
      <alignment horizontal="center" vertical="center"/>
    </xf>
    <xf numFmtId="0" fontId="11" fillId="8"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0" fillId="7" borderId="8" xfId="0" applyFont="1" applyFill="1" applyBorder="1" applyAlignment="1">
      <alignment horizontal="center" vertical="center"/>
    </xf>
    <xf numFmtId="0" fontId="16" fillId="7" borderId="7"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8" borderId="2" xfId="0" applyFont="1" applyFill="1" applyBorder="1" applyAlignment="1">
      <alignment horizontal="center" vertical="center" wrapText="1"/>
    </xf>
    <xf numFmtId="0" fontId="16" fillId="7" borderId="2" xfId="0" applyFont="1" applyFill="1" applyBorder="1" applyAlignment="1">
      <alignment horizontal="center" vertical="center" wrapText="1"/>
    </xf>
    <xf numFmtId="0" fontId="11" fillId="0" borderId="2" xfId="0" applyFont="1" applyBorder="1" applyAlignment="1">
      <alignment horizontal="center" vertical="center"/>
    </xf>
    <xf numFmtId="0" fontId="16" fillId="7" borderId="8" xfId="0" applyFont="1" applyFill="1" applyBorder="1" applyAlignment="1">
      <alignment horizontal="center" vertical="center" wrapText="1"/>
    </xf>
    <xf numFmtId="0" fontId="16" fillId="6" borderId="2" xfId="0" applyFont="1" applyFill="1" applyBorder="1" applyAlignment="1">
      <alignment horizontal="center" vertical="center" wrapText="1"/>
    </xf>
    <xf numFmtId="0" fontId="16" fillId="7" borderId="2" xfId="0" applyFont="1" applyFill="1" applyBorder="1" applyAlignment="1">
      <alignment horizontal="left" vertical="center" wrapText="1"/>
    </xf>
    <xf numFmtId="0" fontId="16" fillId="6" borderId="2" xfId="0" applyFont="1" applyFill="1" applyBorder="1" applyAlignment="1">
      <alignment horizontal="left" vertical="center" wrapText="1"/>
    </xf>
    <xf numFmtId="0" fontId="11" fillId="8" borderId="2" xfId="0" applyFont="1" applyFill="1" applyBorder="1" applyAlignment="1">
      <alignment horizontal="left" vertical="center"/>
    </xf>
    <xf numFmtId="0" fontId="11" fillId="0" borderId="2" xfId="0" applyFont="1" applyFill="1" applyBorder="1" applyAlignment="1">
      <alignment horizontal="left" vertical="center"/>
    </xf>
    <xf numFmtId="0" fontId="10" fillId="9" borderId="7" xfId="0" applyFont="1" applyFill="1" applyBorder="1" applyAlignment="1">
      <alignment vertical="center" shrinkToFit="1"/>
    </xf>
    <xf numFmtId="0" fontId="10" fillId="9" borderId="6" xfId="0" applyFont="1" applyFill="1" applyBorder="1" applyAlignment="1">
      <alignment vertical="center" shrinkToFit="1"/>
    </xf>
    <xf numFmtId="0" fontId="10" fillId="9" borderId="1" xfId="0" applyFont="1" applyFill="1" applyBorder="1" applyAlignment="1" applyProtection="1">
      <alignment horizontal="center" vertical="center" wrapText="1" shrinkToFit="1"/>
      <protection hidden="1"/>
    </xf>
    <xf numFmtId="178" fontId="8" fillId="0" borderId="2" xfId="0" applyNumberFormat="1" applyFont="1" applyFill="1" applyBorder="1" applyAlignment="1">
      <alignment horizontal="center" vertical="center" shrinkToFit="1"/>
    </xf>
    <xf numFmtId="0" fontId="8" fillId="8" borderId="2" xfId="0" applyFont="1" applyFill="1" applyBorder="1" applyAlignment="1">
      <alignment horizontal="left" vertical="center" wrapText="1" shrinkToFit="1"/>
    </xf>
    <xf numFmtId="179" fontId="11" fillId="0" borderId="2" xfId="0" applyNumberFormat="1" applyFont="1" applyFill="1" applyBorder="1" applyAlignment="1">
      <alignment horizontal="center" vertical="center" shrinkToFit="1"/>
    </xf>
    <xf numFmtId="0" fontId="11" fillId="0" borderId="2" xfId="0" applyNumberFormat="1" applyFont="1" applyFill="1" applyBorder="1" applyAlignment="1">
      <alignment horizontal="center" vertical="center" shrinkToFit="1"/>
    </xf>
    <xf numFmtId="0" fontId="10" fillId="9" borderId="8" xfId="0" applyFont="1" applyFill="1" applyBorder="1" applyAlignment="1">
      <alignment vertical="center" shrinkToFit="1"/>
    </xf>
    <xf numFmtId="0" fontId="10" fillId="9" borderId="2" xfId="0" applyFont="1" applyFill="1" applyBorder="1" applyAlignment="1" applyProtection="1">
      <alignment horizontal="center" vertical="center" wrapText="1" shrinkToFit="1"/>
      <protection hidden="1"/>
    </xf>
    <xf numFmtId="0" fontId="16" fillId="9" borderId="2" xfId="0" applyFont="1" applyFill="1" applyBorder="1" applyAlignment="1">
      <alignment horizontal="center" vertical="center" wrapText="1"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4">
    <dxf>
      <font>
        <color rgb="FF9C0006"/>
      </font>
      <fill>
        <patternFill patternType="solid">
          <bgColor rgb="FFFFC7CE"/>
        </patternFill>
      </fill>
    </dxf>
    <dxf>
      <font>
        <color rgb="FF9C5700"/>
      </font>
      <fill>
        <patternFill patternType="solid">
          <bgColor rgb="FFFFFF00"/>
        </patternFill>
      </fill>
    </dxf>
    <dxf>
      <font>
        <color rgb="FF9C0006"/>
      </font>
      <fill>
        <patternFill patternType="solid">
          <bgColor rgb="FFFF0000"/>
        </patternFill>
      </fill>
    </dxf>
    <dxf>
      <font>
        <color rgb="FF006100"/>
      </font>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3" Type="http://schemas.microsoft.com/office/2011/relationships/chartColorStyle" Target="colors1.xml"/><Relationship Id="rId2" Type="http://schemas.microsoft.com/office/2011/relationships/chartStyle" Target="style1.xml"/><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680" b="0" i="0" u="none" strike="noStrike" kern="1200" spc="0" baseline="0">
                <a:solidFill>
                  <a:schemeClr val="tx1">
                    <a:lumMod val="65000"/>
                    <a:lumOff val="3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r>
              <a:rPr lang="zh-CN" altLang="en-US" sz="1680">
                <a:latin typeface="微软雅黑" panose="020B0503020204020204" charset="-122"/>
                <a:ea typeface="微软雅黑" panose="020B0503020204020204" charset="-122"/>
                <a:cs typeface="微软雅黑" panose="020B0503020204020204" charset="-122"/>
                <a:sym typeface="微软雅黑" panose="020B0503020204020204" charset="-122"/>
              </a:rPr>
              <a:t>部门人员九宫格分布</a:t>
            </a:r>
            <a:endParaRPr lang="zh-CN" altLang="en-US" sz="1680">
              <a:latin typeface="微软雅黑" panose="020B0503020204020204" charset="-122"/>
              <a:ea typeface="微软雅黑" panose="020B0503020204020204" charset="-122"/>
              <a:cs typeface="微软雅黑" panose="020B0503020204020204" charset="-122"/>
              <a:sym typeface="微软雅黑" panose="020B0503020204020204" charset="-122"/>
            </a:endParaRPr>
          </a:p>
        </c:rich>
      </c:tx>
      <c:layout/>
      <c:overlay val="0"/>
      <c:spPr>
        <a:noFill/>
        <a:ln>
          <a:noFill/>
        </a:ln>
        <a:effectLst/>
      </c:spPr>
    </c:title>
    <c:autoTitleDeleted val="0"/>
    <c:plotArea>
      <c:layout/>
      <c:scatterChart>
        <c:scatterStyle val="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Lbl>
              <c:idx val="0"/>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
              <c:layout/>
              <c:dLblPos val="ctr"/>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0" vertOverflow="ellipsis" vert="horz" wrap="square" lIns="38100" tIns="19050" rIns="38100" bIns="19050" anchor="ctr" anchorCtr="1"/>
              <a:lstStyle/>
              <a:p>
                <a:pPr>
                  <a:defRPr lang="zh-CN" sz="1200" b="0" i="0" u="none" strike="noStrike" kern="1200" baseline="0">
                    <a:solidFill>
                      <a:schemeClr val="tx1">
                        <a:lumMod val="75000"/>
                        <a:lumOff val="2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dLblPos val="ct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15:leaderLines>
                  <c:spPr>
                    <a:ln w="9525" cap="flat" cmpd="sng" algn="ctr">
                      <a:solidFill>
                        <a:schemeClr val="tx1">
                          <a:lumMod val="35000"/>
                          <a:lumOff val="65000"/>
                        </a:schemeClr>
                      </a:solidFill>
                      <a:round/>
                    </a:ln>
                    <a:effectLst/>
                  </c:spPr>
                </c15:leaderLines>
              </c:ext>
            </c:extLst>
          </c:dLbls>
          <c:xVal>
            <c:numRef>
              <c:f>部门九宫格分布!$B$3:$B$50</c:f>
              <c:numCache>
                <c:formatCode>General</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xVal>
          <c:yVal>
            <c:numRef>
              <c:f>部门九宫格分布!$C$3:$C$50</c:f>
              <c:numCache>
                <c:formatCode>General</c:formatCode>
                <c:ptCount val="4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numCache>
            </c:numRef>
          </c:yVal>
          <c:smooth val="0"/>
          <c:extLst>
            <c:ext xmlns:c15="http://schemas.microsoft.com/office/drawing/2012/chart" uri="{02D57815-91ED-43cb-92C2-25804820EDAC}">
              <c15:datalabelsRange>
                <c15:f>部门九宫格分布!$A$3:$A$50</c15:f>
                <c15:dlblRangeCache>
                  <c:ptCount val="48"/>
                  <c:pt idx="0">
                    <c:v>刘旭</c:v>
                  </c:pt>
                  <c:pt idx="1">
                    <c:v>袁云龙</c:v>
                  </c:pt>
                  <c:pt idx="2">
                    <c:v>汤建锋</c:v>
                  </c:pt>
                  <c:pt idx="3">
                    <c:v>吴淼</c:v>
                  </c:pt>
                  <c:pt idx="4">
                    <c:v>熊姣</c:v>
                  </c:pt>
                  <c:pt idx="5">
                    <c:v>夏小力</c:v>
                  </c:pt>
                  <c:pt idx="6">
                    <c:v>韩成成</c:v>
                  </c:pt>
                  <c:pt idx="7">
                    <c:v>黎嘉晖</c:v>
                  </c:pt>
                  <c:pt idx="8">
                    <c:v>李灿安</c:v>
                  </c:pt>
                  <c:pt idx="9">
                    <c:v>谢涛</c:v>
                  </c:pt>
                  <c:pt idx="10">
                    <c:v>宛黄</c:v>
                  </c:pt>
                  <c:pt idx="11">
                    <c:v>文精明</c:v>
                  </c:pt>
                  <c:pt idx="12">
                    <c:v>张玮</c:v>
                  </c:pt>
                  <c:pt idx="13">
                    <c:v>徐烨文</c:v>
                  </c:pt>
                  <c:pt idx="14">
                    <c:v>唐立春</c:v>
                  </c:pt>
                  <c:pt idx="15">
                    <c:v>刘振华</c:v>
                  </c:pt>
                  <c:pt idx="16">
                    <c:v>何喜</c:v>
                  </c:pt>
                  <c:pt idx="17">
                    <c:v>刘俊</c:v>
                  </c:pt>
                  <c:pt idx="18">
                    <c:v>汪超</c:v>
                  </c:pt>
                  <c:pt idx="19">
                    <c:v>陈果</c:v>
                  </c:pt>
                  <c:pt idx="20">
                    <c:v>黄兆龙</c:v>
                  </c:pt>
                  <c:pt idx="21">
                    <c:v>李松烨</c:v>
                  </c:pt>
                  <c:pt idx="22">
                    <c:v>赵亮</c:v>
                  </c:pt>
                  <c:pt idx="23">
                    <c:v>邓悦</c:v>
                  </c:pt>
                  <c:pt idx="24">
                    <c:v>姚必财</c:v>
                  </c:pt>
                  <c:pt idx="25">
                    <c:v>唐艳丽</c:v>
                  </c:pt>
                  <c:pt idx="26">
                    <c:v>刘威</c:v>
                  </c:pt>
                  <c:pt idx="27">
                    <c:v>王顺辉</c:v>
                  </c:pt>
                  <c:pt idx="28">
                    <c:v>刘昱栾</c:v>
                  </c:pt>
                  <c:pt idx="29">
                    <c:v>盘明冬</c:v>
                  </c:pt>
                  <c:pt idx="30">
                    <c:v>刘妍</c:v>
                  </c:pt>
                </c15:dlblRangeCache>
              </c15:datalabelsRange>
            </c:ext>
          </c:extLst>
        </c:ser>
        <c:dLbls>
          <c:showLegendKey val="0"/>
          <c:showVal val="1"/>
          <c:showCatName val="0"/>
          <c:showSerName val="0"/>
          <c:showPercent val="0"/>
          <c:showBubbleSize val="0"/>
        </c:dLbls>
        <c:axId val="843988729"/>
        <c:axId val="587564148"/>
      </c:scatterChart>
      <c:valAx>
        <c:axId val="843988729"/>
        <c:scaling>
          <c:orientation val="minMax"/>
          <c:max val="3"/>
          <c:min val="0"/>
        </c:scaling>
        <c:delete val="0"/>
        <c:axPos val="b"/>
        <c:majorGridlines>
          <c:spPr>
            <a:ln w="9525" cap="flat" cmpd="sng" algn="ctr">
              <a:solidFill>
                <a:schemeClr val="tx1">
                  <a:lumMod val="15000"/>
                  <a:lumOff val="85000"/>
                </a:schemeClr>
              </a:solidFill>
              <a:round/>
            </a:ln>
            <a:effectLst/>
          </c:spPr>
        </c:majorGridlines>
        <c:title>
          <c:tx>
            <c:rich>
              <a:bodyPr rot="0" spcFirstLastPara="0" vertOverflow="ellipsis" vert="horz" wrap="square" anchor="ctr" anchorCtr="1"/>
              <a:lstStyle/>
              <a:p>
                <a:pPr defTabSz="914400">
                  <a:defRPr lang="zh-CN" sz="1400" b="0" i="0" u="none" strike="noStrike" kern="1200" baseline="0">
                    <a:solidFill>
                      <a:schemeClr val="tx1">
                        <a:lumMod val="65000"/>
                        <a:lumOff val="3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r>
                  <a:rPr lang="zh-CN" altLang="en-US" sz="1400"/>
                  <a:t>绩效</a:t>
                </a:r>
                <a:endParaRPr lang="zh-CN" altLang="en-US" sz="1400"/>
              </a:p>
            </c:rich>
          </c:tx>
          <c:layout>
            <c:manualLayout>
              <c:xMode val="edge"/>
              <c:yMode val="edge"/>
              <c:x val="0.471958909682669"/>
              <c:y val="0.93210184722915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zh-CN" sz="1400" b="0" i="0" u="none" strike="noStrike" kern="1200" baseline="0">
                <a:solidFill>
                  <a:schemeClr val="tx1">
                    <a:lumMod val="65000"/>
                    <a:lumOff val="3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crossAx val="587564148"/>
        <c:crossesAt val="0"/>
        <c:crossBetween val="midCat"/>
        <c:majorUnit val="1"/>
      </c:valAx>
      <c:valAx>
        <c:axId val="587564148"/>
        <c:scaling>
          <c:orientation val="minMax"/>
          <c:max val="3"/>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zh-CN" sz="1400" b="0" i="0" u="none" strike="noStrike" kern="1200" baseline="0">
                    <a:solidFill>
                      <a:schemeClr val="tx1">
                        <a:lumMod val="65000"/>
                        <a:lumOff val="3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r>
                  <a:rPr lang="zh-CN" altLang="en-US" sz="1400"/>
                  <a:t>能力</a:t>
                </a:r>
                <a:endParaRPr lang="zh-CN" altLang="en-US" sz="1400"/>
              </a:p>
            </c:rich>
          </c:tx>
          <c:layout>
            <c:manualLayout>
              <c:xMode val="edge"/>
              <c:yMode val="edge"/>
              <c:x val="0.00803498779495525"/>
              <c:y val="0.456028457314029"/>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zh-CN" sz="1400" b="0" i="0" u="none" strike="noStrike" kern="1200" baseline="0">
                <a:solidFill>
                  <a:schemeClr val="tx1">
                    <a:lumMod val="65000"/>
                    <a:lumOff val="35000"/>
                  </a:schemeClr>
                </a:solidFill>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crossAx val="843988729"/>
        <c:crosses val="autoZero"/>
        <c:crossBetween val="midCat"/>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sz="1400">
          <a:latin typeface="微软雅黑" panose="020B0503020204020204" charset="-122"/>
          <a:ea typeface="微软雅黑" panose="020B0503020204020204" charset="-122"/>
          <a:cs typeface="微软雅黑" panose="020B0503020204020204" charset="-122"/>
          <a:sym typeface="微软雅黑" panose="020B0503020204020204" charset="-122"/>
        </a:defRPr>
      </a:pPr>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281305</xdr:colOff>
      <xdr:row>0</xdr:row>
      <xdr:rowOff>147955</xdr:rowOff>
    </xdr:from>
    <xdr:to>
      <xdr:col>17</xdr:col>
      <xdr:colOff>560070</xdr:colOff>
      <xdr:row>28</xdr:row>
      <xdr:rowOff>76835</xdr:rowOff>
    </xdr:to>
    <xdr:graphicFrame>
      <xdr:nvGraphicFramePr>
        <xdr:cNvPr id="4" name="图表 3"/>
        <xdr:cNvGraphicFramePr/>
      </xdr:nvGraphicFramePr>
      <xdr:xfrm>
        <a:off x="3157855" y="147955"/>
        <a:ext cx="6984365" cy="5796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0.05196</cdr:x>
      <cdr:y>0.20552</cdr:y>
    </cdr:from>
    <cdr:to>
      <cdr:x>0.11583</cdr:x>
      <cdr:y>0.26056</cdr:y>
    </cdr:to>
    <cdr:sp>
      <cdr:nvSpPr>
        <cdr:cNvPr id="2" name="矩形 1"/>
        <cdr:cNvSpPr/>
      </cdr:nvSpPr>
      <cdr:spPr xmlns:a="http://schemas.openxmlformats.org/drawingml/2006/main">
        <a:xfrm xmlns:a="http://schemas.openxmlformats.org/drawingml/2006/main">
          <a:off x="361838" y="1186008"/>
          <a:ext cx="444815" cy="317643"/>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高</a:t>
          </a:r>
          <a:endParaRPr lang="zh-CN" altLang="en-US"/>
        </a:p>
      </cdr:txBody>
    </cdr:sp>
  </cdr:relSizeAnchor>
  <cdr:relSizeAnchor xmlns:cdr="http://schemas.openxmlformats.org/drawingml/2006/chartDrawing">
    <cdr:from>
      <cdr:x>0.05196</cdr:x>
      <cdr:y>0.48447</cdr:y>
    </cdr:from>
    <cdr:to>
      <cdr:x>0.11583</cdr:x>
      <cdr:y>0.53951</cdr:y>
    </cdr:to>
    <cdr:sp>
      <cdr:nvSpPr>
        <cdr:cNvPr id="3" name="矩形 2"/>
        <cdr:cNvSpPr/>
      </cdr:nvSpPr>
      <cdr:spPr xmlns:a="http://schemas.openxmlformats.org/drawingml/2006/main">
        <a:xfrm xmlns:a="http://schemas.openxmlformats.org/drawingml/2006/main">
          <a:off x="361838" y="2795833"/>
          <a:ext cx="444815" cy="317643"/>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中</a:t>
          </a:r>
          <a:endParaRPr lang="zh-CN" altLang="en-US"/>
        </a:p>
      </cdr:txBody>
    </cdr:sp>
  </cdr:relSizeAnchor>
  <cdr:relSizeAnchor xmlns:cdr="http://schemas.openxmlformats.org/drawingml/2006/chartDrawing">
    <cdr:from>
      <cdr:x>0.05196</cdr:x>
      <cdr:y>0.73709</cdr:y>
    </cdr:from>
    <cdr:to>
      <cdr:x>0.11583</cdr:x>
      <cdr:y>0.79214</cdr:y>
    </cdr:to>
    <cdr:sp>
      <cdr:nvSpPr>
        <cdr:cNvPr id="4" name="矩形 3"/>
        <cdr:cNvSpPr/>
      </cdr:nvSpPr>
      <cdr:spPr xmlns:a="http://schemas.openxmlformats.org/drawingml/2006/main">
        <a:xfrm xmlns:a="http://schemas.openxmlformats.org/drawingml/2006/main">
          <a:off x="361838" y="4253679"/>
          <a:ext cx="444815" cy="317643"/>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低</a:t>
          </a:r>
          <a:endParaRPr lang="zh-CN" altLang="en-US"/>
        </a:p>
      </cdr:txBody>
    </cdr:sp>
  </cdr:relSizeAnchor>
  <cdr:relSizeAnchor xmlns:cdr="http://schemas.openxmlformats.org/drawingml/2006/chartDrawing">
    <cdr:from>
      <cdr:x>0.19914</cdr:x>
      <cdr:y>0.8629</cdr:y>
    </cdr:from>
    <cdr:to>
      <cdr:x>0.26297</cdr:x>
      <cdr:y>0.91791</cdr:y>
    </cdr:to>
    <cdr:sp>
      <cdr:nvSpPr>
        <cdr:cNvPr id="5" name="矩形 4"/>
        <cdr:cNvSpPr/>
      </cdr:nvSpPr>
      <cdr:spPr xmlns:a="http://schemas.openxmlformats.org/drawingml/2006/main">
        <a:xfrm xmlns:a="http://schemas.openxmlformats.org/drawingml/2006/main">
          <a:off x="1386840" y="4979670"/>
          <a:ext cx="444500" cy="317500"/>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低</a:t>
          </a:r>
          <a:endParaRPr lang="zh-CN" altLang="en-US"/>
        </a:p>
      </cdr:txBody>
    </cdr:sp>
  </cdr:relSizeAnchor>
  <cdr:relSizeAnchor xmlns:cdr="http://schemas.openxmlformats.org/drawingml/2006/chartDrawing">
    <cdr:from>
      <cdr:x>0.48837</cdr:x>
      <cdr:y>0.8629</cdr:y>
    </cdr:from>
    <cdr:to>
      <cdr:x>0.5522</cdr:x>
      <cdr:y>0.91791</cdr:y>
    </cdr:to>
    <cdr:sp>
      <cdr:nvSpPr>
        <cdr:cNvPr id="6" name="矩形 5"/>
        <cdr:cNvSpPr/>
      </cdr:nvSpPr>
      <cdr:spPr xmlns:a="http://schemas.openxmlformats.org/drawingml/2006/main">
        <a:xfrm xmlns:a="http://schemas.openxmlformats.org/drawingml/2006/main">
          <a:off x="3401060" y="4979670"/>
          <a:ext cx="444500" cy="317500"/>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中</a:t>
          </a:r>
          <a:endParaRPr lang="en-US" altLang="zh-CN"/>
        </a:p>
      </cdr:txBody>
    </cdr:sp>
  </cdr:relSizeAnchor>
  <cdr:relSizeAnchor xmlns:cdr="http://schemas.openxmlformats.org/drawingml/2006/chartDrawing">
    <cdr:from>
      <cdr:x>0.79967</cdr:x>
      <cdr:y>0.8629</cdr:y>
    </cdr:from>
    <cdr:to>
      <cdr:x>0.8635</cdr:x>
      <cdr:y>0.91791</cdr:y>
    </cdr:to>
    <cdr:sp>
      <cdr:nvSpPr>
        <cdr:cNvPr id="7" name="矩形 6"/>
        <cdr:cNvSpPr/>
      </cdr:nvSpPr>
      <cdr:spPr xmlns:a="http://schemas.openxmlformats.org/drawingml/2006/main">
        <a:xfrm xmlns:a="http://schemas.openxmlformats.org/drawingml/2006/main">
          <a:off x="5568950" y="4979670"/>
          <a:ext cx="444500" cy="317500"/>
        </a:xfrm>
        <a:prstGeom xmlns:a="http://schemas.openxmlformats.org/drawingml/2006/main" prst="rect">
          <a:avLst/>
        </a:prstGeom>
      </cdr:spPr>
      <cdr:txBody xmlns:a="http://schemas.openxmlformats.org/drawingml/2006/main">
        <a:bodyPr vertOverflow="clip" horzOverflow="clip" wrap="square" rtlCol="0" anchor="t"/>
        <a:lstStyle/>
        <a:p>
          <a:pPr algn="ctr"/>
          <a:r>
            <a:rPr lang="zh-CN" altLang="en-US"/>
            <a:t>高</a:t>
          </a:r>
          <a:endParaRPr lang="zh-CN" altLang="en-US"/>
        </a:p>
      </cdr:txBody>
    </cdr:sp>
  </cdr:relSizeAnchor>
</c:userShape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36"/>
  <sheetViews>
    <sheetView tabSelected="1" zoomScale="70" zoomScaleNormal="70" workbookViewId="0">
      <pane xSplit="7" ySplit="3" topLeftCell="H4" activePane="bottomRight" state="frozen"/>
      <selection/>
      <selection pane="topRight"/>
      <selection pane="bottomLeft"/>
      <selection pane="bottomRight" activeCell="C10" sqref="C10"/>
    </sheetView>
  </sheetViews>
  <sheetFormatPr defaultColWidth="9.72727272727273" defaultRowHeight="14.5"/>
  <cols>
    <col min="1" max="1" width="9.54545454545454" style="24" customWidth="1"/>
    <col min="2" max="2" width="11.3636363636364" style="24" customWidth="1"/>
    <col min="3" max="5" width="9.54545454545454" style="24" customWidth="1"/>
    <col min="6" max="6" width="30.4545454545455" style="25" customWidth="1"/>
    <col min="7" max="8" width="9.54545454545454" style="24" customWidth="1"/>
    <col min="9" max="10" width="9.54545454545454" style="24" hidden="1" customWidth="1"/>
    <col min="11" max="11" width="15.0909090909091" style="26" customWidth="1"/>
    <col min="12" max="12" width="37.7272727272727" style="25" customWidth="1"/>
    <col min="13" max="13" width="7.72727272727273" style="26" hidden="1" customWidth="1"/>
    <col min="14" max="14" width="18.9090909090909" style="26" customWidth="1"/>
    <col min="15" max="15" width="43.6363636363636" style="26" customWidth="1"/>
    <col min="16" max="17" width="7.72727272727273" style="26" hidden="1" customWidth="1"/>
    <col min="18" max="20" width="22.5454545454545" style="27" customWidth="1"/>
    <col min="21" max="23" width="7.72727272727273" style="27" hidden="1" customWidth="1"/>
    <col min="24" max="24" width="10.9090909090909" style="27" customWidth="1"/>
    <col min="25" max="28" width="15.4545454545455" style="27" customWidth="1"/>
    <col min="29" max="30" width="25.8181818181818" style="27" customWidth="1"/>
    <col min="31" max="33" width="25.8181818181818" style="28" customWidth="1"/>
    <col min="34" max="35" width="28.0909090909091" style="26" customWidth="1"/>
    <col min="36" max="38" width="9.72727272727273" style="24"/>
    <col min="39" max="39" width="15" style="24" customWidth="1"/>
    <col min="40" max="40" width="15.6363636363636" style="24" customWidth="1"/>
    <col min="41" max="47" width="9.72727272727273" style="24"/>
    <col min="48" max="16384" width="9.72727272727273" style="29"/>
  </cols>
  <sheetData>
    <row r="1" ht="25" customHeight="1" spans="1:1">
      <c r="A1" s="30" t="s">
        <v>0</v>
      </c>
    </row>
    <row r="2" s="20" customFormat="1" ht="26.25" customHeight="1" spans="1:47">
      <c r="A2" s="31" t="s">
        <v>1</v>
      </c>
      <c r="B2" s="31" t="s">
        <v>2</v>
      </c>
      <c r="C2" s="31" t="s">
        <v>3</v>
      </c>
      <c r="D2" s="32" t="s">
        <v>4</v>
      </c>
      <c r="E2" s="32" t="s">
        <v>5</v>
      </c>
      <c r="F2" s="33" t="s">
        <v>6</v>
      </c>
      <c r="G2" s="32" t="s">
        <v>7</v>
      </c>
      <c r="H2" s="31" t="s">
        <v>8</v>
      </c>
      <c r="I2" s="31" t="s">
        <v>9</v>
      </c>
      <c r="J2" s="32" t="s">
        <v>10</v>
      </c>
      <c r="K2" s="43" t="s">
        <v>11</v>
      </c>
      <c r="L2" s="44"/>
      <c r="M2" s="43"/>
      <c r="N2" s="45" t="s">
        <v>12</v>
      </c>
      <c r="O2" s="43"/>
      <c r="P2" s="43"/>
      <c r="Q2" s="57"/>
      <c r="R2" s="58" t="s">
        <v>13</v>
      </c>
      <c r="S2" s="59"/>
      <c r="T2" s="59"/>
      <c r="U2" s="59"/>
      <c r="V2" s="59"/>
      <c r="W2" s="60" t="s">
        <v>14</v>
      </c>
      <c r="X2" s="60" t="s">
        <v>15</v>
      </c>
      <c r="Y2" s="58" t="s">
        <v>16</v>
      </c>
      <c r="Z2" s="59"/>
      <c r="AA2" s="59"/>
      <c r="AB2" s="63"/>
      <c r="AC2" s="61" t="s">
        <v>17</v>
      </c>
      <c r="AD2" s="61"/>
      <c r="AE2" s="64" t="s">
        <v>18</v>
      </c>
      <c r="AF2" s="64"/>
      <c r="AG2" s="64"/>
      <c r="AH2" s="49" t="s">
        <v>19</v>
      </c>
      <c r="AI2" s="49" t="s">
        <v>20</v>
      </c>
      <c r="AJ2" s="69" t="s">
        <v>21</v>
      </c>
      <c r="AK2" s="70"/>
      <c r="AL2" s="70"/>
      <c r="AM2" s="70"/>
      <c r="AN2" s="70"/>
      <c r="AO2" s="70"/>
      <c r="AP2" s="70"/>
      <c r="AQ2" s="70"/>
      <c r="AR2" s="70"/>
      <c r="AS2" s="70"/>
      <c r="AT2" s="70"/>
      <c r="AU2" s="76"/>
    </row>
    <row r="3" s="20" customFormat="1" ht="28" customHeight="1" spans="1:47">
      <c r="A3" s="31"/>
      <c r="B3" s="31"/>
      <c r="C3" s="31"/>
      <c r="D3" s="32"/>
      <c r="E3" s="32"/>
      <c r="F3" s="34"/>
      <c r="G3" s="32"/>
      <c r="H3" s="31"/>
      <c r="I3" s="31"/>
      <c r="J3" s="32"/>
      <c r="K3" s="46" t="s">
        <v>22</v>
      </c>
      <c r="L3" s="47" t="s">
        <v>23</v>
      </c>
      <c r="M3" s="48" t="s">
        <v>24</v>
      </c>
      <c r="N3" s="49" t="s">
        <v>25</v>
      </c>
      <c r="O3" s="49" t="s">
        <v>26</v>
      </c>
      <c r="P3" s="48" t="s">
        <v>27</v>
      </c>
      <c r="Q3" s="48" t="s">
        <v>28</v>
      </c>
      <c r="R3" s="61" t="s">
        <v>29</v>
      </c>
      <c r="S3" s="61" t="s">
        <v>30</v>
      </c>
      <c r="T3" s="61" t="s">
        <v>31</v>
      </c>
      <c r="U3" s="48" t="s">
        <v>32</v>
      </c>
      <c r="V3" s="48" t="s">
        <v>33</v>
      </c>
      <c r="W3" s="60"/>
      <c r="X3" s="60"/>
      <c r="Y3" s="61" t="s">
        <v>34</v>
      </c>
      <c r="Z3" s="61" t="s">
        <v>35</v>
      </c>
      <c r="AA3" s="61" t="s">
        <v>36</v>
      </c>
      <c r="AB3" s="61" t="s">
        <v>37</v>
      </c>
      <c r="AC3" s="65" t="s">
        <v>38</v>
      </c>
      <c r="AD3" s="65" t="s">
        <v>39</v>
      </c>
      <c r="AE3" s="66" t="s">
        <v>38</v>
      </c>
      <c r="AF3" s="66" t="s">
        <v>39</v>
      </c>
      <c r="AG3" s="66" t="s">
        <v>40</v>
      </c>
      <c r="AH3" s="49"/>
      <c r="AI3" s="49"/>
      <c r="AJ3" s="71" t="s">
        <v>41</v>
      </c>
      <c r="AK3" s="71" t="s">
        <v>42</v>
      </c>
      <c r="AL3" s="71" t="s">
        <v>43</v>
      </c>
      <c r="AM3" s="71" t="s">
        <v>44</v>
      </c>
      <c r="AN3" s="71" t="s">
        <v>45</v>
      </c>
      <c r="AO3" s="77" t="s">
        <v>46</v>
      </c>
      <c r="AP3" s="78" t="s">
        <v>47</v>
      </c>
      <c r="AQ3" s="78" t="s">
        <v>48</v>
      </c>
      <c r="AR3" s="78" t="s">
        <v>49</v>
      </c>
      <c r="AS3" s="78" t="s">
        <v>50</v>
      </c>
      <c r="AT3" s="78" t="s">
        <v>51</v>
      </c>
      <c r="AU3" s="78" t="s">
        <v>52</v>
      </c>
    </row>
    <row r="4" s="21" customFormat="1" ht="234" customHeight="1" spans="1:47">
      <c r="A4" s="35"/>
      <c r="B4" s="35"/>
      <c r="C4" s="35"/>
      <c r="D4" s="35"/>
      <c r="E4" s="35"/>
      <c r="F4" s="36"/>
      <c r="G4" s="35" t="s">
        <v>53</v>
      </c>
      <c r="H4" s="35"/>
      <c r="I4" s="35"/>
      <c r="J4" s="35"/>
      <c r="K4" s="50" t="s">
        <v>54</v>
      </c>
      <c r="L4" s="50"/>
      <c r="M4" s="50"/>
      <c r="N4" s="50" t="s">
        <v>55</v>
      </c>
      <c r="O4" s="51" t="s">
        <v>56</v>
      </c>
      <c r="P4" s="51"/>
      <c r="Q4" s="51"/>
      <c r="R4" s="50" t="s">
        <v>57</v>
      </c>
      <c r="S4" s="50" t="s">
        <v>58</v>
      </c>
      <c r="T4" s="50" t="s">
        <v>59</v>
      </c>
      <c r="U4" s="50"/>
      <c r="V4" s="50"/>
      <c r="W4" s="50"/>
      <c r="X4" s="50"/>
      <c r="Y4" s="51" t="s">
        <v>60</v>
      </c>
      <c r="Z4" s="51" t="s">
        <v>61</v>
      </c>
      <c r="AA4" s="51" t="s">
        <v>62</v>
      </c>
      <c r="AB4" s="51" t="s">
        <v>63</v>
      </c>
      <c r="AC4" s="36" t="s">
        <v>64</v>
      </c>
      <c r="AD4" s="36" t="s">
        <v>65</v>
      </c>
      <c r="AE4" s="36"/>
      <c r="AF4" s="36"/>
      <c r="AG4" s="36"/>
      <c r="AH4" s="36" t="s">
        <v>66</v>
      </c>
      <c r="AI4" s="36" t="s">
        <v>67</v>
      </c>
      <c r="AJ4" s="72"/>
      <c r="AK4" s="72"/>
      <c r="AL4" s="72"/>
      <c r="AM4" s="16"/>
      <c r="AN4" s="16"/>
      <c r="AO4" s="16"/>
      <c r="AP4" s="16"/>
      <c r="AQ4" s="16"/>
      <c r="AR4" s="16"/>
      <c r="AS4" s="16"/>
      <c r="AT4" s="16"/>
      <c r="AU4" s="16"/>
    </row>
    <row r="5" s="22" customFormat="1" ht="48" customHeight="1" spans="1:47">
      <c r="A5" s="16"/>
      <c r="B5" s="16"/>
      <c r="C5" s="16"/>
      <c r="D5" s="16"/>
      <c r="E5" s="16"/>
      <c r="F5" s="37"/>
      <c r="G5" s="38" t="s">
        <v>68</v>
      </c>
      <c r="H5" s="38"/>
      <c r="I5" s="38"/>
      <c r="J5" s="38"/>
      <c r="K5" s="52">
        <v>4</v>
      </c>
      <c r="L5" s="53" t="s">
        <v>69</v>
      </c>
      <c r="M5" s="54" t="str">
        <f>VLOOKUP(K5,'九宫格定义(请勿编辑影响公式计算)'!$T:$U,2)</f>
        <v>高</v>
      </c>
      <c r="N5" s="52">
        <v>2</v>
      </c>
      <c r="O5" s="52">
        <v>4</v>
      </c>
      <c r="P5" s="55">
        <f t="shared" ref="P5" si="0">ROUND(AVERAGE(N5:O5),1)</f>
        <v>3</v>
      </c>
      <c r="Q5" s="55" t="str">
        <f>VLOOKUP(P5,'九宫格定义(请勿编辑影响公式计算)'!$T:$U,2)</f>
        <v>中</v>
      </c>
      <c r="R5" s="52">
        <v>3</v>
      </c>
      <c r="S5" s="52">
        <v>3</v>
      </c>
      <c r="T5" s="52">
        <v>5</v>
      </c>
      <c r="U5" s="62">
        <f t="shared" ref="U5" si="1">ROUND(AVERAGE(R5:T5),1)</f>
        <v>3.7</v>
      </c>
      <c r="V5" s="54" t="str">
        <f>VLOOKUP(U5,'九宫格定义(请勿编辑影响公式计算)'!$T:$U,2)</f>
        <v>中</v>
      </c>
      <c r="W5" s="54" t="str">
        <f>VLOOKUP(Q5&amp;V5,'九宫格定义(请勿编辑影响公式计算)'!P:Q,2,0)</f>
        <v>中</v>
      </c>
      <c r="X5" s="54" t="str">
        <f>VLOOKUP(W5&amp;M5,'九宫格定义(请勿编辑影响公式计算)'!M:N,2,0)</f>
        <v>绩效之星</v>
      </c>
      <c r="Y5" s="52">
        <v>5</v>
      </c>
      <c r="Z5" s="52">
        <v>5</v>
      </c>
      <c r="AA5" s="52">
        <v>5</v>
      </c>
      <c r="AB5" s="52">
        <v>5</v>
      </c>
      <c r="AC5" s="67" t="s">
        <v>70</v>
      </c>
      <c r="AD5" s="67" t="s">
        <v>70</v>
      </c>
      <c r="AE5" s="53" t="s">
        <v>69</v>
      </c>
      <c r="AF5" s="53" t="s">
        <v>69</v>
      </c>
      <c r="AG5" s="53" t="s">
        <v>69</v>
      </c>
      <c r="AH5" s="73" t="s">
        <v>71</v>
      </c>
      <c r="AI5" s="73" t="s">
        <v>72</v>
      </c>
      <c r="AJ5" s="16"/>
      <c r="AK5" s="16"/>
      <c r="AL5" s="16"/>
      <c r="AM5" s="16"/>
      <c r="AN5" s="16"/>
      <c r="AO5" s="16"/>
      <c r="AP5" s="16"/>
      <c r="AQ5" s="16"/>
      <c r="AR5" s="16"/>
      <c r="AS5" s="16"/>
      <c r="AT5" s="16"/>
      <c r="AU5" s="16"/>
    </row>
    <row r="6" s="23" customFormat="1" ht="41" customHeight="1" spans="1:47">
      <c r="A6" s="16" t="s">
        <v>73</v>
      </c>
      <c r="B6" s="16" t="s">
        <v>74</v>
      </c>
      <c r="C6" s="16" t="s">
        <v>75</v>
      </c>
      <c r="D6" s="16" t="s">
        <v>76</v>
      </c>
      <c r="E6" s="16" t="s">
        <v>77</v>
      </c>
      <c r="F6" s="39" t="s">
        <v>78</v>
      </c>
      <c r="G6" s="16" t="s">
        <v>79</v>
      </c>
      <c r="H6" s="40" t="s">
        <v>80</v>
      </c>
      <c r="I6" s="40" t="s">
        <v>81</v>
      </c>
      <c r="J6" s="40" t="s">
        <v>82</v>
      </c>
      <c r="K6" s="56"/>
      <c r="L6" s="39" t="s">
        <v>83</v>
      </c>
      <c r="M6" s="54" t="str">
        <f>VLOOKUP(K6,'九宫格定义(请勿编辑影响公式计算)'!$T:$U,2)</f>
        <v>待评分</v>
      </c>
      <c r="N6" s="56"/>
      <c r="O6" s="56"/>
      <c r="P6" s="54" t="e">
        <f t="shared" ref="P6:P36" si="2">ROUND(AVERAGE(N6:O6),1)</f>
        <v>#DIV/0!</v>
      </c>
      <c r="Q6" s="54" t="e">
        <f>VLOOKUP(P6,'九宫格定义(请勿编辑影响公式计算)'!$T:$U,2)</f>
        <v>#DIV/0!</v>
      </c>
      <c r="R6" s="56"/>
      <c r="S6" s="56"/>
      <c r="T6" s="56"/>
      <c r="U6" s="54" t="e">
        <f t="shared" ref="U6:U36" si="3">ROUND(AVERAGE(R6:T6),1)</f>
        <v>#DIV/0!</v>
      </c>
      <c r="V6" s="54" t="e">
        <f>VLOOKUP(U6,'九宫格定义(请勿编辑影响公式计算)'!$T:$U,2)</f>
        <v>#DIV/0!</v>
      </c>
      <c r="W6" s="54" t="e">
        <f>VLOOKUP(Q6&amp;V6,'九宫格定义(请勿编辑影响公式计算)'!P:Q,2,0)</f>
        <v>#DIV/0!</v>
      </c>
      <c r="X6" s="54" t="e">
        <f>VLOOKUP(W6&amp;M6,'九宫格定义(请勿编辑影响公式计算)'!M:N,2,0)</f>
        <v>#DIV/0!</v>
      </c>
      <c r="Y6" s="56"/>
      <c r="Z6" s="56"/>
      <c r="AA6" s="56"/>
      <c r="AB6" s="56"/>
      <c r="AC6" s="68"/>
      <c r="AD6" s="68"/>
      <c r="AE6" s="39" t="s">
        <v>84</v>
      </c>
      <c r="AF6" s="39" t="s">
        <v>85</v>
      </c>
      <c r="AG6" s="39" t="s">
        <v>86</v>
      </c>
      <c r="AH6" s="54"/>
      <c r="AI6" s="54"/>
      <c r="AJ6" s="74">
        <v>4.2986301369863</v>
      </c>
      <c r="AK6" s="75">
        <v>38</v>
      </c>
      <c r="AL6" s="74">
        <v>13</v>
      </c>
      <c r="AM6" s="75" t="s">
        <v>87</v>
      </c>
      <c r="AN6" s="75" t="s">
        <v>88</v>
      </c>
      <c r="AO6" s="75" t="s">
        <v>89</v>
      </c>
      <c r="AP6" s="75" t="s">
        <v>90</v>
      </c>
      <c r="AQ6" s="75" t="s">
        <v>91</v>
      </c>
      <c r="AR6" s="75" t="s">
        <v>91</v>
      </c>
      <c r="AS6" s="75" t="s">
        <v>91</v>
      </c>
      <c r="AT6" s="75" t="s">
        <v>91</v>
      </c>
      <c r="AU6" s="75" t="s">
        <v>91</v>
      </c>
    </row>
    <row r="7" s="23" customFormat="1" ht="41" customHeight="1" spans="1:47">
      <c r="A7" s="16" t="s">
        <v>73</v>
      </c>
      <c r="B7" s="16" t="s">
        <v>74</v>
      </c>
      <c r="C7" s="16" t="s">
        <v>75</v>
      </c>
      <c r="D7" s="16" t="s">
        <v>92</v>
      </c>
      <c r="E7" s="16" t="s">
        <v>93</v>
      </c>
      <c r="F7" s="39" t="s">
        <v>78</v>
      </c>
      <c r="G7" s="16" t="s">
        <v>94</v>
      </c>
      <c r="H7" s="40" t="s">
        <v>80</v>
      </c>
      <c r="I7" s="40" t="s">
        <v>81</v>
      </c>
      <c r="J7" s="40" t="s">
        <v>82</v>
      </c>
      <c r="K7" s="56"/>
      <c r="L7" s="39" t="s">
        <v>95</v>
      </c>
      <c r="M7" s="54" t="str">
        <f>VLOOKUP(K7,'九宫格定义(请勿编辑影响公式计算)'!$T:$U,2)</f>
        <v>待评分</v>
      </c>
      <c r="N7" s="56"/>
      <c r="O7" s="56"/>
      <c r="P7" s="54" t="e">
        <f t="shared" si="2"/>
        <v>#DIV/0!</v>
      </c>
      <c r="Q7" s="54" t="e">
        <f>VLOOKUP(P7,'九宫格定义(请勿编辑影响公式计算)'!$T:$U,2)</f>
        <v>#DIV/0!</v>
      </c>
      <c r="R7" s="56"/>
      <c r="S7" s="56"/>
      <c r="T7" s="56"/>
      <c r="U7" s="54" t="e">
        <f t="shared" si="3"/>
        <v>#DIV/0!</v>
      </c>
      <c r="V7" s="54" t="e">
        <f>VLOOKUP(U7,'九宫格定义(请勿编辑影响公式计算)'!$T:$U,2)</f>
        <v>#DIV/0!</v>
      </c>
      <c r="W7" s="54" t="e">
        <f>VLOOKUP(Q7&amp;V7,'九宫格定义(请勿编辑影响公式计算)'!P:Q,2,0)</f>
        <v>#DIV/0!</v>
      </c>
      <c r="X7" s="54" t="e">
        <f>VLOOKUP(W7&amp;M7,'九宫格定义(请勿编辑影响公式计算)'!M:N,2,0)</f>
        <v>#DIV/0!</v>
      </c>
      <c r="Y7" s="56"/>
      <c r="Z7" s="56"/>
      <c r="AA7" s="56"/>
      <c r="AB7" s="56"/>
      <c r="AC7" s="68"/>
      <c r="AD7" s="68"/>
      <c r="AE7" s="39" t="s">
        <v>96</v>
      </c>
      <c r="AF7" s="39" t="s">
        <v>97</v>
      </c>
      <c r="AG7" s="39" t="s">
        <v>98</v>
      </c>
      <c r="AH7" s="54"/>
      <c r="AI7" s="54"/>
      <c r="AJ7" s="74">
        <v>6.93150684931507</v>
      </c>
      <c r="AK7" s="75">
        <v>33</v>
      </c>
      <c r="AL7" s="74">
        <v>9</v>
      </c>
      <c r="AM7" s="75" t="s">
        <v>99</v>
      </c>
      <c r="AN7" s="75" t="s">
        <v>100</v>
      </c>
      <c r="AO7" s="75" t="s">
        <v>89</v>
      </c>
      <c r="AP7" s="75" t="s">
        <v>101</v>
      </c>
      <c r="AQ7" s="75" t="s">
        <v>101</v>
      </c>
      <c r="AR7" s="75" t="s">
        <v>101</v>
      </c>
      <c r="AS7" s="75" t="s">
        <v>90</v>
      </c>
      <c r="AT7" s="75" t="s">
        <v>101</v>
      </c>
      <c r="AU7" s="75" t="s">
        <v>90</v>
      </c>
    </row>
    <row r="8" s="23" customFormat="1" ht="41" customHeight="1" spans="1:47">
      <c r="A8" s="16" t="s">
        <v>73</v>
      </c>
      <c r="B8" s="16" t="s">
        <v>74</v>
      </c>
      <c r="C8" s="16" t="s">
        <v>75</v>
      </c>
      <c r="D8" s="16" t="s">
        <v>102</v>
      </c>
      <c r="E8" s="16" t="s">
        <v>103</v>
      </c>
      <c r="F8" s="39" t="s">
        <v>78</v>
      </c>
      <c r="G8" s="16" t="s">
        <v>79</v>
      </c>
      <c r="H8" s="40" t="s">
        <v>80</v>
      </c>
      <c r="I8" s="40" t="s">
        <v>81</v>
      </c>
      <c r="J8" s="40" t="s">
        <v>82</v>
      </c>
      <c r="K8" s="56"/>
      <c r="L8" s="39" t="s">
        <v>104</v>
      </c>
      <c r="M8" s="54" t="str">
        <f>VLOOKUP(K8,'九宫格定义(请勿编辑影响公式计算)'!$T:$U,2)</f>
        <v>待评分</v>
      </c>
      <c r="N8" s="56"/>
      <c r="O8" s="56"/>
      <c r="P8" s="54" t="e">
        <f t="shared" si="2"/>
        <v>#DIV/0!</v>
      </c>
      <c r="Q8" s="54" t="e">
        <f>VLOOKUP(P8,'九宫格定义(请勿编辑影响公式计算)'!$T:$U,2)</f>
        <v>#DIV/0!</v>
      </c>
      <c r="R8" s="56"/>
      <c r="S8" s="56"/>
      <c r="T8" s="56"/>
      <c r="U8" s="54" t="e">
        <f t="shared" si="3"/>
        <v>#DIV/0!</v>
      </c>
      <c r="V8" s="54" t="e">
        <f>VLOOKUP(U8,'九宫格定义(请勿编辑影响公式计算)'!$T:$U,2)</f>
        <v>#DIV/0!</v>
      </c>
      <c r="W8" s="54" t="e">
        <f>VLOOKUP(Q8&amp;V8,'九宫格定义(请勿编辑影响公式计算)'!P:Q,2,0)</f>
        <v>#DIV/0!</v>
      </c>
      <c r="X8" s="54" t="e">
        <f>VLOOKUP(W8&amp;M8,'九宫格定义(请勿编辑影响公式计算)'!M:N,2,0)</f>
        <v>#DIV/0!</v>
      </c>
      <c r="Y8" s="56"/>
      <c r="Z8" s="56"/>
      <c r="AA8" s="56"/>
      <c r="AB8" s="56"/>
      <c r="AC8" s="68"/>
      <c r="AD8" s="68"/>
      <c r="AE8" s="39" t="s">
        <v>105</v>
      </c>
      <c r="AF8" s="39" t="s">
        <v>106</v>
      </c>
      <c r="AG8" s="39" t="s">
        <v>107</v>
      </c>
      <c r="AH8" s="54"/>
      <c r="AI8" s="54"/>
      <c r="AJ8" s="74">
        <v>2.97260273972603</v>
      </c>
      <c r="AK8" s="75">
        <v>37</v>
      </c>
      <c r="AL8" s="74">
        <v>14</v>
      </c>
      <c r="AM8" s="75" t="s">
        <v>108</v>
      </c>
      <c r="AN8" s="75" t="s">
        <v>109</v>
      </c>
      <c r="AO8" s="75" t="s">
        <v>89</v>
      </c>
      <c r="AP8" s="75" t="s">
        <v>90</v>
      </c>
      <c r="AQ8" s="75" t="s">
        <v>91</v>
      </c>
      <c r="AR8" s="75" t="s">
        <v>91</v>
      </c>
      <c r="AS8" s="75" t="s">
        <v>91</v>
      </c>
      <c r="AT8" s="75" t="s">
        <v>91</v>
      </c>
      <c r="AU8" s="75" t="s">
        <v>91</v>
      </c>
    </row>
    <row r="9" s="23" customFormat="1" ht="41" customHeight="1" spans="1:47">
      <c r="A9" s="16" t="s">
        <v>73</v>
      </c>
      <c r="B9" s="16" t="s">
        <v>74</v>
      </c>
      <c r="C9" s="16" t="s">
        <v>75</v>
      </c>
      <c r="D9" s="16" t="s">
        <v>110</v>
      </c>
      <c r="E9" s="16" t="s">
        <v>111</v>
      </c>
      <c r="F9" s="39" t="s">
        <v>78</v>
      </c>
      <c r="G9" s="16" t="s">
        <v>112</v>
      </c>
      <c r="H9" s="40" t="s">
        <v>80</v>
      </c>
      <c r="I9" s="40" t="s">
        <v>81</v>
      </c>
      <c r="J9" s="40" t="s">
        <v>82</v>
      </c>
      <c r="K9" s="56"/>
      <c r="L9" s="39" t="s">
        <v>113</v>
      </c>
      <c r="M9" s="54" t="str">
        <f>VLOOKUP(K9,'九宫格定义(请勿编辑影响公式计算)'!$T:$U,2)</f>
        <v>待评分</v>
      </c>
      <c r="N9" s="56"/>
      <c r="O9" s="56"/>
      <c r="P9" s="54" t="e">
        <f t="shared" si="2"/>
        <v>#DIV/0!</v>
      </c>
      <c r="Q9" s="54" t="e">
        <f>VLOOKUP(P9,'九宫格定义(请勿编辑影响公式计算)'!$T:$U,2)</f>
        <v>#DIV/0!</v>
      </c>
      <c r="R9" s="56"/>
      <c r="S9" s="56"/>
      <c r="T9" s="56"/>
      <c r="U9" s="54" t="e">
        <f t="shared" si="3"/>
        <v>#DIV/0!</v>
      </c>
      <c r="V9" s="54" t="e">
        <f>VLOOKUP(U9,'九宫格定义(请勿编辑影响公式计算)'!$T:$U,2)</f>
        <v>#DIV/0!</v>
      </c>
      <c r="W9" s="54" t="e">
        <f>VLOOKUP(Q9&amp;V9,'九宫格定义(请勿编辑影响公式计算)'!P:Q,2,0)</f>
        <v>#DIV/0!</v>
      </c>
      <c r="X9" s="54" t="e">
        <f>VLOOKUP(W9&amp;M9,'九宫格定义(请勿编辑影响公式计算)'!M:N,2,0)</f>
        <v>#DIV/0!</v>
      </c>
      <c r="Y9" s="56"/>
      <c r="Z9" s="56"/>
      <c r="AA9" s="56"/>
      <c r="AB9" s="56"/>
      <c r="AC9" s="68"/>
      <c r="AD9" s="68"/>
      <c r="AE9" s="39" t="s">
        <v>114</v>
      </c>
      <c r="AF9" s="39" t="s">
        <v>115</v>
      </c>
      <c r="AG9" s="39" t="s">
        <v>116</v>
      </c>
      <c r="AH9" s="54"/>
      <c r="AI9" s="54"/>
      <c r="AJ9" s="74">
        <v>4.58904109589041</v>
      </c>
      <c r="AK9" s="75">
        <v>29</v>
      </c>
      <c r="AL9" s="74">
        <v>7</v>
      </c>
      <c r="AM9" s="75" t="s">
        <v>117</v>
      </c>
      <c r="AN9" s="75" t="s">
        <v>109</v>
      </c>
      <c r="AO9" s="75" t="s">
        <v>89</v>
      </c>
      <c r="AP9" s="75" t="s">
        <v>91</v>
      </c>
      <c r="AQ9" s="75" t="s">
        <v>91</v>
      </c>
      <c r="AR9" s="75" t="s">
        <v>91</v>
      </c>
      <c r="AS9" s="75" t="s">
        <v>91</v>
      </c>
      <c r="AT9" s="75" t="s">
        <v>91</v>
      </c>
      <c r="AU9" s="75" t="s">
        <v>91</v>
      </c>
    </row>
    <row r="10" s="23" customFormat="1" ht="41" customHeight="1" spans="1:47">
      <c r="A10" s="16" t="s">
        <v>73</v>
      </c>
      <c r="B10" s="16" t="s">
        <v>74</v>
      </c>
      <c r="C10" s="16" t="s">
        <v>75</v>
      </c>
      <c r="D10" s="16" t="s">
        <v>118</v>
      </c>
      <c r="E10" s="16" t="s">
        <v>119</v>
      </c>
      <c r="F10" s="39" t="s">
        <v>78</v>
      </c>
      <c r="G10" s="16" t="s">
        <v>120</v>
      </c>
      <c r="H10" s="40" t="s">
        <v>80</v>
      </c>
      <c r="I10" s="40" t="s">
        <v>81</v>
      </c>
      <c r="J10" s="40" t="s">
        <v>82</v>
      </c>
      <c r="K10" s="56"/>
      <c r="L10" s="39" t="s">
        <v>121</v>
      </c>
      <c r="M10" s="54" t="str">
        <f>VLOOKUP(K10,'九宫格定义(请勿编辑影响公式计算)'!$T:$U,2)</f>
        <v>待评分</v>
      </c>
      <c r="N10" s="56"/>
      <c r="O10" s="56"/>
      <c r="P10" s="54" t="e">
        <f t="shared" si="2"/>
        <v>#DIV/0!</v>
      </c>
      <c r="Q10" s="54" t="e">
        <f>VLOOKUP(P10,'九宫格定义(请勿编辑影响公式计算)'!$T:$U,2)</f>
        <v>#DIV/0!</v>
      </c>
      <c r="R10" s="56"/>
      <c r="S10" s="56"/>
      <c r="T10" s="56"/>
      <c r="U10" s="54" t="e">
        <f t="shared" si="3"/>
        <v>#DIV/0!</v>
      </c>
      <c r="V10" s="54" t="e">
        <f>VLOOKUP(U10,'九宫格定义(请勿编辑影响公式计算)'!$T:$U,2)</f>
        <v>#DIV/0!</v>
      </c>
      <c r="W10" s="54" t="e">
        <f>VLOOKUP(Q10&amp;V10,'九宫格定义(请勿编辑影响公式计算)'!P:Q,2,0)</f>
        <v>#DIV/0!</v>
      </c>
      <c r="X10" s="54" t="e">
        <f>VLOOKUP(W10&amp;M10,'九宫格定义(请勿编辑影响公式计算)'!M:N,2,0)</f>
        <v>#DIV/0!</v>
      </c>
      <c r="Y10" s="56"/>
      <c r="Z10" s="56"/>
      <c r="AA10" s="56"/>
      <c r="AB10" s="56"/>
      <c r="AC10" s="68"/>
      <c r="AD10" s="68"/>
      <c r="AE10" s="39" t="s">
        <v>122</v>
      </c>
      <c r="AF10" s="39" t="s">
        <v>123</v>
      </c>
      <c r="AG10" s="39" t="s">
        <v>124</v>
      </c>
      <c r="AH10" s="54"/>
      <c r="AI10" s="54"/>
      <c r="AJ10" s="74">
        <v>1.27397260273973</v>
      </c>
      <c r="AK10" s="75">
        <v>33</v>
      </c>
      <c r="AL10" s="74">
        <v>1</v>
      </c>
      <c r="AM10" s="75" t="s">
        <v>125</v>
      </c>
      <c r="AN10" s="75" t="s">
        <v>126</v>
      </c>
      <c r="AO10" s="75" t="s">
        <v>89</v>
      </c>
      <c r="AP10" s="75" t="s">
        <v>127</v>
      </c>
      <c r="AQ10" s="75" t="s">
        <v>91</v>
      </c>
      <c r="AR10" s="75" t="s">
        <v>91</v>
      </c>
      <c r="AS10" s="75" t="s">
        <v>90</v>
      </c>
      <c r="AT10" s="75" t="s">
        <v>91</v>
      </c>
      <c r="AU10" s="75" t="s">
        <v>91</v>
      </c>
    </row>
    <row r="11" s="23" customFormat="1" ht="41" customHeight="1" spans="1:47">
      <c r="A11" s="16" t="s">
        <v>73</v>
      </c>
      <c r="B11" s="16" t="s">
        <v>74</v>
      </c>
      <c r="C11" s="16" t="s">
        <v>128</v>
      </c>
      <c r="D11" s="16" t="s">
        <v>129</v>
      </c>
      <c r="E11" s="16" t="s">
        <v>130</v>
      </c>
      <c r="F11" s="39" t="s">
        <v>131</v>
      </c>
      <c r="G11" s="16" t="s">
        <v>132</v>
      </c>
      <c r="H11" s="40" t="s">
        <v>80</v>
      </c>
      <c r="I11" s="40" t="s">
        <v>81</v>
      </c>
      <c r="J11" s="40" t="s">
        <v>82</v>
      </c>
      <c r="K11" s="56"/>
      <c r="L11" s="39" t="s">
        <v>133</v>
      </c>
      <c r="M11" s="54" t="str">
        <f>VLOOKUP(K11,'九宫格定义(请勿编辑影响公式计算)'!$T:$U,2)</f>
        <v>待评分</v>
      </c>
      <c r="N11" s="56"/>
      <c r="O11" s="56"/>
      <c r="P11" s="54" t="e">
        <f t="shared" si="2"/>
        <v>#DIV/0!</v>
      </c>
      <c r="Q11" s="54" t="e">
        <f>VLOOKUP(P11,'九宫格定义(请勿编辑影响公式计算)'!$T:$U,2)</f>
        <v>#DIV/0!</v>
      </c>
      <c r="R11" s="56"/>
      <c r="S11" s="56"/>
      <c r="T11" s="56"/>
      <c r="U11" s="54" t="e">
        <f t="shared" si="3"/>
        <v>#DIV/0!</v>
      </c>
      <c r="V11" s="54" t="e">
        <f>VLOOKUP(U11,'九宫格定义(请勿编辑影响公式计算)'!$T:$U,2)</f>
        <v>#DIV/0!</v>
      </c>
      <c r="W11" s="54" t="e">
        <f>VLOOKUP(Q11&amp;V11,'九宫格定义(请勿编辑影响公式计算)'!P:Q,2,0)</f>
        <v>#DIV/0!</v>
      </c>
      <c r="X11" s="54" t="e">
        <f>VLOOKUP(W11&amp;M11,'九宫格定义(请勿编辑影响公式计算)'!M:N,2,0)</f>
        <v>#DIV/0!</v>
      </c>
      <c r="Y11" s="56"/>
      <c r="Z11" s="56"/>
      <c r="AA11" s="56"/>
      <c r="AB11" s="56"/>
      <c r="AC11" s="68"/>
      <c r="AD11" s="68"/>
      <c r="AE11" s="39" t="s">
        <v>134</v>
      </c>
      <c r="AF11" s="39" t="s">
        <v>135</v>
      </c>
      <c r="AG11" s="39" t="s">
        <v>136</v>
      </c>
      <c r="AH11" s="54"/>
      <c r="AI11" s="54"/>
      <c r="AJ11" s="74">
        <v>8.93698630136986</v>
      </c>
      <c r="AK11" s="75">
        <v>35</v>
      </c>
      <c r="AL11" s="74">
        <v>10</v>
      </c>
      <c r="AM11" s="75" t="s">
        <v>137</v>
      </c>
      <c r="AN11" s="75" t="s">
        <v>109</v>
      </c>
      <c r="AO11" s="75" t="s">
        <v>89</v>
      </c>
      <c r="AP11" s="75" t="s">
        <v>90</v>
      </c>
      <c r="AQ11" s="75" t="s">
        <v>91</v>
      </c>
      <c r="AR11" s="75" t="s">
        <v>91</v>
      </c>
      <c r="AS11" s="75" t="s">
        <v>91</v>
      </c>
      <c r="AT11" s="75" t="s">
        <v>91</v>
      </c>
      <c r="AU11" s="75" t="s">
        <v>91</v>
      </c>
    </row>
    <row r="12" s="23" customFormat="1" ht="41" customHeight="1" spans="1:47">
      <c r="A12" s="16" t="s">
        <v>73</v>
      </c>
      <c r="B12" s="16" t="s">
        <v>74</v>
      </c>
      <c r="C12" s="16" t="s">
        <v>128</v>
      </c>
      <c r="D12" s="16" t="s">
        <v>138</v>
      </c>
      <c r="E12" s="16" t="s">
        <v>93</v>
      </c>
      <c r="F12" s="39" t="s">
        <v>139</v>
      </c>
      <c r="G12" s="16" t="s">
        <v>94</v>
      </c>
      <c r="H12" s="40" t="s">
        <v>80</v>
      </c>
      <c r="I12" s="40" t="s">
        <v>81</v>
      </c>
      <c r="J12" s="40" t="s">
        <v>82</v>
      </c>
      <c r="K12" s="56"/>
      <c r="L12" s="39" t="s">
        <v>140</v>
      </c>
      <c r="M12" s="54" t="str">
        <f>VLOOKUP(K12,'九宫格定义(请勿编辑影响公式计算)'!$T:$U,2)</f>
        <v>待评分</v>
      </c>
      <c r="N12" s="56"/>
      <c r="O12" s="56"/>
      <c r="P12" s="54" t="e">
        <f t="shared" si="2"/>
        <v>#DIV/0!</v>
      </c>
      <c r="Q12" s="54" t="e">
        <f>VLOOKUP(P12,'九宫格定义(请勿编辑影响公式计算)'!$T:$U,2)</f>
        <v>#DIV/0!</v>
      </c>
      <c r="R12" s="56"/>
      <c r="S12" s="56"/>
      <c r="T12" s="56"/>
      <c r="U12" s="54" t="e">
        <f t="shared" si="3"/>
        <v>#DIV/0!</v>
      </c>
      <c r="V12" s="54" t="e">
        <f>VLOOKUP(U12,'九宫格定义(请勿编辑影响公式计算)'!$T:$U,2)</f>
        <v>#DIV/0!</v>
      </c>
      <c r="W12" s="54" t="e">
        <f>VLOOKUP(Q12&amp;V12,'九宫格定义(请勿编辑影响公式计算)'!P:Q,2,0)</f>
        <v>#DIV/0!</v>
      </c>
      <c r="X12" s="54" t="e">
        <f>VLOOKUP(W12&amp;M12,'九宫格定义(请勿编辑影响公式计算)'!M:N,2,0)</f>
        <v>#DIV/0!</v>
      </c>
      <c r="Y12" s="56"/>
      <c r="Z12" s="56"/>
      <c r="AA12" s="56"/>
      <c r="AB12" s="56"/>
      <c r="AC12" s="68"/>
      <c r="AD12" s="68"/>
      <c r="AE12" s="39" t="s">
        <v>141</v>
      </c>
      <c r="AF12" s="39" t="s">
        <v>142</v>
      </c>
      <c r="AG12" s="39" t="s">
        <v>143</v>
      </c>
      <c r="AH12" s="54"/>
      <c r="AI12" s="54"/>
      <c r="AJ12" s="74">
        <v>7.27397260273973</v>
      </c>
      <c r="AK12" s="75">
        <v>35</v>
      </c>
      <c r="AL12" s="74">
        <v>10</v>
      </c>
      <c r="AM12" s="75" t="s">
        <v>144</v>
      </c>
      <c r="AN12" s="75" t="s">
        <v>145</v>
      </c>
      <c r="AO12" s="75" t="s">
        <v>89</v>
      </c>
      <c r="AP12" s="75" t="s">
        <v>90</v>
      </c>
      <c r="AQ12" s="75" t="s">
        <v>90</v>
      </c>
      <c r="AR12" s="75" t="s">
        <v>91</v>
      </c>
      <c r="AS12" s="75" t="s">
        <v>90</v>
      </c>
      <c r="AT12" s="75" t="s">
        <v>90</v>
      </c>
      <c r="AU12" s="75" t="s">
        <v>91</v>
      </c>
    </row>
    <row r="13" s="23" customFormat="1" ht="41" customHeight="1" spans="1:47">
      <c r="A13" s="16" t="s">
        <v>73</v>
      </c>
      <c r="B13" s="16" t="s">
        <v>74</v>
      </c>
      <c r="C13" s="16" t="s">
        <v>128</v>
      </c>
      <c r="D13" s="16" t="s">
        <v>146</v>
      </c>
      <c r="E13" s="16" t="s">
        <v>147</v>
      </c>
      <c r="F13" s="39" t="s">
        <v>78</v>
      </c>
      <c r="G13" s="16" t="s">
        <v>148</v>
      </c>
      <c r="H13" s="40" t="s">
        <v>80</v>
      </c>
      <c r="I13" s="40" t="s">
        <v>81</v>
      </c>
      <c r="J13" s="40" t="s">
        <v>82</v>
      </c>
      <c r="K13" s="56"/>
      <c r="L13" s="39" t="s">
        <v>149</v>
      </c>
      <c r="M13" s="54" t="str">
        <f>VLOOKUP(K13,'九宫格定义(请勿编辑影响公式计算)'!$T:$U,2)</f>
        <v>待评分</v>
      </c>
      <c r="N13" s="56"/>
      <c r="O13" s="56"/>
      <c r="P13" s="54" t="e">
        <f t="shared" si="2"/>
        <v>#DIV/0!</v>
      </c>
      <c r="Q13" s="54" t="e">
        <f>VLOOKUP(P13,'九宫格定义(请勿编辑影响公式计算)'!$T:$U,2)</f>
        <v>#DIV/0!</v>
      </c>
      <c r="R13" s="56"/>
      <c r="S13" s="56"/>
      <c r="T13" s="56"/>
      <c r="U13" s="54" t="e">
        <f t="shared" si="3"/>
        <v>#DIV/0!</v>
      </c>
      <c r="V13" s="54" t="e">
        <f>VLOOKUP(U13,'九宫格定义(请勿编辑影响公式计算)'!$T:$U,2)</f>
        <v>#DIV/0!</v>
      </c>
      <c r="W13" s="54" t="e">
        <f>VLOOKUP(Q13&amp;V13,'九宫格定义(请勿编辑影响公式计算)'!P:Q,2,0)</f>
        <v>#DIV/0!</v>
      </c>
      <c r="X13" s="54" t="e">
        <f>VLOOKUP(W13&amp;M13,'九宫格定义(请勿编辑影响公式计算)'!M:N,2,0)</f>
        <v>#DIV/0!</v>
      </c>
      <c r="Y13" s="56"/>
      <c r="Z13" s="56"/>
      <c r="AA13" s="56"/>
      <c r="AB13" s="56"/>
      <c r="AC13" s="68"/>
      <c r="AD13" s="68"/>
      <c r="AE13" s="39" t="s">
        <v>150</v>
      </c>
      <c r="AF13" s="39" t="s">
        <v>151</v>
      </c>
      <c r="AG13" s="39" t="s">
        <v>152</v>
      </c>
      <c r="AH13" s="54"/>
      <c r="AI13" s="54"/>
      <c r="AJ13" s="74">
        <v>4.06849315068493</v>
      </c>
      <c r="AK13" s="75">
        <v>41</v>
      </c>
      <c r="AL13" s="74">
        <v>17</v>
      </c>
      <c r="AM13" s="75" t="s">
        <v>153</v>
      </c>
      <c r="AN13" s="75" t="s">
        <v>154</v>
      </c>
      <c r="AO13" s="75" t="s">
        <v>89</v>
      </c>
      <c r="AP13" s="75" t="s">
        <v>90</v>
      </c>
      <c r="AQ13" s="75" t="s">
        <v>91</v>
      </c>
      <c r="AR13" s="75" t="s">
        <v>90</v>
      </c>
      <c r="AS13" s="75" t="s">
        <v>91</v>
      </c>
      <c r="AT13" s="75" t="s">
        <v>91</v>
      </c>
      <c r="AU13" s="75" t="s">
        <v>90</v>
      </c>
    </row>
    <row r="14" s="23" customFormat="1" ht="41" customHeight="1" spans="1:47">
      <c r="A14" s="16" t="s">
        <v>73</v>
      </c>
      <c r="B14" s="16" t="s">
        <v>74</v>
      </c>
      <c r="C14" s="16" t="s">
        <v>128</v>
      </c>
      <c r="D14" s="16" t="s">
        <v>155</v>
      </c>
      <c r="E14" s="16" t="s">
        <v>156</v>
      </c>
      <c r="F14" s="39" t="s">
        <v>157</v>
      </c>
      <c r="G14" s="16" t="s">
        <v>158</v>
      </c>
      <c r="H14" s="40" t="s">
        <v>80</v>
      </c>
      <c r="I14" s="40" t="s">
        <v>81</v>
      </c>
      <c r="J14" s="40" t="s">
        <v>82</v>
      </c>
      <c r="K14" s="56"/>
      <c r="L14" s="39" t="s">
        <v>159</v>
      </c>
      <c r="M14" s="54" t="str">
        <f>VLOOKUP(K14,'九宫格定义(请勿编辑影响公式计算)'!$T:$U,2)</f>
        <v>待评分</v>
      </c>
      <c r="N14" s="56"/>
      <c r="O14" s="56"/>
      <c r="P14" s="54" t="e">
        <f t="shared" si="2"/>
        <v>#DIV/0!</v>
      </c>
      <c r="Q14" s="54" t="e">
        <f>VLOOKUP(P14,'九宫格定义(请勿编辑影响公式计算)'!$T:$U,2)</f>
        <v>#DIV/0!</v>
      </c>
      <c r="R14" s="56"/>
      <c r="S14" s="56"/>
      <c r="T14" s="56"/>
      <c r="U14" s="54" t="e">
        <f t="shared" si="3"/>
        <v>#DIV/0!</v>
      </c>
      <c r="V14" s="54" t="e">
        <f>VLOOKUP(U14,'九宫格定义(请勿编辑影响公式计算)'!$T:$U,2)</f>
        <v>#DIV/0!</v>
      </c>
      <c r="W14" s="54" t="e">
        <f>VLOOKUP(Q14&amp;V14,'九宫格定义(请勿编辑影响公式计算)'!P:Q,2,0)</f>
        <v>#DIV/0!</v>
      </c>
      <c r="X14" s="54" t="e">
        <f>VLOOKUP(W14&amp;M14,'九宫格定义(请勿编辑影响公式计算)'!M:N,2,0)</f>
        <v>#DIV/0!</v>
      </c>
      <c r="Y14" s="56"/>
      <c r="Z14" s="56"/>
      <c r="AA14" s="56"/>
      <c r="AB14" s="56"/>
      <c r="AC14" s="68"/>
      <c r="AD14" s="68"/>
      <c r="AE14" s="39" t="s">
        <v>160</v>
      </c>
      <c r="AF14" s="39" t="s">
        <v>161</v>
      </c>
      <c r="AG14" s="39" t="s">
        <v>162</v>
      </c>
      <c r="AH14" s="54"/>
      <c r="AI14" s="54"/>
      <c r="AJ14" s="74">
        <v>2.24383561643836</v>
      </c>
      <c r="AK14" s="75">
        <v>44</v>
      </c>
      <c r="AL14" s="74">
        <v>18</v>
      </c>
      <c r="AM14" s="75" t="s">
        <v>163</v>
      </c>
      <c r="AN14" s="75" t="s">
        <v>164</v>
      </c>
      <c r="AO14" s="75" t="s">
        <v>165</v>
      </c>
      <c r="AP14" s="75" t="s">
        <v>91</v>
      </c>
      <c r="AQ14" s="75" t="s">
        <v>91</v>
      </c>
      <c r="AR14" s="75" t="s">
        <v>91</v>
      </c>
      <c r="AS14" s="75" t="s">
        <v>166</v>
      </c>
      <c r="AT14" s="75" t="s">
        <v>91</v>
      </c>
      <c r="AU14" s="75" t="s">
        <v>91</v>
      </c>
    </row>
    <row r="15" s="23" customFormat="1" ht="41" customHeight="1" spans="1:47">
      <c r="A15" s="16" t="s">
        <v>73</v>
      </c>
      <c r="B15" s="16" t="s">
        <v>74</v>
      </c>
      <c r="C15" s="16" t="s">
        <v>128</v>
      </c>
      <c r="D15" s="16" t="s">
        <v>167</v>
      </c>
      <c r="E15" s="16" t="s">
        <v>168</v>
      </c>
      <c r="F15" s="39" t="s">
        <v>78</v>
      </c>
      <c r="G15" s="16" t="s">
        <v>120</v>
      </c>
      <c r="H15" s="40" t="s">
        <v>129</v>
      </c>
      <c r="I15" s="40" t="s">
        <v>80</v>
      </c>
      <c r="J15" s="40" t="s">
        <v>82</v>
      </c>
      <c r="K15" s="56"/>
      <c r="L15" s="39" t="s">
        <v>169</v>
      </c>
      <c r="M15" s="54" t="str">
        <f>VLOOKUP(K15,'九宫格定义(请勿编辑影响公式计算)'!$T:$U,2)</f>
        <v>待评分</v>
      </c>
      <c r="N15" s="56"/>
      <c r="O15" s="56"/>
      <c r="P15" s="54" t="e">
        <f t="shared" si="2"/>
        <v>#DIV/0!</v>
      </c>
      <c r="Q15" s="54" t="e">
        <f>VLOOKUP(P15,'九宫格定义(请勿编辑影响公式计算)'!$T:$U,2)</f>
        <v>#DIV/0!</v>
      </c>
      <c r="R15" s="56"/>
      <c r="S15" s="56"/>
      <c r="T15" s="56"/>
      <c r="U15" s="54" t="e">
        <f t="shared" si="3"/>
        <v>#DIV/0!</v>
      </c>
      <c r="V15" s="54" t="e">
        <f>VLOOKUP(U15,'九宫格定义(请勿编辑影响公式计算)'!$T:$U,2)</f>
        <v>#DIV/0!</v>
      </c>
      <c r="W15" s="54" t="e">
        <f>VLOOKUP(Q15&amp;V15,'九宫格定义(请勿编辑影响公式计算)'!P:Q,2,0)</f>
        <v>#DIV/0!</v>
      </c>
      <c r="X15" s="54" t="e">
        <f>VLOOKUP(W15&amp;M15,'九宫格定义(请勿编辑影响公式计算)'!M:N,2,0)</f>
        <v>#DIV/0!</v>
      </c>
      <c r="Y15" s="56"/>
      <c r="Z15" s="56"/>
      <c r="AA15" s="56"/>
      <c r="AB15" s="56"/>
      <c r="AC15" s="68"/>
      <c r="AD15" s="68"/>
      <c r="AE15" s="39" t="s">
        <v>170</v>
      </c>
      <c r="AF15" s="39" t="s">
        <v>171</v>
      </c>
      <c r="AG15" s="39" t="s">
        <v>172</v>
      </c>
      <c r="AH15" s="54"/>
      <c r="AI15" s="54"/>
      <c r="AJ15" s="74">
        <v>0.271232876712329</v>
      </c>
      <c r="AK15" s="75">
        <v>31</v>
      </c>
      <c r="AL15" s="74">
        <v>6</v>
      </c>
      <c r="AM15" s="75" t="s">
        <v>173</v>
      </c>
      <c r="AN15" s="75" t="s">
        <v>174</v>
      </c>
      <c r="AO15" s="75" t="s">
        <v>89</v>
      </c>
      <c r="AP15" s="75" t="e">
        <v>#N/A</v>
      </c>
      <c r="AQ15" s="75" t="e">
        <v>#N/A</v>
      </c>
      <c r="AR15" s="75" t="e">
        <v>#N/A</v>
      </c>
      <c r="AS15" s="75" t="e">
        <v>#N/A</v>
      </c>
      <c r="AT15" s="75" t="e">
        <v>#N/A</v>
      </c>
      <c r="AU15" s="75" t="e">
        <v>#N/A</v>
      </c>
    </row>
    <row r="16" s="23" customFormat="1" ht="41" customHeight="1" spans="1:47">
      <c r="A16" s="16" t="s">
        <v>73</v>
      </c>
      <c r="B16" s="16" t="s">
        <v>74</v>
      </c>
      <c r="C16" s="16" t="s">
        <v>128</v>
      </c>
      <c r="D16" s="16" t="s">
        <v>175</v>
      </c>
      <c r="E16" s="16" t="s">
        <v>176</v>
      </c>
      <c r="F16" s="39" t="s">
        <v>78</v>
      </c>
      <c r="G16" s="16" t="s">
        <v>120</v>
      </c>
      <c r="H16" s="40" t="s">
        <v>129</v>
      </c>
      <c r="I16" s="40" t="s">
        <v>80</v>
      </c>
      <c r="J16" s="40" t="s">
        <v>82</v>
      </c>
      <c r="K16" s="56"/>
      <c r="L16" s="39" t="s">
        <v>177</v>
      </c>
      <c r="M16" s="54" t="str">
        <f>VLOOKUP(K16,'九宫格定义(请勿编辑影响公式计算)'!$T:$U,2)</f>
        <v>待评分</v>
      </c>
      <c r="N16" s="56"/>
      <c r="O16" s="56"/>
      <c r="P16" s="54" t="e">
        <f t="shared" si="2"/>
        <v>#DIV/0!</v>
      </c>
      <c r="Q16" s="54" t="e">
        <f>VLOOKUP(P16,'九宫格定义(请勿编辑影响公式计算)'!$T:$U,2)</f>
        <v>#DIV/0!</v>
      </c>
      <c r="R16" s="56"/>
      <c r="S16" s="56"/>
      <c r="T16" s="56"/>
      <c r="U16" s="54" t="e">
        <f t="shared" si="3"/>
        <v>#DIV/0!</v>
      </c>
      <c r="V16" s="54" t="e">
        <f>VLOOKUP(U16,'九宫格定义(请勿编辑影响公式计算)'!$T:$U,2)</f>
        <v>#DIV/0!</v>
      </c>
      <c r="W16" s="54" t="e">
        <f>VLOOKUP(Q16&amp;V16,'九宫格定义(请勿编辑影响公式计算)'!P:Q,2,0)</f>
        <v>#DIV/0!</v>
      </c>
      <c r="X16" s="54" t="e">
        <f>VLOOKUP(W16&amp;M16,'九宫格定义(请勿编辑影响公式计算)'!M:N,2,0)</f>
        <v>#DIV/0!</v>
      </c>
      <c r="Y16" s="56"/>
      <c r="Z16" s="56"/>
      <c r="AA16" s="56"/>
      <c r="AB16" s="56"/>
      <c r="AC16" s="68"/>
      <c r="AD16" s="68"/>
      <c r="AE16" s="39" t="s">
        <v>178</v>
      </c>
      <c r="AF16" s="39" t="s">
        <v>179</v>
      </c>
      <c r="AG16" s="39" t="s">
        <v>180</v>
      </c>
      <c r="AH16" s="54"/>
      <c r="AI16" s="54"/>
      <c r="AJ16" s="74">
        <v>0.191780821917808</v>
      </c>
      <c r="AK16" s="75">
        <v>30</v>
      </c>
      <c r="AL16" s="74">
        <v>6</v>
      </c>
      <c r="AM16" s="75" t="s">
        <v>181</v>
      </c>
      <c r="AN16" s="75" t="s">
        <v>182</v>
      </c>
      <c r="AO16" s="75" t="s">
        <v>89</v>
      </c>
      <c r="AP16" s="75" t="e">
        <v>#N/A</v>
      </c>
      <c r="AQ16" s="75" t="e">
        <v>#N/A</v>
      </c>
      <c r="AR16" s="75" t="e">
        <v>#N/A</v>
      </c>
      <c r="AS16" s="75" t="e">
        <v>#N/A</v>
      </c>
      <c r="AT16" s="75" t="e">
        <v>#N/A</v>
      </c>
      <c r="AU16" s="75" t="e">
        <v>#N/A</v>
      </c>
    </row>
    <row r="17" s="23" customFormat="1" ht="41" customHeight="1" spans="1:47">
      <c r="A17" s="16" t="s">
        <v>73</v>
      </c>
      <c r="B17" s="16" t="s">
        <v>74</v>
      </c>
      <c r="C17" s="16" t="s">
        <v>183</v>
      </c>
      <c r="D17" s="16" t="s">
        <v>184</v>
      </c>
      <c r="E17" s="16" t="s">
        <v>185</v>
      </c>
      <c r="F17" s="39" t="s">
        <v>186</v>
      </c>
      <c r="G17" s="16" t="s">
        <v>94</v>
      </c>
      <c r="H17" s="40" t="s">
        <v>80</v>
      </c>
      <c r="I17" s="40" t="s">
        <v>81</v>
      </c>
      <c r="J17" s="40" t="s">
        <v>82</v>
      </c>
      <c r="K17" s="56"/>
      <c r="L17" s="39" t="s">
        <v>187</v>
      </c>
      <c r="M17" s="54" t="str">
        <f>VLOOKUP(K17,'九宫格定义(请勿编辑影响公式计算)'!$T:$U,2)</f>
        <v>待评分</v>
      </c>
      <c r="N17" s="56"/>
      <c r="O17" s="56"/>
      <c r="P17" s="54" t="e">
        <f t="shared" si="2"/>
        <v>#DIV/0!</v>
      </c>
      <c r="Q17" s="54" t="e">
        <f>VLOOKUP(P17,'九宫格定义(请勿编辑影响公式计算)'!$T:$U,2)</f>
        <v>#DIV/0!</v>
      </c>
      <c r="R17" s="56"/>
      <c r="S17" s="56"/>
      <c r="T17" s="56"/>
      <c r="U17" s="54" t="e">
        <f t="shared" si="3"/>
        <v>#DIV/0!</v>
      </c>
      <c r="V17" s="54" t="e">
        <f>VLOOKUP(U17,'九宫格定义(请勿编辑影响公式计算)'!$T:$U,2)</f>
        <v>#DIV/0!</v>
      </c>
      <c r="W17" s="54" t="e">
        <f>VLOOKUP(Q17&amp;V17,'九宫格定义(请勿编辑影响公式计算)'!P:Q,2,0)</f>
        <v>#DIV/0!</v>
      </c>
      <c r="X17" s="54" t="e">
        <f>VLOOKUP(W17&amp;M17,'九宫格定义(请勿编辑影响公式计算)'!M:N,2,0)</f>
        <v>#DIV/0!</v>
      </c>
      <c r="Y17" s="56"/>
      <c r="Z17" s="56"/>
      <c r="AA17" s="56"/>
      <c r="AB17" s="56"/>
      <c r="AC17" s="68"/>
      <c r="AD17" s="68"/>
      <c r="AE17" s="39" t="s">
        <v>188</v>
      </c>
      <c r="AF17" s="39" t="s">
        <v>189</v>
      </c>
      <c r="AG17" s="39" t="s">
        <v>190</v>
      </c>
      <c r="AH17" s="54"/>
      <c r="AI17" s="54"/>
      <c r="AJ17" s="74">
        <v>2.68767123287671</v>
      </c>
      <c r="AK17" s="75">
        <v>34</v>
      </c>
      <c r="AL17" s="74">
        <v>7</v>
      </c>
      <c r="AM17" s="75" t="s">
        <v>153</v>
      </c>
      <c r="AN17" s="75" t="s">
        <v>191</v>
      </c>
      <c r="AO17" s="75" t="s">
        <v>89</v>
      </c>
      <c r="AP17" s="75" t="s">
        <v>101</v>
      </c>
      <c r="AQ17" s="75" t="s">
        <v>90</v>
      </c>
      <c r="AR17" s="75" t="s">
        <v>91</v>
      </c>
      <c r="AS17" s="75" t="s">
        <v>101</v>
      </c>
      <c r="AT17" s="75" t="s">
        <v>90</v>
      </c>
      <c r="AU17" s="75" t="s">
        <v>90</v>
      </c>
    </row>
    <row r="18" s="23" customFormat="1" ht="41" customHeight="1" spans="1:47">
      <c r="A18" s="16" t="s">
        <v>73</v>
      </c>
      <c r="B18" s="16" t="s">
        <v>74</v>
      </c>
      <c r="C18" s="16" t="s">
        <v>183</v>
      </c>
      <c r="D18" s="16" t="s">
        <v>192</v>
      </c>
      <c r="E18" s="16" t="s">
        <v>193</v>
      </c>
      <c r="F18" s="39" t="s">
        <v>78</v>
      </c>
      <c r="G18" s="16" t="s">
        <v>94</v>
      </c>
      <c r="H18" s="40" t="s">
        <v>80</v>
      </c>
      <c r="I18" s="40" t="s">
        <v>81</v>
      </c>
      <c r="J18" s="40" t="s">
        <v>82</v>
      </c>
      <c r="K18" s="56"/>
      <c r="L18" s="39" t="s">
        <v>194</v>
      </c>
      <c r="M18" s="54" t="str">
        <f>VLOOKUP(K18,'九宫格定义(请勿编辑影响公式计算)'!$T:$U,2)</f>
        <v>待评分</v>
      </c>
      <c r="N18" s="56"/>
      <c r="O18" s="56"/>
      <c r="P18" s="54" t="e">
        <f t="shared" si="2"/>
        <v>#DIV/0!</v>
      </c>
      <c r="Q18" s="54" t="e">
        <f>VLOOKUP(P18,'九宫格定义(请勿编辑影响公式计算)'!$T:$U,2)</f>
        <v>#DIV/0!</v>
      </c>
      <c r="R18" s="56"/>
      <c r="S18" s="56"/>
      <c r="T18" s="56"/>
      <c r="U18" s="54" t="e">
        <f t="shared" si="3"/>
        <v>#DIV/0!</v>
      </c>
      <c r="V18" s="54" t="e">
        <f>VLOOKUP(U18,'九宫格定义(请勿编辑影响公式计算)'!$T:$U,2)</f>
        <v>#DIV/0!</v>
      </c>
      <c r="W18" s="54" t="e">
        <f>VLOOKUP(Q18&amp;V18,'九宫格定义(请勿编辑影响公式计算)'!P:Q,2,0)</f>
        <v>#DIV/0!</v>
      </c>
      <c r="X18" s="54" t="e">
        <f>VLOOKUP(W18&amp;M18,'九宫格定义(请勿编辑影响公式计算)'!M:N,2,0)</f>
        <v>#DIV/0!</v>
      </c>
      <c r="Y18" s="56"/>
      <c r="Z18" s="56"/>
      <c r="AA18" s="56"/>
      <c r="AB18" s="56"/>
      <c r="AC18" s="68"/>
      <c r="AD18" s="68"/>
      <c r="AE18" s="39" t="s">
        <v>195</v>
      </c>
      <c r="AF18" s="39" t="s">
        <v>196</v>
      </c>
      <c r="AG18" s="39" t="s">
        <v>197</v>
      </c>
      <c r="AH18" s="54"/>
      <c r="AI18" s="54"/>
      <c r="AJ18" s="74">
        <v>1.71506849315068</v>
      </c>
      <c r="AK18" s="75">
        <v>39</v>
      </c>
      <c r="AL18" s="74">
        <v>15</v>
      </c>
      <c r="AM18" s="75" t="s">
        <v>198</v>
      </c>
      <c r="AN18" s="75" t="s">
        <v>199</v>
      </c>
      <c r="AO18" s="75" t="s">
        <v>89</v>
      </c>
      <c r="AP18" s="75" t="s">
        <v>90</v>
      </c>
      <c r="AQ18" s="75" t="s">
        <v>90</v>
      </c>
      <c r="AR18" s="75" t="s">
        <v>90</v>
      </c>
      <c r="AS18" s="75" t="s">
        <v>91</v>
      </c>
      <c r="AT18" s="75" t="s">
        <v>91</v>
      </c>
      <c r="AU18" s="75" t="s">
        <v>91</v>
      </c>
    </row>
    <row r="19" s="23" customFormat="1" ht="41" customHeight="1" spans="1:47">
      <c r="A19" s="16" t="s">
        <v>73</v>
      </c>
      <c r="B19" s="16" t="s">
        <v>74</v>
      </c>
      <c r="C19" s="16" t="s">
        <v>183</v>
      </c>
      <c r="D19" s="16" t="s">
        <v>200</v>
      </c>
      <c r="E19" s="16" t="s">
        <v>201</v>
      </c>
      <c r="F19" s="39" t="s">
        <v>202</v>
      </c>
      <c r="G19" s="16" t="s">
        <v>203</v>
      </c>
      <c r="H19" s="40" t="s">
        <v>80</v>
      </c>
      <c r="I19" s="40" t="s">
        <v>81</v>
      </c>
      <c r="J19" s="40" t="s">
        <v>82</v>
      </c>
      <c r="K19" s="56"/>
      <c r="L19" s="39" t="s">
        <v>204</v>
      </c>
      <c r="M19" s="54" t="str">
        <f>VLOOKUP(K19,'九宫格定义(请勿编辑影响公式计算)'!$T:$U,2)</f>
        <v>待评分</v>
      </c>
      <c r="N19" s="56"/>
      <c r="O19" s="56"/>
      <c r="P19" s="54" t="e">
        <f t="shared" si="2"/>
        <v>#DIV/0!</v>
      </c>
      <c r="Q19" s="54" t="e">
        <f>VLOOKUP(P19,'九宫格定义(请勿编辑影响公式计算)'!$T:$U,2)</f>
        <v>#DIV/0!</v>
      </c>
      <c r="R19" s="56"/>
      <c r="S19" s="56"/>
      <c r="T19" s="56"/>
      <c r="U19" s="54" t="e">
        <f t="shared" si="3"/>
        <v>#DIV/0!</v>
      </c>
      <c r="V19" s="54" t="e">
        <f>VLOOKUP(U19,'九宫格定义(请勿编辑影响公式计算)'!$T:$U,2)</f>
        <v>#DIV/0!</v>
      </c>
      <c r="W19" s="54" t="e">
        <f>VLOOKUP(Q19&amp;V19,'九宫格定义(请勿编辑影响公式计算)'!P:Q,2,0)</f>
        <v>#DIV/0!</v>
      </c>
      <c r="X19" s="54" t="e">
        <f>VLOOKUP(W19&amp;M19,'九宫格定义(请勿编辑影响公式计算)'!M:N,2,0)</f>
        <v>#DIV/0!</v>
      </c>
      <c r="Y19" s="56"/>
      <c r="Z19" s="56"/>
      <c r="AA19" s="56"/>
      <c r="AB19" s="56"/>
      <c r="AC19" s="68"/>
      <c r="AD19" s="68"/>
      <c r="AE19" s="39" t="s">
        <v>205</v>
      </c>
      <c r="AF19" s="39" t="s">
        <v>206</v>
      </c>
      <c r="AG19" s="39" t="s">
        <v>207</v>
      </c>
      <c r="AH19" s="54"/>
      <c r="AI19" s="54"/>
      <c r="AJ19" s="74">
        <v>1.17260273972603</v>
      </c>
      <c r="AK19" s="75">
        <v>30</v>
      </c>
      <c r="AL19" s="74">
        <v>7</v>
      </c>
      <c r="AM19" s="75" t="s">
        <v>208</v>
      </c>
      <c r="AN19" s="75" t="s">
        <v>191</v>
      </c>
      <c r="AO19" s="75" t="s">
        <v>89</v>
      </c>
      <c r="AP19" s="75" t="s">
        <v>127</v>
      </c>
      <c r="AQ19" s="75" t="s">
        <v>91</v>
      </c>
      <c r="AR19" s="75" t="s">
        <v>91</v>
      </c>
      <c r="AS19" s="75" t="s">
        <v>91</v>
      </c>
      <c r="AT19" s="75" t="s">
        <v>91</v>
      </c>
      <c r="AU19" s="75" t="s">
        <v>91</v>
      </c>
    </row>
    <row r="20" s="23" customFormat="1" ht="41" customHeight="1" spans="1:47">
      <c r="A20" s="16" t="s">
        <v>73</v>
      </c>
      <c r="B20" s="16" t="s">
        <v>74</v>
      </c>
      <c r="C20" s="16" t="s">
        <v>209</v>
      </c>
      <c r="D20" s="16" t="s">
        <v>210</v>
      </c>
      <c r="E20" s="16" t="s">
        <v>211</v>
      </c>
      <c r="F20" s="39" t="s">
        <v>212</v>
      </c>
      <c r="G20" s="16" t="s">
        <v>132</v>
      </c>
      <c r="H20" s="40" t="s">
        <v>80</v>
      </c>
      <c r="I20" s="40" t="s">
        <v>81</v>
      </c>
      <c r="J20" s="40" t="s">
        <v>82</v>
      </c>
      <c r="K20" s="56"/>
      <c r="L20" s="39" t="s">
        <v>213</v>
      </c>
      <c r="M20" s="54" t="str">
        <f>VLOOKUP(K20,'九宫格定义(请勿编辑影响公式计算)'!$T:$U,2)</f>
        <v>待评分</v>
      </c>
      <c r="N20" s="56"/>
      <c r="O20" s="56"/>
      <c r="P20" s="54" t="e">
        <f t="shared" si="2"/>
        <v>#DIV/0!</v>
      </c>
      <c r="Q20" s="54" t="e">
        <f>VLOOKUP(P20,'九宫格定义(请勿编辑影响公式计算)'!$T:$U,2)</f>
        <v>#DIV/0!</v>
      </c>
      <c r="R20" s="56"/>
      <c r="S20" s="56"/>
      <c r="T20" s="56"/>
      <c r="U20" s="54" t="e">
        <f t="shared" si="3"/>
        <v>#DIV/0!</v>
      </c>
      <c r="V20" s="54" t="e">
        <f>VLOOKUP(U20,'九宫格定义(请勿编辑影响公式计算)'!$T:$U,2)</f>
        <v>#DIV/0!</v>
      </c>
      <c r="W20" s="54" t="e">
        <f>VLOOKUP(Q20&amp;V20,'九宫格定义(请勿编辑影响公式计算)'!P:Q,2,0)</f>
        <v>#DIV/0!</v>
      </c>
      <c r="X20" s="54" t="e">
        <f>VLOOKUP(W20&amp;M20,'九宫格定义(请勿编辑影响公式计算)'!M:N,2,0)</f>
        <v>#DIV/0!</v>
      </c>
      <c r="Y20" s="56"/>
      <c r="Z20" s="56"/>
      <c r="AA20" s="56"/>
      <c r="AB20" s="56"/>
      <c r="AC20" s="68"/>
      <c r="AD20" s="68"/>
      <c r="AE20" s="39" t="s">
        <v>214</v>
      </c>
      <c r="AF20" s="39" t="s">
        <v>215</v>
      </c>
      <c r="AG20" s="39" t="s">
        <v>216</v>
      </c>
      <c r="AH20" s="54"/>
      <c r="AI20" s="54"/>
      <c r="AJ20" s="74">
        <v>8.91506849315068</v>
      </c>
      <c r="AK20" s="75">
        <v>36</v>
      </c>
      <c r="AL20" s="74">
        <v>11</v>
      </c>
      <c r="AM20" s="75" t="s">
        <v>217</v>
      </c>
      <c r="AN20" s="75" t="s">
        <v>174</v>
      </c>
      <c r="AO20" s="75" t="s">
        <v>89</v>
      </c>
      <c r="AP20" s="75" t="s">
        <v>91</v>
      </c>
      <c r="AQ20" s="75" t="s">
        <v>91</v>
      </c>
      <c r="AR20" s="75" t="s">
        <v>91</v>
      </c>
      <c r="AS20" s="75" t="s">
        <v>91</v>
      </c>
      <c r="AT20" s="75" t="s">
        <v>91</v>
      </c>
      <c r="AU20" s="75" t="s">
        <v>91</v>
      </c>
    </row>
    <row r="21" s="23" customFormat="1" ht="41" customHeight="1" spans="1:47">
      <c r="A21" s="16" t="s">
        <v>73</v>
      </c>
      <c r="B21" s="16" t="s">
        <v>74</v>
      </c>
      <c r="C21" s="16" t="s">
        <v>209</v>
      </c>
      <c r="D21" s="16" t="s">
        <v>218</v>
      </c>
      <c r="E21" s="16" t="s">
        <v>219</v>
      </c>
      <c r="F21" s="39" t="s">
        <v>78</v>
      </c>
      <c r="G21" s="16" t="s">
        <v>148</v>
      </c>
      <c r="H21" s="40" t="s">
        <v>80</v>
      </c>
      <c r="I21" s="40" t="s">
        <v>81</v>
      </c>
      <c r="J21" s="40" t="s">
        <v>82</v>
      </c>
      <c r="K21" s="56"/>
      <c r="L21" s="39" t="s">
        <v>220</v>
      </c>
      <c r="M21" s="54" t="str">
        <f>VLOOKUP(K21,'九宫格定义(请勿编辑影响公式计算)'!$T:$U,2)</f>
        <v>待评分</v>
      </c>
      <c r="N21" s="56"/>
      <c r="O21" s="56"/>
      <c r="P21" s="54" t="e">
        <f t="shared" si="2"/>
        <v>#DIV/0!</v>
      </c>
      <c r="Q21" s="54" t="e">
        <f>VLOOKUP(P21,'九宫格定义(请勿编辑影响公式计算)'!$T:$U,2)</f>
        <v>#DIV/0!</v>
      </c>
      <c r="R21" s="56"/>
      <c r="S21" s="56"/>
      <c r="T21" s="56"/>
      <c r="U21" s="54" t="e">
        <f t="shared" si="3"/>
        <v>#DIV/0!</v>
      </c>
      <c r="V21" s="54" t="e">
        <f>VLOOKUP(U21,'九宫格定义(请勿编辑影响公式计算)'!$T:$U,2)</f>
        <v>#DIV/0!</v>
      </c>
      <c r="W21" s="54" t="e">
        <f>VLOOKUP(Q21&amp;V21,'九宫格定义(请勿编辑影响公式计算)'!P:Q,2,0)</f>
        <v>#DIV/0!</v>
      </c>
      <c r="X21" s="54" t="e">
        <f>VLOOKUP(W21&amp;M21,'九宫格定义(请勿编辑影响公式计算)'!M:N,2,0)</f>
        <v>#DIV/0!</v>
      </c>
      <c r="Y21" s="56"/>
      <c r="Z21" s="56"/>
      <c r="AA21" s="56"/>
      <c r="AB21" s="56"/>
      <c r="AC21" s="68"/>
      <c r="AD21" s="68"/>
      <c r="AE21" s="39" t="s">
        <v>221</v>
      </c>
      <c r="AF21" s="39" t="s">
        <v>222</v>
      </c>
      <c r="AG21" s="39" t="s">
        <v>223</v>
      </c>
      <c r="AH21" s="54"/>
      <c r="AI21" s="54"/>
      <c r="AJ21" s="74">
        <v>8.15616438356164</v>
      </c>
      <c r="AK21" s="75">
        <v>33</v>
      </c>
      <c r="AL21" s="74">
        <v>9</v>
      </c>
      <c r="AM21" s="75" t="s">
        <v>224</v>
      </c>
      <c r="AN21" s="75" t="s">
        <v>225</v>
      </c>
      <c r="AO21" s="75" t="s">
        <v>89</v>
      </c>
      <c r="AP21" s="75" t="s">
        <v>90</v>
      </c>
      <c r="AQ21" s="75" t="s">
        <v>91</v>
      </c>
      <c r="AR21" s="75" t="s">
        <v>91</v>
      </c>
      <c r="AS21" s="75" t="s">
        <v>91</v>
      </c>
      <c r="AT21" s="75" t="s">
        <v>91</v>
      </c>
      <c r="AU21" s="75" t="s">
        <v>90</v>
      </c>
    </row>
    <row r="22" s="23" customFormat="1" ht="41" customHeight="1" spans="1:47">
      <c r="A22" s="16" t="s">
        <v>73</v>
      </c>
      <c r="B22" s="16" t="s">
        <v>74</v>
      </c>
      <c r="C22" s="16" t="s">
        <v>209</v>
      </c>
      <c r="D22" s="16" t="s">
        <v>226</v>
      </c>
      <c r="E22" s="16" t="s">
        <v>227</v>
      </c>
      <c r="F22" s="39" t="s">
        <v>78</v>
      </c>
      <c r="G22" s="16" t="s">
        <v>148</v>
      </c>
      <c r="H22" s="40" t="s">
        <v>80</v>
      </c>
      <c r="I22" s="40" t="s">
        <v>81</v>
      </c>
      <c r="J22" s="40" t="s">
        <v>82</v>
      </c>
      <c r="K22" s="56"/>
      <c r="L22" s="39" t="s">
        <v>228</v>
      </c>
      <c r="M22" s="54" t="str">
        <f>VLOOKUP(K22,'九宫格定义(请勿编辑影响公式计算)'!$T:$U,2)</f>
        <v>待评分</v>
      </c>
      <c r="N22" s="56"/>
      <c r="O22" s="56"/>
      <c r="P22" s="54" t="e">
        <f t="shared" si="2"/>
        <v>#DIV/0!</v>
      </c>
      <c r="Q22" s="54" t="e">
        <f>VLOOKUP(P22,'九宫格定义(请勿编辑影响公式计算)'!$T:$U,2)</f>
        <v>#DIV/0!</v>
      </c>
      <c r="R22" s="56"/>
      <c r="S22" s="56"/>
      <c r="T22" s="56"/>
      <c r="U22" s="54" t="e">
        <f t="shared" si="3"/>
        <v>#DIV/0!</v>
      </c>
      <c r="V22" s="54" t="e">
        <f>VLOOKUP(U22,'九宫格定义(请勿编辑影响公式计算)'!$T:$U,2)</f>
        <v>#DIV/0!</v>
      </c>
      <c r="W22" s="54" t="e">
        <f>VLOOKUP(Q22&amp;V22,'九宫格定义(请勿编辑影响公式计算)'!P:Q,2,0)</f>
        <v>#DIV/0!</v>
      </c>
      <c r="X22" s="54" t="e">
        <f>VLOOKUP(W22&amp;M22,'九宫格定义(请勿编辑影响公式计算)'!M:N,2,0)</f>
        <v>#DIV/0!</v>
      </c>
      <c r="Y22" s="56"/>
      <c r="Z22" s="56"/>
      <c r="AA22" s="56"/>
      <c r="AB22" s="56"/>
      <c r="AC22" s="68"/>
      <c r="AD22" s="68"/>
      <c r="AE22" s="39" t="s">
        <v>229</v>
      </c>
      <c r="AF22" s="39" t="s">
        <v>230</v>
      </c>
      <c r="AG22" s="39" t="s">
        <v>231</v>
      </c>
      <c r="AH22" s="54"/>
      <c r="AI22" s="54"/>
      <c r="AJ22" s="74">
        <v>8.13150684931507</v>
      </c>
      <c r="AK22" s="75">
        <v>34</v>
      </c>
      <c r="AL22" s="74">
        <v>10</v>
      </c>
      <c r="AM22" s="75" t="s">
        <v>232</v>
      </c>
      <c r="AN22" s="75" t="s">
        <v>233</v>
      </c>
      <c r="AO22" s="75" t="s">
        <v>89</v>
      </c>
      <c r="AP22" s="75" t="s">
        <v>90</v>
      </c>
      <c r="AQ22" s="75" t="s">
        <v>91</v>
      </c>
      <c r="AR22" s="75" t="s">
        <v>90</v>
      </c>
      <c r="AS22" s="75" t="s">
        <v>91</v>
      </c>
      <c r="AT22" s="75" t="s">
        <v>91</v>
      </c>
      <c r="AU22" s="75" t="s">
        <v>91</v>
      </c>
    </row>
    <row r="23" s="23" customFormat="1" ht="41" customHeight="1" spans="1:47">
      <c r="A23" s="16" t="s">
        <v>73</v>
      </c>
      <c r="B23" s="16" t="s">
        <v>74</v>
      </c>
      <c r="C23" s="16" t="s">
        <v>209</v>
      </c>
      <c r="D23" s="16" t="s">
        <v>234</v>
      </c>
      <c r="E23" s="16" t="s">
        <v>185</v>
      </c>
      <c r="F23" s="39" t="s">
        <v>78</v>
      </c>
      <c r="G23" s="41" t="s">
        <v>203</v>
      </c>
      <c r="H23" s="40" t="s">
        <v>235</v>
      </c>
      <c r="I23" s="40" t="s">
        <v>236</v>
      </c>
      <c r="J23" s="40" t="s">
        <v>82</v>
      </c>
      <c r="K23" s="56"/>
      <c r="L23" s="39" t="s">
        <v>237</v>
      </c>
      <c r="M23" s="54" t="str">
        <f>VLOOKUP(K23,'九宫格定义(请勿编辑影响公式计算)'!$T:$U,2)</f>
        <v>待评分</v>
      </c>
      <c r="N23" s="56"/>
      <c r="O23" s="56"/>
      <c r="P23" s="54" t="e">
        <f t="shared" si="2"/>
        <v>#DIV/0!</v>
      </c>
      <c r="Q23" s="54" t="e">
        <f>VLOOKUP(P23,'九宫格定义(请勿编辑影响公式计算)'!$T:$U,2)</f>
        <v>#DIV/0!</v>
      </c>
      <c r="R23" s="56"/>
      <c r="S23" s="56"/>
      <c r="T23" s="56"/>
      <c r="U23" s="54" t="e">
        <f t="shared" si="3"/>
        <v>#DIV/0!</v>
      </c>
      <c r="V23" s="54" t="e">
        <f>VLOOKUP(U23,'九宫格定义(请勿编辑影响公式计算)'!$T:$U,2)</f>
        <v>#DIV/0!</v>
      </c>
      <c r="W23" s="54" t="e">
        <f>VLOOKUP(Q23&amp;V23,'九宫格定义(请勿编辑影响公式计算)'!P:Q,2,0)</f>
        <v>#DIV/0!</v>
      </c>
      <c r="X23" s="54" t="e">
        <f>VLOOKUP(W23&amp;M23,'九宫格定义(请勿编辑影响公式计算)'!M:N,2,0)</f>
        <v>#DIV/0!</v>
      </c>
      <c r="Y23" s="56"/>
      <c r="Z23" s="56"/>
      <c r="AA23" s="56"/>
      <c r="AB23" s="56"/>
      <c r="AC23" s="68"/>
      <c r="AD23" s="68"/>
      <c r="AE23" s="39" t="s">
        <v>238</v>
      </c>
      <c r="AF23" s="39" t="s">
        <v>239</v>
      </c>
      <c r="AG23" s="39" t="s">
        <v>240</v>
      </c>
      <c r="AH23" s="54"/>
      <c r="AI23" s="54"/>
      <c r="AJ23" s="74">
        <v>2.19452054794521</v>
      </c>
      <c r="AK23" s="75">
        <v>31</v>
      </c>
      <c r="AL23" s="74">
        <v>6</v>
      </c>
      <c r="AM23" s="75" t="s">
        <v>241</v>
      </c>
      <c r="AN23" s="75" t="s">
        <v>109</v>
      </c>
      <c r="AO23" s="75" t="s">
        <v>89</v>
      </c>
      <c r="AP23" s="75" t="s">
        <v>90</v>
      </c>
      <c r="AQ23" s="75" t="s">
        <v>91</v>
      </c>
      <c r="AR23" s="75" t="s">
        <v>91</v>
      </c>
      <c r="AS23" s="75" t="s">
        <v>91</v>
      </c>
      <c r="AT23" s="75" t="s">
        <v>91</v>
      </c>
      <c r="AU23" s="75" t="s">
        <v>91</v>
      </c>
    </row>
    <row r="24" s="23" customFormat="1" ht="41" customHeight="1" spans="1:47">
      <c r="A24" s="16" t="s">
        <v>73</v>
      </c>
      <c r="B24" s="16" t="s">
        <v>74</v>
      </c>
      <c r="C24" s="16" t="s">
        <v>209</v>
      </c>
      <c r="D24" s="16" t="s">
        <v>242</v>
      </c>
      <c r="E24" s="16" t="s">
        <v>243</v>
      </c>
      <c r="F24" s="39" t="s">
        <v>244</v>
      </c>
      <c r="G24" s="16" t="s">
        <v>132</v>
      </c>
      <c r="H24" s="40" t="s">
        <v>80</v>
      </c>
      <c r="I24" s="40" t="s">
        <v>81</v>
      </c>
      <c r="J24" s="40" t="s">
        <v>82</v>
      </c>
      <c r="K24" s="56"/>
      <c r="L24" s="39" t="s">
        <v>245</v>
      </c>
      <c r="M24" s="54" t="str">
        <f>VLOOKUP(K24,'九宫格定义(请勿编辑影响公式计算)'!$T:$U,2)</f>
        <v>待评分</v>
      </c>
      <c r="N24" s="56"/>
      <c r="O24" s="56"/>
      <c r="P24" s="54" t="e">
        <f t="shared" si="2"/>
        <v>#DIV/0!</v>
      </c>
      <c r="Q24" s="54" t="e">
        <f>VLOOKUP(P24,'九宫格定义(请勿编辑影响公式计算)'!$T:$U,2)</f>
        <v>#DIV/0!</v>
      </c>
      <c r="R24" s="56"/>
      <c r="S24" s="56"/>
      <c r="T24" s="56"/>
      <c r="U24" s="54" t="e">
        <f t="shared" si="3"/>
        <v>#DIV/0!</v>
      </c>
      <c r="V24" s="54" t="e">
        <f>VLOOKUP(U24,'九宫格定义(请勿编辑影响公式计算)'!$T:$U,2)</f>
        <v>#DIV/0!</v>
      </c>
      <c r="W24" s="54" t="e">
        <f>VLOOKUP(Q24&amp;V24,'九宫格定义(请勿编辑影响公式计算)'!P:Q,2,0)</f>
        <v>#DIV/0!</v>
      </c>
      <c r="X24" s="54" t="e">
        <f>VLOOKUP(W24&amp;M24,'九宫格定义(请勿编辑影响公式计算)'!M:N,2,0)</f>
        <v>#DIV/0!</v>
      </c>
      <c r="Y24" s="56"/>
      <c r="Z24" s="56"/>
      <c r="AA24" s="56"/>
      <c r="AB24" s="56"/>
      <c r="AC24" s="68"/>
      <c r="AD24" s="68"/>
      <c r="AE24" s="39" t="s">
        <v>246</v>
      </c>
      <c r="AF24" s="39" t="s">
        <v>247</v>
      </c>
      <c r="AG24" s="39" t="s">
        <v>248</v>
      </c>
      <c r="AH24" s="54"/>
      <c r="AI24" s="54"/>
      <c r="AJ24" s="74">
        <v>7.97534246575342</v>
      </c>
      <c r="AK24" s="75">
        <v>35</v>
      </c>
      <c r="AL24" s="74">
        <v>11</v>
      </c>
      <c r="AM24" s="75" t="s">
        <v>249</v>
      </c>
      <c r="AN24" s="75" t="s">
        <v>250</v>
      </c>
      <c r="AO24" s="75" t="s">
        <v>89</v>
      </c>
      <c r="AP24" s="75" t="s">
        <v>101</v>
      </c>
      <c r="AQ24" s="75" t="s">
        <v>90</v>
      </c>
      <c r="AR24" s="75" t="s">
        <v>101</v>
      </c>
      <c r="AS24" s="75" t="s">
        <v>91</v>
      </c>
      <c r="AT24" s="75" t="s">
        <v>101</v>
      </c>
      <c r="AU24" s="75" t="s">
        <v>101</v>
      </c>
    </row>
    <row r="25" s="23" customFormat="1" ht="41" customHeight="1" spans="1:47">
      <c r="A25" s="16" t="s">
        <v>73</v>
      </c>
      <c r="B25" s="16" t="s">
        <v>74</v>
      </c>
      <c r="C25" s="16" t="s">
        <v>209</v>
      </c>
      <c r="D25" s="16" t="s">
        <v>251</v>
      </c>
      <c r="E25" s="16" t="s">
        <v>252</v>
      </c>
      <c r="F25" s="39" t="s">
        <v>253</v>
      </c>
      <c r="G25" s="16" t="s">
        <v>148</v>
      </c>
      <c r="H25" s="40" t="s">
        <v>80</v>
      </c>
      <c r="I25" s="40" t="s">
        <v>81</v>
      </c>
      <c r="J25" s="40" t="s">
        <v>82</v>
      </c>
      <c r="K25" s="56"/>
      <c r="L25" s="39" t="s">
        <v>254</v>
      </c>
      <c r="M25" s="54" t="str">
        <f>VLOOKUP(K25,'九宫格定义(请勿编辑影响公式计算)'!$T:$U,2)</f>
        <v>待评分</v>
      </c>
      <c r="N25" s="56"/>
      <c r="O25" s="56"/>
      <c r="P25" s="54" t="e">
        <f t="shared" si="2"/>
        <v>#DIV/0!</v>
      </c>
      <c r="Q25" s="54" t="e">
        <f>VLOOKUP(P25,'九宫格定义(请勿编辑影响公式计算)'!$T:$U,2)</f>
        <v>#DIV/0!</v>
      </c>
      <c r="R25" s="56"/>
      <c r="S25" s="56"/>
      <c r="T25" s="56"/>
      <c r="U25" s="54" t="e">
        <f t="shared" si="3"/>
        <v>#DIV/0!</v>
      </c>
      <c r="V25" s="54" t="e">
        <f>VLOOKUP(U25,'九宫格定义(请勿编辑影响公式计算)'!$T:$U,2)</f>
        <v>#DIV/0!</v>
      </c>
      <c r="W25" s="54" t="e">
        <f>VLOOKUP(Q25&amp;V25,'九宫格定义(请勿编辑影响公式计算)'!P:Q,2,0)</f>
        <v>#DIV/0!</v>
      </c>
      <c r="X25" s="54" t="e">
        <f>VLOOKUP(W25&amp;M25,'九宫格定义(请勿编辑影响公式计算)'!M:N,2,0)</f>
        <v>#DIV/0!</v>
      </c>
      <c r="Y25" s="56"/>
      <c r="Z25" s="56"/>
      <c r="AA25" s="56"/>
      <c r="AB25" s="56"/>
      <c r="AC25" s="68"/>
      <c r="AD25" s="68"/>
      <c r="AE25" s="39" t="s">
        <v>255</v>
      </c>
      <c r="AF25" s="39" t="s">
        <v>256</v>
      </c>
      <c r="AG25" s="39" t="s">
        <v>257</v>
      </c>
      <c r="AH25" s="54"/>
      <c r="AI25" s="54"/>
      <c r="AJ25" s="74">
        <v>7.2</v>
      </c>
      <c r="AK25" s="75">
        <v>32</v>
      </c>
      <c r="AL25" s="74">
        <v>7</v>
      </c>
      <c r="AM25" s="75" t="s">
        <v>258</v>
      </c>
      <c r="AN25" s="75" t="s">
        <v>259</v>
      </c>
      <c r="AO25" s="75" t="s">
        <v>89</v>
      </c>
      <c r="AP25" s="75" t="s">
        <v>90</v>
      </c>
      <c r="AQ25" s="75" t="s">
        <v>91</v>
      </c>
      <c r="AR25" s="75" t="s">
        <v>91</v>
      </c>
      <c r="AS25" s="75" t="s">
        <v>91</v>
      </c>
      <c r="AT25" s="75" t="s">
        <v>91</v>
      </c>
      <c r="AU25" s="75" t="s">
        <v>91</v>
      </c>
    </row>
    <row r="26" s="23" customFormat="1" ht="41" customHeight="1" spans="1:47">
      <c r="A26" s="16" t="s">
        <v>73</v>
      </c>
      <c r="B26" s="16" t="s">
        <v>74</v>
      </c>
      <c r="C26" s="16" t="s">
        <v>209</v>
      </c>
      <c r="D26" s="16" t="s">
        <v>260</v>
      </c>
      <c r="E26" s="16" t="s">
        <v>147</v>
      </c>
      <c r="F26" s="39" t="s">
        <v>78</v>
      </c>
      <c r="G26" s="16" t="s">
        <v>94</v>
      </c>
      <c r="H26" s="40" t="s">
        <v>80</v>
      </c>
      <c r="I26" s="40" t="s">
        <v>81</v>
      </c>
      <c r="J26" s="40" t="s">
        <v>82</v>
      </c>
      <c r="K26" s="56"/>
      <c r="L26" s="39" t="s">
        <v>261</v>
      </c>
      <c r="M26" s="54" t="str">
        <f>VLOOKUP(K26,'九宫格定义(请勿编辑影响公式计算)'!$T:$U,2)</f>
        <v>待评分</v>
      </c>
      <c r="N26" s="56"/>
      <c r="O26" s="56"/>
      <c r="P26" s="54" t="e">
        <f t="shared" si="2"/>
        <v>#DIV/0!</v>
      </c>
      <c r="Q26" s="54" t="e">
        <f>VLOOKUP(P26,'九宫格定义(请勿编辑影响公式计算)'!$T:$U,2)</f>
        <v>#DIV/0!</v>
      </c>
      <c r="R26" s="56"/>
      <c r="S26" s="56"/>
      <c r="T26" s="56"/>
      <c r="U26" s="54" t="e">
        <f t="shared" si="3"/>
        <v>#DIV/0!</v>
      </c>
      <c r="V26" s="54" t="e">
        <f>VLOOKUP(U26,'九宫格定义(请勿编辑影响公式计算)'!$T:$U,2)</f>
        <v>#DIV/0!</v>
      </c>
      <c r="W26" s="54" t="e">
        <f>VLOOKUP(Q26&amp;V26,'九宫格定义(请勿编辑影响公式计算)'!P:Q,2,0)</f>
        <v>#DIV/0!</v>
      </c>
      <c r="X26" s="54" t="e">
        <f>VLOOKUP(W26&amp;M26,'九宫格定义(请勿编辑影响公式计算)'!M:N,2,0)</f>
        <v>#DIV/0!</v>
      </c>
      <c r="Y26" s="56"/>
      <c r="Z26" s="56"/>
      <c r="AA26" s="56"/>
      <c r="AB26" s="56"/>
      <c r="AC26" s="68"/>
      <c r="AD26" s="68"/>
      <c r="AE26" s="39" t="s">
        <v>262</v>
      </c>
      <c r="AF26" s="39" t="s">
        <v>263</v>
      </c>
      <c r="AG26" s="39" t="s">
        <v>264</v>
      </c>
      <c r="AH26" s="54"/>
      <c r="AI26" s="54"/>
      <c r="AJ26" s="74">
        <v>6.2986301369863</v>
      </c>
      <c r="AK26" s="75">
        <v>35</v>
      </c>
      <c r="AL26" s="74">
        <v>10</v>
      </c>
      <c r="AM26" s="75" t="s">
        <v>265</v>
      </c>
      <c r="AN26" s="75" t="s">
        <v>109</v>
      </c>
      <c r="AO26" s="75" t="s">
        <v>89</v>
      </c>
      <c r="AP26" s="75" t="s">
        <v>90</v>
      </c>
      <c r="AQ26" s="75" t="s">
        <v>91</v>
      </c>
      <c r="AR26" s="75" t="s">
        <v>90</v>
      </c>
      <c r="AS26" s="75" t="s">
        <v>90</v>
      </c>
      <c r="AT26" s="75" t="s">
        <v>90</v>
      </c>
      <c r="AU26" s="75" t="s">
        <v>90</v>
      </c>
    </row>
    <row r="27" s="23" customFormat="1" ht="41" customHeight="1" spans="1:47">
      <c r="A27" s="16" t="s">
        <v>73</v>
      </c>
      <c r="B27" s="16" t="s">
        <v>74</v>
      </c>
      <c r="C27" s="16" t="s">
        <v>209</v>
      </c>
      <c r="D27" s="16" t="s">
        <v>266</v>
      </c>
      <c r="E27" s="16" t="s">
        <v>147</v>
      </c>
      <c r="F27" s="39" t="s">
        <v>78</v>
      </c>
      <c r="G27" s="16" t="s">
        <v>203</v>
      </c>
      <c r="H27" s="40" t="s">
        <v>80</v>
      </c>
      <c r="I27" s="40" t="s">
        <v>81</v>
      </c>
      <c r="J27" s="40" t="s">
        <v>82</v>
      </c>
      <c r="K27" s="56"/>
      <c r="L27" s="39" t="s">
        <v>267</v>
      </c>
      <c r="M27" s="54" t="str">
        <f>VLOOKUP(K27,'九宫格定义(请勿编辑影响公式计算)'!$T:$U,2)</f>
        <v>待评分</v>
      </c>
      <c r="N27" s="56"/>
      <c r="O27" s="56"/>
      <c r="P27" s="54" t="e">
        <f t="shared" si="2"/>
        <v>#DIV/0!</v>
      </c>
      <c r="Q27" s="54" t="e">
        <f>VLOOKUP(P27,'九宫格定义(请勿编辑影响公式计算)'!$T:$U,2)</f>
        <v>#DIV/0!</v>
      </c>
      <c r="R27" s="56"/>
      <c r="S27" s="56"/>
      <c r="T27" s="56"/>
      <c r="U27" s="54" t="e">
        <f t="shared" si="3"/>
        <v>#DIV/0!</v>
      </c>
      <c r="V27" s="54" t="e">
        <f>VLOOKUP(U27,'九宫格定义(请勿编辑影响公式计算)'!$T:$U,2)</f>
        <v>#DIV/0!</v>
      </c>
      <c r="W27" s="54" t="e">
        <f>VLOOKUP(Q27&amp;V27,'九宫格定义(请勿编辑影响公式计算)'!P:Q,2,0)</f>
        <v>#DIV/0!</v>
      </c>
      <c r="X27" s="54" t="e">
        <f>VLOOKUP(W27&amp;M27,'九宫格定义(请勿编辑影响公式计算)'!M:N,2,0)</f>
        <v>#DIV/0!</v>
      </c>
      <c r="Y27" s="56"/>
      <c r="Z27" s="56"/>
      <c r="AA27" s="56"/>
      <c r="AB27" s="56"/>
      <c r="AC27" s="68"/>
      <c r="AD27" s="68"/>
      <c r="AE27" s="39" t="s">
        <v>268</v>
      </c>
      <c r="AF27" s="39" t="s">
        <v>269</v>
      </c>
      <c r="AG27" s="39" t="s">
        <v>270</v>
      </c>
      <c r="AH27" s="54"/>
      <c r="AI27" s="54"/>
      <c r="AJ27" s="74">
        <v>4.49041095890411</v>
      </c>
      <c r="AK27" s="75">
        <v>30</v>
      </c>
      <c r="AL27" s="74">
        <v>8</v>
      </c>
      <c r="AM27" s="75" t="s">
        <v>271</v>
      </c>
      <c r="AN27" s="75" t="s">
        <v>109</v>
      </c>
      <c r="AO27" s="75" t="s">
        <v>89</v>
      </c>
      <c r="AP27" s="75" t="s">
        <v>91</v>
      </c>
      <c r="AQ27" s="75" t="s">
        <v>91</v>
      </c>
      <c r="AR27" s="75" t="s">
        <v>91</v>
      </c>
      <c r="AS27" s="75" t="s">
        <v>91</v>
      </c>
      <c r="AT27" s="75" t="s">
        <v>91</v>
      </c>
      <c r="AU27" s="75" t="s">
        <v>91</v>
      </c>
    </row>
    <row r="28" s="23" customFormat="1" ht="41" customHeight="1" spans="1:47">
      <c r="A28" s="16" t="s">
        <v>73</v>
      </c>
      <c r="B28" s="16" t="s">
        <v>74</v>
      </c>
      <c r="C28" s="16" t="s">
        <v>209</v>
      </c>
      <c r="D28" s="16" t="s">
        <v>272</v>
      </c>
      <c r="E28" s="16" t="s">
        <v>147</v>
      </c>
      <c r="F28" s="39" t="s">
        <v>273</v>
      </c>
      <c r="G28" s="16" t="s">
        <v>148</v>
      </c>
      <c r="H28" s="40" t="s">
        <v>80</v>
      </c>
      <c r="I28" s="40" t="s">
        <v>81</v>
      </c>
      <c r="J28" s="40" t="s">
        <v>82</v>
      </c>
      <c r="K28" s="56"/>
      <c r="L28" s="39" t="s">
        <v>274</v>
      </c>
      <c r="M28" s="54" t="str">
        <f>VLOOKUP(K28,'九宫格定义(请勿编辑影响公式计算)'!$T:$U,2)</f>
        <v>待评分</v>
      </c>
      <c r="N28" s="56"/>
      <c r="O28" s="56"/>
      <c r="P28" s="54" t="e">
        <f t="shared" si="2"/>
        <v>#DIV/0!</v>
      </c>
      <c r="Q28" s="54" t="e">
        <f>VLOOKUP(P28,'九宫格定义(请勿编辑影响公式计算)'!$T:$U,2)</f>
        <v>#DIV/0!</v>
      </c>
      <c r="R28" s="56"/>
      <c r="S28" s="56"/>
      <c r="T28" s="56"/>
      <c r="U28" s="54" t="e">
        <f t="shared" si="3"/>
        <v>#DIV/0!</v>
      </c>
      <c r="V28" s="54" t="e">
        <f>VLOOKUP(U28,'九宫格定义(请勿编辑影响公式计算)'!$T:$U,2)</f>
        <v>#DIV/0!</v>
      </c>
      <c r="W28" s="54" t="e">
        <f>VLOOKUP(Q28&amp;V28,'九宫格定义(请勿编辑影响公式计算)'!P:Q,2,0)</f>
        <v>#DIV/0!</v>
      </c>
      <c r="X28" s="54" t="e">
        <f>VLOOKUP(W28&amp;M28,'九宫格定义(请勿编辑影响公式计算)'!M:N,2,0)</f>
        <v>#DIV/0!</v>
      </c>
      <c r="Y28" s="56"/>
      <c r="Z28" s="56"/>
      <c r="AA28" s="56"/>
      <c r="AB28" s="56"/>
      <c r="AC28" s="68"/>
      <c r="AD28" s="68"/>
      <c r="AE28" s="39" t="s">
        <v>275</v>
      </c>
      <c r="AF28" s="39" t="s">
        <v>276</v>
      </c>
      <c r="AG28" s="39" t="s">
        <v>277</v>
      </c>
      <c r="AH28" s="54"/>
      <c r="AI28" s="54"/>
      <c r="AJ28" s="74">
        <v>2.78904109589041</v>
      </c>
      <c r="AK28" s="75">
        <v>37</v>
      </c>
      <c r="AL28" s="74">
        <v>14</v>
      </c>
      <c r="AM28" s="75" t="s">
        <v>278</v>
      </c>
      <c r="AN28" s="75" t="s">
        <v>109</v>
      </c>
      <c r="AO28" s="75" t="s">
        <v>89</v>
      </c>
      <c r="AP28" s="75" t="s">
        <v>90</v>
      </c>
      <c r="AQ28" s="75" t="s">
        <v>91</v>
      </c>
      <c r="AR28" s="75" t="s">
        <v>91</v>
      </c>
      <c r="AS28" s="75" t="s">
        <v>91</v>
      </c>
      <c r="AT28" s="75" t="s">
        <v>91</v>
      </c>
      <c r="AU28" s="75" t="s">
        <v>91</v>
      </c>
    </row>
    <row r="29" s="23" customFormat="1" ht="41" customHeight="1" spans="1:47">
      <c r="A29" s="16" t="s">
        <v>73</v>
      </c>
      <c r="B29" s="16" t="s">
        <v>74</v>
      </c>
      <c r="C29" s="16" t="s">
        <v>209</v>
      </c>
      <c r="D29" s="16" t="s">
        <v>279</v>
      </c>
      <c r="E29" s="16" t="s">
        <v>176</v>
      </c>
      <c r="F29" s="39" t="s">
        <v>78</v>
      </c>
      <c r="G29" s="16" t="s">
        <v>280</v>
      </c>
      <c r="H29" s="40" t="s">
        <v>80</v>
      </c>
      <c r="I29" s="40" t="s">
        <v>81</v>
      </c>
      <c r="J29" s="40" t="s">
        <v>82</v>
      </c>
      <c r="K29" s="56"/>
      <c r="L29" s="39" t="s">
        <v>281</v>
      </c>
      <c r="M29" s="54" t="str">
        <f>VLOOKUP(K29,'九宫格定义(请勿编辑影响公式计算)'!$T:$U,2)</f>
        <v>待评分</v>
      </c>
      <c r="N29" s="56"/>
      <c r="O29" s="56"/>
      <c r="P29" s="54" t="e">
        <f t="shared" si="2"/>
        <v>#DIV/0!</v>
      </c>
      <c r="Q29" s="54" t="e">
        <f>VLOOKUP(P29,'九宫格定义(请勿编辑影响公式计算)'!$T:$U,2)</f>
        <v>#DIV/0!</v>
      </c>
      <c r="R29" s="56"/>
      <c r="S29" s="56"/>
      <c r="T29" s="56"/>
      <c r="U29" s="54" t="e">
        <f t="shared" si="3"/>
        <v>#DIV/0!</v>
      </c>
      <c r="V29" s="54" t="e">
        <f>VLOOKUP(U29,'九宫格定义(请勿编辑影响公式计算)'!$T:$U,2)</f>
        <v>#DIV/0!</v>
      </c>
      <c r="W29" s="54" t="e">
        <f>VLOOKUP(Q29&amp;V29,'九宫格定义(请勿编辑影响公式计算)'!P:Q,2,0)</f>
        <v>#DIV/0!</v>
      </c>
      <c r="X29" s="54" t="e">
        <f>VLOOKUP(W29&amp;M29,'九宫格定义(请勿编辑影响公式计算)'!M:N,2,0)</f>
        <v>#DIV/0!</v>
      </c>
      <c r="Y29" s="56"/>
      <c r="Z29" s="56"/>
      <c r="AA29" s="56"/>
      <c r="AB29" s="56"/>
      <c r="AC29" s="68"/>
      <c r="AD29" s="68"/>
      <c r="AE29" s="39" t="s">
        <v>282</v>
      </c>
      <c r="AF29" s="39" t="s">
        <v>283</v>
      </c>
      <c r="AG29" s="39" t="s">
        <v>284</v>
      </c>
      <c r="AH29" s="54"/>
      <c r="AI29" s="54"/>
      <c r="AJ29" s="74">
        <v>2.07945205479452</v>
      </c>
      <c r="AK29" s="75">
        <v>27</v>
      </c>
      <c r="AL29" s="74">
        <v>6</v>
      </c>
      <c r="AM29" s="75" t="s">
        <v>285</v>
      </c>
      <c r="AN29" s="75" t="s">
        <v>286</v>
      </c>
      <c r="AO29" s="75" t="s">
        <v>89</v>
      </c>
      <c r="AP29" s="75" t="s">
        <v>91</v>
      </c>
      <c r="AQ29" s="75" t="s">
        <v>166</v>
      </c>
      <c r="AR29" s="75" t="s">
        <v>91</v>
      </c>
      <c r="AS29" s="75" t="s">
        <v>91</v>
      </c>
      <c r="AT29" s="75" t="s">
        <v>91</v>
      </c>
      <c r="AU29" s="75" t="s">
        <v>91</v>
      </c>
    </row>
    <row r="30" s="23" customFormat="1" ht="41" customHeight="1" spans="1:47">
      <c r="A30" s="16" t="s">
        <v>73</v>
      </c>
      <c r="B30" s="16" t="s">
        <v>74</v>
      </c>
      <c r="C30" s="16" t="s">
        <v>209</v>
      </c>
      <c r="D30" s="16" t="s">
        <v>287</v>
      </c>
      <c r="E30" s="16" t="s">
        <v>288</v>
      </c>
      <c r="F30" s="39" t="s">
        <v>289</v>
      </c>
      <c r="G30" s="16" t="s">
        <v>132</v>
      </c>
      <c r="H30" s="40" t="s">
        <v>80</v>
      </c>
      <c r="I30" s="40" t="s">
        <v>81</v>
      </c>
      <c r="J30" s="40" t="s">
        <v>82</v>
      </c>
      <c r="K30" s="56"/>
      <c r="L30" s="39" t="s">
        <v>290</v>
      </c>
      <c r="M30" s="54" t="str">
        <f>VLOOKUP(K30,'九宫格定义(请勿编辑影响公式计算)'!$T:$U,2)</f>
        <v>待评分</v>
      </c>
      <c r="N30" s="56"/>
      <c r="O30" s="56"/>
      <c r="P30" s="54" t="e">
        <f t="shared" si="2"/>
        <v>#DIV/0!</v>
      </c>
      <c r="Q30" s="54" t="e">
        <f>VLOOKUP(P30,'九宫格定义(请勿编辑影响公式计算)'!$T:$U,2)</f>
        <v>#DIV/0!</v>
      </c>
      <c r="R30" s="56"/>
      <c r="S30" s="56"/>
      <c r="T30" s="56"/>
      <c r="U30" s="54" t="e">
        <f t="shared" si="3"/>
        <v>#DIV/0!</v>
      </c>
      <c r="V30" s="54" t="e">
        <f>VLOOKUP(U30,'九宫格定义(请勿编辑影响公式计算)'!$T:$U,2)</f>
        <v>#DIV/0!</v>
      </c>
      <c r="W30" s="54" t="e">
        <f>VLOOKUP(Q30&amp;V30,'九宫格定义(请勿编辑影响公式计算)'!P:Q,2,0)</f>
        <v>#DIV/0!</v>
      </c>
      <c r="X30" s="54" t="e">
        <f>VLOOKUP(W30&amp;M30,'九宫格定义(请勿编辑影响公式计算)'!M:N,2,0)</f>
        <v>#DIV/0!</v>
      </c>
      <c r="Y30" s="56"/>
      <c r="Z30" s="56"/>
      <c r="AA30" s="56"/>
      <c r="AB30" s="56"/>
      <c r="AC30" s="68"/>
      <c r="AD30" s="68"/>
      <c r="AE30" s="39" t="s">
        <v>291</v>
      </c>
      <c r="AF30" s="39" t="s">
        <v>292</v>
      </c>
      <c r="AG30" s="39" t="s">
        <v>293</v>
      </c>
      <c r="AH30" s="54"/>
      <c r="AI30" s="54"/>
      <c r="AJ30" s="74">
        <v>5.67945205479452</v>
      </c>
      <c r="AK30" s="75">
        <v>38</v>
      </c>
      <c r="AL30" s="74">
        <v>8</v>
      </c>
      <c r="AM30" s="75" t="s">
        <v>125</v>
      </c>
      <c r="AN30" s="75" t="s">
        <v>294</v>
      </c>
      <c r="AO30" s="75" t="s">
        <v>89</v>
      </c>
      <c r="AP30" s="75" t="s">
        <v>90</v>
      </c>
      <c r="AQ30" s="75" t="s">
        <v>91</v>
      </c>
      <c r="AR30" s="75" t="s">
        <v>91</v>
      </c>
      <c r="AS30" s="75" t="s">
        <v>91</v>
      </c>
      <c r="AT30" s="75" t="s">
        <v>91</v>
      </c>
      <c r="AU30" s="75" t="s">
        <v>91</v>
      </c>
    </row>
    <row r="31" s="23" customFormat="1" ht="41" customHeight="1" spans="1:47">
      <c r="A31" s="16" t="s">
        <v>73</v>
      </c>
      <c r="B31" s="16" t="s">
        <v>74</v>
      </c>
      <c r="C31" s="16" t="s">
        <v>209</v>
      </c>
      <c r="D31" s="16" t="s">
        <v>295</v>
      </c>
      <c r="E31" s="16" t="s">
        <v>176</v>
      </c>
      <c r="F31" s="39" t="s">
        <v>78</v>
      </c>
      <c r="G31" s="16" t="s">
        <v>120</v>
      </c>
      <c r="H31" s="40" t="s">
        <v>80</v>
      </c>
      <c r="I31" s="40" t="s">
        <v>81</v>
      </c>
      <c r="J31" s="40" t="s">
        <v>82</v>
      </c>
      <c r="K31" s="56"/>
      <c r="L31" s="39" t="s">
        <v>296</v>
      </c>
      <c r="M31" s="54" t="str">
        <f>VLOOKUP(K31,'九宫格定义(请勿编辑影响公式计算)'!$T:$U,2)</f>
        <v>待评分</v>
      </c>
      <c r="N31" s="56"/>
      <c r="O31" s="56"/>
      <c r="P31" s="54" t="e">
        <f t="shared" si="2"/>
        <v>#DIV/0!</v>
      </c>
      <c r="Q31" s="54" t="e">
        <f>VLOOKUP(P31,'九宫格定义(请勿编辑影响公式计算)'!$T:$U,2)</f>
        <v>#DIV/0!</v>
      </c>
      <c r="R31" s="56"/>
      <c r="S31" s="56"/>
      <c r="T31" s="56"/>
      <c r="U31" s="54" t="e">
        <f t="shared" si="3"/>
        <v>#DIV/0!</v>
      </c>
      <c r="V31" s="54" t="e">
        <f>VLOOKUP(U31,'九宫格定义(请勿编辑影响公式计算)'!$T:$U,2)</f>
        <v>#DIV/0!</v>
      </c>
      <c r="W31" s="54" t="e">
        <f>VLOOKUP(Q31&amp;V31,'九宫格定义(请勿编辑影响公式计算)'!P:Q,2,0)</f>
        <v>#DIV/0!</v>
      </c>
      <c r="X31" s="54" t="e">
        <f>VLOOKUP(W31&amp;M31,'九宫格定义(请勿编辑影响公式计算)'!M:N,2,0)</f>
        <v>#DIV/0!</v>
      </c>
      <c r="Y31" s="56"/>
      <c r="Z31" s="56"/>
      <c r="AA31" s="56"/>
      <c r="AB31" s="56"/>
      <c r="AC31" s="68"/>
      <c r="AD31" s="68"/>
      <c r="AE31" s="39" t="s">
        <v>297</v>
      </c>
      <c r="AF31" s="39" t="s">
        <v>298</v>
      </c>
      <c r="AG31" s="39" t="s">
        <v>299</v>
      </c>
      <c r="AH31" s="54"/>
      <c r="AI31" s="54"/>
      <c r="AJ31" s="74">
        <v>1.98356164383562</v>
      </c>
      <c r="AK31" s="75">
        <v>33</v>
      </c>
      <c r="AL31" s="74">
        <v>8</v>
      </c>
      <c r="AM31" s="75" t="s">
        <v>300</v>
      </c>
      <c r="AN31" s="75" t="s">
        <v>301</v>
      </c>
      <c r="AO31" s="75" t="s">
        <v>89</v>
      </c>
      <c r="AP31" s="75" t="s">
        <v>90</v>
      </c>
      <c r="AQ31" s="75" t="s">
        <v>90</v>
      </c>
      <c r="AR31" s="75" t="s">
        <v>91</v>
      </c>
      <c r="AS31" s="75" t="s">
        <v>166</v>
      </c>
      <c r="AT31" s="75" t="s">
        <v>91</v>
      </c>
      <c r="AU31" s="75" t="s">
        <v>91</v>
      </c>
    </row>
    <row r="32" s="23" customFormat="1" ht="41" customHeight="1" spans="1:47">
      <c r="A32" s="16" t="s">
        <v>73</v>
      </c>
      <c r="B32" s="16" t="s">
        <v>74</v>
      </c>
      <c r="C32" s="16" t="s">
        <v>209</v>
      </c>
      <c r="D32" s="16" t="s">
        <v>302</v>
      </c>
      <c r="E32" s="16" t="s">
        <v>176</v>
      </c>
      <c r="F32" s="39" t="s">
        <v>303</v>
      </c>
      <c r="G32" s="16" t="s">
        <v>120</v>
      </c>
      <c r="H32" s="40" t="s">
        <v>80</v>
      </c>
      <c r="I32" s="40" t="s">
        <v>81</v>
      </c>
      <c r="J32" s="40" t="s">
        <v>82</v>
      </c>
      <c r="K32" s="56"/>
      <c r="L32" s="39" t="s">
        <v>304</v>
      </c>
      <c r="M32" s="54" t="str">
        <f>VLOOKUP(K32,'九宫格定义(请勿编辑影响公式计算)'!$T:$U,2)</f>
        <v>待评分</v>
      </c>
      <c r="N32" s="56"/>
      <c r="O32" s="56"/>
      <c r="P32" s="54" t="e">
        <f t="shared" si="2"/>
        <v>#DIV/0!</v>
      </c>
      <c r="Q32" s="54" t="e">
        <f>VLOOKUP(P32,'九宫格定义(请勿编辑影响公式计算)'!$T:$U,2)</f>
        <v>#DIV/0!</v>
      </c>
      <c r="R32" s="56"/>
      <c r="S32" s="56"/>
      <c r="T32" s="56"/>
      <c r="U32" s="54" t="e">
        <f t="shared" si="3"/>
        <v>#DIV/0!</v>
      </c>
      <c r="V32" s="54" t="e">
        <f>VLOOKUP(U32,'九宫格定义(请勿编辑影响公式计算)'!$T:$U,2)</f>
        <v>#DIV/0!</v>
      </c>
      <c r="W32" s="54" t="e">
        <f>VLOOKUP(Q32&amp;V32,'九宫格定义(请勿编辑影响公式计算)'!P:Q,2,0)</f>
        <v>#DIV/0!</v>
      </c>
      <c r="X32" s="54" t="e">
        <f>VLOOKUP(W32&amp;M32,'九宫格定义(请勿编辑影响公式计算)'!M:N,2,0)</f>
        <v>#DIV/0!</v>
      </c>
      <c r="Y32" s="56"/>
      <c r="Z32" s="56"/>
      <c r="AA32" s="56"/>
      <c r="AB32" s="56"/>
      <c r="AC32" s="68"/>
      <c r="AD32" s="68"/>
      <c r="AE32" s="39" t="s">
        <v>305</v>
      </c>
      <c r="AF32" s="39" t="s">
        <v>306</v>
      </c>
      <c r="AG32" s="39" t="s">
        <v>307</v>
      </c>
      <c r="AH32" s="54"/>
      <c r="AI32" s="54"/>
      <c r="AJ32" s="74">
        <v>1.71506849315068</v>
      </c>
      <c r="AK32" s="75">
        <v>30</v>
      </c>
      <c r="AL32" s="74">
        <v>8</v>
      </c>
      <c r="AM32" s="75" t="s">
        <v>308</v>
      </c>
      <c r="AN32" s="75" t="s">
        <v>109</v>
      </c>
      <c r="AO32" s="75" t="s">
        <v>89</v>
      </c>
      <c r="AP32" s="75" t="s">
        <v>91</v>
      </c>
      <c r="AQ32" s="75" t="s">
        <v>91</v>
      </c>
      <c r="AR32" s="75" t="s">
        <v>166</v>
      </c>
      <c r="AS32" s="75" t="s">
        <v>91</v>
      </c>
      <c r="AT32" s="75" t="s">
        <v>91</v>
      </c>
      <c r="AU32" s="75" t="s">
        <v>166</v>
      </c>
    </row>
    <row r="33" s="23" customFormat="1" ht="41" customHeight="1" spans="1:47">
      <c r="A33" s="16" t="s">
        <v>73</v>
      </c>
      <c r="B33" s="16" t="s">
        <v>74</v>
      </c>
      <c r="C33" s="16" t="s">
        <v>209</v>
      </c>
      <c r="D33" s="16" t="s">
        <v>309</v>
      </c>
      <c r="E33" s="16" t="s">
        <v>176</v>
      </c>
      <c r="F33" s="39" t="s">
        <v>78</v>
      </c>
      <c r="G33" s="16" t="s">
        <v>120</v>
      </c>
      <c r="H33" s="40" t="s">
        <v>80</v>
      </c>
      <c r="I33" s="40" t="s">
        <v>81</v>
      </c>
      <c r="J33" s="40" t="s">
        <v>82</v>
      </c>
      <c r="K33" s="56"/>
      <c r="L33" s="39" t="s">
        <v>310</v>
      </c>
      <c r="M33" s="54" t="str">
        <f>VLOOKUP(K33,'九宫格定义(请勿编辑影响公式计算)'!$T:$U,2)</f>
        <v>待评分</v>
      </c>
      <c r="N33" s="56"/>
      <c r="O33" s="56"/>
      <c r="P33" s="54" t="e">
        <f t="shared" si="2"/>
        <v>#DIV/0!</v>
      </c>
      <c r="Q33" s="54" t="e">
        <f>VLOOKUP(P33,'九宫格定义(请勿编辑影响公式计算)'!$T:$U,2)</f>
        <v>#DIV/0!</v>
      </c>
      <c r="R33" s="56"/>
      <c r="S33" s="56"/>
      <c r="T33" s="56"/>
      <c r="U33" s="54" t="e">
        <f t="shared" si="3"/>
        <v>#DIV/0!</v>
      </c>
      <c r="V33" s="54" t="e">
        <f>VLOOKUP(U33,'九宫格定义(请勿编辑影响公式计算)'!$T:$U,2)</f>
        <v>#DIV/0!</v>
      </c>
      <c r="W33" s="54" t="e">
        <f>VLOOKUP(Q33&amp;V33,'九宫格定义(请勿编辑影响公式计算)'!P:Q,2,0)</f>
        <v>#DIV/0!</v>
      </c>
      <c r="X33" s="54" t="e">
        <f>VLOOKUP(W33&amp;M33,'九宫格定义(请勿编辑影响公式计算)'!M:N,2,0)</f>
        <v>#DIV/0!</v>
      </c>
      <c r="Y33" s="56"/>
      <c r="Z33" s="56"/>
      <c r="AA33" s="56"/>
      <c r="AB33" s="56"/>
      <c r="AC33" s="68"/>
      <c r="AD33" s="68"/>
      <c r="AE33" s="39" t="s">
        <v>311</v>
      </c>
      <c r="AF33" s="39" t="s">
        <v>312</v>
      </c>
      <c r="AG33" s="39" t="s">
        <v>313</v>
      </c>
      <c r="AH33" s="54"/>
      <c r="AI33" s="54"/>
      <c r="AJ33" s="74">
        <v>1.67397260273973</v>
      </c>
      <c r="AK33" s="75">
        <v>30</v>
      </c>
      <c r="AL33" s="74">
        <v>6</v>
      </c>
      <c r="AM33" s="75" t="s">
        <v>314</v>
      </c>
      <c r="AN33" s="75" t="s">
        <v>100</v>
      </c>
      <c r="AO33" s="75" t="s">
        <v>89</v>
      </c>
      <c r="AP33" s="75" t="s">
        <v>90</v>
      </c>
      <c r="AQ33" s="75" t="s">
        <v>91</v>
      </c>
      <c r="AR33" s="75" t="s">
        <v>91</v>
      </c>
      <c r="AS33" s="75" t="s">
        <v>91</v>
      </c>
      <c r="AT33" s="75" t="s">
        <v>91</v>
      </c>
      <c r="AU33" s="75" t="s">
        <v>91</v>
      </c>
    </row>
    <row r="34" s="23" customFormat="1" ht="41" customHeight="1" spans="1:47">
      <c r="A34" s="16" t="s">
        <v>73</v>
      </c>
      <c r="B34" s="16" t="s">
        <v>74</v>
      </c>
      <c r="C34" s="16" t="s">
        <v>209</v>
      </c>
      <c r="D34" s="16" t="s">
        <v>315</v>
      </c>
      <c r="E34" s="16" t="s">
        <v>316</v>
      </c>
      <c r="F34" s="39" t="s">
        <v>78</v>
      </c>
      <c r="G34" s="42" t="s">
        <v>280</v>
      </c>
      <c r="H34" s="40" t="s">
        <v>242</v>
      </c>
      <c r="I34" s="40" t="s">
        <v>80</v>
      </c>
      <c r="J34" s="40" t="s">
        <v>82</v>
      </c>
      <c r="K34" s="56"/>
      <c r="L34" s="39" t="s">
        <v>317</v>
      </c>
      <c r="M34" s="54" t="str">
        <f>VLOOKUP(K34,'九宫格定义(请勿编辑影响公式计算)'!$T:$U,2)</f>
        <v>待评分</v>
      </c>
      <c r="N34" s="56"/>
      <c r="O34" s="56"/>
      <c r="P34" s="54" t="e">
        <f t="shared" si="2"/>
        <v>#DIV/0!</v>
      </c>
      <c r="Q34" s="54" t="e">
        <f>VLOOKUP(P34,'九宫格定义(请勿编辑影响公式计算)'!$T:$U,2)</f>
        <v>#DIV/0!</v>
      </c>
      <c r="R34" s="56"/>
      <c r="S34" s="56"/>
      <c r="T34" s="56"/>
      <c r="U34" s="54" t="e">
        <f t="shared" si="3"/>
        <v>#DIV/0!</v>
      </c>
      <c r="V34" s="54" t="e">
        <f>VLOOKUP(U34,'九宫格定义(请勿编辑影响公式计算)'!$T:$U,2)</f>
        <v>#DIV/0!</v>
      </c>
      <c r="W34" s="54" t="e">
        <f>VLOOKUP(Q34&amp;V34,'九宫格定义(请勿编辑影响公式计算)'!P:Q,2,0)</f>
        <v>#DIV/0!</v>
      </c>
      <c r="X34" s="54" t="e">
        <f>VLOOKUP(W34&amp;M34,'九宫格定义(请勿编辑影响公式计算)'!M:N,2,0)</f>
        <v>#DIV/0!</v>
      </c>
      <c r="Y34" s="56"/>
      <c r="Z34" s="56"/>
      <c r="AA34" s="56"/>
      <c r="AB34" s="56"/>
      <c r="AC34" s="68"/>
      <c r="AD34" s="68"/>
      <c r="AE34" s="39" t="s">
        <v>318</v>
      </c>
      <c r="AF34" s="39" t="s">
        <v>319</v>
      </c>
      <c r="AG34" s="39" t="s">
        <v>320</v>
      </c>
      <c r="AH34" s="54"/>
      <c r="AI34" s="54"/>
      <c r="AJ34" s="74">
        <v>0.306849315068493</v>
      </c>
      <c r="AK34" s="75">
        <v>25</v>
      </c>
      <c r="AL34" s="74">
        <v>3</v>
      </c>
      <c r="AM34" s="75" t="s">
        <v>321</v>
      </c>
      <c r="AN34" s="75" t="s">
        <v>233</v>
      </c>
      <c r="AO34" s="75" t="s">
        <v>89</v>
      </c>
      <c r="AP34" s="75" t="s">
        <v>127</v>
      </c>
      <c r="AQ34" s="75" t="s">
        <v>127</v>
      </c>
      <c r="AR34" s="75" t="s">
        <v>127</v>
      </c>
      <c r="AS34" s="75" t="s">
        <v>127</v>
      </c>
      <c r="AT34" s="75" t="s">
        <v>127</v>
      </c>
      <c r="AU34" s="75" t="s">
        <v>166</v>
      </c>
    </row>
    <row r="35" s="23" customFormat="1" ht="41" customHeight="1" spans="1:47">
      <c r="A35" s="16" t="s">
        <v>73</v>
      </c>
      <c r="B35" s="16" t="s">
        <v>74</v>
      </c>
      <c r="C35" s="16" t="s">
        <v>209</v>
      </c>
      <c r="D35" s="16" t="s">
        <v>322</v>
      </c>
      <c r="E35" s="16" t="s">
        <v>316</v>
      </c>
      <c r="F35" s="39" t="s">
        <v>323</v>
      </c>
      <c r="G35" s="42" t="s">
        <v>120</v>
      </c>
      <c r="H35" s="40" t="s">
        <v>242</v>
      </c>
      <c r="I35" s="40" t="s">
        <v>80</v>
      </c>
      <c r="J35" s="40" t="s">
        <v>82</v>
      </c>
      <c r="K35" s="56"/>
      <c r="L35" s="39" t="s">
        <v>324</v>
      </c>
      <c r="M35" s="54" t="str">
        <f>VLOOKUP(K35,'九宫格定义(请勿编辑影响公式计算)'!$T:$U,2)</f>
        <v>待评分</v>
      </c>
      <c r="N35" s="56"/>
      <c r="O35" s="56"/>
      <c r="P35" s="54" t="e">
        <f t="shared" si="2"/>
        <v>#DIV/0!</v>
      </c>
      <c r="Q35" s="54" t="e">
        <f>VLOOKUP(P35,'九宫格定义(请勿编辑影响公式计算)'!$T:$U,2)</f>
        <v>#DIV/0!</v>
      </c>
      <c r="R35" s="56"/>
      <c r="S35" s="56"/>
      <c r="T35" s="56"/>
      <c r="U35" s="54" t="e">
        <f t="shared" si="3"/>
        <v>#DIV/0!</v>
      </c>
      <c r="V35" s="54" t="e">
        <f>VLOOKUP(U35,'九宫格定义(请勿编辑影响公式计算)'!$T:$U,2)</f>
        <v>#DIV/0!</v>
      </c>
      <c r="W35" s="54" t="e">
        <f>VLOOKUP(Q35&amp;V35,'九宫格定义(请勿编辑影响公式计算)'!P:Q,2,0)</f>
        <v>#DIV/0!</v>
      </c>
      <c r="X35" s="54" t="e">
        <f>VLOOKUP(W35&amp;M35,'九宫格定义(请勿编辑影响公式计算)'!M:N,2,0)</f>
        <v>#DIV/0!</v>
      </c>
      <c r="Y35" s="56"/>
      <c r="Z35" s="56"/>
      <c r="AA35" s="56"/>
      <c r="AB35" s="56"/>
      <c r="AC35" s="68"/>
      <c r="AD35" s="68"/>
      <c r="AE35" s="39" t="s">
        <v>325</v>
      </c>
      <c r="AF35" s="39" t="s">
        <v>326</v>
      </c>
      <c r="AG35" s="39" t="s">
        <v>327</v>
      </c>
      <c r="AH35" s="54"/>
      <c r="AI35" s="54"/>
      <c r="AJ35" s="74">
        <v>0.306849315068493</v>
      </c>
      <c r="AK35" s="75">
        <v>29</v>
      </c>
      <c r="AL35" s="74">
        <v>4</v>
      </c>
      <c r="AM35" s="75" t="s">
        <v>328</v>
      </c>
      <c r="AN35" s="75" t="s">
        <v>109</v>
      </c>
      <c r="AO35" s="75" t="s">
        <v>89</v>
      </c>
      <c r="AP35" s="75" t="s">
        <v>127</v>
      </c>
      <c r="AQ35" s="75" t="s">
        <v>127</v>
      </c>
      <c r="AR35" s="75" t="s">
        <v>127</v>
      </c>
      <c r="AS35" s="75" t="s">
        <v>127</v>
      </c>
      <c r="AT35" s="75" t="s">
        <v>127</v>
      </c>
      <c r="AU35" s="75" t="s">
        <v>166</v>
      </c>
    </row>
    <row r="36" s="23" customFormat="1" ht="41" customHeight="1" spans="1:47">
      <c r="A36" s="16" t="s">
        <v>73</v>
      </c>
      <c r="B36" s="16" t="s">
        <v>74</v>
      </c>
      <c r="C36" s="16" t="s">
        <v>74</v>
      </c>
      <c r="D36" s="16" t="s">
        <v>329</v>
      </c>
      <c r="E36" s="16" t="s">
        <v>330</v>
      </c>
      <c r="F36" s="39" t="s">
        <v>78</v>
      </c>
      <c r="G36" s="16" t="s">
        <v>331</v>
      </c>
      <c r="H36" s="40" t="s">
        <v>80</v>
      </c>
      <c r="I36" s="40" t="s">
        <v>81</v>
      </c>
      <c r="J36" s="40" t="s">
        <v>82</v>
      </c>
      <c r="K36" s="56"/>
      <c r="L36" s="39" t="s">
        <v>332</v>
      </c>
      <c r="M36" s="54" t="str">
        <f>VLOOKUP(K36,'九宫格定义(请勿编辑影响公式计算)'!$T:$U,2)</f>
        <v>待评分</v>
      </c>
      <c r="N36" s="56"/>
      <c r="O36" s="56"/>
      <c r="P36" s="54" t="e">
        <f t="shared" si="2"/>
        <v>#DIV/0!</v>
      </c>
      <c r="Q36" s="54" t="e">
        <f>VLOOKUP(P36,'九宫格定义(请勿编辑影响公式计算)'!$T:$U,2)</f>
        <v>#DIV/0!</v>
      </c>
      <c r="R36" s="56"/>
      <c r="S36" s="56"/>
      <c r="T36" s="56"/>
      <c r="U36" s="54" t="e">
        <f t="shared" si="3"/>
        <v>#DIV/0!</v>
      </c>
      <c r="V36" s="54" t="e">
        <f>VLOOKUP(U36,'九宫格定义(请勿编辑影响公式计算)'!$T:$U,2)</f>
        <v>#DIV/0!</v>
      </c>
      <c r="W36" s="54" t="e">
        <f>VLOOKUP(Q36&amp;V36,'九宫格定义(请勿编辑影响公式计算)'!P:Q,2,0)</f>
        <v>#DIV/0!</v>
      </c>
      <c r="X36" s="54" t="e">
        <f>VLOOKUP(W36&amp;M36,'九宫格定义(请勿编辑影响公式计算)'!M:N,2,0)</f>
        <v>#DIV/0!</v>
      </c>
      <c r="Y36" s="56"/>
      <c r="Z36" s="56"/>
      <c r="AA36" s="56"/>
      <c r="AB36" s="56"/>
      <c r="AC36" s="68"/>
      <c r="AD36" s="68"/>
      <c r="AE36" s="39" t="s">
        <v>333</v>
      </c>
      <c r="AF36" s="39" t="s">
        <v>334</v>
      </c>
      <c r="AG36" s="39" t="s">
        <v>335</v>
      </c>
      <c r="AH36" s="54"/>
      <c r="AI36" s="54"/>
      <c r="AJ36" s="74">
        <v>11.8219178082192</v>
      </c>
      <c r="AK36" s="75">
        <v>37</v>
      </c>
      <c r="AL36" s="74">
        <v>14</v>
      </c>
      <c r="AM36" s="75" t="s">
        <v>336</v>
      </c>
      <c r="AN36" s="75" t="s">
        <v>337</v>
      </c>
      <c r="AO36" s="75" t="s">
        <v>338</v>
      </c>
      <c r="AP36" s="75" t="s">
        <v>91</v>
      </c>
      <c r="AQ36" s="75" t="s">
        <v>91</v>
      </c>
      <c r="AR36" s="75" t="s">
        <v>91</v>
      </c>
      <c r="AS36" s="75" t="s">
        <v>90</v>
      </c>
      <c r="AT36" s="75" t="s">
        <v>90</v>
      </c>
      <c r="AU36" s="75" t="s">
        <v>91</v>
      </c>
    </row>
  </sheetData>
  <autoFilter ref="A3:XFD36">
    <sortState ref="3:36">
      <sortCondition ref="A3"/>
    </sortState>
    <extLst/>
  </autoFilter>
  <mergeCells count="20">
    <mergeCell ref="K2:M2"/>
    <mergeCell ref="N2:Q2"/>
    <mergeCell ref="R2:V2"/>
    <mergeCell ref="Y2:AB2"/>
    <mergeCell ref="AC2:AD2"/>
    <mergeCell ref="AE2:AG2"/>
    <mergeCell ref="A2:A3"/>
    <mergeCell ref="B2:B3"/>
    <mergeCell ref="C2:C3"/>
    <mergeCell ref="D2:D3"/>
    <mergeCell ref="E2:E3"/>
    <mergeCell ref="F2:F3"/>
    <mergeCell ref="G2:G3"/>
    <mergeCell ref="H2:H3"/>
    <mergeCell ref="I2:I3"/>
    <mergeCell ref="J2:J3"/>
    <mergeCell ref="W2:W3"/>
    <mergeCell ref="X2:X3"/>
    <mergeCell ref="AH2:AH3"/>
    <mergeCell ref="AI2:AI3"/>
  </mergeCells>
  <conditionalFormatting sqref="D4">
    <cfRule type="duplicateValues" dxfId="0" priority="15"/>
  </conditionalFormatting>
  <conditionalFormatting sqref="D5">
    <cfRule type="duplicateValues" dxfId="0" priority="14"/>
  </conditionalFormatting>
  <conditionalFormatting sqref="D10">
    <cfRule type="duplicateValues" dxfId="0" priority="229"/>
    <cfRule type="duplicateValues" dxfId="0" priority="230"/>
  </conditionalFormatting>
  <conditionalFormatting sqref="D11">
    <cfRule type="duplicateValues" dxfId="0" priority="219"/>
    <cfRule type="duplicateValues" dxfId="0" priority="221"/>
  </conditionalFormatting>
  <conditionalFormatting sqref="D12">
    <cfRule type="duplicateValues" dxfId="0" priority="357"/>
    <cfRule type="duplicateValues" dxfId="0" priority="358"/>
  </conditionalFormatting>
  <conditionalFormatting sqref="D13">
    <cfRule type="duplicateValues" dxfId="0" priority="342"/>
    <cfRule type="duplicateValues" dxfId="0" priority="343"/>
  </conditionalFormatting>
  <conditionalFormatting sqref="D33">
    <cfRule type="duplicateValues" dxfId="0" priority="263"/>
  </conditionalFormatting>
  <conditionalFormatting sqref="E33">
    <cfRule type="duplicateValues" dxfId="0" priority="12"/>
  </conditionalFormatting>
  <conditionalFormatting sqref="D14:D36 D6:D7">
    <cfRule type="duplicateValues" dxfId="0" priority="316"/>
  </conditionalFormatting>
  <conditionalFormatting sqref="D14:D28 D30:D31">
    <cfRule type="duplicateValues" dxfId="0" priority="298"/>
  </conditionalFormatting>
  <conditionalFormatting sqref="K37:M1048576">
    <cfRule type="cellIs" dxfId="1" priority="293" operator="equal">
      <formula>"黄灯"</formula>
    </cfRule>
    <cfRule type="cellIs" dxfId="2" priority="294" operator="equal">
      <formula>"红灯"</formula>
    </cfRule>
    <cfRule type="cellIs" dxfId="3" priority="295" operator="equal">
      <formula>"绿灯"</formula>
    </cfRule>
  </conditionalFormatting>
  <dataValidations count="1">
    <dataValidation type="list" allowBlank="1" showInputMessage="1" showErrorMessage="1" sqref="K4:K36 Y4:AB36 R4:T36 N4:O36">
      <formula1>"5,4,3,2,1"</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0"/>
  <sheetViews>
    <sheetView showGridLines="0" zoomScale="70" zoomScaleNormal="70" workbookViewId="0">
      <selection activeCell="A3" sqref="A3:A33"/>
    </sheetView>
  </sheetViews>
  <sheetFormatPr defaultColWidth="8.72727272727273" defaultRowHeight="16.5"/>
  <cols>
    <col min="1" max="3" width="13.7272727272727" style="13" customWidth="1"/>
    <col min="4" max="5" width="13.7272727272727" style="13" hidden="1" customWidth="1"/>
    <col min="6" max="6" width="15.1818181818182" style="13" hidden="1" customWidth="1"/>
    <col min="20" max="21" width="8.72727272727273" customWidth="1"/>
  </cols>
  <sheetData>
    <row r="1" spans="1:21">
      <c r="A1" s="14" t="s">
        <v>339</v>
      </c>
      <c r="B1" s="14" t="s">
        <v>340</v>
      </c>
      <c r="C1" s="14" t="s">
        <v>340</v>
      </c>
      <c r="D1" s="14" t="s">
        <v>340</v>
      </c>
      <c r="E1" s="14" t="s">
        <v>340</v>
      </c>
      <c r="F1" s="14" t="s">
        <v>340</v>
      </c>
      <c r="T1" s="18" t="s">
        <v>341</v>
      </c>
      <c r="U1" s="18"/>
    </row>
    <row r="2" spans="1:21">
      <c r="A2" s="15" t="s">
        <v>4</v>
      </c>
      <c r="B2" s="15" t="s">
        <v>342</v>
      </c>
      <c r="C2" s="15" t="s">
        <v>343</v>
      </c>
      <c r="D2" s="15" t="s">
        <v>22</v>
      </c>
      <c r="E2" s="15" t="s">
        <v>344</v>
      </c>
      <c r="F2" s="15" t="s">
        <v>345</v>
      </c>
      <c r="T2" s="19" t="s">
        <v>345</v>
      </c>
      <c r="U2" s="19" t="s">
        <v>343</v>
      </c>
    </row>
    <row r="3" spans="1:21">
      <c r="A3" s="16" t="s">
        <v>76</v>
      </c>
      <c r="B3" s="16">
        <f>IF(D3&gt;=4,(D3-2),IF(D3&gt;=3,(D3-2),(D3/3)))</f>
        <v>0</v>
      </c>
      <c r="C3" s="16" t="e">
        <f>IF(E3&gt;=4,(E3-2),IF(E3&gt;=3,(E3-2),(E3/3)))</f>
        <v>#DIV/0!</v>
      </c>
      <c r="D3" s="17">
        <f>VLOOKUP(A3,员工盘点表!D:K,8,FALSE)</f>
        <v>0</v>
      </c>
      <c r="E3" s="17" t="e">
        <f>VLOOKUP(F3,T:U,2,FALSE)</f>
        <v>#DIV/0!</v>
      </c>
      <c r="F3" s="17" t="e">
        <f>VLOOKUP(A3,员工盘点表!D:X,14,0)&amp;VLOOKUP(A3,员工盘点表!D:X,19,0)</f>
        <v>#DIV/0!</v>
      </c>
      <c r="T3" s="19" t="s">
        <v>346</v>
      </c>
      <c r="U3" s="19">
        <v>5</v>
      </c>
    </row>
    <row r="4" spans="1:21">
      <c r="A4" s="16" t="s">
        <v>92</v>
      </c>
      <c r="B4" s="16">
        <f t="shared" ref="B4:B50" si="0">IF(D4&gt;=4,(D4-2),IF(D4&gt;=3,(D4-2),(D4/3)))</f>
        <v>0</v>
      </c>
      <c r="C4" s="16" t="e">
        <f t="shared" ref="C4:C50" si="1">IF(E4&gt;=4,(E4-2),IF(E4&gt;=3,(E4-2),(E4/3)))</f>
        <v>#DIV/0!</v>
      </c>
      <c r="D4" s="17">
        <f>VLOOKUP(A4,员工盘点表!D:K,8,FALSE)</f>
        <v>0</v>
      </c>
      <c r="E4" s="17" t="e">
        <f t="shared" ref="E4:E50" si="2">VLOOKUP(F4,T:U,2,FALSE)</f>
        <v>#DIV/0!</v>
      </c>
      <c r="F4" s="17" t="e">
        <f>VLOOKUP(A4,员工盘点表!D:X,14,0)&amp;VLOOKUP(A4,员工盘点表!D:X,19,0)</f>
        <v>#DIV/0!</v>
      </c>
      <c r="T4" s="19" t="s">
        <v>347</v>
      </c>
      <c r="U4" s="19">
        <v>4.5</v>
      </c>
    </row>
    <row r="5" spans="1:21">
      <c r="A5" s="16" t="s">
        <v>102</v>
      </c>
      <c r="B5" s="16">
        <f t="shared" si="0"/>
        <v>0</v>
      </c>
      <c r="C5" s="16" t="e">
        <f t="shared" si="1"/>
        <v>#DIV/0!</v>
      </c>
      <c r="D5" s="17">
        <f>VLOOKUP(A5,员工盘点表!D:K,8,FALSE)</f>
        <v>0</v>
      </c>
      <c r="E5" s="17" t="e">
        <f>VLOOKUP(F5,T:U,2,FALSE)</f>
        <v>#DIV/0!</v>
      </c>
      <c r="F5" s="17" t="e">
        <f>VLOOKUP(A5,员工盘点表!D:X,14,0)&amp;VLOOKUP(A5,员工盘点表!D:X,19,0)</f>
        <v>#DIV/0!</v>
      </c>
      <c r="T5" s="19" t="s">
        <v>348</v>
      </c>
      <c r="U5" s="19">
        <v>3.2</v>
      </c>
    </row>
    <row r="6" spans="1:21">
      <c r="A6" s="16" t="s">
        <v>110</v>
      </c>
      <c r="B6" s="16">
        <f t="shared" si="0"/>
        <v>0</v>
      </c>
      <c r="C6" s="16" t="e">
        <f t="shared" si="1"/>
        <v>#DIV/0!</v>
      </c>
      <c r="D6" s="17">
        <f>VLOOKUP(A6,员工盘点表!D:K,8,FALSE)</f>
        <v>0</v>
      </c>
      <c r="E6" s="17" t="e">
        <f t="shared" si="2"/>
        <v>#DIV/0!</v>
      </c>
      <c r="F6" s="17" t="e">
        <f>VLOOKUP(A6,员工盘点表!D:X,14,0)&amp;VLOOKUP(A6,员工盘点表!D:X,19,0)</f>
        <v>#DIV/0!</v>
      </c>
      <c r="T6" s="19" t="s">
        <v>349</v>
      </c>
      <c r="U6" s="19">
        <v>4.5</v>
      </c>
    </row>
    <row r="7" spans="1:21">
      <c r="A7" s="16" t="s">
        <v>118</v>
      </c>
      <c r="B7" s="16">
        <f t="shared" si="0"/>
        <v>0</v>
      </c>
      <c r="C7" s="16" t="e">
        <f t="shared" si="1"/>
        <v>#DIV/0!</v>
      </c>
      <c r="D7" s="17">
        <f>VLOOKUP(A7,员工盘点表!D:K,8,FALSE)</f>
        <v>0</v>
      </c>
      <c r="E7" s="17" t="e">
        <f t="shared" si="2"/>
        <v>#DIV/0!</v>
      </c>
      <c r="F7" s="17" t="e">
        <f>VLOOKUP(A7,员工盘点表!D:X,14,0)&amp;VLOOKUP(A7,员工盘点表!D:X,19,0)</f>
        <v>#DIV/0!</v>
      </c>
      <c r="T7" s="19" t="s">
        <v>350</v>
      </c>
      <c r="U7" s="19">
        <v>3.5</v>
      </c>
    </row>
    <row r="8" spans="1:21">
      <c r="A8" s="16" t="s">
        <v>129</v>
      </c>
      <c r="B8" s="16">
        <f t="shared" si="0"/>
        <v>0</v>
      </c>
      <c r="C8" s="16" t="e">
        <f t="shared" si="1"/>
        <v>#DIV/0!</v>
      </c>
      <c r="D8" s="17">
        <f>VLOOKUP(A8,员工盘点表!D:K,8,FALSE)</f>
        <v>0</v>
      </c>
      <c r="E8" s="17" t="e">
        <f t="shared" si="2"/>
        <v>#DIV/0!</v>
      </c>
      <c r="F8" s="17" t="e">
        <f>VLOOKUP(A8,员工盘点表!D:X,14,0)&amp;VLOOKUP(A8,员工盘点表!D:X,19,0)</f>
        <v>#DIV/0!</v>
      </c>
      <c r="T8" s="19" t="s">
        <v>351</v>
      </c>
      <c r="U8" s="19">
        <v>1.5</v>
      </c>
    </row>
    <row r="9" spans="1:21">
      <c r="A9" s="16" t="s">
        <v>138</v>
      </c>
      <c r="B9" s="16">
        <f t="shared" si="0"/>
        <v>0</v>
      </c>
      <c r="C9" s="16" t="e">
        <f t="shared" si="1"/>
        <v>#DIV/0!</v>
      </c>
      <c r="D9" s="17">
        <f>VLOOKUP(A9,员工盘点表!D:K,8,FALSE)</f>
        <v>0</v>
      </c>
      <c r="E9" s="17" t="e">
        <f t="shared" si="2"/>
        <v>#DIV/0!</v>
      </c>
      <c r="F9" s="17" t="e">
        <f>VLOOKUP(A9,员工盘点表!D:X,14,0)&amp;VLOOKUP(A9,员工盘点表!D:X,19,0)</f>
        <v>#DIV/0!</v>
      </c>
      <c r="T9" s="19" t="s">
        <v>352</v>
      </c>
      <c r="U9" s="19">
        <v>3.2</v>
      </c>
    </row>
    <row r="10" spans="1:21">
      <c r="A10" s="16" t="s">
        <v>146</v>
      </c>
      <c r="B10" s="16">
        <f t="shared" si="0"/>
        <v>0</v>
      </c>
      <c r="C10" s="16" t="e">
        <f t="shared" si="1"/>
        <v>#DIV/0!</v>
      </c>
      <c r="D10" s="17">
        <f>VLOOKUP(A10,员工盘点表!D:K,8,FALSE)</f>
        <v>0</v>
      </c>
      <c r="E10" s="17" t="e">
        <f t="shared" si="2"/>
        <v>#DIV/0!</v>
      </c>
      <c r="F10" s="17" t="e">
        <f>VLOOKUP(A10,员工盘点表!D:X,14,0)&amp;VLOOKUP(A10,员工盘点表!D:X,19,0)</f>
        <v>#DIV/0!</v>
      </c>
      <c r="T10" s="19" t="s">
        <v>353</v>
      </c>
      <c r="U10" s="19">
        <v>1.5</v>
      </c>
    </row>
    <row r="11" spans="1:21">
      <c r="A11" s="16" t="s">
        <v>155</v>
      </c>
      <c r="B11" s="16">
        <f t="shared" si="0"/>
        <v>0</v>
      </c>
      <c r="C11" s="16" t="e">
        <f t="shared" si="1"/>
        <v>#DIV/0!</v>
      </c>
      <c r="D11" s="17">
        <f>VLOOKUP(A11,员工盘点表!D:K,8,FALSE)</f>
        <v>0</v>
      </c>
      <c r="E11" s="17" t="e">
        <f t="shared" si="2"/>
        <v>#DIV/0!</v>
      </c>
      <c r="F11" s="17" t="e">
        <f>VLOOKUP(A11,员工盘点表!D:X,14,0)&amp;VLOOKUP(A11,员工盘点表!D:X,19,0)</f>
        <v>#DIV/0!</v>
      </c>
      <c r="T11" s="19" t="s">
        <v>354</v>
      </c>
      <c r="U11" s="19">
        <v>1</v>
      </c>
    </row>
    <row r="12" spans="1:6">
      <c r="A12" s="16" t="s">
        <v>167</v>
      </c>
      <c r="B12" s="16">
        <f t="shared" si="0"/>
        <v>0</v>
      </c>
      <c r="C12" s="16" t="e">
        <f t="shared" si="1"/>
        <v>#DIV/0!</v>
      </c>
      <c r="D12" s="17">
        <f>VLOOKUP(A12,员工盘点表!D:K,8,FALSE)</f>
        <v>0</v>
      </c>
      <c r="E12" s="17" t="e">
        <f t="shared" si="2"/>
        <v>#DIV/0!</v>
      </c>
      <c r="F12" s="17" t="e">
        <f>VLOOKUP(A12,员工盘点表!D:X,14,0)&amp;VLOOKUP(A12,员工盘点表!D:X,19,0)</f>
        <v>#DIV/0!</v>
      </c>
    </row>
    <row r="13" spans="1:6">
      <c r="A13" s="16" t="s">
        <v>175</v>
      </c>
      <c r="B13" s="16">
        <f t="shared" si="0"/>
        <v>0</v>
      </c>
      <c r="C13" s="16" t="e">
        <f t="shared" si="1"/>
        <v>#DIV/0!</v>
      </c>
      <c r="D13" s="17">
        <f>VLOOKUP(A13,员工盘点表!D:K,8,FALSE)</f>
        <v>0</v>
      </c>
      <c r="E13" s="17" t="e">
        <f t="shared" si="2"/>
        <v>#DIV/0!</v>
      </c>
      <c r="F13" s="17" t="e">
        <f>VLOOKUP(A13,员工盘点表!D:X,14,0)&amp;VLOOKUP(A13,员工盘点表!D:X,19,0)</f>
        <v>#DIV/0!</v>
      </c>
    </row>
    <row r="14" spans="1:6">
      <c r="A14" s="16" t="s">
        <v>184</v>
      </c>
      <c r="B14" s="16">
        <f t="shared" si="0"/>
        <v>0</v>
      </c>
      <c r="C14" s="16" t="e">
        <f t="shared" si="1"/>
        <v>#DIV/0!</v>
      </c>
      <c r="D14" s="17">
        <f>VLOOKUP(A14,员工盘点表!D:K,8,FALSE)</f>
        <v>0</v>
      </c>
      <c r="E14" s="17" t="e">
        <f t="shared" si="2"/>
        <v>#DIV/0!</v>
      </c>
      <c r="F14" s="17" t="e">
        <f>VLOOKUP(A14,员工盘点表!D:X,14,0)&amp;VLOOKUP(A14,员工盘点表!D:X,19,0)</f>
        <v>#DIV/0!</v>
      </c>
    </row>
    <row r="15" spans="1:6">
      <c r="A15" s="16" t="s">
        <v>192</v>
      </c>
      <c r="B15" s="16">
        <f t="shared" si="0"/>
        <v>0</v>
      </c>
      <c r="C15" s="16" t="e">
        <f t="shared" si="1"/>
        <v>#DIV/0!</v>
      </c>
      <c r="D15" s="17">
        <f>VLOOKUP(A15,员工盘点表!D:K,8,FALSE)</f>
        <v>0</v>
      </c>
      <c r="E15" s="17" t="e">
        <f t="shared" si="2"/>
        <v>#DIV/0!</v>
      </c>
      <c r="F15" s="17" t="e">
        <f>VLOOKUP(A15,员工盘点表!D:X,14,0)&amp;VLOOKUP(A15,员工盘点表!D:X,19,0)</f>
        <v>#DIV/0!</v>
      </c>
    </row>
    <row r="16" spans="1:6">
      <c r="A16" s="16" t="s">
        <v>200</v>
      </c>
      <c r="B16" s="16">
        <f t="shared" si="0"/>
        <v>0</v>
      </c>
      <c r="C16" s="16" t="e">
        <f t="shared" si="1"/>
        <v>#DIV/0!</v>
      </c>
      <c r="D16" s="17">
        <f>VLOOKUP(A16,员工盘点表!D:K,8,FALSE)</f>
        <v>0</v>
      </c>
      <c r="E16" s="17" t="e">
        <f t="shared" si="2"/>
        <v>#DIV/0!</v>
      </c>
      <c r="F16" s="17" t="e">
        <f>VLOOKUP(A16,员工盘点表!D:X,14,0)&amp;VLOOKUP(A16,员工盘点表!D:X,19,0)</f>
        <v>#DIV/0!</v>
      </c>
    </row>
    <row r="17" spans="1:6">
      <c r="A17" s="16" t="s">
        <v>210</v>
      </c>
      <c r="B17" s="16">
        <f t="shared" si="0"/>
        <v>0</v>
      </c>
      <c r="C17" s="16" t="e">
        <f t="shared" si="1"/>
        <v>#DIV/0!</v>
      </c>
      <c r="D17" s="17">
        <f>VLOOKUP(A17,员工盘点表!D:K,8,FALSE)</f>
        <v>0</v>
      </c>
      <c r="E17" s="17" t="e">
        <f t="shared" si="2"/>
        <v>#DIV/0!</v>
      </c>
      <c r="F17" s="17" t="e">
        <f>VLOOKUP(A17,员工盘点表!D:X,14,0)&amp;VLOOKUP(A17,员工盘点表!D:X,19,0)</f>
        <v>#DIV/0!</v>
      </c>
    </row>
    <row r="18" spans="1:6">
      <c r="A18" s="16" t="s">
        <v>218</v>
      </c>
      <c r="B18" s="16">
        <f t="shared" si="0"/>
        <v>0</v>
      </c>
      <c r="C18" s="16" t="e">
        <f t="shared" si="1"/>
        <v>#DIV/0!</v>
      </c>
      <c r="D18" s="17">
        <f>VLOOKUP(A18,员工盘点表!D:K,8,FALSE)</f>
        <v>0</v>
      </c>
      <c r="E18" s="17" t="e">
        <f t="shared" si="2"/>
        <v>#DIV/0!</v>
      </c>
      <c r="F18" s="17" t="e">
        <f>VLOOKUP(A18,员工盘点表!D:X,14,0)&amp;VLOOKUP(A18,员工盘点表!D:X,19,0)</f>
        <v>#DIV/0!</v>
      </c>
    </row>
    <row r="19" spans="1:6">
      <c r="A19" s="16" t="s">
        <v>226</v>
      </c>
      <c r="B19" s="16">
        <f t="shared" si="0"/>
        <v>0</v>
      </c>
      <c r="C19" s="16" t="e">
        <f t="shared" si="1"/>
        <v>#DIV/0!</v>
      </c>
      <c r="D19" s="17">
        <f>VLOOKUP(A19,员工盘点表!D:K,8,FALSE)</f>
        <v>0</v>
      </c>
      <c r="E19" s="17" t="e">
        <f t="shared" si="2"/>
        <v>#DIV/0!</v>
      </c>
      <c r="F19" s="17" t="e">
        <f>VLOOKUP(A19,员工盘点表!D:X,14,0)&amp;VLOOKUP(A19,员工盘点表!D:X,19,0)</f>
        <v>#DIV/0!</v>
      </c>
    </row>
    <row r="20" spans="1:6">
      <c r="A20" s="16" t="s">
        <v>234</v>
      </c>
      <c r="B20" s="16">
        <f t="shared" si="0"/>
        <v>0</v>
      </c>
      <c r="C20" s="16" t="e">
        <f t="shared" si="1"/>
        <v>#DIV/0!</v>
      </c>
      <c r="D20" s="17">
        <f>VLOOKUP(A20,员工盘点表!D:K,8,FALSE)</f>
        <v>0</v>
      </c>
      <c r="E20" s="17" t="e">
        <f t="shared" si="2"/>
        <v>#DIV/0!</v>
      </c>
      <c r="F20" s="17" t="e">
        <f>VLOOKUP(A20,员工盘点表!D:X,14,0)&amp;VLOOKUP(A20,员工盘点表!D:X,19,0)</f>
        <v>#DIV/0!</v>
      </c>
    </row>
    <row r="21" spans="1:6">
      <c r="A21" s="16" t="s">
        <v>242</v>
      </c>
      <c r="B21" s="16">
        <f t="shared" si="0"/>
        <v>0</v>
      </c>
      <c r="C21" s="16" t="e">
        <f t="shared" si="1"/>
        <v>#DIV/0!</v>
      </c>
      <c r="D21" s="17">
        <f>VLOOKUP(A21,员工盘点表!D:K,8,FALSE)</f>
        <v>0</v>
      </c>
      <c r="E21" s="17" t="e">
        <f t="shared" si="2"/>
        <v>#DIV/0!</v>
      </c>
      <c r="F21" s="17" t="e">
        <f>VLOOKUP(A21,员工盘点表!D:X,14,0)&amp;VLOOKUP(A21,员工盘点表!D:X,19,0)</f>
        <v>#DIV/0!</v>
      </c>
    </row>
    <row r="22" spans="1:6">
      <c r="A22" s="16" t="s">
        <v>251</v>
      </c>
      <c r="B22" s="16">
        <f t="shared" si="0"/>
        <v>0</v>
      </c>
      <c r="C22" s="16" t="e">
        <f t="shared" si="1"/>
        <v>#DIV/0!</v>
      </c>
      <c r="D22" s="17">
        <f>VLOOKUP(A22,员工盘点表!D:K,8,FALSE)</f>
        <v>0</v>
      </c>
      <c r="E22" s="17" t="e">
        <f t="shared" si="2"/>
        <v>#DIV/0!</v>
      </c>
      <c r="F22" s="17" t="e">
        <f>VLOOKUP(A22,员工盘点表!D:X,14,0)&amp;VLOOKUP(A22,员工盘点表!D:X,19,0)</f>
        <v>#DIV/0!</v>
      </c>
    </row>
    <row r="23" spans="1:6">
      <c r="A23" s="16" t="s">
        <v>260</v>
      </c>
      <c r="B23" s="16">
        <f t="shared" si="0"/>
        <v>0</v>
      </c>
      <c r="C23" s="16" t="e">
        <f t="shared" si="1"/>
        <v>#DIV/0!</v>
      </c>
      <c r="D23" s="17">
        <f>VLOOKUP(A23,员工盘点表!D:K,8,FALSE)</f>
        <v>0</v>
      </c>
      <c r="E23" s="17" t="e">
        <f t="shared" si="2"/>
        <v>#DIV/0!</v>
      </c>
      <c r="F23" s="17" t="e">
        <f>VLOOKUP(A23,员工盘点表!D:X,14,0)&amp;VLOOKUP(A23,员工盘点表!D:X,19,0)</f>
        <v>#DIV/0!</v>
      </c>
    </row>
    <row r="24" spans="1:6">
      <c r="A24" s="16" t="s">
        <v>266</v>
      </c>
      <c r="B24" s="16">
        <f t="shared" si="0"/>
        <v>0</v>
      </c>
      <c r="C24" s="16" t="e">
        <f t="shared" si="1"/>
        <v>#DIV/0!</v>
      </c>
      <c r="D24" s="17">
        <f>VLOOKUP(A24,员工盘点表!D:K,8,FALSE)</f>
        <v>0</v>
      </c>
      <c r="E24" s="17" t="e">
        <f t="shared" si="2"/>
        <v>#DIV/0!</v>
      </c>
      <c r="F24" s="17" t="e">
        <f>VLOOKUP(A24,员工盘点表!D:X,14,0)&amp;VLOOKUP(A24,员工盘点表!D:X,19,0)</f>
        <v>#DIV/0!</v>
      </c>
    </row>
    <row r="25" spans="1:6">
      <c r="A25" s="16" t="s">
        <v>272</v>
      </c>
      <c r="B25" s="16">
        <f t="shared" si="0"/>
        <v>0</v>
      </c>
      <c r="C25" s="16" t="e">
        <f t="shared" si="1"/>
        <v>#DIV/0!</v>
      </c>
      <c r="D25" s="17">
        <f>VLOOKUP(A25,员工盘点表!D:K,8,FALSE)</f>
        <v>0</v>
      </c>
      <c r="E25" s="17" t="e">
        <f t="shared" si="2"/>
        <v>#DIV/0!</v>
      </c>
      <c r="F25" s="17" t="e">
        <f>VLOOKUP(A25,员工盘点表!D:X,14,0)&amp;VLOOKUP(A25,员工盘点表!D:X,19,0)</f>
        <v>#DIV/0!</v>
      </c>
    </row>
    <row r="26" spans="1:6">
      <c r="A26" s="16" t="s">
        <v>279</v>
      </c>
      <c r="B26" s="16">
        <f t="shared" si="0"/>
        <v>0</v>
      </c>
      <c r="C26" s="16" t="e">
        <f t="shared" si="1"/>
        <v>#DIV/0!</v>
      </c>
      <c r="D26" s="17">
        <f>VLOOKUP(A26,员工盘点表!D:K,8,FALSE)</f>
        <v>0</v>
      </c>
      <c r="E26" s="17" t="e">
        <f t="shared" si="2"/>
        <v>#DIV/0!</v>
      </c>
      <c r="F26" s="17" t="e">
        <f>VLOOKUP(A26,员工盘点表!D:X,14,0)&amp;VLOOKUP(A26,员工盘点表!D:X,19,0)</f>
        <v>#DIV/0!</v>
      </c>
    </row>
    <row r="27" spans="1:6">
      <c r="A27" s="16" t="s">
        <v>287</v>
      </c>
      <c r="B27" s="16">
        <f t="shared" si="0"/>
        <v>0</v>
      </c>
      <c r="C27" s="16" t="e">
        <f t="shared" si="1"/>
        <v>#DIV/0!</v>
      </c>
      <c r="D27" s="17">
        <f>VLOOKUP(A27,员工盘点表!D:K,8,FALSE)</f>
        <v>0</v>
      </c>
      <c r="E27" s="17" t="e">
        <f t="shared" si="2"/>
        <v>#DIV/0!</v>
      </c>
      <c r="F27" s="17" t="e">
        <f>VLOOKUP(A27,员工盘点表!D:X,14,0)&amp;VLOOKUP(A27,员工盘点表!D:X,19,0)</f>
        <v>#DIV/0!</v>
      </c>
    </row>
    <row r="28" spans="1:6">
      <c r="A28" s="16" t="s">
        <v>295</v>
      </c>
      <c r="B28" s="16">
        <f t="shared" si="0"/>
        <v>0</v>
      </c>
      <c r="C28" s="16" t="e">
        <f t="shared" si="1"/>
        <v>#DIV/0!</v>
      </c>
      <c r="D28" s="17">
        <f>VLOOKUP(A28,员工盘点表!D:K,8,FALSE)</f>
        <v>0</v>
      </c>
      <c r="E28" s="17" t="e">
        <f t="shared" si="2"/>
        <v>#DIV/0!</v>
      </c>
      <c r="F28" s="17" t="e">
        <f>VLOOKUP(A28,员工盘点表!D:X,14,0)&amp;VLOOKUP(A28,员工盘点表!D:X,19,0)</f>
        <v>#DIV/0!</v>
      </c>
    </row>
    <row r="29" spans="1:6">
      <c r="A29" s="16" t="s">
        <v>302</v>
      </c>
      <c r="B29" s="16">
        <f t="shared" si="0"/>
        <v>0</v>
      </c>
      <c r="C29" s="16" t="e">
        <f t="shared" si="1"/>
        <v>#DIV/0!</v>
      </c>
      <c r="D29" s="17">
        <f>VLOOKUP(A29,员工盘点表!D:K,8,FALSE)</f>
        <v>0</v>
      </c>
      <c r="E29" s="17" t="e">
        <f t="shared" si="2"/>
        <v>#DIV/0!</v>
      </c>
      <c r="F29" s="17" t="e">
        <f>VLOOKUP(A29,员工盘点表!D:X,14,0)&amp;VLOOKUP(A29,员工盘点表!D:X,19,0)</f>
        <v>#DIV/0!</v>
      </c>
    </row>
    <row r="30" spans="1:6">
      <c r="A30" s="16" t="s">
        <v>309</v>
      </c>
      <c r="B30" s="16">
        <f t="shared" si="0"/>
        <v>0</v>
      </c>
      <c r="C30" s="16" t="e">
        <f t="shared" si="1"/>
        <v>#DIV/0!</v>
      </c>
      <c r="D30" s="17">
        <f>VLOOKUP(A30,员工盘点表!D:K,8,FALSE)</f>
        <v>0</v>
      </c>
      <c r="E30" s="17" t="e">
        <f t="shared" si="2"/>
        <v>#DIV/0!</v>
      </c>
      <c r="F30" s="17" t="e">
        <f>VLOOKUP(A30,员工盘点表!D:X,14,0)&amp;VLOOKUP(A30,员工盘点表!D:X,19,0)</f>
        <v>#DIV/0!</v>
      </c>
    </row>
    <row r="31" spans="1:6">
      <c r="A31" s="16" t="s">
        <v>315</v>
      </c>
      <c r="B31" s="16">
        <f t="shared" si="0"/>
        <v>0</v>
      </c>
      <c r="C31" s="16" t="e">
        <f t="shared" si="1"/>
        <v>#DIV/0!</v>
      </c>
      <c r="D31" s="17">
        <f>VLOOKUP(A31,员工盘点表!D:K,8,FALSE)</f>
        <v>0</v>
      </c>
      <c r="E31" s="17" t="e">
        <f t="shared" si="2"/>
        <v>#DIV/0!</v>
      </c>
      <c r="F31" s="17" t="e">
        <f>VLOOKUP(A31,员工盘点表!D:X,14,0)&amp;VLOOKUP(A31,员工盘点表!D:X,19,0)</f>
        <v>#DIV/0!</v>
      </c>
    </row>
    <row r="32" spans="1:6">
      <c r="A32" s="16" t="s">
        <v>322</v>
      </c>
      <c r="B32" s="16">
        <f t="shared" si="0"/>
        <v>0</v>
      </c>
      <c r="C32" s="16" t="e">
        <f t="shared" si="1"/>
        <v>#DIV/0!</v>
      </c>
      <c r="D32" s="17">
        <f>VLOOKUP(A32,员工盘点表!D:K,8,FALSE)</f>
        <v>0</v>
      </c>
      <c r="E32" s="17" t="e">
        <f t="shared" si="2"/>
        <v>#DIV/0!</v>
      </c>
      <c r="F32" s="17" t="e">
        <f>VLOOKUP(A32,员工盘点表!D:X,14,0)&amp;VLOOKUP(A32,员工盘点表!D:X,19,0)</f>
        <v>#DIV/0!</v>
      </c>
    </row>
    <row r="33" spans="1:6">
      <c r="A33" s="16" t="s">
        <v>329</v>
      </c>
      <c r="B33" s="16">
        <f t="shared" si="0"/>
        <v>0</v>
      </c>
      <c r="C33" s="16" t="e">
        <f t="shared" si="1"/>
        <v>#DIV/0!</v>
      </c>
      <c r="D33" s="17">
        <f>VLOOKUP(A33,员工盘点表!D:K,8,FALSE)</f>
        <v>0</v>
      </c>
      <c r="E33" s="17" t="e">
        <f t="shared" si="2"/>
        <v>#DIV/0!</v>
      </c>
      <c r="F33" s="17" t="e">
        <f>VLOOKUP(A33,员工盘点表!D:X,14,0)&amp;VLOOKUP(A33,员工盘点表!D:X,19,0)</f>
        <v>#DIV/0!</v>
      </c>
    </row>
    <row r="34" spans="1:6">
      <c r="A34" s="17"/>
      <c r="B34" s="16" t="e">
        <f t="shared" si="0"/>
        <v>#N/A</v>
      </c>
      <c r="C34" s="16" t="e">
        <f t="shared" si="1"/>
        <v>#N/A</v>
      </c>
      <c r="D34" s="17" t="e">
        <f>VLOOKUP(A34,员工盘点表!D:K,8,FALSE)</f>
        <v>#N/A</v>
      </c>
      <c r="E34" s="17" t="e">
        <f t="shared" si="2"/>
        <v>#N/A</v>
      </c>
      <c r="F34" s="17" t="e">
        <f>VLOOKUP(A34,员工盘点表!D:X,14,0)&amp;VLOOKUP(A34,员工盘点表!D:X,19,0)</f>
        <v>#N/A</v>
      </c>
    </row>
    <row r="35" spans="1:6">
      <c r="A35" s="17"/>
      <c r="B35" s="16" t="e">
        <f t="shared" si="0"/>
        <v>#N/A</v>
      </c>
      <c r="C35" s="16" t="e">
        <f t="shared" si="1"/>
        <v>#N/A</v>
      </c>
      <c r="D35" s="17" t="e">
        <f>VLOOKUP(A35,员工盘点表!D:K,8,FALSE)</f>
        <v>#N/A</v>
      </c>
      <c r="E35" s="17" t="e">
        <f t="shared" si="2"/>
        <v>#N/A</v>
      </c>
      <c r="F35" s="17" t="e">
        <f>VLOOKUP(A35,员工盘点表!D:X,14,0)&amp;VLOOKUP(A35,员工盘点表!D:X,19,0)</f>
        <v>#N/A</v>
      </c>
    </row>
    <row r="36" spans="1:6">
      <c r="A36" s="17"/>
      <c r="B36" s="16" t="e">
        <f t="shared" si="0"/>
        <v>#N/A</v>
      </c>
      <c r="C36" s="16" t="e">
        <f t="shared" si="1"/>
        <v>#N/A</v>
      </c>
      <c r="D36" s="17" t="e">
        <f>VLOOKUP(A36,员工盘点表!D:K,8,FALSE)</f>
        <v>#N/A</v>
      </c>
      <c r="E36" s="17" t="e">
        <f t="shared" si="2"/>
        <v>#N/A</v>
      </c>
      <c r="F36" s="17" t="e">
        <f>VLOOKUP(A36,员工盘点表!D:X,14,0)&amp;VLOOKUP(A36,员工盘点表!D:X,19,0)</f>
        <v>#N/A</v>
      </c>
    </row>
    <row r="37" spans="1:6">
      <c r="A37" s="17"/>
      <c r="B37" s="16" t="e">
        <f t="shared" si="0"/>
        <v>#N/A</v>
      </c>
      <c r="C37" s="16" t="e">
        <f t="shared" si="1"/>
        <v>#N/A</v>
      </c>
      <c r="D37" s="17" t="e">
        <f>VLOOKUP(A37,员工盘点表!D:K,8,FALSE)</f>
        <v>#N/A</v>
      </c>
      <c r="E37" s="17" t="e">
        <f t="shared" si="2"/>
        <v>#N/A</v>
      </c>
      <c r="F37" s="17" t="e">
        <f>VLOOKUP(A37,员工盘点表!D:X,14,0)&amp;VLOOKUP(A37,员工盘点表!D:X,19,0)</f>
        <v>#N/A</v>
      </c>
    </row>
    <row r="38" spans="1:6">
      <c r="A38" s="17"/>
      <c r="B38" s="16" t="e">
        <f t="shared" si="0"/>
        <v>#N/A</v>
      </c>
      <c r="C38" s="16" t="e">
        <f t="shared" si="1"/>
        <v>#N/A</v>
      </c>
      <c r="D38" s="17" t="e">
        <f>VLOOKUP(A38,员工盘点表!D:K,8,FALSE)</f>
        <v>#N/A</v>
      </c>
      <c r="E38" s="17" t="e">
        <f t="shared" si="2"/>
        <v>#N/A</v>
      </c>
      <c r="F38" s="17" t="e">
        <f>VLOOKUP(A38,员工盘点表!D:X,14,0)&amp;VLOOKUP(A38,员工盘点表!D:X,19,0)</f>
        <v>#N/A</v>
      </c>
    </row>
    <row r="39" spans="1:6">
      <c r="A39" s="17"/>
      <c r="B39" s="16" t="e">
        <f t="shared" si="0"/>
        <v>#N/A</v>
      </c>
      <c r="C39" s="16" t="e">
        <f t="shared" si="1"/>
        <v>#N/A</v>
      </c>
      <c r="D39" s="17" t="e">
        <f>VLOOKUP(A39,员工盘点表!D:K,8,FALSE)</f>
        <v>#N/A</v>
      </c>
      <c r="E39" s="17" t="e">
        <f t="shared" si="2"/>
        <v>#N/A</v>
      </c>
      <c r="F39" s="17" t="e">
        <f>VLOOKUP(A39,员工盘点表!D:X,14,0)&amp;VLOOKUP(A39,员工盘点表!D:X,19,0)</f>
        <v>#N/A</v>
      </c>
    </row>
    <row r="40" spans="1:6">
      <c r="A40" s="17"/>
      <c r="B40" s="16" t="e">
        <f t="shared" si="0"/>
        <v>#N/A</v>
      </c>
      <c r="C40" s="16" t="e">
        <f t="shared" si="1"/>
        <v>#N/A</v>
      </c>
      <c r="D40" s="17" t="e">
        <f>VLOOKUP(A40,员工盘点表!D:K,8,FALSE)</f>
        <v>#N/A</v>
      </c>
      <c r="E40" s="17" t="e">
        <f t="shared" si="2"/>
        <v>#N/A</v>
      </c>
      <c r="F40" s="17" t="e">
        <f>VLOOKUP(A40,员工盘点表!D:X,14,0)&amp;VLOOKUP(A40,员工盘点表!D:X,19,0)</f>
        <v>#N/A</v>
      </c>
    </row>
    <row r="41" spans="1:6">
      <c r="A41" s="17"/>
      <c r="B41" s="16" t="e">
        <f t="shared" si="0"/>
        <v>#N/A</v>
      </c>
      <c r="C41" s="16" t="e">
        <f t="shared" si="1"/>
        <v>#N/A</v>
      </c>
      <c r="D41" s="17" t="e">
        <f>VLOOKUP(A41,员工盘点表!D:K,8,FALSE)</f>
        <v>#N/A</v>
      </c>
      <c r="E41" s="17" t="e">
        <f t="shared" si="2"/>
        <v>#N/A</v>
      </c>
      <c r="F41" s="17" t="e">
        <f>VLOOKUP(A41,员工盘点表!D:X,14,0)&amp;VLOOKUP(A41,员工盘点表!D:X,19,0)</f>
        <v>#N/A</v>
      </c>
    </row>
    <row r="42" spans="1:6">
      <c r="A42" s="17"/>
      <c r="B42" s="16" t="e">
        <f t="shared" si="0"/>
        <v>#N/A</v>
      </c>
      <c r="C42" s="16" t="e">
        <f t="shared" si="1"/>
        <v>#N/A</v>
      </c>
      <c r="D42" s="17" t="e">
        <f>VLOOKUP(A42,员工盘点表!D:K,8,FALSE)</f>
        <v>#N/A</v>
      </c>
      <c r="E42" s="17" t="e">
        <f t="shared" si="2"/>
        <v>#N/A</v>
      </c>
      <c r="F42" s="17" t="e">
        <f>VLOOKUP(A42,员工盘点表!D:X,14,0)&amp;VLOOKUP(A42,员工盘点表!D:X,19,0)</f>
        <v>#N/A</v>
      </c>
    </row>
    <row r="43" spans="1:6">
      <c r="A43" s="17"/>
      <c r="B43" s="16" t="e">
        <f t="shared" si="0"/>
        <v>#N/A</v>
      </c>
      <c r="C43" s="16" t="e">
        <f t="shared" si="1"/>
        <v>#N/A</v>
      </c>
      <c r="D43" s="17" t="e">
        <f>VLOOKUP(A43,员工盘点表!D:K,8,FALSE)</f>
        <v>#N/A</v>
      </c>
      <c r="E43" s="17" t="e">
        <f t="shared" si="2"/>
        <v>#N/A</v>
      </c>
      <c r="F43" s="17" t="e">
        <f>VLOOKUP(A43,员工盘点表!D:X,14,0)&amp;VLOOKUP(A43,员工盘点表!D:X,19,0)</f>
        <v>#N/A</v>
      </c>
    </row>
    <row r="44" spans="1:6">
      <c r="A44" s="17"/>
      <c r="B44" s="16" t="e">
        <f t="shared" si="0"/>
        <v>#N/A</v>
      </c>
      <c r="C44" s="16" t="e">
        <f t="shared" si="1"/>
        <v>#N/A</v>
      </c>
      <c r="D44" s="17" t="e">
        <f>VLOOKUP(A44,员工盘点表!D:K,8,FALSE)</f>
        <v>#N/A</v>
      </c>
      <c r="E44" s="17" t="e">
        <f t="shared" si="2"/>
        <v>#N/A</v>
      </c>
      <c r="F44" s="17" t="e">
        <f>VLOOKUP(A44,员工盘点表!D:X,14,0)&amp;VLOOKUP(A44,员工盘点表!D:X,19,0)</f>
        <v>#N/A</v>
      </c>
    </row>
    <row r="45" spans="1:6">
      <c r="A45" s="17"/>
      <c r="B45" s="16" t="e">
        <f t="shared" si="0"/>
        <v>#N/A</v>
      </c>
      <c r="C45" s="16" t="e">
        <f t="shared" si="1"/>
        <v>#N/A</v>
      </c>
      <c r="D45" s="17" t="e">
        <f>VLOOKUP(A45,员工盘点表!D:K,8,FALSE)</f>
        <v>#N/A</v>
      </c>
      <c r="E45" s="17" t="e">
        <f t="shared" si="2"/>
        <v>#N/A</v>
      </c>
      <c r="F45" s="17" t="e">
        <f>VLOOKUP(A45,员工盘点表!D:X,14,0)&amp;VLOOKUP(A45,员工盘点表!D:X,19,0)</f>
        <v>#N/A</v>
      </c>
    </row>
    <row r="46" spans="1:6">
      <c r="A46" s="17"/>
      <c r="B46" s="16" t="e">
        <f t="shared" si="0"/>
        <v>#N/A</v>
      </c>
      <c r="C46" s="16" t="e">
        <f t="shared" si="1"/>
        <v>#N/A</v>
      </c>
      <c r="D46" s="17" t="e">
        <f>VLOOKUP(A46,员工盘点表!D:K,8,FALSE)</f>
        <v>#N/A</v>
      </c>
      <c r="E46" s="17" t="e">
        <f t="shared" si="2"/>
        <v>#N/A</v>
      </c>
      <c r="F46" s="17" t="e">
        <f>VLOOKUP(A46,员工盘点表!D:X,14,0)&amp;VLOOKUP(A46,员工盘点表!D:X,19,0)</f>
        <v>#N/A</v>
      </c>
    </row>
    <row r="47" spans="1:6">
      <c r="A47" s="17"/>
      <c r="B47" s="16" t="e">
        <f t="shared" si="0"/>
        <v>#N/A</v>
      </c>
      <c r="C47" s="16" t="e">
        <f t="shared" si="1"/>
        <v>#N/A</v>
      </c>
      <c r="D47" s="17" t="e">
        <f>VLOOKUP(A47,员工盘点表!D:K,8,FALSE)</f>
        <v>#N/A</v>
      </c>
      <c r="E47" s="17" t="e">
        <f t="shared" si="2"/>
        <v>#N/A</v>
      </c>
      <c r="F47" s="17" t="e">
        <f>VLOOKUP(A47,员工盘点表!D:X,14,0)&amp;VLOOKUP(A47,员工盘点表!D:X,19,0)</f>
        <v>#N/A</v>
      </c>
    </row>
    <row r="48" spans="1:6">
      <c r="A48" s="17"/>
      <c r="B48" s="16" t="e">
        <f t="shared" si="0"/>
        <v>#N/A</v>
      </c>
      <c r="C48" s="16" t="e">
        <f t="shared" si="1"/>
        <v>#N/A</v>
      </c>
      <c r="D48" s="17" t="e">
        <f>VLOOKUP(A48,员工盘点表!D:K,8,FALSE)</f>
        <v>#N/A</v>
      </c>
      <c r="E48" s="17" t="e">
        <f t="shared" si="2"/>
        <v>#N/A</v>
      </c>
      <c r="F48" s="17" t="e">
        <f>VLOOKUP(A48,员工盘点表!D:X,14,0)&amp;VLOOKUP(A48,员工盘点表!D:X,19,0)</f>
        <v>#N/A</v>
      </c>
    </row>
    <row r="49" spans="1:6">
      <c r="A49" s="17"/>
      <c r="B49" s="16" t="e">
        <f t="shared" si="0"/>
        <v>#N/A</v>
      </c>
      <c r="C49" s="16" t="e">
        <f t="shared" si="1"/>
        <v>#N/A</v>
      </c>
      <c r="D49" s="17" t="e">
        <f>VLOOKUP(A49,员工盘点表!D:K,8,FALSE)</f>
        <v>#N/A</v>
      </c>
      <c r="E49" s="17" t="e">
        <f t="shared" si="2"/>
        <v>#N/A</v>
      </c>
      <c r="F49" s="17" t="e">
        <f>VLOOKUP(A49,员工盘点表!D:X,14,0)&amp;VLOOKUP(A49,员工盘点表!D:X,19,0)</f>
        <v>#N/A</v>
      </c>
    </row>
    <row r="50" spans="1:6">
      <c r="A50" s="17"/>
      <c r="B50" s="16" t="e">
        <f t="shared" si="0"/>
        <v>#N/A</v>
      </c>
      <c r="C50" s="16" t="e">
        <f t="shared" si="1"/>
        <v>#N/A</v>
      </c>
      <c r="D50" s="17" t="e">
        <f>VLOOKUP(A50,员工盘点表!D:K,8,FALSE)</f>
        <v>#N/A</v>
      </c>
      <c r="E50" s="17" t="e">
        <f t="shared" si="2"/>
        <v>#N/A</v>
      </c>
      <c r="F50" s="17" t="e">
        <f>VLOOKUP(A50,员工盘点表!D:X,14,0)&amp;VLOOKUP(A50,员工盘点表!D:X,19,0)</f>
        <v>#N/A</v>
      </c>
    </row>
  </sheetData>
  <conditionalFormatting sqref="A7">
    <cfRule type="duplicateValues" dxfId="0" priority="4"/>
    <cfRule type="duplicateValues" dxfId="0" priority="3"/>
  </conditionalFormatting>
  <conditionalFormatting sqref="A8">
    <cfRule type="duplicateValues" dxfId="0" priority="2"/>
    <cfRule type="duplicateValues" dxfId="0" priority="1"/>
  </conditionalFormatting>
  <conditionalFormatting sqref="A9">
    <cfRule type="duplicateValues" dxfId="0" priority="11"/>
    <cfRule type="duplicateValues" dxfId="0" priority="10"/>
  </conditionalFormatting>
  <conditionalFormatting sqref="A10">
    <cfRule type="duplicateValues" dxfId="0" priority="9"/>
    <cfRule type="duplicateValues" dxfId="0" priority="8"/>
  </conditionalFormatting>
  <conditionalFormatting sqref="A30">
    <cfRule type="duplicateValues" dxfId="0" priority="5"/>
  </conditionalFormatting>
  <conditionalFormatting sqref="A11:A33 A3:A4">
    <cfRule type="duplicateValues" dxfId="0" priority="7"/>
  </conditionalFormatting>
  <conditionalFormatting sqref="A11:A25 A27:A28">
    <cfRule type="duplicateValues" dxfId="0" priority="6"/>
  </conditionalFormatting>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7"/>
  <sheetViews>
    <sheetView showGridLines="0" zoomScale="70" zoomScaleNormal="70" workbookViewId="0">
      <selection activeCell="G16" sqref="G16"/>
    </sheetView>
  </sheetViews>
  <sheetFormatPr defaultColWidth="8.72727272727273" defaultRowHeight="16.5"/>
  <cols>
    <col min="1" max="2" width="4.45454545454545" style="1" customWidth="1"/>
    <col min="3" max="5" width="33.0909090909091" style="1" customWidth="1"/>
    <col min="6" max="6" width="3.45454545454545" style="1" customWidth="1"/>
    <col min="7" max="8" width="4.45454545454545" style="1" customWidth="1"/>
    <col min="9" max="11" width="33.0909090909091" style="1" customWidth="1"/>
    <col min="12" max="12" width="8.72727272727273" style="1"/>
    <col min="13" max="13" width="17.2727272727273" style="2" customWidth="1"/>
    <col min="14" max="14" width="13" style="2" customWidth="1"/>
    <col min="15" max="15" width="8.72727272727273" style="2"/>
    <col min="16" max="16" width="15.5454545454545" style="2" customWidth="1"/>
    <col min="17" max="18" width="19.1818181818182" style="2" customWidth="1"/>
    <col min="19" max="19" width="8.72727272727273" style="2"/>
    <col min="20" max="16384" width="8.72727272727273" style="1"/>
  </cols>
  <sheetData>
    <row r="1" ht="44" customHeight="1" spans="1:21">
      <c r="A1" s="3" t="s">
        <v>355</v>
      </c>
      <c r="B1" s="3"/>
      <c r="C1" s="3"/>
      <c r="D1" s="3"/>
      <c r="E1" s="3"/>
      <c r="G1" s="3" t="s">
        <v>356</v>
      </c>
      <c r="H1" s="3"/>
      <c r="I1" s="3"/>
      <c r="J1" s="3"/>
      <c r="K1" s="3"/>
      <c r="M1" s="9" t="s">
        <v>357</v>
      </c>
      <c r="N1" s="9"/>
      <c r="O1" s="9"/>
      <c r="P1" s="9"/>
      <c r="Q1" s="9"/>
      <c r="R1" s="9"/>
      <c r="S1" s="9"/>
      <c r="T1" s="9"/>
      <c r="U1" s="9"/>
    </row>
    <row r="2" ht="88" customHeight="1" spans="1:11">
      <c r="A2" s="4" t="s">
        <v>12</v>
      </c>
      <c r="B2" s="5" t="s">
        <v>358</v>
      </c>
      <c r="C2" s="6" t="s">
        <v>359</v>
      </c>
      <c r="D2" s="6" t="s">
        <v>360</v>
      </c>
      <c r="E2" s="6" t="s">
        <v>361</v>
      </c>
      <c r="G2" s="5" t="s">
        <v>12</v>
      </c>
      <c r="H2" s="5" t="s">
        <v>358</v>
      </c>
      <c r="I2" s="6" t="s">
        <v>362</v>
      </c>
      <c r="J2" s="6" t="s">
        <v>363</v>
      </c>
      <c r="K2" s="6" t="s">
        <v>364</v>
      </c>
    </row>
    <row r="3" ht="88" customHeight="1" spans="1:11">
      <c r="A3" s="7"/>
      <c r="B3" s="5" t="s">
        <v>365</v>
      </c>
      <c r="C3" s="6" t="s">
        <v>366</v>
      </c>
      <c r="D3" s="6" t="s">
        <v>367</v>
      </c>
      <c r="E3" s="6" t="s">
        <v>368</v>
      </c>
      <c r="G3" s="5"/>
      <c r="H3" s="5" t="s">
        <v>365</v>
      </c>
      <c r="I3" s="6" t="s">
        <v>369</v>
      </c>
      <c r="J3" s="6" t="s">
        <v>370</v>
      </c>
      <c r="K3" s="6" t="s">
        <v>371</v>
      </c>
    </row>
    <row r="4" ht="88" customHeight="1" spans="1:11">
      <c r="A4" s="8"/>
      <c r="B4" s="5" t="s">
        <v>372</v>
      </c>
      <c r="C4" s="6" t="s">
        <v>373</v>
      </c>
      <c r="D4" s="6" t="s">
        <v>374</v>
      </c>
      <c r="E4" s="6" t="s">
        <v>375</v>
      </c>
      <c r="G4" s="5"/>
      <c r="H4" s="5" t="s">
        <v>372</v>
      </c>
      <c r="I4" s="6" t="s">
        <v>376</v>
      </c>
      <c r="J4" s="6" t="s">
        <v>377</v>
      </c>
      <c r="K4" s="6" t="s">
        <v>378</v>
      </c>
    </row>
    <row r="5" ht="20" customHeight="1" spans="3:11">
      <c r="C5" s="5" t="s">
        <v>372</v>
      </c>
      <c r="D5" s="5" t="s">
        <v>365</v>
      </c>
      <c r="E5" s="5" t="s">
        <v>358</v>
      </c>
      <c r="I5" s="5" t="s">
        <v>372</v>
      </c>
      <c r="J5" s="5" t="s">
        <v>365</v>
      </c>
      <c r="K5" s="5" t="s">
        <v>358</v>
      </c>
    </row>
    <row r="6" ht="20" customHeight="1" spans="3:11">
      <c r="C6" s="5" t="s">
        <v>11</v>
      </c>
      <c r="D6" s="5"/>
      <c r="E6" s="5"/>
      <c r="I6" s="5" t="s">
        <v>11</v>
      </c>
      <c r="J6" s="5"/>
      <c r="K6" s="5"/>
    </row>
    <row r="7" ht="50" customHeight="1"/>
    <row r="16" ht="25" spans="13:21">
      <c r="M16" s="9" t="s">
        <v>357</v>
      </c>
      <c r="N16" s="9"/>
      <c r="O16" s="9"/>
      <c r="P16" s="9"/>
      <c r="Q16" s="9"/>
      <c r="R16" s="9"/>
      <c r="S16" s="9"/>
      <c r="T16" s="9"/>
      <c r="U16" s="9"/>
    </row>
    <row r="18" spans="13:21">
      <c r="M18" s="10" t="s">
        <v>379</v>
      </c>
      <c r="N18" s="10" t="s">
        <v>380</v>
      </c>
      <c r="P18" s="10" t="s">
        <v>345</v>
      </c>
      <c r="Q18" s="10" t="s">
        <v>343</v>
      </c>
      <c r="R18" s="12"/>
      <c r="T18" s="10" t="s">
        <v>381</v>
      </c>
      <c r="U18" s="10" t="s">
        <v>382</v>
      </c>
    </row>
    <row r="19" spans="13:21">
      <c r="M19" s="11" t="s">
        <v>346</v>
      </c>
      <c r="N19" s="11" t="s">
        <v>383</v>
      </c>
      <c r="P19" s="11" t="s">
        <v>346</v>
      </c>
      <c r="Q19" s="11" t="s">
        <v>358</v>
      </c>
      <c r="R19" s="2">
        <v>5</v>
      </c>
      <c r="T19" s="11">
        <v>-1</v>
      </c>
      <c r="U19" s="11" t="s">
        <v>384</v>
      </c>
    </row>
    <row r="20" spans="13:21">
      <c r="M20" s="11" t="s">
        <v>347</v>
      </c>
      <c r="N20" s="11" t="s">
        <v>385</v>
      </c>
      <c r="P20" s="11" t="s">
        <v>347</v>
      </c>
      <c r="Q20" s="11" t="s">
        <v>358</v>
      </c>
      <c r="R20" s="2">
        <v>4.5</v>
      </c>
      <c r="T20" s="11">
        <v>0.1</v>
      </c>
      <c r="U20" s="11" t="s">
        <v>372</v>
      </c>
    </row>
    <row r="21" spans="13:21">
      <c r="M21" s="11" t="s">
        <v>348</v>
      </c>
      <c r="N21" s="11" t="s">
        <v>386</v>
      </c>
      <c r="P21" s="11" t="s">
        <v>348</v>
      </c>
      <c r="Q21" s="11" t="s">
        <v>365</v>
      </c>
      <c r="R21" s="2">
        <v>3.2</v>
      </c>
      <c r="T21" s="11">
        <v>3</v>
      </c>
      <c r="U21" s="11" t="s">
        <v>365</v>
      </c>
    </row>
    <row r="22" spans="13:21">
      <c r="M22" s="11" t="s">
        <v>349</v>
      </c>
      <c r="N22" s="11" t="s">
        <v>387</v>
      </c>
      <c r="P22" s="11" t="s">
        <v>349</v>
      </c>
      <c r="Q22" s="11" t="s">
        <v>358</v>
      </c>
      <c r="R22" s="2">
        <v>4.5</v>
      </c>
      <c r="T22" s="11">
        <v>4</v>
      </c>
      <c r="U22" s="11" t="s">
        <v>358</v>
      </c>
    </row>
    <row r="23" spans="13:18">
      <c r="M23" s="11" t="s">
        <v>350</v>
      </c>
      <c r="N23" s="11" t="s">
        <v>388</v>
      </c>
      <c r="P23" s="11" t="s">
        <v>350</v>
      </c>
      <c r="Q23" s="11" t="s">
        <v>365</v>
      </c>
      <c r="R23" s="2">
        <v>3.5</v>
      </c>
    </row>
    <row r="24" spans="13:18">
      <c r="M24" s="11" t="s">
        <v>351</v>
      </c>
      <c r="N24" s="11" t="s">
        <v>389</v>
      </c>
      <c r="P24" s="11" t="s">
        <v>351</v>
      </c>
      <c r="Q24" s="11" t="s">
        <v>372</v>
      </c>
      <c r="R24" s="2">
        <v>1.5</v>
      </c>
    </row>
    <row r="25" spans="13:18">
      <c r="M25" s="11" t="s">
        <v>352</v>
      </c>
      <c r="N25" s="11" t="s">
        <v>390</v>
      </c>
      <c r="P25" s="11" t="s">
        <v>352</v>
      </c>
      <c r="Q25" s="11" t="s">
        <v>365</v>
      </c>
      <c r="R25" s="2">
        <v>3.2</v>
      </c>
    </row>
    <row r="26" spans="13:18">
      <c r="M26" s="11" t="s">
        <v>353</v>
      </c>
      <c r="N26" s="11" t="s">
        <v>391</v>
      </c>
      <c r="P26" s="11" t="s">
        <v>353</v>
      </c>
      <c r="Q26" s="11" t="s">
        <v>372</v>
      </c>
      <c r="R26" s="2">
        <v>1.5</v>
      </c>
    </row>
    <row r="27" spans="13:18">
      <c r="M27" s="11" t="s">
        <v>354</v>
      </c>
      <c r="N27" s="11" t="s">
        <v>392</v>
      </c>
      <c r="P27" s="11" t="s">
        <v>354</v>
      </c>
      <c r="Q27" s="11" t="s">
        <v>372</v>
      </c>
      <c r="R27" s="2">
        <v>1</v>
      </c>
    </row>
  </sheetData>
  <mergeCells count="6">
    <mergeCell ref="A1:E1"/>
    <mergeCell ref="G1:K1"/>
    <mergeCell ref="C6:E6"/>
    <mergeCell ref="I6:K6"/>
    <mergeCell ref="A2:A4"/>
    <mergeCell ref="G2:G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员工盘点表</vt:lpstr>
      <vt:lpstr>部门九宫格分布</vt:lpstr>
      <vt:lpstr>九宫格定义(请勿编辑影响公式计算)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801062</dc:creator>
  <cp:lastModifiedBy>Kevin Lai</cp:lastModifiedBy>
  <dcterms:created xsi:type="dcterms:W3CDTF">2023-06-29T08:06:00Z</dcterms:created>
  <dcterms:modified xsi:type="dcterms:W3CDTF">2023-07-01T05:02:40Z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8EED4D69CB6F462CB18AA86E284986A9_11</vt:lpwstr>
  </property>
  <property fmtid="{D5CDD505-2E9C-101B-9397-08002B2CF9AE}" pid="3" name="KSOProductBuildVer">
    <vt:lpwstr>2052-11.1.0.14309</vt:lpwstr>
  </property>
</Properties>
</file>