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E:\Family\叶烁\工作\xxpniu\MultiplayerGame\Doc\04装备系统\"/>
    </mc:Choice>
  </mc:AlternateContent>
  <xr:revisionPtr revIDLastSave="0" documentId="13_ncr:1_{D9C95546-10D9-409D-B82C-5EFD5544362C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equip" sheetId="2" r:id="rId1"/>
    <sheet name="equip_perks" sheetId="6" r:id="rId2"/>
    <sheet name="词条属性" sheetId="4" r:id="rId3"/>
    <sheet name="词条概率模拟" sheetId="10" r:id="rId4"/>
    <sheet name="原始数值" sheetId="1" r:id="rId5"/>
    <sheet name="索引" sheetId="3" r:id="rId6"/>
    <sheet name="词缀索引" sheetId="7" r:id="rId7"/>
    <sheet name="美术包装" sheetId="8" r:id="rId8"/>
    <sheet name="洗练锁定" sheetId="11" r:id="rId9"/>
  </sheets>
  <calcPr calcId="181029"/>
</workbook>
</file>

<file path=xl/calcChain.xml><?xml version="1.0" encoding="utf-8"?>
<calcChain xmlns="http://schemas.openxmlformats.org/spreadsheetml/2006/main">
  <c r="E9" i="10" l="1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8" i="10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5" i="3"/>
  <c r="O8" i="6" l="1"/>
  <c r="P8" i="6"/>
  <c r="O9" i="6"/>
  <c r="P9" i="6" s="1"/>
  <c r="O10" i="6"/>
  <c r="P10" i="6" s="1"/>
  <c r="O11" i="6"/>
  <c r="P11" i="6" s="1"/>
  <c r="O12" i="6"/>
  <c r="P12" i="6" s="1"/>
  <c r="O13" i="6"/>
  <c r="P13" i="6" s="1"/>
  <c r="O14" i="6"/>
  <c r="P14" i="6" s="1"/>
  <c r="O15" i="6"/>
  <c r="P15" i="6" s="1"/>
  <c r="O16" i="6"/>
  <c r="P16" i="6" s="1"/>
  <c r="O17" i="6"/>
  <c r="P17" i="6" s="1"/>
  <c r="O18" i="6"/>
  <c r="P18" i="6" s="1"/>
  <c r="O19" i="6"/>
  <c r="P19" i="6" s="1"/>
  <c r="O20" i="6"/>
  <c r="P20" i="6" s="1"/>
  <c r="O21" i="6"/>
  <c r="P21" i="6" s="1"/>
  <c r="O22" i="6"/>
  <c r="P22" i="6" s="1"/>
  <c r="O23" i="6"/>
  <c r="P23" i="6" s="1"/>
  <c r="O24" i="6"/>
  <c r="P24" i="6" s="1"/>
  <c r="O25" i="6"/>
  <c r="P25" i="6" s="1"/>
  <c r="O26" i="6"/>
  <c r="P26" i="6" s="1"/>
  <c r="O27" i="6"/>
  <c r="P27" i="6" s="1"/>
  <c r="O28" i="6"/>
  <c r="P28" i="6" s="1"/>
  <c r="O29" i="6"/>
  <c r="P29" i="6" s="1"/>
  <c r="O30" i="6"/>
  <c r="P30" i="6" s="1"/>
  <c r="O31" i="6"/>
  <c r="P31" i="6" s="1"/>
  <c r="O32" i="6"/>
  <c r="P32" i="6" s="1"/>
  <c r="O33" i="6"/>
  <c r="P33" i="6" s="1"/>
  <c r="O34" i="6"/>
  <c r="P34" i="6" s="1"/>
  <c r="O35" i="6"/>
  <c r="P35" i="6" s="1"/>
  <c r="E30" i="11" l="1"/>
  <c r="D30" i="11"/>
  <c r="G30" i="11" s="1"/>
  <c r="C30" i="11"/>
  <c r="B30" i="11"/>
  <c r="F29" i="11"/>
  <c r="D29" i="11"/>
  <c r="G29" i="11" s="1"/>
  <c r="C29" i="11"/>
  <c r="E29" i="11" s="1"/>
  <c r="B29" i="11"/>
  <c r="E28" i="11"/>
  <c r="D28" i="11"/>
  <c r="G28" i="11" s="1"/>
  <c r="C28" i="11"/>
  <c r="B28" i="11"/>
  <c r="F27" i="11"/>
  <c r="D27" i="11"/>
  <c r="G27" i="11" s="1"/>
  <c r="C27" i="11"/>
  <c r="E27" i="11" s="1"/>
  <c r="B27" i="11"/>
  <c r="E26" i="11"/>
  <c r="D26" i="11"/>
  <c r="G26" i="11" s="1"/>
  <c r="C26" i="11"/>
  <c r="B26" i="11"/>
  <c r="F25" i="11"/>
  <c r="D25" i="11"/>
  <c r="G25" i="11" s="1"/>
  <c r="C25" i="11"/>
  <c r="E25" i="11" s="1"/>
  <c r="B25" i="11"/>
  <c r="E24" i="11"/>
  <c r="D24" i="11"/>
  <c r="G24" i="11" s="1"/>
  <c r="C24" i="11"/>
  <c r="B24" i="11"/>
  <c r="F23" i="11"/>
  <c r="D23" i="11"/>
  <c r="G23" i="11" s="1"/>
  <c r="C23" i="11"/>
  <c r="E23" i="11" s="1"/>
  <c r="B23" i="11"/>
  <c r="E22" i="11"/>
  <c r="D22" i="11"/>
  <c r="G22" i="11" s="1"/>
  <c r="C22" i="11"/>
  <c r="B22" i="11"/>
  <c r="F21" i="11"/>
  <c r="D21" i="11"/>
  <c r="G21" i="11" s="1"/>
  <c r="C21" i="11"/>
  <c r="E21" i="11" s="1"/>
  <c r="B21" i="11"/>
  <c r="E20" i="11"/>
  <c r="D20" i="11"/>
  <c r="G20" i="11" s="1"/>
  <c r="C20" i="11"/>
  <c r="B20" i="11"/>
  <c r="F19" i="11"/>
  <c r="D19" i="11"/>
  <c r="G19" i="11" s="1"/>
  <c r="C19" i="11"/>
  <c r="E19" i="11" s="1"/>
  <c r="B19" i="11"/>
  <c r="E18" i="11"/>
  <c r="D18" i="11"/>
  <c r="G18" i="11" s="1"/>
  <c r="C18" i="11"/>
  <c r="B18" i="11"/>
  <c r="F17" i="11"/>
  <c r="D17" i="11"/>
  <c r="G17" i="11" s="1"/>
  <c r="C17" i="11"/>
  <c r="E17" i="11" s="1"/>
  <c r="B17" i="11"/>
  <c r="E16" i="11"/>
  <c r="D16" i="11"/>
  <c r="G16" i="11" s="1"/>
  <c r="C16" i="11"/>
  <c r="B16" i="11"/>
  <c r="F15" i="11"/>
  <c r="D15" i="11"/>
  <c r="G15" i="11" s="1"/>
  <c r="C15" i="11"/>
  <c r="E15" i="11" s="1"/>
  <c r="B15" i="11"/>
  <c r="E14" i="11"/>
  <c r="D14" i="11"/>
  <c r="G14" i="11" s="1"/>
  <c r="C14" i="11"/>
  <c r="B14" i="11"/>
  <c r="F13" i="11"/>
  <c r="D13" i="11"/>
  <c r="G13" i="11" s="1"/>
  <c r="C13" i="11"/>
  <c r="E13" i="11" s="1"/>
  <c r="B13" i="11"/>
  <c r="E12" i="11"/>
  <c r="D12" i="11"/>
  <c r="G12" i="11" s="1"/>
  <c r="C12" i="11"/>
  <c r="B12" i="11"/>
  <c r="F11" i="11"/>
  <c r="D11" i="11"/>
  <c r="G11" i="11" s="1"/>
  <c r="C11" i="11"/>
  <c r="E11" i="11" s="1"/>
  <c r="B11" i="11"/>
  <c r="E10" i="11"/>
  <c r="D10" i="11"/>
  <c r="G10" i="11" s="1"/>
  <c r="C10" i="11"/>
  <c r="B10" i="11"/>
  <c r="F9" i="11"/>
  <c r="D9" i="11"/>
  <c r="G9" i="11" s="1"/>
  <c r="C9" i="11"/>
  <c r="E9" i="11" s="1"/>
  <c r="B9" i="11"/>
  <c r="E8" i="11"/>
  <c r="D8" i="11"/>
  <c r="G8" i="11" s="1"/>
  <c r="C8" i="11"/>
  <c r="B8" i="11"/>
  <c r="F7" i="11"/>
  <c r="D7" i="11"/>
  <c r="G7" i="11" s="1"/>
  <c r="C7" i="11"/>
  <c r="E7" i="11" s="1"/>
  <c r="B7" i="11"/>
  <c r="E6" i="11"/>
  <c r="D6" i="11"/>
  <c r="G6" i="11" s="1"/>
  <c r="C6" i="11"/>
  <c r="B6" i="11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U13" i="10"/>
  <c r="D13" i="10"/>
  <c r="C13" i="10"/>
  <c r="B13" i="10"/>
  <c r="U12" i="10"/>
  <c r="D12" i="10"/>
  <c r="C12" i="10"/>
  <c r="B12" i="10"/>
  <c r="U11" i="10"/>
  <c r="D11" i="10"/>
  <c r="C11" i="10"/>
  <c r="B11" i="10"/>
  <c r="U10" i="10"/>
  <c r="D10" i="10"/>
  <c r="C10" i="10"/>
  <c r="B10" i="10"/>
  <c r="U9" i="10"/>
  <c r="D9" i="10"/>
  <c r="C9" i="10"/>
  <c r="B9" i="10"/>
  <c r="U8" i="10"/>
  <c r="D8" i="10"/>
  <c r="C8" i="10"/>
  <c r="B8" i="10"/>
  <c r="M3" i="10"/>
  <c r="Q59" i="4"/>
  <c r="P59" i="4"/>
  <c r="O59" i="4"/>
  <c r="N59" i="4"/>
  <c r="M59" i="4"/>
  <c r="L59" i="4"/>
  <c r="H59" i="4"/>
  <c r="G59" i="4"/>
  <c r="F59" i="4"/>
  <c r="J59" i="4"/>
  <c r="I59" i="4"/>
  <c r="E59" i="4"/>
  <c r="D59" i="4"/>
  <c r="C59" i="4"/>
  <c r="B59" i="4"/>
  <c r="Q58" i="4"/>
  <c r="P58" i="4"/>
  <c r="O58" i="4"/>
  <c r="N58" i="4"/>
  <c r="M58" i="4"/>
  <c r="L58" i="4"/>
  <c r="H58" i="4"/>
  <c r="G58" i="4"/>
  <c r="F58" i="4"/>
  <c r="J58" i="4"/>
  <c r="I58" i="4"/>
  <c r="E58" i="4"/>
  <c r="D58" i="4"/>
  <c r="C58" i="4"/>
  <c r="B58" i="4"/>
  <c r="Q57" i="4"/>
  <c r="P57" i="4"/>
  <c r="O57" i="4"/>
  <c r="N57" i="4"/>
  <c r="M57" i="4"/>
  <c r="L57" i="4"/>
  <c r="H57" i="4"/>
  <c r="G57" i="4"/>
  <c r="F57" i="4"/>
  <c r="J57" i="4"/>
  <c r="I57" i="4"/>
  <c r="E57" i="4"/>
  <c r="D57" i="4"/>
  <c r="C57" i="4"/>
  <c r="B57" i="4"/>
  <c r="Q56" i="4"/>
  <c r="P56" i="4"/>
  <c r="O56" i="4"/>
  <c r="N56" i="4"/>
  <c r="M56" i="4"/>
  <c r="L56" i="4"/>
  <c r="H56" i="4"/>
  <c r="G56" i="4"/>
  <c r="F56" i="4"/>
  <c r="J56" i="4"/>
  <c r="I56" i="4"/>
  <c r="E56" i="4"/>
  <c r="D56" i="4"/>
  <c r="C56" i="4"/>
  <c r="B56" i="4"/>
  <c r="Q55" i="4"/>
  <c r="P55" i="4"/>
  <c r="O55" i="4"/>
  <c r="N55" i="4"/>
  <c r="M55" i="4"/>
  <c r="L55" i="4"/>
  <c r="H55" i="4"/>
  <c r="G55" i="4"/>
  <c r="F55" i="4"/>
  <c r="J55" i="4"/>
  <c r="I55" i="4"/>
  <c r="E55" i="4"/>
  <c r="D55" i="4"/>
  <c r="C55" i="4"/>
  <c r="B55" i="4"/>
  <c r="Q54" i="4"/>
  <c r="P54" i="4"/>
  <c r="O54" i="4"/>
  <c r="N54" i="4"/>
  <c r="M54" i="4"/>
  <c r="L54" i="4"/>
  <c r="H54" i="4"/>
  <c r="G54" i="4"/>
  <c r="F54" i="4"/>
  <c r="J54" i="4"/>
  <c r="I54" i="4"/>
  <c r="E54" i="4"/>
  <c r="D54" i="4"/>
  <c r="C54" i="4"/>
  <c r="B54" i="4"/>
  <c r="Q53" i="4"/>
  <c r="P53" i="4"/>
  <c r="O53" i="4"/>
  <c r="N53" i="4"/>
  <c r="M53" i="4"/>
  <c r="L53" i="4"/>
  <c r="H53" i="4"/>
  <c r="G53" i="4"/>
  <c r="F53" i="4"/>
  <c r="J53" i="4"/>
  <c r="I53" i="4"/>
  <c r="E53" i="4"/>
  <c r="D53" i="4"/>
  <c r="C53" i="4"/>
  <c r="B53" i="4"/>
  <c r="Q52" i="4"/>
  <c r="P52" i="4"/>
  <c r="O52" i="4"/>
  <c r="N52" i="4"/>
  <c r="M52" i="4"/>
  <c r="L52" i="4"/>
  <c r="H52" i="4"/>
  <c r="G52" i="4"/>
  <c r="F52" i="4"/>
  <c r="J52" i="4"/>
  <c r="I52" i="4"/>
  <c r="E52" i="4"/>
  <c r="D52" i="4"/>
  <c r="C52" i="4"/>
  <c r="B52" i="4"/>
  <c r="Q51" i="4"/>
  <c r="P51" i="4"/>
  <c r="O51" i="4"/>
  <c r="N51" i="4"/>
  <c r="M51" i="4"/>
  <c r="L51" i="4"/>
  <c r="H51" i="4"/>
  <c r="G51" i="4"/>
  <c r="F51" i="4"/>
  <c r="J51" i="4"/>
  <c r="I51" i="4"/>
  <c r="E51" i="4"/>
  <c r="D51" i="4"/>
  <c r="C51" i="4"/>
  <c r="B51" i="4"/>
  <c r="Q50" i="4"/>
  <c r="P50" i="4"/>
  <c r="O50" i="4"/>
  <c r="N50" i="4"/>
  <c r="M50" i="4"/>
  <c r="L50" i="4"/>
  <c r="H50" i="4"/>
  <c r="G50" i="4"/>
  <c r="F50" i="4"/>
  <c r="J50" i="4"/>
  <c r="I50" i="4"/>
  <c r="E50" i="4"/>
  <c r="D50" i="4"/>
  <c r="C50" i="4"/>
  <c r="B50" i="4"/>
  <c r="Q49" i="4"/>
  <c r="P49" i="4"/>
  <c r="O49" i="4"/>
  <c r="N49" i="4"/>
  <c r="M49" i="4"/>
  <c r="L49" i="4"/>
  <c r="H49" i="4"/>
  <c r="G49" i="4"/>
  <c r="F49" i="4"/>
  <c r="J49" i="4"/>
  <c r="I49" i="4"/>
  <c r="E49" i="4"/>
  <c r="D49" i="4"/>
  <c r="C49" i="4"/>
  <c r="B49" i="4"/>
  <c r="Q48" i="4"/>
  <c r="P48" i="4"/>
  <c r="O48" i="4"/>
  <c r="N48" i="4"/>
  <c r="M48" i="4"/>
  <c r="L48" i="4"/>
  <c r="H48" i="4"/>
  <c r="G48" i="4"/>
  <c r="F48" i="4"/>
  <c r="J48" i="4"/>
  <c r="I48" i="4"/>
  <c r="E48" i="4"/>
  <c r="D48" i="4"/>
  <c r="C48" i="4"/>
  <c r="B48" i="4"/>
  <c r="Q47" i="4"/>
  <c r="P47" i="4"/>
  <c r="O47" i="4"/>
  <c r="N47" i="4"/>
  <c r="M47" i="4"/>
  <c r="L47" i="4"/>
  <c r="H47" i="4"/>
  <c r="G47" i="4"/>
  <c r="F47" i="4"/>
  <c r="J47" i="4"/>
  <c r="I47" i="4"/>
  <c r="E47" i="4"/>
  <c r="D47" i="4"/>
  <c r="C47" i="4"/>
  <c r="B47" i="4"/>
  <c r="Q46" i="4"/>
  <c r="P46" i="4"/>
  <c r="O46" i="4"/>
  <c r="N46" i="4"/>
  <c r="M46" i="4"/>
  <c r="L46" i="4"/>
  <c r="H46" i="4"/>
  <c r="G46" i="4"/>
  <c r="F46" i="4"/>
  <c r="J46" i="4"/>
  <c r="I46" i="4"/>
  <c r="E46" i="4"/>
  <c r="D46" i="4"/>
  <c r="C46" i="4"/>
  <c r="B46" i="4"/>
  <c r="Q45" i="4"/>
  <c r="P45" i="4"/>
  <c r="O45" i="4"/>
  <c r="N45" i="4"/>
  <c r="M45" i="4"/>
  <c r="L45" i="4"/>
  <c r="H45" i="4"/>
  <c r="G45" i="4"/>
  <c r="F45" i="4"/>
  <c r="J45" i="4"/>
  <c r="I45" i="4"/>
  <c r="E45" i="4"/>
  <c r="D45" i="4"/>
  <c r="C45" i="4"/>
  <c r="B45" i="4"/>
  <c r="Q44" i="4"/>
  <c r="P44" i="4"/>
  <c r="O44" i="4"/>
  <c r="N44" i="4"/>
  <c r="M44" i="4"/>
  <c r="L44" i="4"/>
  <c r="H44" i="4"/>
  <c r="G44" i="4"/>
  <c r="F44" i="4"/>
  <c r="J44" i="4"/>
  <c r="I44" i="4"/>
  <c r="E44" i="4"/>
  <c r="D44" i="4"/>
  <c r="C44" i="4"/>
  <c r="B44" i="4"/>
  <c r="Q43" i="4"/>
  <c r="P43" i="4"/>
  <c r="O43" i="4"/>
  <c r="N43" i="4"/>
  <c r="M43" i="4"/>
  <c r="L43" i="4"/>
  <c r="H43" i="4"/>
  <c r="G43" i="4"/>
  <c r="F43" i="4"/>
  <c r="J43" i="4"/>
  <c r="I43" i="4"/>
  <c r="E43" i="4"/>
  <c r="D43" i="4"/>
  <c r="C43" i="4"/>
  <c r="B43" i="4"/>
  <c r="Q42" i="4"/>
  <c r="P42" i="4"/>
  <c r="O42" i="4"/>
  <c r="N42" i="4"/>
  <c r="M42" i="4"/>
  <c r="L42" i="4"/>
  <c r="H42" i="4"/>
  <c r="G42" i="4"/>
  <c r="F42" i="4"/>
  <c r="J42" i="4"/>
  <c r="I42" i="4"/>
  <c r="E42" i="4"/>
  <c r="D42" i="4"/>
  <c r="C42" i="4"/>
  <c r="B42" i="4"/>
  <c r="Q41" i="4"/>
  <c r="P41" i="4"/>
  <c r="O41" i="4"/>
  <c r="N41" i="4"/>
  <c r="M41" i="4"/>
  <c r="L41" i="4"/>
  <c r="H41" i="4"/>
  <c r="G41" i="4"/>
  <c r="F41" i="4"/>
  <c r="J41" i="4"/>
  <c r="I41" i="4"/>
  <c r="E41" i="4"/>
  <c r="D41" i="4"/>
  <c r="C41" i="4"/>
  <c r="B41" i="4"/>
  <c r="Q40" i="4"/>
  <c r="P40" i="4"/>
  <c r="O40" i="4"/>
  <c r="N40" i="4"/>
  <c r="M40" i="4"/>
  <c r="L40" i="4"/>
  <c r="H40" i="4"/>
  <c r="G40" i="4"/>
  <c r="F40" i="4"/>
  <c r="J40" i="4"/>
  <c r="I40" i="4"/>
  <c r="E40" i="4"/>
  <c r="D40" i="4"/>
  <c r="C40" i="4"/>
  <c r="B40" i="4"/>
  <c r="Q39" i="4"/>
  <c r="P39" i="4"/>
  <c r="O39" i="4"/>
  <c r="N39" i="4"/>
  <c r="M39" i="4"/>
  <c r="L39" i="4"/>
  <c r="H39" i="4"/>
  <c r="G39" i="4"/>
  <c r="F39" i="4"/>
  <c r="J39" i="4"/>
  <c r="I39" i="4"/>
  <c r="E39" i="4"/>
  <c r="D39" i="4"/>
  <c r="C39" i="4"/>
  <c r="B39" i="4"/>
  <c r="Q38" i="4"/>
  <c r="P38" i="4"/>
  <c r="O38" i="4"/>
  <c r="N38" i="4"/>
  <c r="M38" i="4"/>
  <c r="L38" i="4"/>
  <c r="H38" i="4"/>
  <c r="G38" i="4"/>
  <c r="F38" i="4"/>
  <c r="J38" i="4"/>
  <c r="I38" i="4"/>
  <c r="E38" i="4"/>
  <c r="D38" i="4"/>
  <c r="C38" i="4"/>
  <c r="B38" i="4"/>
  <c r="Q37" i="4"/>
  <c r="P37" i="4"/>
  <c r="O37" i="4"/>
  <c r="N37" i="4"/>
  <c r="M37" i="4"/>
  <c r="L37" i="4"/>
  <c r="H37" i="4"/>
  <c r="G37" i="4"/>
  <c r="F37" i="4"/>
  <c r="J37" i="4"/>
  <c r="I37" i="4"/>
  <c r="E37" i="4"/>
  <c r="D37" i="4"/>
  <c r="C37" i="4"/>
  <c r="B37" i="4"/>
  <c r="Q36" i="4"/>
  <c r="P36" i="4"/>
  <c r="O36" i="4"/>
  <c r="N36" i="4"/>
  <c r="M36" i="4"/>
  <c r="L36" i="4"/>
  <c r="H36" i="4"/>
  <c r="G36" i="4"/>
  <c r="F36" i="4"/>
  <c r="J36" i="4"/>
  <c r="I36" i="4"/>
  <c r="E36" i="4"/>
  <c r="D36" i="4"/>
  <c r="C36" i="4"/>
  <c r="B36" i="4"/>
  <c r="Q35" i="4"/>
  <c r="P35" i="4"/>
  <c r="O35" i="4"/>
  <c r="N35" i="4"/>
  <c r="M35" i="4"/>
  <c r="L35" i="4"/>
  <c r="H35" i="4"/>
  <c r="G35" i="4"/>
  <c r="F35" i="4"/>
  <c r="J35" i="4"/>
  <c r="I35" i="4"/>
  <c r="E35" i="4"/>
  <c r="D35" i="4"/>
  <c r="C35" i="4"/>
  <c r="B35" i="4"/>
  <c r="Q34" i="4"/>
  <c r="P34" i="4"/>
  <c r="O34" i="4"/>
  <c r="N34" i="4"/>
  <c r="M34" i="4"/>
  <c r="L34" i="4"/>
  <c r="H34" i="4"/>
  <c r="G34" i="4"/>
  <c r="F34" i="4"/>
  <c r="J34" i="4"/>
  <c r="I34" i="4"/>
  <c r="E34" i="4"/>
  <c r="D34" i="4"/>
  <c r="C34" i="4"/>
  <c r="B34" i="4"/>
  <c r="Q33" i="4"/>
  <c r="P33" i="4"/>
  <c r="O33" i="4"/>
  <c r="N33" i="4"/>
  <c r="M33" i="4"/>
  <c r="L33" i="4"/>
  <c r="H33" i="4"/>
  <c r="G33" i="4"/>
  <c r="F33" i="4"/>
  <c r="J33" i="4"/>
  <c r="I33" i="4"/>
  <c r="E33" i="4"/>
  <c r="D33" i="4"/>
  <c r="C33" i="4"/>
  <c r="B33" i="4"/>
  <c r="Q32" i="4"/>
  <c r="P32" i="4"/>
  <c r="O32" i="4"/>
  <c r="N32" i="4"/>
  <c r="M32" i="4"/>
  <c r="L32" i="4"/>
  <c r="H32" i="4"/>
  <c r="G32" i="4"/>
  <c r="F32" i="4"/>
  <c r="J32" i="4"/>
  <c r="I32" i="4"/>
  <c r="E32" i="4"/>
  <c r="D32" i="4"/>
  <c r="C32" i="4"/>
  <c r="B32" i="4"/>
  <c r="Q31" i="4"/>
  <c r="P31" i="4"/>
  <c r="O31" i="4"/>
  <c r="N31" i="4"/>
  <c r="M31" i="4"/>
  <c r="L31" i="4"/>
  <c r="H31" i="4"/>
  <c r="G31" i="4"/>
  <c r="F31" i="4"/>
  <c r="J31" i="4"/>
  <c r="I31" i="4"/>
  <c r="E31" i="4"/>
  <c r="D31" i="4"/>
  <c r="C31" i="4"/>
  <c r="B31" i="4"/>
  <c r="Q30" i="4"/>
  <c r="P30" i="4"/>
  <c r="O30" i="4"/>
  <c r="N30" i="4"/>
  <c r="M30" i="4"/>
  <c r="L30" i="4"/>
  <c r="H30" i="4"/>
  <c r="G30" i="4"/>
  <c r="F30" i="4"/>
  <c r="J30" i="4"/>
  <c r="I30" i="4"/>
  <c r="E30" i="4"/>
  <c r="D30" i="4"/>
  <c r="C30" i="4"/>
  <c r="B30" i="4"/>
  <c r="Q29" i="4"/>
  <c r="P29" i="4"/>
  <c r="O29" i="4"/>
  <c r="N29" i="4"/>
  <c r="M29" i="4"/>
  <c r="L29" i="4"/>
  <c r="H29" i="4"/>
  <c r="G29" i="4"/>
  <c r="F29" i="4"/>
  <c r="J29" i="4"/>
  <c r="I29" i="4"/>
  <c r="E29" i="4"/>
  <c r="D29" i="4"/>
  <c r="C29" i="4"/>
  <c r="B29" i="4"/>
  <c r="Q28" i="4"/>
  <c r="P28" i="4"/>
  <c r="O28" i="4"/>
  <c r="N28" i="4"/>
  <c r="M28" i="4"/>
  <c r="L28" i="4"/>
  <c r="H28" i="4"/>
  <c r="G28" i="4"/>
  <c r="F28" i="4"/>
  <c r="J28" i="4"/>
  <c r="I28" i="4"/>
  <c r="E28" i="4"/>
  <c r="D28" i="4"/>
  <c r="C28" i="4"/>
  <c r="B28" i="4"/>
  <c r="Q27" i="4"/>
  <c r="P27" i="4"/>
  <c r="O27" i="4"/>
  <c r="N27" i="4"/>
  <c r="M27" i="4"/>
  <c r="L27" i="4"/>
  <c r="H27" i="4"/>
  <c r="G27" i="4"/>
  <c r="F27" i="4"/>
  <c r="J27" i="4"/>
  <c r="I27" i="4"/>
  <c r="E27" i="4"/>
  <c r="D27" i="4"/>
  <c r="C27" i="4"/>
  <c r="B27" i="4"/>
  <c r="Q26" i="4"/>
  <c r="P26" i="4"/>
  <c r="O26" i="4"/>
  <c r="N26" i="4"/>
  <c r="M26" i="4"/>
  <c r="L26" i="4"/>
  <c r="H26" i="4"/>
  <c r="G26" i="4"/>
  <c r="F26" i="4"/>
  <c r="J26" i="4"/>
  <c r="I26" i="4"/>
  <c r="E26" i="4"/>
  <c r="D26" i="4"/>
  <c r="C26" i="4"/>
  <c r="B26" i="4"/>
  <c r="Q25" i="4"/>
  <c r="P25" i="4"/>
  <c r="O25" i="4"/>
  <c r="N25" i="4"/>
  <c r="M25" i="4"/>
  <c r="L25" i="4"/>
  <c r="H25" i="4"/>
  <c r="G25" i="4"/>
  <c r="F25" i="4"/>
  <c r="J25" i="4"/>
  <c r="I25" i="4"/>
  <c r="E25" i="4"/>
  <c r="D25" i="4"/>
  <c r="C25" i="4"/>
  <c r="B25" i="4"/>
  <c r="Q24" i="4"/>
  <c r="P24" i="4"/>
  <c r="O24" i="4"/>
  <c r="N24" i="4"/>
  <c r="M24" i="4"/>
  <c r="L24" i="4"/>
  <c r="H24" i="4"/>
  <c r="G24" i="4"/>
  <c r="F24" i="4"/>
  <c r="J24" i="4"/>
  <c r="I24" i="4"/>
  <c r="E24" i="4"/>
  <c r="D24" i="4"/>
  <c r="C24" i="4"/>
  <c r="B24" i="4"/>
  <c r="Q23" i="4"/>
  <c r="P23" i="4"/>
  <c r="O23" i="4"/>
  <c r="N23" i="4"/>
  <c r="M23" i="4"/>
  <c r="L23" i="4"/>
  <c r="H23" i="4"/>
  <c r="G23" i="4"/>
  <c r="F23" i="4"/>
  <c r="J23" i="4"/>
  <c r="I23" i="4"/>
  <c r="E23" i="4"/>
  <c r="D23" i="4"/>
  <c r="C23" i="4"/>
  <c r="B23" i="4"/>
  <c r="Q22" i="4"/>
  <c r="P22" i="4"/>
  <c r="O22" i="4"/>
  <c r="N22" i="4"/>
  <c r="M22" i="4"/>
  <c r="L22" i="4"/>
  <c r="H22" i="4"/>
  <c r="G22" i="4"/>
  <c r="F22" i="4"/>
  <c r="J22" i="4"/>
  <c r="I22" i="4"/>
  <c r="E22" i="4"/>
  <c r="D22" i="4"/>
  <c r="C22" i="4"/>
  <c r="B22" i="4"/>
  <c r="Q21" i="4"/>
  <c r="P21" i="4"/>
  <c r="O21" i="4"/>
  <c r="N21" i="4"/>
  <c r="M21" i="4"/>
  <c r="L21" i="4"/>
  <c r="H21" i="4"/>
  <c r="G21" i="4"/>
  <c r="F21" i="4"/>
  <c r="J21" i="4"/>
  <c r="I21" i="4"/>
  <c r="E21" i="4"/>
  <c r="D21" i="4"/>
  <c r="C21" i="4"/>
  <c r="B21" i="4"/>
  <c r="Q20" i="4"/>
  <c r="P20" i="4"/>
  <c r="O20" i="4"/>
  <c r="N20" i="4"/>
  <c r="M20" i="4"/>
  <c r="L20" i="4"/>
  <c r="H20" i="4"/>
  <c r="G20" i="4"/>
  <c r="F20" i="4"/>
  <c r="J20" i="4"/>
  <c r="I20" i="4"/>
  <c r="E20" i="4"/>
  <c r="D20" i="4"/>
  <c r="C20" i="4"/>
  <c r="B20" i="4"/>
  <c r="Q19" i="4"/>
  <c r="P19" i="4"/>
  <c r="O19" i="4"/>
  <c r="N19" i="4"/>
  <c r="M19" i="4"/>
  <c r="L19" i="4"/>
  <c r="H19" i="4"/>
  <c r="G19" i="4"/>
  <c r="F19" i="4"/>
  <c r="J19" i="4"/>
  <c r="I19" i="4"/>
  <c r="E19" i="4"/>
  <c r="D19" i="4"/>
  <c r="C19" i="4"/>
  <c r="B19" i="4"/>
  <c r="Q18" i="4"/>
  <c r="P18" i="4"/>
  <c r="O18" i="4"/>
  <c r="N18" i="4"/>
  <c r="M18" i="4"/>
  <c r="L18" i="4"/>
  <c r="H18" i="4"/>
  <c r="G18" i="4"/>
  <c r="F18" i="4"/>
  <c r="J18" i="4"/>
  <c r="I18" i="4"/>
  <c r="E18" i="4"/>
  <c r="D18" i="4"/>
  <c r="C18" i="4"/>
  <c r="B18" i="4"/>
  <c r="Q17" i="4"/>
  <c r="P17" i="4"/>
  <c r="O17" i="4"/>
  <c r="N17" i="4"/>
  <c r="M17" i="4"/>
  <c r="L17" i="4"/>
  <c r="H17" i="4"/>
  <c r="G17" i="4"/>
  <c r="F17" i="4"/>
  <c r="J17" i="4"/>
  <c r="I17" i="4"/>
  <c r="E17" i="4"/>
  <c r="D17" i="4"/>
  <c r="C17" i="4"/>
  <c r="B17" i="4"/>
  <c r="Q16" i="4"/>
  <c r="P16" i="4"/>
  <c r="O16" i="4"/>
  <c r="N16" i="4"/>
  <c r="M16" i="4"/>
  <c r="L16" i="4"/>
  <c r="H16" i="4"/>
  <c r="G16" i="4"/>
  <c r="F16" i="4"/>
  <c r="J16" i="4"/>
  <c r="I16" i="4"/>
  <c r="E16" i="4"/>
  <c r="D16" i="4"/>
  <c r="C16" i="4"/>
  <c r="B16" i="4"/>
  <c r="Q15" i="4"/>
  <c r="P15" i="4"/>
  <c r="O15" i="4"/>
  <c r="N15" i="4"/>
  <c r="M15" i="4"/>
  <c r="L15" i="4"/>
  <c r="H15" i="4"/>
  <c r="G15" i="4"/>
  <c r="F15" i="4"/>
  <c r="J15" i="4"/>
  <c r="I15" i="4"/>
  <c r="E15" i="4"/>
  <c r="D15" i="4"/>
  <c r="C15" i="4"/>
  <c r="B15" i="4"/>
  <c r="Q14" i="4"/>
  <c r="P14" i="4"/>
  <c r="O14" i="4"/>
  <c r="N14" i="4"/>
  <c r="M14" i="4"/>
  <c r="L14" i="4"/>
  <c r="H14" i="4"/>
  <c r="G14" i="4"/>
  <c r="F14" i="4"/>
  <c r="J14" i="4"/>
  <c r="I14" i="4"/>
  <c r="E14" i="4"/>
  <c r="D14" i="4"/>
  <c r="C14" i="4"/>
  <c r="B14" i="4"/>
  <c r="Q13" i="4"/>
  <c r="P13" i="4"/>
  <c r="O13" i="4"/>
  <c r="N13" i="4"/>
  <c r="M13" i="4"/>
  <c r="L13" i="4"/>
  <c r="H13" i="4"/>
  <c r="G13" i="4"/>
  <c r="F13" i="4"/>
  <c r="J13" i="4"/>
  <c r="I13" i="4"/>
  <c r="E13" i="4"/>
  <c r="D13" i="4"/>
  <c r="C13" i="4"/>
  <c r="B13" i="4"/>
  <c r="Q12" i="4"/>
  <c r="P12" i="4"/>
  <c r="O12" i="4"/>
  <c r="N12" i="4"/>
  <c r="M12" i="4"/>
  <c r="L12" i="4"/>
  <c r="H12" i="4"/>
  <c r="G12" i="4"/>
  <c r="F12" i="4"/>
  <c r="J12" i="4"/>
  <c r="I12" i="4"/>
  <c r="E12" i="4"/>
  <c r="D12" i="4"/>
  <c r="C12" i="4"/>
  <c r="B12" i="4"/>
  <c r="Q11" i="4"/>
  <c r="P11" i="4"/>
  <c r="O11" i="4"/>
  <c r="N11" i="4"/>
  <c r="M11" i="4"/>
  <c r="L11" i="4"/>
  <c r="H11" i="4"/>
  <c r="G11" i="4"/>
  <c r="F11" i="4"/>
  <c r="J11" i="4"/>
  <c r="I11" i="4"/>
  <c r="E11" i="4"/>
  <c r="D11" i="4"/>
  <c r="C11" i="4"/>
  <c r="B11" i="4"/>
  <c r="Q10" i="4"/>
  <c r="P10" i="4"/>
  <c r="O10" i="4"/>
  <c r="N10" i="4"/>
  <c r="M10" i="4"/>
  <c r="L10" i="4"/>
  <c r="H10" i="4"/>
  <c r="G10" i="4"/>
  <c r="F10" i="4"/>
  <c r="J10" i="4"/>
  <c r="I10" i="4"/>
  <c r="E10" i="4"/>
  <c r="D10" i="4"/>
  <c r="C10" i="4"/>
  <c r="B10" i="4"/>
  <c r="M35" i="6"/>
  <c r="H35" i="6"/>
  <c r="G35" i="6"/>
  <c r="F35" i="6"/>
  <c r="E35" i="6"/>
  <c r="M34" i="6"/>
  <c r="H34" i="6"/>
  <c r="G34" i="6"/>
  <c r="F34" i="6"/>
  <c r="E34" i="6"/>
  <c r="M33" i="6"/>
  <c r="H33" i="6"/>
  <c r="G33" i="6"/>
  <c r="F33" i="6"/>
  <c r="E33" i="6"/>
  <c r="M32" i="6"/>
  <c r="M31" i="6"/>
  <c r="M30" i="6"/>
  <c r="H30" i="6"/>
  <c r="G30" i="6"/>
  <c r="F30" i="6"/>
  <c r="E30" i="6"/>
  <c r="M29" i="6"/>
  <c r="H29" i="6"/>
  <c r="G29" i="6"/>
  <c r="F29" i="6"/>
  <c r="E29" i="6"/>
  <c r="M28" i="6"/>
  <c r="H28" i="6"/>
  <c r="G28" i="6"/>
  <c r="F28" i="6"/>
  <c r="E28" i="6"/>
  <c r="M27" i="6"/>
  <c r="H27" i="6"/>
  <c r="G27" i="6"/>
  <c r="F27" i="6"/>
  <c r="E27" i="6"/>
  <c r="M26" i="6"/>
  <c r="H26" i="6"/>
  <c r="G26" i="6"/>
  <c r="F26" i="6"/>
  <c r="E26" i="6"/>
  <c r="M25" i="6"/>
  <c r="M24" i="6"/>
  <c r="M23" i="6"/>
  <c r="H23" i="6"/>
  <c r="G23" i="6"/>
  <c r="F23" i="6"/>
  <c r="E23" i="6"/>
  <c r="M22" i="6"/>
  <c r="H22" i="6"/>
  <c r="G22" i="6"/>
  <c r="F22" i="6"/>
  <c r="E22" i="6"/>
  <c r="M21" i="6"/>
  <c r="H21" i="6"/>
  <c r="G21" i="6"/>
  <c r="F21" i="6"/>
  <c r="E21" i="6"/>
  <c r="M20" i="6"/>
  <c r="H20" i="6"/>
  <c r="G20" i="6"/>
  <c r="F20" i="6"/>
  <c r="E20" i="6"/>
  <c r="M19" i="6"/>
  <c r="H19" i="6"/>
  <c r="G19" i="6"/>
  <c r="F19" i="6"/>
  <c r="E19" i="6"/>
  <c r="M18" i="6"/>
  <c r="H18" i="6"/>
  <c r="G18" i="6"/>
  <c r="F18" i="6"/>
  <c r="E18" i="6"/>
  <c r="M17" i="6"/>
  <c r="H17" i="6"/>
  <c r="G17" i="6"/>
  <c r="F17" i="6"/>
  <c r="E17" i="6"/>
  <c r="M16" i="6"/>
  <c r="M15" i="6"/>
  <c r="M14" i="6"/>
  <c r="M13" i="6"/>
  <c r="H13" i="6"/>
  <c r="G13" i="6"/>
  <c r="F13" i="6"/>
  <c r="E13" i="6"/>
  <c r="M12" i="6"/>
  <c r="H12" i="6"/>
  <c r="G12" i="6"/>
  <c r="F12" i="6"/>
  <c r="E12" i="6"/>
  <c r="M11" i="6"/>
  <c r="M10" i="6"/>
  <c r="M9" i="6"/>
  <c r="M8" i="6"/>
  <c r="H8" i="6"/>
  <c r="G8" i="6"/>
  <c r="F8" i="6"/>
  <c r="E8" i="6"/>
  <c r="C595" i="2"/>
  <c r="C594" i="2"/>
  <c r="C593" i="2"/>
  <c r="C592" i="2"/>
  <c r="C598" i="2" s="1"/>
  <c r="C591" i="2"/>
  <c r="C590" i="2"/>
  <c r="C571" i="2"/>
  <c r="C570" i="2"/>
  <c r="C569" i="2"/>
  <c r="C568" i="2"/>
  <c r="C567" i="2"/>
  <c r="C573" i="2" s="1"/>
  <c r="C566" i="2"/>
  <c r="C547" i="2"/>
  <c r="C546" i="2"/>
  <c r="C545" i="2"/>
  <c r="C544" i="2"/>
  <c r="C543" i="2"/>
  <c r="C542" i="2"/>
  <c r="C523" i="2"/>
  <c r="C522" i="2"/>
  <c r="C521" i="2"/>
  <c r="C520" i="2"/>
  <c r="C519" i="2"/>
  <c r="C518" i="2"/>
  <c r="D499" i="2"/>
  <c r="L499" i="2" s="1"/>
  <c r="C499" i="2"/>
  <c r="D498" i="2"/>
  <c r="C498" i="2"/>
  <c r="S498" i="2" s="1"/>
  <c r="D497" i="2"/>
  <c r="L497" i="2" s="1"/>
  <c r="C497" i="2"/>
  <c r="D496" i="2"/>
  <c r="C496" i="2"/>
  <c r="S496" i="2" s="1"/>
  <c r="D495" i="2"/>
  <c r="L495" i="2" s="1"/>
  <c r="C495" i="2"/>
  <c r="D494" i="2"/>
  <c r="C494" i="2"/>
  <c r="S494" i="2" s="1"/>
  <c r="S493" i="2"/>
  <c r="R493" i="2"/>
  <c r="N493" i="2"/>
  <c r="M493" i="2"/>
  <c r="L493" i="2"/>
  <c r="K493" i="2"/>
  <c r="J493" i="2"/>
  <c r="I493" i="2"/>
  <c r="H493" i="2"/>
  <c r="G493" i="2"/>
  <c r="F493" i="2"/>
  <c r="E493" i="2"/>
  <c r="A493" i="2"/>
  <c r="P493" i="2" s="1"/>
  <c r="Q493" i="2" s="1"/>
  <c r="S492" i="2"/>
  <c r="R492" i="2"/>
  <c r="N492" i="2"/>
  <c r="M492" i="2"/>
  <c r="L492" i="2"/>
  <c r="K492" i="2"/>
  <c r="J492" i="2"/>
  <c r="I492" i="2"/>
  <c r="H492" i="2"/>
  <c r="G492" i="2"/>
  <c r="F492" i="2"/>
  <c r="E492" i="2"/>
  <c r="A492" i="2"/>
  <c r="P492" i="2" s="1"/>
  <c r="Q492" i="2" s="1"/>
  <c r="S491" i="2"/>
  <c r="R491" i="2"/>
  <c r="N491" i="2"/>
  <c r="M491" i="2"/>
  <c r="L491" i="2"/>
  <c r="K491" i="2"/>
  <c r="J491" i="2"/>
  <c r="I491" i="2"/>
  <c r="H491" i="2"/>
  <c r="G491" i="2"/>
  <c r="F491" i="2"/>
  <c r="E491" i="2"/>
  <c r="A491" i="2"/>
  <c r="P491" i="2" s="1"/>
  <c r="Q491" i="2" s="1"/>
  <c r="S490" i="2"/>
  <c r="R490" i="2"/>
  <c r="N490" i="2"/>
  <c r="M490" i="2"/>
  <c r="L490" i="2"/>
  <c r="K490" i="2"/>
  <c r="J490" i="2"/>
  <c r="I490" i="2"/>
  <c r="H490" i="2"/>
  <c r="G490" i="2"/>
  <c r="F490" i="2"/>
  <c r="E490" i="2"/>
  <c r="A490" i="2"/>
  <c r="P490" i="2" s="1"/>
  <c r="Q490" i="2" s="1"/>
  <c r="S489" i="2"/>
  <c r="R489" i="2"/>
  <c r="N489" i="2"/>
  <c r="M489" i="2"/>
  <c r="L489" i="2"/>
  <c r="K489" i="2"/>
  <c r="J489" i="2"/>
  <c r="I489" i="2"/>
  <c r="H489" i="2"/>
  <c r="G489" i="2"/>
  <c r="F489" i="2"/>
  <c r="E489" i="2"/>
  <c r="A489" i="2"/>
  <c r="P489" i="2" s="1"/>
  <c r="Q489" i="2" s="1"/>
  <c r="S488" i="2"/>
  <c r="R488" i="2"/>
  <c r="N488" i="2"/>
  <c r="M488" i="2"/>
  <c r="L488" i="2"/>
  <c r="K488" i="2"/>
  <c r="J488" i="2"/>
  <c r="I488" i="2"/>
  <c r="H488" i="2"/>
  <c r="G488" i="2"/>
  <c r="F488" i="2"/>
  <c r="E488" i="2"/>
  <c r="A488" i="2"/>
  <c r="P488" i="2" s="1"/>
  <c r="Q488" i="2" s="1"/>
  <c r="C475" i="2"/>
  <c r="C474" i="2"/>
  <c r="C473" i="2"/>
  <c r="C472" i="2"/>
  <c r="C471" i="2"/>
  <c r="C470" i="2"/>
  <c r="C451" i="2"/>
  <c r="C457" i="2" s="1"/>
  <c r="C463" i="2" s="1"/>
  <c r="C450" i="2"/>
  <c r="C456" i="2" s="1"/>
  <c r="C462" i="2" s="1"/>
  <c r="C449" i="2"/>
  <c r="C455" i="2" s="1"/>
  <c r="C461" i="2" s="1"/>
  <c r="C448" i="2"/>
  <c r="C447" i="2"/>
  <c r="C446" i="2"/>
  <c r="C428" i="2"/>
  <c r="C427" i="2"/>
  <c r="C433" i="2" s="1"/>
  <c r="C426" i="2"/>
  <c r="C432" i="2" s="1"/>
  <c r="C425" i="2"/>
  <c r="C424" i="2"/>
  <c r="C423" i="2"/>
  <c r="C429" i="2" s="1"/>
  <c r="C422" i="2"/>
  <c r="C405" i="2"/>
  <c r="C403" i="2"/>
  <c r="C409" i="2" s="1"/>
  <c r="C402" i="2"/>
  <c r="C408" i="2" s="1"/>
  <c r="C401" i="2"/>
  <c r="C400" i="2"/>
  <c r="C399" i="2"/>
  <c r="C398" i="2"/>
  <c r="C404" i="2" s="1"/>
  <c r="C379" i="2"/>
  <c r="C385" i="2" s="1"/>
  <c r="C391" i="2" s="1"/>
  <c r="C378" i="2"/>
  <c r="C384" i="2" s="1"/>
  <c r="C377" i="2"/>
  <c r="C383" i="2" s="1"/>
  <c r="C376" i="2"/>
  <c r="C375" i="2"/>
  <c r="C381" i="2" s="1"/>
  <c r="C374" i="2"/>
  <c r="C380" i="2" s="1"/>
  <c r="C355" i="2"/>
  <c r="C361" i="2" s="1"/>
  <c r="C354" i="2"/>
  <c r="C360" i="2" s="1"/>
  <c r="C353" i="2"/>
  <c r="C352" i="2"/>
  <c r="C351" i="2"/>
  <c r="C357" i="2" s="1"/>
  <c r="C350" i="2"/>
  <c r="C356" i="2" s="1"/>
  <c r="C362" i="2" s="1"/>
  <c r="C331" i="2"/>
  <c r="C330" i="2"/>
  <c r="C329" i="2"/>
  <c r="C328" i="2"/>
  <c r="C334" i="2" s="1"/>
  <c r="C340" i="2" s="1"/>
  <c r="C327" i="2"/>
  <c r="C326" i="2"/>
  <c r="C307" i="2"/>
  <c r="C306" i="2"/>
  <c r="C312" i="2" s="1"/>
  <c r="C305" i="2"/>
  <c r="C311" i="2" s="1"/>
  <c r="C304" i="2"/>
  <c r="C303" i="2"/>
  <c r="C302" i="2"/>
  <c r="C308" i="2" s="1"/>
  <c r="C283" i="2"/>
  <c r="C289" i="2" s="1"/>
  <c r="C282" i="2"/>
  <c r="C288" i="2" s="1"/>
  <c r="C281" i="2"/>
  <c r="C280" i="2"/>
  <c r="C279" i="2"/>
  <c r="C285" i="2" s="1"/>
  <c r="C278" i="2"/>
  <c r="C284" i="2" s="1"/>
  <c r="E259" i="2"/>
  <c r="D259" i="2"/>
  <c r="D265" i="2" s="1"/>
  <c r="C259" i="2"/>
  <c r="D258" i="2"/>
  <c r="D264" i="2" s="1"/>
  <c r="C258" i="2"/>
  <c r="R258" i="2" s="1"/>
  <c r="D257" i="2"/>
  <c r="D263" i="2" s="1"/>
  <c r="C257" i="2"/>
  <c r="E257" i="2" s="1"/>
  <c r="D256" i="2"/>
  <c r="D262" i="2" s="1"/>
  <c r="C256" i="2"/>
  <c r="D255" i="2"/>
  <c r="D261" i="2" s="1"/>
  <c r="C255" i="2"/>
  <c r="E255" i="2" s="1"/>
  <c r="D254" i="2"/>
  <c r="D260" i="2" s="1"/>
  <c r="C254" i="2"/>
  <c r="R254" i="2" s="1"/>
  <c r="S253" i="2"/>
  <c r="R253" i="2"/>
  <c r="N253" i="2"/>
  <c r="M253" i="2"/>
  <c r="L253" i="2"/>
  <c r="K253" i="2"/>
  <c r="J253" i="2"/>
  <c r="I253" i="2"/>
  <c r="H253" i="2"/>
  <c r="G253" i="2"/>
  <c r="F253" i="2"/>
  <c r="E253" i="2"/>
  <c r="A253" i="2"/>
  <c r="P253" i="2" s="1"/>
  <c r="Q253" i="2" s="1"/>
  <c r="S252" i="2"/>
  <c r="R252" i="2"/>
  <c r="N252" i="2"/>
  <c r="M252" i="2"/>
  <c r="L252" i="2"/>
  <c r="K252" i="2"/>
  <c r="J252" i="2"/>
  <c r="I252" i="2"/>
  <c r="H252" i="2"/>
  <c r="G252" i="2"/>
  <c r="F252" i="2"/>
  <c r="E252" i="2"/>
  <c r="A252" i="2"/>
  <c r="P252" i="2" s="1"/>
  <c r="Q252" i="2" s="1"/>
  <c r="S251" i="2"/>
  <c r="R251" i="2"/>
  <c r="N251" i="2"/>
  <c r="M251" i="2"/>
  <c r="L251" i="2"/>
  <c r="K251" i="2"/>
  <c r="J251" i="2"/>
  <c r="I251" i="2"/>
  <c r="H251" i="2"/>
  <c r="G251" i="2"/>
  <c r="F251" i="2"/>
  <c r="E251" i="2"/>
  <c r="A251" i="2"/>
  <c r="P251" i="2" s="1"/>
  <c r="Q251" i="2" s="1"/>
  <c r="S250" i="2"/>
  <c r="R250" i="2"/>
  <c r="N250" i="2"/>
  <c r="M250" i="2"/>
  <c r="L250" i="2"/>
  <c r="K250" i="2"/>
  <c r="J250" i="2"/>
  <c r="I250" i="2"/>
  <c r="H250" i="2"/>
  <c r="G250" i="2"/>
  <c r="F250" i="2"/>
  <c r="E250" i="2"/>
  <c r="A250" i="2"/>
  <c r="P250" i="2" s="1"/>
  <c r="Q250" i="2" s="1"/>
  <c r="S249" i="2"/>
  <c r="R249" i="2"/>
  <c r="N249" i="2"/>
  <c r="M249" i="2"/>
  <c r="L249" i="2"/>
  <c r="K249" i="2"/>
  <c r="J249" i="2"/>
  <c r="I249" i="2"/>
  <c r="H249" i="2"/>
  <c r="G249" i="2"/>
  <c r="F249" i="2"/>
  <c r="E249" i="2"/>
  <c r="A249" i="2"/>
  <c r="P249" i="2" s="1"/>
  <c r="Q249" i="2" s="1"/>
  <c r="S248" i="2"/>
  <c r="R248" i="2"/>
  <c r="N248" i="2"/>
  <c r="M248" i="2"/>
  <c r="L248" i="2"/>
  <c r="K248" i="2"/>
  <c r="J248" i="2"/>
  <c r="I248" i="2"/>
  <c r="H248" i="2"/>
  <c r="G248" i="2"/>
  <c r="F248" i="2"/>
  <c r="E248" i="2"/>
  <c r="A248" i="2"/>
  <c r="P248" i="2" s="1"/>
  <c r="Q248" i="2" s="1"/>
  <c r="C235" i="2"/>
  <c r="C234" i="2"/>
  <c r="C233" i="2"/>
  <c r="C232" i="2"/>
  <c r="C231" i="2"/>
  <c r="C230" i="2"/>
  <c r="C211" i="2"/>
  <c r="C210" i="2"/>
  <c r="C216" i="2" s="1"/>
  <c r="C209" i="2"/>
  <c r="C208" i="2"/>
  <c r="C207" i="2"/>
  <c r="C213" i="2" s="1"/>
  <c r="C206" i="2"/>
  <c r="C187" i="2"/>
  <c r="C193" i="2" s="1"/>
  <c r="C186" i="2"/>
  <c r="C192" i="2" s="1"/>
  <c r="C185" i="2"/>
  <c r="C191" i="2" s="1"/>
  <c r="C184" i="2"/>
  <c r="C190" i="2" s="1"/>
  <c r="C183" i="2"/>
  <c r="C189" i="2" s="1"/>
  <c r="C182" i="2"/>
  <c r="C188" i="2" s="1"/>
  <c r="C163" i="2"/>
  <c r="C162" i="2"/>
  <c r="C161" i="2"/>
  <c r="C160" i="2"/>
  <c r="C159" i="2"/>
  <c r="C158" i="2"/>
  <c r="C139" i="2"/>
  <c r="C145" i="2" s="1"/>
  <c r="C138" i="2"/>
  <c r="C144" i="2" s="1"/>
  <c r="C137" i="2"/>
  <c r="C143" i="2" s="1"/>
  <c r="C136" i="2"/>
  <c r="C142" i="2" s="1"/>
  <c r="C135" i="2"/>
  <c r="C141" i="2" s="1"/>
  <c r="C134" i="2"/>
  <c r="C140" i="2" s="1"/>
  <c r="C115" i="2"/>
  <c r="C114" i="2"/>
  <c r="C120" i="2" s="1"/>
  <c r="C113" i="2"/>
  <c r="C119" i="2" s="1"/>
  <c r="C112" i="2"/>
  <c r="C111" i="2"/>
  <c r="C110" i="2"/>
  <c r="C116" i="2" s="1"/>
  <c r="C91" i="2"/>
  <c r="C97" i="2" s="1"/>
  <c r="C90" i="2"/>
  <c r="C96" i="2" s="1"/>
  <c r="C89" i="2"/>
  <c r="C95" i="2" s="1"/>
  <c r="C88" i="2"/>
  <c r="C94" i="2" s="1"/>
  <c r="C87" i="2"/>
  <c r="C93" i="2" s="1"/>
  <c r="C86" i="2"/>
  <c r="C92" i="2" s="1"/>
  <c r="C67" i="2"/>
  <c r="C66" i="2"/>
  <c r="C65" i="2"/>
  <c r="C64" i="2"/>
  <c r="C63" i="2"/>
  <c r="C62" i="2"/>
  <c r="C43" i="2"/>
  <c r="C49" i="2" s="1"/>
  <c r="C42" i="2"/>
  <c r="C48" i="2" s="1"/>
  <c r="C41" i="2"/>
  <c r="C47" i="2" s="1"/>
  <c r="C40" i="2"/>
  <c r="C46" i="2" s="1"/>
  <c r="C39" i="2"/>
  <c r="C45" i="2" s="1"/>
  <c r="C38" i="2"/>
  <c r="D19" i="2"/>
  <c r="D25" i="2" s="1"/>
  <c r="C19" i="2"/>
  <c r="C25" i="2" s="1"/>
  <c r="D18" i="2"/>
  <c r="D24" i="2" s="1"/>
  <c r="C18" i="2"/>
  <c r="C24" i="2" s="1"/>
  <c r="J17" i="2"/>
  <c r="D17" i="2"/>
  <c r="D23" i="2" s="1"/>
  <c r="C17" i="2"/>
  <c r="C23" i="2" s="1"/>
  <c r="A17" i="2"/>
  <c r="P17" i="2" s="1"/>
  <c r="Q17" i="2" s="1"/>
  <c r="D16" i="2"/>
  <c r="D22" i="2" s="1"/>
  <c r="C16" i="2"/>
  <c r="C22" i="2" s="1"/>
  <c r="F15" i="2"/>
  <c r="D15" i="2"/>
  <c r="D21" i="2" s="1"/>
  <c r="C15" i="2"/>
  <c r="C21" i="2" s="1"/>
  <c r="A15" i="2"/>
  <c r="P15" i="2" s="1"/>
  <c r="Q15" i="2" s="1"/>
  <c r="D14" i="2"/>
  <c r="D20" i="2" s="1"/>
  <c r="C14" i="2"/>
  <c r="C20" i="2" s="1"/>
  <c r="S13" i="2"/>
  <c r="R13" i="2"/>
  <c r="N13" i="2"/>
  <c r="M13" i="2"/>
  <c r="L13" i="2"/>
  <c r="K13" i="2"/>
  <c r="J13" i="2"/>
  <c r="I13" i="2"/>
  <c r="H13" i="2"/>
  <c r="G13" i="2"/>
  <c r="F13" i="2"/>
  <c r="E13" i="2"/>
  <c r="A13" i="2"/>
  <c r="P13" i="2" s="1"/>
  <c r="Q13" i="2" s="1"/>
  <c r="S12" i="2"/>
  <c r="R12" i="2"/>
  <c r="N12" i="2"/>
  <c r="M12" i="2"/>
  <c r="L12" i="2"/>
  <c r="K12" i="2"/>
  <c r="J12" i="2"/>
  <c r="I12" i="2"/>
  <c r="H12" i="2"/>
  <c r="G12" i="2"/>
  <c r="F12" i="2"/>
  <c r="E12" i="2"/>
  <c r="A12" i="2"/>
  <c r="P12" i="2" s="1"/>
  <c r="Q12" i="2" s="1"/>
  <c r="S11" i="2"/>
  <c r="R11" i="2"/>
  <c r="N11" i="2"/>
  <c r="M11" i="2"/>
  <c r="L11" i="2"/>
  <c r="K11" i="2"/>
  <c r="J11" i="2"/>
  <c r="I11" i="2"/>
  <c r="H11" i="2"/>
  <c r="G11" i="2"/>
  <c r="F11" i="2"/>
  <c r="E11" i="2"/>
  <c r="A11" i="2"/>
  <c r="P11" i="2" s="1"/>
  <c r="Q11" i="2" s="1"/>
  <c r="S10" i="2"/>
  <c r="R10" i="2"/>
  <c r="N10" i="2"/>
  <c r="M10" i="2"/>
  <c r="L10" i="2"/>
  <c r="K10" i="2"/>
  <c r="J10" i="2"/>
  <c r="I10" i="2"/>
  <c r="H10" i="2"/>
  <c r="G10" i="2"/>
  <c r="F10" i="2"/>
  <c r="E10" i="2"/>
  <c r="A10" i="2"/>
  <c r="P10" i="2" s="1"/>
  <c r="Q10" i="2" s="1"/>
  <c r="S9" i="2"/>
  <c r="R9" i="2"/>
  <c r="N9" i="2"/>
  <c r="M9" i="2"/>
  <c r="L9" i="2"/>
  <c r="K9" i="2"/>
  <c r="J9" i="2"/>
  <c r="I9" i="2"/>
  <c r="H9" i="2"/>
  <c r="G9" i="2"/>
  <c r="F9" i="2"/>
  <c r="E9" i="2"/>
  <c r="A9" i="2"/>
  <c r="P9" i="2" s="1"/>
  <c r="Q9" i="2" s="1"/>
  <c r="S8" i="2"/>
  <c r="R8" i="2"/>
  <c r="N8" i="2"/>
  <c r="M8" i="2"/>
  <c r="L8" i="2"/>
  <c r="K8" i="2"/>
  <c r="J8" i="2"/>
  <c r="I8" i="2"/>
  <c r="H8" i="2"/>
  <c r="G8" i="2"/>
  <c r="F8" i="2"/>
  <c r="E8" i="2"/>
  <c r="A8" i="2"/>
  <c r="P8" i="2" s="1"/>
  <c r="Q8" i="2" s="1"/>
  <c r="Q7" i="2"/>
  <c r="F17" i="2" l="1"/>
  <c r="A19" i="2"/>
  <c r="P19" i="2" s="1"/>
  <c r="Q19" i="2" s="1"/>
  <c r="J19" i="2"/>
  <c r="R256" i="2"/>
  <c r="J15" i="2"/>
  <c r="F19" i="2"/>
  <c r="L14" i="2"/>
  <c r="L16" i="2"/>
  <c r="L18" i="2"/>
  <c r="I254" i="2"/>
  <c r="S255" i="2"/>
  <c r="I256" i="2"/>
  <c r="S257" i="2"/>
  <c r="I258" i="2"/>
  <c r="S259" i="2"/>
  <c r="S495" i="2"/>
  <c r="S497" i="2"/>
  <c r="S499" i="2"/>
  <c r="N254" i="2"/>
  <c r="N256" i="2"/>
  <c r="N258" i="2"/>
  <c r="F14" i="2"/>
  <c r="L15" i="2"/>
  <c r="F16" i="2"/>
  <c r="L17" i="2"/>
  <c r="F18" i="2"/>
  <c r="L19" i="2"/>
  <c r="S254" i="2"/>
  <c r="I255" i="2"/>
  <c r="S256" i="2"/>
  <c r="I257" i="2"/>
  <c r="S258" i="2"/>
  <c r="I259" i="2"/>
  <c r="A14" i="2"/>
  <c r="P14" i="2" s="1"/>
  <c r="Q14" i="2" s="1"/>
  <c r="J14" i="2"/>
  <c r="A16" i="2"/>
  <c r="P16" i="2" s="1"/>
  <c r="Q16" i="2" s="1"/>
  <c r="J16" i="2"/>
  <c r="A18" i="2"/>
  <c r="P18" i="2" s="1"/>
  <c r="Q18" i="2" s="1"/>
  <c r="J18" i="2"/>
  <c r="E254" i="2"/>
  <c r="R255" i="2"/>
  <c r="N255" i="2"/>
  <c r="E256" i="2"/>
  <c r="R257" i="2"/>
  <c r="N257" i="2"/>
  <c r="E258" i="2"/>
  <c r="R259" i="2"/>
  <c r="N259" i="2"/>
  <c r="L494" i="2"/>
  <c r="L496" i="2"/>
  <c r="L498" i="2"/>
  <c r="R20" i="2"/>
  <c r="C26" i="2"/>
  <c r="A20" i="2"/>
  <c r="P20" i="2" s="1"/>
  <c r="Q20" i="2" s="1"/>
  <c r="S20" i="2"/>
  <c r="E20" i="2"/>
  <c r="D27" i="2"/>
  <c r="M21" i="2"/>
  <c r="H21" i="2"/>
  <c r="F21" i="2"/>
  <c r="K21" i="2"/>
  <c r="G21" i="2"/>
  <c r="J21" i="2"/>
  <c r="N21" i="2"/>
  <c r="I21" i="2"/>
  <c r="L21" i="2"/>
  <c r="D29" i="2"/>
  <c r="M23" i="2"/>
  <c r="H23" i="2"/>
  <c r="F23" i="2"/>
  <c r="K23" i="2"/>
  <c r="G23" i="2"/>
  <c r="L23" i="2"/>
  <c r="N23" i="2"/>
  <c r="I23" i="2"/>
  <c r="J23" i="2"/>
  <c r="D31" i="2"/>
  <c r="M25" i="2"/>
  <c r="H25" i="2"/>
  <c r="F25" i="2"/>
  <c r="K25" i="2"/>
  <c r="G25" i="2"/>
  <c r="J25" i="2"/>
  <c r="N25" i="2"/>
  <c r="I25" i="2"/>
  <c r="L25" i="2"/>
  <c r="R24" i="2"/>
  <c r="C30" i="2"/>
  <c r="A24" i="2"/>
  <c r="P24" i="2" s="1"/>
  <c r="Q24" i="2" s="1"/>
  <c r="S24" i="2"/>
  <c r="E24" i="2"/>
  <c r="D26" i="2"/>
  <c r="M20" i="2"/>
  <c r="H20" i="2"/>
  <c r="F20" i="2"/>
  <c r="K20" i="2"/>
  <c r="G20" i="2"/>
  <c r="L20" i="2"/>
  <c r="N20" i="2"/>
  <c r="I20" i="2"/>
  <c r="J20" i="2"/>
  <c r="D28" i="2"/>
  <c r="M22" i="2"/>
  <c r="H22" i="2"/>
  <c r="L22" i="2"/>
  <c r="K22" i="2"/>
  <c r="G22" i="2"/>
  <c r="J22" i="2"/>
  <c r="N22" i="2"/>
  <c r="I22" i="2"/>
  <c r="F22" i="2"/>
  <c r="D30" i="2"/>
  <c r="M24" i="2"/>
  <c r="H24" i="2"/>
  <c r="L24" i="2"/>
  <c r="F24" i="2"/>
  <c r="K24" i="2"/>
  <c r="G24" i="2"/>
  <c r="N24" i="2"/>
  <c r="I24" i="2"/>
  <c r="J24" i="2"/>
  <c r="C52" i="2"/>
  <c r="R22" i="2"/>
  <c r="A22" i="2"/>
  <c r="P22" i="2" s="1"/>
  <c r="Q22" i="2" s="1"/>
  <c r="C28" i="2"/>
  <c r="S22" i="2"/>
  <c r="E22" i="2"/>
  <c r="R21" i="2"/>
  <c r="C27" i="2"/>
  <c r="S21" i="2"/>
  <c r="E21" i="2"/>
  <c r="A21" i="2"/>
  <c r="P21" i="2" s="1"/>
  <c r="Q21" i="2" s="1"/>
  <c r="R23" i="2"/>
  <c r="C29" i="2"/>
  <c r="A23" i="2"/>
  <c r="P23" i="2" s="1"/>
  <c r="Q23" i="2" s="1"/>
  <c r="S23" i="2"/>
  <c r="E23" i="2"/>
  <c r="R25" i="2"/>
  <c r="C31" i="2"/>
  <c r="S25" i="2"/>
  <c r="E25" i="2"/>
  <c r="A25" i="2"/>
  <c r="P25" i="2" s="1"/>
  <c r="Q25" i="2" s="1"/>
  <c r="C99" i="2"/>
  <c r="E14" i="2"/>
  <c r="I14" i="2"/>
  <c r="N14" i="2"/>
  <c r="S14" i="2"/>
  <c r="E15" i="2"/>
  <c r="I15" i="2"/>
  <c r="N15" i="2"/>
  <c r="S15" i="2"/>
  <c r="E16" i="2"/>
  <c r="I16" i="2"/>
  <c r="N16" i="2"/>
  <c r="S16" i="2"/>
  <c r="E17" i="2"/>
  <c r="I17" i="2"/>
  <c r="N17" i="2"/>
  <c r="S17" i="2"/>
  <c r="E18" i="2"/>
  <c r="I18" i="2"/>
  <c r="N18" i="2"/>
  <c r="S18" i="2"/>
  <c r="E19" i="2"/>
  <c r="I19" i="2"/>
  <c r="N19" i="2"/>
  <c r="S19" i="2"/>
  <c r="C53" i="2"/>
  <c r="C54" i="2"/>
  <c r="C55" i="2"/>
  <c r="C44" i="2"/>
  <c r="C69" i="2"/>
  <c r="C71" i="2"/>
  <c r="C73" i="2"/>
  <c r="C147" i="2"/>
  <c r="C149" i="2"/>
  <c r="C151" i="2"/>
  <c r="C222" i="2"/>
  <c r="C287" i="2"/>
  <c r="G14" i="2"/>
  <c r="K14" i="2"/>
  <c r="G15" i="2"/>
  <c r="K15" i="2"/>
  <c r="G16" i="2"/>
  <c r="K16" i="2"/>
  <c r="G17" i="2"/>
  <c r="K17" i="2"/>
  <c r="G18" i="2"/>
  <c r="K18" i="2"/>
  <c r="G19" i="2"/>
  <c r="K19" i="2"/>
  <c r="C68" i="2"/>
  <c r="C70" i="2"/>
  <c r="C72" i="2"/>
  <c r="C117" i="2"/>
  <c r="C121" i="2"/>
  <c r="C125" i="2"/>
  <c r="C146" i="2"/>
  <c r="C148" i="2"/>
  <c r="C150" i="2"/>
  <c r="C164" i="2"/>
  <c r="C169" i="2"/>
  <c r="C101" i="2"/>
  <c r="C103" i="2"/>
  <c r="C196" i="2"/>
  <c r="C291" i="2"/>
  <c r="H14" i="2"/>
  <c r="M14" i="2"/>
  <c r="R14" i="2"/>
  <c r="H15" i="2"/>
  <c r="M15" i="2"/>
  <c r="R15" i="2"/>
  <c r="H16" i="2"/>
  <c r="M16" i="2"/>
  <c r="R16" i="2"/>
  <c r="H17" i="2"/>
  <c r="M17" i="2"/>
  <c r="R17" i="2"/>
  <c r="H18" i="2"/>
  <c r="M18" i="2"/>
  <c r="R18" i="2"/>
  <c r="H19" i="2"/>
  <c r="M19" i="2"/>
  <c r="R19" i="2"/>
  <c r="C51" i="2"/>
  <c r="C98" i="2"/>
  <c r="C100" i="2"/>
  <c r="C102" i="2"/>
  <c r="C118" i="2"/>
  <c r="C122" i="2"/>
  <c r="C126" i="2"/>
  <c r="C165" i="2"/>
  <c r="C317" i="2"/>
  <c r="C168" i="2"/>
  <c r="C166" i="2"/>
  <c r="C195" i="2"/>
  <c r="C199" i="2"/>
  <c r="C217" i="2"/>
  <c r="C167" i="2"/>
  <c r="C194" i="2"/>
  <c r="C198" i="2"/>
  <c r="C219" i="2"/>
  <c r="C295" i="2"/>
  <c r="C314" i="2"/>
  <c r="C367" i="2"/>
  <c r="C197" i="2"/>
  <c r="C215" i="2"/>
  <c r="D266" i="2"/>
  <c r="J260" i="2"/>
  <c r="D270" i="2"/>
  <c r="J264" i="2"/>
  <c r="D267" i="2"/>
  <c r="J261" i="2"/>
  <c r="D271" i="2"/>
  <c r="J265" i="2"/>
  <c r="C336" i="2"/>
  <c r="D269" i="2"/>
  <c r="J263" i="2"/>
  <c r="C286" i="2"/>
  <c r="C290" i="2"/>
  <c r="C294" i="2"/>
  <c r="C313" i="2"/>
  <c r="C332" i="2"/>
  <c r="C389" i="2"/>
  <c r="C212" i="2"/>
  <c r="C214" i="2"/>
  <c r="D268" i="2"/>
  <c r="J262" i="2"/>
  <c r="C359" i="2"/>
  <c r="C363" i="2"/>
  <c r="A254" i="2"/>
  <c r="P254" i="2" s="1"/>
  <c r="Q254" i="2" s="1"/>
  <c r="F254" i="2"/>
  <c r="J254" i="2"/>
  <c r="L254" i="2"/>
  <c r="A255" i="2"/>
  <c r="P255" i="2" s="1"/>
  <c r="Q255" i="2" s="1"/>
  <c r="F255" i="2"/>
  <c r="J255" i="2"/>
  <c r="L255" i="2"/>
  <c r="A256" i="2"/>
  <c r="P256" i="2" s="1"/>
  <c r="Q256" i="2" s="1"/>
  <c r="F256" i="2"/>
  <c r="J256" i="2"/>
  <c r="L256" i="2"/>
  <c r="A257" i="2"/>
  <c r="P257" i="2" s="1"/>
  <c r="Q257" i="2" s="1"/>
  <c r="F257" i="2"/>
  <c r="J257" i="2"/>
  <c r="L257" i="2"/>
  <c r="A258" i="2"/>
  <c r="P258" i="2" s="1"/>
  <c r="Q258" i="2" s="1"/>
  <c r="F258" i="2"/>
  <c r="J258" i="2"/>
  <c r="L258" i="2"/>
  <c r="A259" i="2"/>
  <c r="P259" i="2" s="1"/>
  <c r="Q259" i="2" s="1"/>
  <c r="F259" i="2"/>
  <c r="J259" i="2"/>
  <c r="L259" i="2"/>
  <c r="C309" i="2"/>
  <c r="C358" i="2"/>
  <c r="C410" i="2"/>
  <c r="C407" i="2"/>
  <c r="C438" i="2"/>
  <c r="C236" i="2"/>
  <c r="C237" i="2"/>
  <c r="C238" i="2"/>
  <c r="C239" i="2"/>
  <c r="C240" i="2"/>
  <c r="C241" i="2"/>
  <c r="G254" i="2"/>
  <c r="K254" i="2"/>
  <c r="G255" i="2"/>
  <c r="K255" i="2"/>
  <c r="G256" i="2"/>
  <c r="K256" i="2"/>
  <c r="G257" i="2"/>
  <c r="K257" i="2"/>
  <c r="G258" i="2"/>
  <c r="K258" i="2"/>
  <c r="G259" i="2"/>
  <c r="K259" i="2"/>
  <c r="C260" i="2"/>
  <c r="C261" i="2"/>
  <c r="C262" i="2"/>
  <c r="C263" i="2"/>
  <c r="I263" i="2" s="1"/>
  <c r="C264" i="2"/>
  <c r="C265" i="2"/>
  <c r="C333" i="2"/>
  <c r="C335" i="2"/>
  <c r="C337" i="2"/>
  <c r="C430" i="2"/>
  <c r="C434" i="2"/>
  <c r="H254" i="2"/>
  <c r="M254" i="2"/>
  <c r="H255" i="2"/>
  <c r="M255" i="2"/>
  <c r="H256" i="2"/>
  <c r="M256" i="2"/>
  <c r="H257" i="2"/>
  <c r="M257" i="2"/>
  <c r="H258" i="2"/>
  <c r="M258" i="2"/>
  <c r="H259" i="2"/>
  <c r="M259" i="2"/>
  <c r="C310" i="2"/>
  <c r="C318" i="2"/>
  <c r="C366" i="2"/>
  <c r="C387" i="2"/>
  <c r="C414" i="2"/>
  <c r="C415" i="2"/>
  <c r="C382" i="2"/>
  <c r="C386" i="2"/>
  <c r="C390" i="2"/>
  <c r="C411" i="2"/>
  <c r="C406" i="2"/>
  <c r="C431" i="2"/>
  <c r="C435" i="2"/>
  <c r="C439" i="2"/>
  <c r="C452" i="2"/>
  <c r="C453" i="2"/>
  <c r="C454" i="2"/>
  <c r="C476" i="2"/>
  <c r="C477" i="2"/>
  <c r="C478" i="2"/>
  <c r="C479" i="2"/>
  <c r="C480" i="2"/>
  <c r="C481" i="2"/>
  <c r="G494" i="2"/>
  <c r="K494" i="2"/>
  <c r="G495" i="2"/>
  <c r="K495" i="2"/>
  <c r="G496" i="2"/>
  <c r="K496" i="2"/>
  <c r="G497" i="2"/>
  <c r="K497" i="2"/>
  <c r="G498" i="2"/>
  <c r="K498" i="2"/>
  <c r="G499" i="2"/>
  <c r="K499" i="2"/>
  <c r="C500" i="2"/>
  <c r="C501" i="2"/>
  <c r="C502" i="2"/>
  <c r="C503" i="2"/>
  <c r="C504" i="2"/>
  <c r="C505" i="2"/>
  <c r="H494" i="2"/>
  <c r="M494" i="2"/>
  <c r="R494" i="2"/>
  <c r="H495" i="2"/>
  <c r="M495" i="2"/>
  <c r="R495" i="2"/>
  <c r="H496" i="2"/>
  <c r="M496" i="2"/>
  <c r="R496" i="2"/>
  <c r="H497" i="2"/>
  <c r="M497" i="2"/>
  <c r="R497" i="2"/>
  <c r="H498" i="2"/>
  <c r="M498" i="2"/>
  <c r="R498" i="2"/>
  <c r="H499" i="2"/>
  <c r="M499" i="2"/>
  <c r="R499" i="2"/>
  <c r="D500" i="2"/>
  <c r="D501" i="2"/>
  <c r="D502" i="2"/>
  <c r="D503" i="2"/>
  <c r="D504" i="2"/>
  <c r="D505" i="2"/>
  <c r="E494" i="2"/>
  <c r="I494" i="2"/>
  <c r="N494" i="2"/>
  <c r="E495" i="2"/>
  <c r="I495" i="2"/>
  <c r="N495" i="2"/>
  <c r="E496" i="2"/>
  <c r="I496" i="2"/>
  <c r="N496" i="2"/>
  <c r="E497" i="2"/>
  <c r="I497" i="2"/>
  <c r="N497" i="2"/>
  <c r="E498" i="2"/>
  <c r="I498" i="2"/>
  <c r="N498" i="2"/>
  <c r="E499" i="2"/>
  <c r="I499" i="2"/>
  <c r="N499" i="2"/>
  <c r="A494" i="2"/>
  <c r="P494" i="2" s="1"/>
  <c r="Q494" i="2" s="1"/>
  <c r="F494" i="2"/>
  <c r="J494" i="2"/>
  <c r="A495" i="2"/>
  <c r="P495" i="2" s="1"/>
  <c r="Q495" i="2" s="1"/>
  <c r="F495" i="2"/>
  <c r="J495" i="2"/>
  <c r="A496" i="2"/>
  <c r="P496" i="2" s="1"/>
  <c r="Q496" i="2" s="1"/>
  <c r="F496" i="2"/>
  <c r="J496" i="2"/>
  <c r="A497" i="2"/>
  <c r="P497" i="2" s="1"/>
  <c r="Q497" i="2" s="1"/>
  <c r="F497" i="2"/>
  <c r="J497" i="2"/>
  <c r="A498" i="2"/>
  <c r="P498" i="2" s="1"/>
  <c r="Q498" i="2" s="1"/>
  <c r="F498" i="2"/>
  <c r="J498" i="2"/>
  <c r="A499" i="2"/>
  <c r="P499" i="2" s="1"/>
  <c r="Q499" i="2" s="1"/>
  <c r="F499" i="2"/>
  <c r="J499" i="2"/>
  <c r="C576" i="2"/>
  <c r="C524" i="2"/>
  <c r="C525" i="2"/>
  <c r="C526" i="2"/>
  <c r="C527" i="2"/>
  <c r="C528" i="2"/>
  <c r="C529" i="2"/>
  <c r="C572" i="2"/>
  <c r="C579" i="2"/>
  <c r="C604" i="2"/>
  <c r="C548" i="2"/>
  <c r="C549" i="2"/>
  <c r="C550" i="2"/>
  <c r="C551" i="2"/>
  <c r="C552" i="2"/>
  <c r="C553" i="2"/>
  <c r="C575" i="2"/>
  <c r="C577" i="2"/>
  <c r="C574" i="2"/>
  <c r="C600" i="2"/>
  <c r="C596" i="2"/>
  <c r="C601" i="2"/>
  <c r="C597" i="2"/>
  <c r="C599" i="2"/>
  <c r="F6" i="11"/>
  <c r="F8" i="11"/>
  <c r="F10" i="11"/>
  <c r="F12" i="11"/>
  <c r="F14" i="11"/>
  <c r="F16" i="11"/>
  <c r="F18" i="11"/>
  <c r="F20" i="11"/>
  <c r="F22" i="11"/>
  <c r="F24" i="11"/>
  <c r="F26" i="11"/>
  <c r="F28" i="11"/>
  <c r="F30" i="11"/>
  <c r="I8" i="10"/>
  <c r="J26" i="10"/>
  <c r="J30" i="10"/>
  <c r="I19" i="10"/>
  <c r="I31" i="10"/>
  <c r="K9" i="10"/>
  <c r="I10" i="10"/>
  <c r="J14" i="10"/>
  <c r="J18" i="10"/>
  <c r="K29" i="10"/>
  <c r="H8" i="10"/>
  <c r="K20" i="10"/>
  <c r="K32" i="10"/>
  <c r="K17" i="10"/>
  <c r="F8" i="10"/>
  <c r="G17" i="10"/>
  <c r="I27" i="10"/>
  <c r="J32" i="10"/>
  <c r="I11" i="10"/>
  <c r="I18" i="10"/>
  <c r="I21" i="10"/>
  <c r="G23" i="10"/>
  <c r="H25" i="10"/>
  <c r="H13" i="10"/>
  <c r="J20" i="10"/>
  <c r="F26" i="10"/>
  <c r="G29" i="10"/>
  <c r="I13" i="10"/>
  <c r="I24" i="10"/>
  <c r="I30" i="10"/>
  <c r="I33" i="10"/>
  <c r="G35" i="10"/>
  <c r="K8" i="10"/>
  <c r="F11" i="10"/>
  <c r="J24" i="10"/>
  <c r="K26" i="10"/>
  <c r="H10" i="10"/>
  <c r="H11" i="10"/>
  <c r="K14" i="10"/>
  <c r="F18" i="10"/>
  <c r="G19" i="10"/>
  <c r="I25" i="10"/>
  <c r="F30" i="10"/>
  <c r="G31" i="10"/>
  <c r="J9" i="10"/>
  <c r="J13" i="10"/>
  <c r="F14" i="10"/>
  <c r="F17" i="10"/>
  <c r="H19" i="10"/>
  <c r="I23" i="10"/>
  <c r="K24" i="10"/>
  <c r="F29" i="10"/>
  <c r="H31" i="10"/>
  <c r="I35" i="10"/>
  <c r="K11" i="10"/>
  <c r="F20" i="10"/>
  <c r="K23" i="10"/>
  <c r="F24" i="10"/>
  <c r="G25" i="10"/>
  <c r="K28" i="10"/>
  <c r="F32" i="10"/>
  <c r="K35" i="10"/>
  <c r="J10" i="10"/>
  <c r="K12" i="10"/>
  <c r="I17" i="10"/>
  <c r="K18" i="10"/>
  <c r="F23" i="10"/>
  <c r="I29" i="10"/>
  <c r="K30" i="10"/>
  <c r="F35" i="10"/>
  <c r="J12" i="10"/>
  <c r="H15" i="10"/>
  <c r="G15" i="10"/>
  <c r="F15" i="10"/>
  <c r="K16" i="10"/>
  <c r="H21" i="10"/>
  <c r="G21" i="10"/>
  <c r="F21" i="10"/>
  <c r="K22" i="10"/>
  <c r="H27" i="10"/>
  <c r="G27" i="10"/>
  <c r="F27" i="10"/>
  <c r="I15" i="10"/>
  <c r="H33" i="10"/>
  <c r="G33" i="10"/>
  <c r="F33" i="10"/>
  <c r="K34" i="10"/>
  <c r="J8" i="10"/>
  <c r="G9" i="10"/>
  <c r="K10" i="10"/>
  <c r="J11" i="10"/>
  <c r="G12" i="10"/>
  <c r="K13" i="10"/>
  <c r="H14" i="10"/>
  <c r="G14" i="10"/>
  <c r="I16" i="10"/>
  <c r="H17" i="10"/>
  <c r="H20" i="10"/>
  <c r="G20" i="10"/>
  <c r="I22" i="10"/>
  <c r="H23" i="10"/>
  <c r="H26" i="10"/>
  <c r="G26" i="10"/>
  <c r="I28" i="10"/>
  <c r="H29" i="10"/>
  <c r="H32" i="10"/>
  <c r="G32" i="10"/>
  <c r="I34" i="10"/>
  <c r="H35" i="10"/>
  <c r="H9" i="10"/>
  <c r="F10" i="10"/>
  <c r="H12" i="10"/>
  <c r="G13" i="10"/>
  <c r="J16" i="10"/>
  <c r="K19" i="10"/>
  <c r="J22" i="10"/>
  <c r="K25" i="10"/>
  <c r="J28" i="10"/>
  <c r="K31" i="10"/>
  <c r="J34" i="10"/>
  <c r="G8" i="10"/>
  <c r="G10" i="10"/>
  <c r="G11" i="10"/>
  <c r="I14" i="10"/>
  <c r="H18" i="10"/>
  <c r="G18" i="10"/>
  <c r="F19" i="10"/>
  <c r="I20" i="10"/>
  <c r="H24" i="10"/>
  <c r="G24" i="10"/>
  <c r="F25" i="10"/>
  <c r="I26" i="10"/>
  <c r="H30" i="10"/>
  <c r="G30" i="10"/>
  <c r="F31" i="10"/>
  <c r="I32" i="10"/>
  <c r="I9" i="10"/>
  <c r="I12" i="10"/>
  <c r="H16" i="10"/>
  <c r="G16" i="10"/>
  <c r="H22" i="10"/>
  <c r="G22" i="10"/>
  <c r="H28" i="10"/>
  <c r="G28" i="10"/>
  <c r="H34" i="10"/>
  <c r="G34" i="10"/>
  <c r="F9" i="10"/>
  <c r="F12" i="10"/>
  <c r="F13" i="10"/>
  <c r="K15" i="10"/>
  <c r="F16" i="10"/>
  <c r="K21" i="10"/>
  <c r="F22" i="10"/>
  <c r="K27" i="10"/>
  <c r="F28" i="10"/>
  <c r="K33" i="10"/>
  <c r="F34" i="10"/>
  <c r="J15" i="10"/>
  <c r="J17" i="10"/>
  <c r="J19" i="10"/>
  <c r="J21" i="10"/>
  <c r="J23" i="10"/>
  <c r="J25" i="10"/>
  <c r="J27" i="10"/>
  <c r="J29" i="10"/>
  <c r="J31" i="10"/>
  <c r="J33" i="10"/>
  <c r="J35" i="10"/>
  <c r="L263" i="2" l="1"/>
  <c r="H263" i="2"/>
  <c r="G261" i="2"/>
  <c r="L505" i="2"/>
  <c r="J505" i="2"/>
  <c r="F505" i="2"/>
  <c r="N505" i="2"/>
  <c r="I505" i="2"/>
  <c r="D511" i="2"/>
  <c r="M505" i="2"/>
  <c r="H505" i="2"/>
  <c r="K505" i="2"/>
  <c r="G505" i="2"/>
  <c r="L501" i="2"/>
  <c r="J501" i="2"/>
  <c r="F501" i="2"/>
  <c r="N501" i="2"/>
  <c r="I501" i="2"/>
  <c r="D507" i="2"/>
  <c r="M501" i="2"/>
  <c r="H501" i="2"/>
  <c r="K501" i="2"/>
  <c r="G501" i="2"/>
  <c r="C484" i="2"/>
  <c r="C460" i="2"/>
  <c r="C412" i="2"/>
  <c r="C388" i="2"/>
  <c r="C436" i="2"/>
  <c r="R264" i="2"/>
  <c r="C270" i="2"/>
  <c r="A264" i="2"/>
  <c r="P264" i="2" s="1"/>
  <c r="Q264" i="2" s="1"/>
  <c r="S264" i="2"/>
  <c r="E264" i="2"/>
  <c r="R260" i="2"/>
  <c r="C266" i="2"/>
  <c r="M266" i="2" s="1"/>
  <c r="A260" i="2"/>
  <c r="P260" i="2" s="1"/>
  <c r="Q260" i="2" s="1"/>
  <c r="S260" i="2"/>
  <c r="E260" i="2"/>
  <c r="N260" i="2"/>
  <c r="C246" i="2"/>
  <c r="J268" i="2"/>
  <c r="D274" i="2"/>
  <c r="D277" i="2"/>
  <c r="J271" i="2"/>
  <c r="D272" i="2"/>
  <c r="J266" i="2"/>
  <c r="C583" i="2"/>
  <c r="C581" i="2"/>
  <c r="C557" i="2"/>
  <c r="C578" i="2"/>
  <c r="C532" i="2"/>
  <c r="L504" i="2"/>
  <c r="J504" i="2"/>
  <c r="F504" i="2"/>
  <c r="N504" i="2"/>
  <c r="I504" i="2"/>
  <c r="D510" i="2"/>
  <c r="M504" i="2"/>
  <c r="H504" i="2"/>
  <c r="K504" i="2"/>
  <c r="G504" i="2"/>
  <c r="L500" i="2"/>
  <c r="J500" i="2"/>
  <c r="F500" i="2"/>
  <c r="N500" i="2"/>
  <c r="I500" i="2"/>
  <c r="D506" i="2"/>
  <c r="M500" i="2"/>
  <c r="H500" i="2"/>
  <c r="K500" i="2"/>
  <c r="G500" i="2"/>
  <c r="A505" i="2"/>
  <c r="P505" i="2" s="1"/>
  <c r="Q505" i="2" s="1"/>
  <c r="S505" i="2"/>
  <c r="E505" i="2"/>
  <c r="R505" i="2"/>
  <c r="C511" i="2"/>
  <c r="A501" i="2"/>
  <c r="P501" i="2" s="1"/>
  <c r="Q501" i="2" s="1"/>
  <c r="S501" i="2"/>
  <c r="E501" i="2"/>
  <c r="R501" i="2"/>
  <c r="C507" i="2"/>
  <c r="C487" i="2"/>
  <c r="C483" i="2"/>
  <c r="C459" i="2"/>
  <c r="C316" i="2"/>
  <c r="C343" i="2"/>
  <c r="R263" i="2"/>
  <c r="C269" i="2"/>
  <c r="A263" i="2"/>
  <c r="P263" i="2" s="1"/>
  <c r="Q263" i="2" s="1"/>
  <c r="E263" i="2"/>
  <c r="S263" i="2"/>
  <c r="C245" i="2"/>
  <c r="C413" i="2"/>
  <c r="C364" i="2"/>
  <c r="L262" i="2"/>
  <c r="H262" i="2"/>
  <c r="C220" i="2"/>
  <c r="N261" i="2"/>
  <c r="G263" i="2"/>
  <c r="I265" i="2"/>
  <c r="L265" i="2"/>
  <c r="H265" i="2"/>
  <c r="F261" i="2"/>
  <c r="K261" i="2"/>
  <c r="M261" i="2"/>
  <c r="L264" i="2"/>
  <c r="H264" i="2"/>
  <c r="L260" i="2"/>
  <c r="H260" i="2"/>
  <c r="C221" i="2"/>
  <c r="C172" i="2"/>
  <c r="C175" i="2"/>
  <c r="R31" i="2"/>
  <c r="S31" i="2"/>
  <c r="E31" i="2"/>
  <c r="A31" i="2"/>
  <c r="P31" i="2" s="1"/>
  <c r="Q31" i="2" s="1"/>
  <c r="M30" i="2"/>
  <c r="H30" i="2"/>
  <c r="F30" i="2"/>
  <c r="D36" i="2"/>
  <c r="K30" i="2"/>
  <c r="G30" i="2"/>
  <c r="L30" i="2"/>
  <c r="N30" i="2"/>
  <c r="I30" i="2"/>
  <c r="J30" i="2"/>
  <c r="M27" i="2"/>
  <c r="H27" i="2"/>
  <c r="F27" i="2"/>
  <c r="K27" i="2"/>
  <c r="G27" i="2"/>
  <c r="L27" i="2"/>
  <c r="N27" i="2"/>
  <c r="I27" i="2"/>
  <c r="D33" i="2"/>
  <c r="J27" i="2"/>
  <c r="A502" i="2"/>
  <c r="P502" i="2" s="1"/>
  <c r="Q502" i="2" s="1"/>
  <c r="S502" i="2"/>
  <c r="E502" i="2"/>
  <c r="R502" i="2"/>
  <c r="C508" i="2"/>
  <c r="C605" i="2"/>
  <c r="C607" i="2"/>
  <c r="C606" i="2"/>
  <c r="C556" i="2"/>
  <c r="C535" i="2"/>
  <c r="C531" i="2"/>
  <c r="L503" i="2"/>
  <c r="J503" i="2"/>
  <c r="F503" i="2"/>
  <c r="N503" i="2"/>
  <c r="I503" i="2"/>
  <c r="D509" i="2"/>
  <c r="M503" i="2"/>
  <c r="H503" i="2"/>
  <c r="K503" i="2"/>
  <c r="G503" i="2"/>
  <c r="A504" i="2"/>
  <c r="P504" i="2" s="1"/>
  <c r="Q504" i="2" s="1"/>
  <c r="S504" i="2"/>
  <c r="E504" i="2"/>
  <c r="R504" i="2"/>
  <c r="C510" i="2"/>
  <c r="A500" i="2"/>
  <c r="P500" i="2" s="1"/>
  <c r="Q500" i="2" s="1"/>
  <c r="S500" i="2"/>
  <c r="E500" i="2"/>
  <c r="R500" i="2"/>
  <c r="C506" i="2"/>
  <c r="C486" i="2"/>
  <c r="C482" i="2"/>
  <c r="C458" i="2"/>
  <c r="C341" i="2"/>
  <c r="R262" i="2"/>
  <c r="C268" i="2"/>
  <c r="A262" i="2"/>
  <c r="P262" i="2" s="1"/>
  <c r="Q262" i="2" s="1"/>
  <c r="S262" i="2"/>
  <c r="E262" i="2"/>
  <c r="I262" i="2"/>
  <c r="C244" i="2"/>
  <c r="C315" i="2"/>
  <c r="N262" i="2"/>
  <c r="G262" i="2"/>
  <c r="C218" i="2"/>
  <c r="C338" i="2"/>
  <c r="C292" i="2"/>
  <c r="F263" i="2"/>
  <c r="K263" i="2"/>
  <c r="M263" i="2"/>
  <c r="I261" i="2"/>
  <c r="G265" i="2"/>
  <c r="D273" i="2"/>
  <c r="J267" i="2"/>
  <c r="I264" i="2"/>
  <c r="G264" i="2"/>
  <c r="I260" i="2"/>
  <c r="G260" i="2"/>
  <c r="C173" i="2"/>
  <c r="C174" i="2"/>
  <c r="N264" i="2"/>
  <c r="C171" i="2"/>
  <c r="C78" i="2"/>
  <c r="C79" i="2"/>
  <c r="C50" i="2"/>
  <c r="R29" i="2"/>
  <c r="A29" i="2"/>
  <c r="P29" i="2" s="1"/>
  <c r="Q29" i="2" s="1"/>
  <c r="S29" i="2"/>
  <c r="E29" i="2"/>
  <c r="M28" i="2"/>
  <c r="H28" i="2"/>
  <c r="J28" i="2"/>
  <c r="K28" i="2"/>
  <c r="G28" i="2"/>
  <c r="D34" i="2"/>
  <c r="N28" i="2"/>
  <c r="I28" i="2"/>
  <c r="L28" i="2"/>
  <c r="F28" i="2"/>
  <c r="R26" i="2"/>
  <c r="A26" i="2"/>
  <c r="P26" i="2" s="1"/>
  <c r="Q26" i="2" s="1"/>
  <c r="S26" i="2"/>
  <c r="E26" i="2"/>
  <c r="C558" i="2"/>
  <c r="C554" i="2"/>
  <c r="C533" i="2"/>
  <c r="C242" i="2"/>
  <c r="C319" i="2"/>
  <c r="M270" i="2"/>
  <c r="H270" i="2"/>
  <c r="D276" i="2"/>
  <c r="K270" i="2"/>
  <c r="G270" i="2"/>
  <c r="L270" i="2"/>
  <c r="J270" i="2"/>
  <c r="F270" i="2"/>
  <c r="N270" i="2"/>
  <c r="I270" i="2"/>
  <c r="C223" i="2"/>
  <c r="C170" i="2"/>
  <c r="C123" i="2"/>
  <c r="C74" i="2"/>
  <c r="C293" i="2"/>
  <c r="C75" i="2"/>
  <c r="D35" i="2"/>
  <c r="M29" i="2"/>
  <c r="H29" i="2"/>
  <c r="L29" i="2"/>
  <c r="K29" i="2"/>
  <c r="G29" i="2"/>
  <c r="J29" i="2"/>
  <c r="N29" i="2"/>
  <c r="I29" i="2"/>
  <c r="F29" i="2"/>
  <c r="C603" i="2"/>
  <c r="C602" i="2"/>
  <c r="C580" i="2"/>
  <c r="C559" i="2"/>
  <c r="C555" i="2"/>
  <c r="C534" i="2"/>
  <c r="C530" i="2"/>
  <c r="C582" i="2"/>
  <c r="L502" i="2"/>
  <c r="J502" i="2"/>
  <c r="F502" i="2"/>
  <c r="N502" i="2"/>
  <c r="I502" i="2"/>
  <c r="D508" i="2"/>
  <c r="M502" i="2"/>
  <c r="H502" i="2"/>
  <c r="K502" i="2"/>
  <c r="G502" i="2"/>
  <c r="A503" i="2"/>
  <c r="P503" i="2" s="1"/>
  <c r="Q503" i="2" s="1"/>
  <c r="S503" i="2"/>
  <c r="E503" i="2"/>
  <c r="R503" i="2"/>
  <c r="C509" i="2"/>
  <c r="C485" i="2"/>
  <c r="C437" i="2"/>
  <c r="C339" i="2"/>
  <c r="R265" i="2"/>
  <c r="C271" i="2"/>
  <c r="A265" i="2"/>
  <c r="P265" i="2" s="1"/>
  <c r="Q265" i="2" s="1"/>
  <c r="S265" i="2"/>
  <c r="E265" i="2"/>
  <c r="R261" i="2"/>
  <c r="C267" i="2"/>
  <c r="A261" i="2"/>
  <c r="P261" i="2" s="1"/>
  <c r="Q261" i="2" s="1"/>
  <c r="S261" i="2"/>
  <c r="E261" i="2"/>
  <c r="C247" i="2"/>
  <c r="C243" i="2"/>
  <c r="C365" i="2"/>
  <c r="F262" i="2"/>
  <c r="K262" i="2"/>
  <c r="M262" i="2"/>
  <c r="N265" i="2"/>
  <c r="D275" i="2"/>
  <c r="M269" i="2"/>
  <c r="H269" i="2"/>
  <c r="K269" i="2"/>
  <c r="G269" i="2"/>
  <c r="L269" i="2"/>
  <c r="J269" i="2"/>
  <c r="F269" i="2"/>
  <c r="N269" i="2"/>
  <c r="I269" i="2"/>
  <c r="C342" i="2"/>
  <c r="F265" i="2"/>
  <c r="K265" i="2"/>
  <c r="M265" i="2"/>
  <c r="L261" i="2"/>
  <c r="H261" i="2"/>
  <c r="F264" i="2"/>
  <c r="K264" i="2"/>
  <c r="M264" i="2"/>
  <c r="F260" i="2"/>
  <c r="K260" i="2"/>
  <c r="M260" i="2"/>
  <c r="C124" i="2"/>
  <c r="C127" i="2"/>
  <c r="C76" i="2"/>
  <c r="N263" i="2"/>
  <c r="C77" i="2"/>
  <c r="R27" i="2"/>
  <c r="A27" i="2"/>
  <c r="P27" i="2" s="1"/>
  <c r="Q27" i="2" s="1"/>
  <c r="S27" i="2"/>
  <c r="E27" i="2"/>
  <c r="R28" i="2"/>
  <c r="A28" i="2"/>
  <c r="P28" i="2" s="1"/>
  <c r="Q28" i="2" s="1"/>
  <c r="S28" i="2"/>
  <c r="E28" i="2"/>
  <c r="M26" i="2"/>
  <c r="H26" i="2"/>
  <c r="J26" i="2"/>
  <c r="D32" i="2"/>
  <c r="K26" i="2"/>
  <c r="G26" i="2"/>
  <c r="L26" i="2"/>
  <c r="N26" i="2"/>
  <c r="I26" i="2"/>
  <c r="F26" i="2"/>
  <c r="R30" i="2"/>
  <c r="A30" i="2"/>
  <c r="P30" i="2" s="1"/>
  <c r="Q30" i="2" s="1"/>
  <c r="S30" i="2"/>
  <c r="E30" i="2"/>
  <c r="M31" i="2"/>
  <c r="H31" i="2"/>
  <c r="J31" i="2"/>
  <c r="K31" i="2"/>
  <c r="G31" i="2"/>
  <c r="F31" i="2"/>
  <c r="N31" i="2"/>
  <c r="I31" i="2"/>
  <c r="D37" i="2"/>
  <c r="L31" i="2"/>
  <c r="J5" i="10"/>
  <c r="P8" i="10" s="1"/>
  <c r="F5" i="10"/>
  <c r="L15" i="10" s="1"/>
  <c r="I5" i="10"/>
  <c r="K5" i="10"/>
  <c r="Q25" i="10" s="1"/>
  <c r="G5" i="10"/>
  <c r="H5" i="10"/>
  <c r="I266" i="2" l="1"/>
  <c r="R271" i="2"/>
  <c r="A271" i="2"/>
  <c r="P271" i="2" s="1"/>
  <c r="Q271" i="2" s="1"/>
  <c r="S271" i="2"/>
  <c r="E271" i="2"/>
  <c r="R267" i="2"/>
  <c r="A267" i="2"/>
  <c r="P267" i="2" s="1"/>
  <c r="Q267" i="2" s="1"/>
  <c r="S267" i="2"/>
  <c r="E267" i="2"/>
  <c r="L273" i="2"/>
  <c r="J273" i="2"/>
  <c r="F273" i="2"/>
  <c r="S273" i="2"/>
  <c r="N273" i="2"/>
  <c r="I273" i="2"/>
  <c r="E273" i="2"/>
  <c r="D279" i="2"/>
  <c r="R273" i="2"/>
  <c r="M273" i="2"/>
  <c r="H273" i="2"/>
  <c r="G273" i="2"/>
  <c r="A273" i="2"/>
  <c r="P273" i="2" s="1"/>
  <c r="Q273" i="2" s="1"/>
  <c r="K273" i="2"/>
  <c r="H267" i="2"/>
  <c r="R268" i="2"/>
  <c r="A268" i="2"/>
  <c r="P268" i="2" s="1"/>
  <c r="Q268" i="2" s="1"/>
  <c r="S268" i="2"/>
  <c r="E268" i="2"/>
  <c r="N266" i="2"/>
  <c r="G266" i="2"/>
  <c r="H266" i="2"/>
  <c r="I271" i="2"/>
  <c r="L271" i="2"/>
  <c r="N268" i="2"/>
  <c r="F268" i="2"/>
  <c r="K268" i="2"/>
  <c r="M268" i="2"/>
  <c r="D513" i="2"/>
  <c r="L507" i="2"/>
  <c r="J507" i="2"/>
  <c r="F507" i="2"/>
  <c r="N507" i="2"/>
  <c r="I507" i="2"/>
  <c r="M507" i="2"/>
  <c r="H507" i="2"/>
  <c r="K507" i="2"/>
  <c r="G507" i="2"/>
  <c r="L37" i="2"/>
  <c r="J37" i="2"/>
  <c r="F37" i="2"/>
  <c r="S37" i="2"/>
  <c r="N37" i="2"/>
  <c r="I37" i="2"/>
  <c r="E37" i="2"/>
  <c r="R37" i="2"/>
  <c r="H37" i="2"/>
  <c r="K37" i="2"/>
  <c r="G37" i="2"/>
  <c r="A37" i="2"/>
  <c r="P37" i="2" s="1"/>
  <c r="Q37" i="2" s="1"/>
  <c r="D43" i="2"/>
  <c r="M37" i="2"/>
  <c r="S32" i="2"/>
  <c r="N32" i="2"/>
  <c r="I32" i="2"/>
  <c r="E32" i="2"/>
  <c r="K32" i="2"/>
  <c r="R32" i="2"/>
  <c r="M32" i="2"/>
  <c r="H32" i="2"/>
  <c r="D38" i="2"/>
  <c r="G32" i="2"/>
  <c r="L32" i="2"/>
  <c r="J32" i="2"/>
  <c r="F32" i="2"/>
  <c r="A32" i="2"/>
  <c r="P32" i="2" s="1"/>
  <c r="Q32" i="2" s="1"/>
  <c r="R35" i="2"/>
  <c r="M35" i="2"/>
  <c r="H35" i="2"/>
  <c r="F35" i="2"/>
  <c r="K35" i="2"/>
  <c r="G35" i="2"/>
  <c r="A35" i="2"/>
  <c r="P35" i="2" s="1"/>
  <c r="Q35" i="2" s="1"/>
  <c r="D41" i="2"/>
  <c r="L35" i="2"/>
  <c r="S35" i="2"/>
  <c r="N35" i="2"/>
  <c r="I35" i="2"/>
  <c r="E35" i="2"/>
  <c r="J35" i="2"/>
  <c r="K34" i="2"/>
  <c r="G34" i="2"/>
  <c r="A34" i="2"/>
  <c r="P34" i="2" s="1"/>
  <c r="Q34" i="2" s="1"/>
  <c r="L34" i="2"/>
  <c r="J34" i="2"/>
  <c r="F34" i="2"/>
  <c r="S34" i="2"/>
  <c r="E34" i="2"/>
  <c r="R34" i="2"/>
  <c r="M34" i="2"/>
  <c r="H34" i="2"/>
  <c r="D40" i="2"/>
  <c r="N34" i="2"/>
  <c r="I34" i="2"/>
  <c r="F267" i="2"/>
  <c r="G267" i="2"/>
  <c r="L33" i="2"/>
  <c r="J33" i="2"/>
  <c r="F33" i="2"/>
  <c r="D39" i="2"/>
  <c r="R33" i="2"/>
  <c r="H33" i="2"/>
  <c r="S33" i="2"/>
  <c r="N33" i="2"/>
  <c r="I33" i="2"/>
  <c r="E33" i="2"/>
  <c r="K33" i="2"/>
  <c r="G33" i="2"/>
  <c r="A33" i="2"/>
  <c r="P33" i="2" s="1"/>
  <c r="Q33" i="2" s="1"/>
  <c r="M33" i="2"/>
  <c r="S36" i="2"/>
  <c r="N36" i="2"/>
  <c r="I36" i="2"/>
  <c r="E36" i="2"/>
  <c r="A36" i="2"/>
  <c r="P36" i="2" s="1"/>
  <c r="Q36" i="2" s="1"/>
  <c r="R36" i="2"/>
  <c r="M36" i="2"/>
  <c r="H36" i="2"/>
  <c r="G36" i="2"/>
  <c r="L36" i="2"/>
  <c r="J36" i="2"/>
  <c r="F36" i="2"/>
  <c r="D42" i="2"/>
  <c r="K36" i="2"/>
  <c r="A507" i="2"/>
  <c r="P507" i="2" s="1"/>
  <c r="Q507" i="2" s="1"/>
  <c r="S507" i="2"/>
  <c r="E507" i="2"/>
  <c r="R507" i="2"/>
  <c r="L506" i="2"/>
  <c r="J506" i="2"/>
  <c r="F506" i="2"/>
  <c r="N506" i="2"/>
  <c r="I506" i="2"/>
  <c r="M506" i="2"/>
  <c r="H506" i="2"/>
  <c r="D512" i="2"/>
  <c r="K506" i="2"/>
  <c r="G506" i="2"/>
  <c r="F266" i="2"/>
  <c r="K266" i="2"/>
  <c r="L277" i="2"/>
  <c r="J277" i="2"/>
  <c r="F277" i="2"/>
  <c r="S277" i="2"/>
  <c r="N277" i="2"/>
  <c r="I277" i="2"/>
  <c r="E277" i="2"/>
  <c r="D283" i="2"/>
  <c r="R277" i="2"/>
  <c r="M277" i="2"/>
  <c r="H277" i="2"/>
  <c r="K277" i="2"/>
  <c r="G277" i="2"/>
  <c r="A277" i="2"/>
  <c r="P277" i="2" s="1"/>
  <c r="Q277" i="2" s="1"/>
  <c r="H271" i="2"/>
  <c r="L511" i="2"/>
  <c r="J511" i="2"/>
  <c r="F511" i="2"/>
  <c r="N511" i="2"/>
  <c r="I511" i="2"/>
  <c r="D517" i="2"/>
  <c r="M511" i="2"/>
  <c r="H511" i="2"/>
  <c r="K511" i="2"/>
  <c r="G511" i="2"/>
  <c r="L508" i="2"/>
  <c r="J508" i="2"/>
  <c r="F508" i="2"/>
  <c r="D514" i="2"/>
  <c r="N508" i="2"/>
  <c r="I508" i="2"/>
  <c r="M508" i="2"/>
  <c r="H508" i="2"/>
  <c r="K508" i="2"/>
  <c r="G508" i="2"/>
  <c r="S276" i="2"/>
  <c r="N276" i="2"/>
  <c r="I276" i="2"/>
  <c r="E276" i="2"/>
  <c r="R276" i="2"/>
  <c r="M276" i="2"/>
  <c r="H276" i="2"/>
  <c r="D282" i="2"/>
  <c r="K276" i="2"/>
  <c r="G276" i="2"/>
  <c r="A276" i="2"/>
  <c r="P276" i="2" s="1"/>
  <c r="Q276" i="2" s="1"/>
  <c r="L276" i="2"/>
  <c r="J276" i="2"/>
  <c r="F276" i="2"/>
  <c r="N267" i="2"/>
  <c r="K267" i="2"/>
  <c r="M267" i="2"/>
  <c r="A506" i="2"/>
  <c r="P506" i="2" s="1"/>
  <c r="Q506" i="2" s="1"/>
  <c r="S506" i="2"/>
  <c r="E506" i="2"/>
  <c r="R506" i="2"/>
  <c r="L509" i="2"/>
  <c r="J509" i="2"/>
  <c r="F509" i="2"/>
  <c r="N509" i="2"/>
  <c r="I509" i="2"/>
  <c r="D515" i="2"/>
  <c r="M509" i="2"/>
  <c r="H509" i="2"/>
  <c r="K509" i="2"/>
  <c r="G509" i="2"/>
  <c r="R269" i="2"/>
  <c r="A269" i="2"/>
  <c r="P269" i="2" s="1"/>
  <c r="Q269" i="2" s="1"/>
  <c r="S269" i="2"/>
  <c r="E269" i="2"/>
  <c r="A511" i="2"/>
  <c r="P511" i="2" s="1"/>
  <c r="Q511" i="2" s="1"/>
  <c r="S511" i="2"/>
  <c r="E511" i="2"/>
  <c r="R511" i="2"/>
  <c r="L510" i="2"/>
  <c r="J510" i="2"/>
  <c r="F510" i="2"/>
  <c r="N510" i="2"/>
  <c r="I510" i="2"/>
  <c r="M510" i="2"/>
  <c r="H510" i="2"/>
  <c r="D516" i="2"/>
  <c r="K510" i="2"/>
  <c r="G510" i="2"/>
  <c r="F271" i="2"/>
  <c r="G271" i="2"/>
  <c r="I268" i="2"/>
  <c r="L268" i="2"/>
  <c r="H268" i="2"/>
  <c r="R266" i="2"/>
  <c r="A266" i="2"/>
  <c r="P266" i="2" s="1"/>
  <c r="Q266" i="2" s="1"/>
  <c r="S266" i="2"/>
  <c r="E266" i="2"/>
  <c r="R275" i="2"/>
  <c r="M275" i="2"/>
  <c r="H275" i="2"/>
  <c r="K275" i="2"/>
  <c r="G275" i="2"/>
  <c r="A275" i="2"/>
  <c r="P275" i="2" s="1"/>
  <c r="Q275" i="2" s="1"/>
  <c r="D281" i="2"/>
  <c r="L275" i="2"/>
  <c r="J275" i="2"/>
  <c r="F275" i="2"/>
  <c r="N275" i="2"/>
  <c r="S275" i="2"/>
  <c r="E275" i="2"/>
  <c r="I275" i="2"/>
  <c r="A509" i="2"/>
  <c r="P509" i="2" s="1"/>
  <c r="Q509" i="2" s="1"/>
  <c r="S509" i="2"/>
  <c r="E509" i="2"/>
  <c r="R509" i="2"/>
  <c r="I267" i="2"/>
  <c r="L267" i="2"/>
  <c r="A510" i="2"/>
  <c r="P510" i="2" s="1"/>
  <c r="Q510" i="2" s="1"/>
  <c r="S510" i="2"/>
  <c r="E510" i="2"/>
  <c r="R510" i="2"/>
  <c r="A508" i="2"/>
  <c r="P508" i="2" s="1"/>
  <c r="Q508" i="2" s="1"/>
  <c r="S508" i="2"/>
  <c r="E508" i="2"/>
  <c r="R508" i="2"/>
  <c r="L266" i="2"/>
  <c r="S272" i="2"/>
  <c r="N272" i="2"/>
  <c r="I272" i="2"/>
  <c r="E272" i="2"/>
  <c r="R272" i="2"/>
  <c r="M272" i="2"/>
  <c r="H272" i="2"/>
  <c r="D278" i="2"/>
  <c r="K272" i="2"/>
  <c r="G272" i="2"/>
  <c r="A272" i="2"/>
  <c r="P272" i="2" s="1"/>
  <c r="Q272" i="2" s="1"/>
  <c r="J272" i="2"/>
  <c r="F272" i="2"/>
  <c r="L272" i="2"/>
  <c r="N271" i="2"/>
  <c r="K271" i="2"/>
  <c r="M271" i="2"/>
  <c r="K274" i="2"/>
  <c r="G274" i="2"/>
  <c r="A274" i="2"/>
  <c r="P274" i="2" s="1"/>
  <c r="Q274" i="2" s="1"/>
  <c r="L274" i="2"/>
  <c r="J274" i="2"/>
  <c r="F274" i="2"/>
  <c r="D280" i="2"/>
  <c r="S274" i="2"/>
  <c r="N274" i="2"/>
  <c r="I274" i="2"/>
  <c r="E274" i="2"/>
  <c r="R274" i="2"/>
  <c r="M274" i="2"/>
  <c r="H274" i="2"/>
  <c r="G268" i="2"/>
  <c r="R270" i="2"/>
  <c r="A270" i="2"/>
  <c r="P270" i="2" s="1"/>
  <c r="Q270" i="2" s="1"/>
  <c r="S270" i="2"/>
  <c r="E270" i="2"/>
  <c r="O32" i="10"/>
  <c r="L28" i="10"/>
  <c r="L25" i="10"/>
  <c r="L27" i="10"/>
  <c r="L19" i="10"/>
  <c r="L12" i="10"/>
  <c r="P19" i="10"/>
  <c r="L16" i="10"/>
  <c r="Q13" i="10"/>
  <c r="N12" i="10"/>
  <c r="O16" i="10"/>
  <c r="O14" i="10"/>
  <c r="O34" i="10"/>
  <c r="M24" i="10"/>
  <c r="O15" i="10"/>
  <c r="L33" i="10"/>
  <c r="L34" i="10"/>
  <c r="O20" i="10"/>
  <c r="O28" i="10"/>
  <c r="P28" i="10"/>
  <c r="L21" i="10"/>
  <c r="L31" i="10"/>
  <c r="L13" i="10"/>
  <c r="O26" i="10"/>
  <c r="Q22" i="10"/>
  <c r="Q33" i="10"/>
  <c r="L22" i="10"/>
  <c r="M13" i="10"/>
  <c r="Q27" i="10"/>
  <c r="Q21" i="10"/>
  <c r="Q10" i="10"/>
  <c r="Q16" i="10"/>
  <c r="Q31" i="10"/>
  <c r="Q19" i="10"/>
  <c r="Q15" i="10"/>
  <c r="P17" i="10"/>
  <c r="P21" i="10"/>
  <c r="P16" i="10"/>
  <c r="P15" i="10"/>
  <c r="P29" i="10"/>
  <c r="P33" i="10"/>
  <c r="P12" i="10"/>
  <c r="P31" i="10"/>
  <c r="P25" i="10"/>
  <c r="P11" i="10"/>
  <c r="P34" i="10"/>
  <c r="P27" i="10"/>
  <c r="P23" i="10"/>
  <c r="P22" i="10"/>
  <c r="P35" i="10"/>
  <c r="Q34" i="10"/>
  <c r="M32" i="10"/>
  <c r="N22" i="10"/>
  <c r="O9" i="10"/>
  <c r="M21" i="10"/>
  <c r="N18" i="10"/>
  <c r="N27" i="10"/>
  <c r="N34" i="10"/>
  <c r="N33" i="10"/>
  <c r="M26" i="10"/>
  <c r="N21" i="10"/>
  <c r="M22" i="10"/>
  <c r="O22" i="10"/>
  <c r="P30" i="10"/>
  <c r="P24" i="10"/>
  <c r="P18" i="10"/>
  <c r="P9" i="10"/>
  <c r="P14" i="10"/>
  <c r="P32" i="10"/>
  <c r="P13" i="10"/>
  <c r="P20" i="10"/>
  <c r="P26" i="10"/>
  <c r="P10" i="10"/>
  <c r="N11" i="10"/>
  <c r="N8" i="10"/>
  <c r="N25" i="10"/>
  <c r="N31" i="10"/>
  <c r="N13" i="10"/>
  <c r="N19" i="10"/>
  <c r="N10" i="10"/>
  <c r="N16" i="10"/>
  <c r="N17" i="10"/>
  <c r="M33" i="10"/>
  <c r="M8" i="10"/>
  <c r="N35" i="10"/>
  <c r="N30" i="10"/>
  <c r="L10" i="10"/>
  <c r="N14" i="10"/>
  <c r="M35" i="10"/>
  <c r="M29" i="10"/>
  <c r="M23" i="10"/>
  <c r="M17" i="10"/>
  <c r="M31" i="10"/>
  <c r="M19" i="10"/>
  <c r="M25" i="10"/>
  <c r="N9" i="10"/>
  <c r="M30" i="10"/>
  <c r="M14" i="10"/>
  <c r="M11" i="10"/>
  <c r="M34" i="10"/>
  <c r="M12" i="10"/>
  <c r="M18" i="10"/>
  <c r="L30" i="10"/>
  <c r="L17" i="10"/>
  <c r="L32" i="10"/>
  <c r="L11" i="10"/>
  <c r="L18" i="10"/>
  <c r="L35" i="10"/>
  <c r="L14" i="10"/>
  <c r="L20" i="10"/>
  <c r="L23" i="10"/>
  <c r="L26" i="10"/>
  <c r="L29" i="10"/>
  <c r="L24" i="10"/>
  <c r="L8" i="10"/>
  <c r="O12" i="10"/>
  <c r="N29" i="10"/>
  <c r="N28" i="10"/>
  <c r="M9" i="10"/>
  <c r="M16" i="10"/>
  <c r="N23" i="10"/>
  <c r="N24" i="10"/>
  <c r="N26" i="10"/>
  <c r="M27" i="10"/>
  <c r="N15" i="10"/>
  <c r="N20" i="10"/>
  <c r="M15" i="10"/>
  <c r="M20" i="10"/>
  <c r="Q9" i="10"/>
  <c r="Q29" i="10"/>
  <c r="Q11" i="10"/>
  <c r="Q26" i="10"/>
  <c r="Q35" i="10"/>
  <c r="Q23" i="10"/>
  <c r="Q17" i="10"/>
  <c r="Q30" i="10"/>
  <c r="Q8" i="10"/>
  <c r="Q14" i="10"/>
  <c r="Q28" i="10"/>
  <c r="Q18" i="10"/>
  <c r="Q12" i="10"/>
  <c r="Q20" i="10"/>
  <c r="Q24" i="10"/>
  <c r="Q32" i="10"/>
  <c r="M10" i="10"/>
  <c r="O11" i="10"/>
  <c r="O8" i="10"/>
  <c r="O19" i="10"/>
  <c r="O23" i="10"/>
  <c r="O25" i="10"/>
  <c r="O18" i="10"/>
  <c r="O29" i="10"/>
  <c r="O10" i="10"/>
  <c r="O27" i="10"/>
  <c r="O13" i="10"/>
  <c r="O33" i="10"/>
  <c r="O24" i="10"/>
  <c r="O31" i="10"/>
  <c r="O35" i="10"/>
  <c r="O21" i="10"/>
  <c r="O30" i="10"/>
  <c r="O17" i="10"/>
  <c r="L9" i="10"/>
  <c r="M28" i="10"/>
  <c r="N32" i="10"/>
  <c r="L280" i="2" l="1"/>
  <c r="J280" i="2"/>
  <c r="F280" i="2"/>
  <c r="N280" i="2"/>
  <c r="I280" i="2"/>
  <c r="D286" i="2"/>
  <c r="M280" i="2"/>
  <c r="H280" i="2"/>
  <c r="K280" i="2"/>
  <c r="G280" i="2"/>
  <c r="S280" i="2"/>
  <c r="A280" i="2"/>
  <c r="P280" i="2" s="1"/>
  <c r="Q280" i="2" s="1"/>
  <c r="E280" i="2"/>
  <c r="R280" i="2"/>
  <c r="R516" i="2"/>
  <c r="M516" i="2"/>
  <c r="S516" i="2"/>
  <c r="K516" i="2"/>
  <c r="G516" i="2"/>
  <c r="A516" i="2"/>
  <c r="P516" i="2" s="1"/>
  <c r="Q516" i="2" s="1"/>
  <c r="L516" i="2"/>
  <c r="J516" i="2"/>
  <c r="F516" i="2"/>
  <c r="D522" i="2"/>
  <c r="I516" i="2"/>
  <c r="E516" i="2"/>
  <c r="N516" i="2"/>
  <c r="H516" i="2"/>
  <c r="L515" i="2"/>
  <c r="J515" i="2"/>
  <c r="F515" i="2"/>
  <c r="D521" i="2"/>
  <c r="S515" i="2"/>
  <c r="N515" i="2"/>
  <c r="I515" i="2"/>
  <c r="E515" i="2"/>
  <c r="R515" i="2"/>
  <c r="M515" i="2"/>
  <c r="H515" i="2"/>
  <c r="K515" i="2"/>
  <c r="G515" i="2"/>
  <c r="A515" i="2"/>
  <c r="P515" i="2" s="1"/>
  <c r="Q515" i="2" s="1"/>
  <c r="D520" i="2"/>
  <c r="S514" i="2"/>
  <c r="N514" i="2"/>
  <c r="I514" i="2"/>
  <c r="E514" i="2"/>
  <c r="R514" i="2"/>
  <c r="M514" i="2"/>
  <c r="H514" i="2"/>
  <c r="K514" i="2"/>
  <c r="G514" i="2"/>
  <c r="A514" i="2"/>
  <c r="P514" i="2" s="1"/>
  <c r="Q514" i="2" s="1"/>
  <c r="L514" i="2"/>
  <c r="J514" i="2"/>
  <c r="F514" i="2"/>
  <c r="L283" i="2"/>
  <c r="J283" i="2"/>
  <c r="F283" i="2"/>
  <c r="N283" i="2"/>
  <c r="I283" i="2"/>
  <c r="D289" i="2"/>
  <c r="M283" i="2"/>
  <c r="H283" i="2"/>
  <c r="G283" i="2"/>
  <c r="K283" i="2"/>
  <c r="S283" i="2"/>
  <c r="A283" i="2"/>
  <c r="P283" i="2" s="1"/>
  <c r="Q283" i="2" s="1"/>
  <c r="E283" i="2"/>
  <c r="R283" i="2"/>
  <c r="D46" i="2"/>
  <c r="L40" i="2"/>
  <c r="J40" i="2"/>
  <c r="F40" i="2"/>
  <c r="A40" i="2"/>
  <c r="P40" i="2" s="1"/>
  <c r="Q40" i="2" s="1"/>
  <c r="N40" i="2"/>
  <c r="I40" i="2"/>
  <c r="M40" i="2"/>
  <c r="H40" i="2"/>
  <c r="K40" i="2"/>
  <c r="G40" i="2"/>
  <c r="R40" i="2"/>
  <c r="E40" i="2"/>
  <c r="S40" i="2"/>
  <c r="L281" i="2"/>
  <c r="J281" i="2"/>
  <c r="F281" i="2"/>
  <c r="N281" i="2"/>
  <c r="I281" i="2"/>
  <c r="D287" i="2"/>
  <c r="M281" i="2"/>
  <c r="H281" i="2"/>
  <c r="K281" i="2"/>
  <c r="G281" i="2"/>
  <c r="S281" i="2"/>
  <c r="A281" i="2"/>
  <c r="P281" i="2" s="1"/>
  <c r="Q281" i="2" s="1"/>
  <c r="E281" i="2"/>
  <c r="R281" i="2"/>
  <c r="S517" i="2"/>
  <c r="N517" i="2"/>
  <c r="I517" i="2"/>
  <c r="E517" i="2"/>
  <c r="K517" i="2"/>
  <c r="L517" i="2"/>
  <c r="G517" i="2"/>
  <c r="R517" i="2"/>
  <c r="F517" i="2"/>
  <c r="J517" i="2"/>
  <c r="D523" i="2"/>
  <c r="M517" i="2"/>
  <c r="H517" i="2"/>
  <c r="A517" i="2"/>
  <c r="P517" i="2" s="1"/>
  <c r="Q517" i="2" s="1"/>
  <c r="L42" i="2"/>
  <c r="J42" i="2"/>
  <c r="F42" i="2"/>
  <c r="A42" i="2"/>
  <c r="P42" i="2" s="1"/>
  <c r="Q42" i="2" s="1"/>
  <c r="R42" i="2"/>
  <c r="N42" i="2"/>
  <c r="I42" i="2"/>
  <c r="M42" i="2"/>
  <c r="H42" i="2"/>
  <c r="K42" i="2"/>
  <c r="G42" i="2"/>
  <c r="D48" i="2"/>
  <c r="E42" i="2"/>
  <c r="S42" i="2"/>
  <c r="D47" i="2"/>
  <c r="L41" i="2"/>
  <c r="J41" i="2"/>
  <c r="F41" i="2"/>
  <c r="A41" i="2"/>
  <c r="P41" i="2" s="1"/>
  <c r="Q41" i="2" s="1"/>
  <c r="N41" i="2"/>
  <c r="I41" i="2"/>
  <c r="R41" i="2"/>
  <c r="K41" i="2"/>
  <c r="G41" i="2"/>
  <c r="M41" i="2"/>
  <c r="H41" i="2"/>
  <c r="S41" i="2"/>
  <c r="E41" i="2"/>
  <c r="L38" i="2"/>
  <c r="J38" i="2"/>
  <c r="F38" i="2"/>
  <c r="A38" i="2"/>
  <c r="P38" i="2" s="1"/>
  <c r="Q38" i="2" s="1"/>
  <c r="D44" i="2"/>
  <c r="N38" i="2"/>
  <c r="I38" i="2"/>
  <c r="R38" i="2"/>
  <c r="K38" i="2"/>
  <c r="G38" i="2"/>
  <c r="M38" i="2"/>
  <c r="H38" i="2"/>
  <c r="S38" i="2"/>
  <c r="E38" i="2"/>
  <c r="D49" i="2"/>
  <c r="L43" i="2"/>
  <c r="J43" i="2"/>
  <c r="F43" i="2"/>
  <c r="A43" i="2"/>
  <c r="P43" i="2" s="1"/>
  <c r="Q43" i="2" s="1"/>
  <c r="N43" i="2"/>
  <c r="I43" i="2"/>
  <c r="M43" i="2"/>
  <c r="H43" i="2"/>
  <c r="K43" i="2"/>
  <c r="G43" i="2"/>
  <c r="R43" i="2"/>
  <c r="S43" i="2"/>
  <c r="E43" i="2"/>
  <c r="R513" i="2"/>
  <c r="M513" i="2"/>
  <c r="H513" i="2"/>
  <c r="K513" i="2"/>
  <c r="G513" i="2"/>
  <c r="A513" i="2"/>
  <c r="P513" i="2" s="1"/>
  <c r="Q513" i="2" s="1"/>
  <c r="L513" i="2"/>
  <c r="J513" i="2"/>
  <c r="F513" i="2"/>
  <c r="D519" i="2"/>
  <c r="S513" i="2"/>
  <c r="N513" i="2"/>
  <c r="I513" i="2"/>
  <c r="E513" i="2"/>
  <c r="L279" i="2"/>
  <c r="J279" i="2"/>
  <c r="F279" i="2"/>
  <c r="N279" i="2"/>
  <c r="I279" i="2"/>
  <c r="D285" i="2"/>
  <c r="M279" i="2"/>
  <c r="H279" i="2"/>
  <c r="G279" i="2"/>
  <c r="K279" i="2"/>
  <c r="S279" i="2"/>
  <c r="E279" i="2"/>
  <c r="R279" i="2"/>
  <c r="A279" i="2"/>
  <c r="P279" i="2" s="1"/>
  <c r="Q279" i="2" s="1"/>
  <c r="L282" i="2"/>
  <c r="J282" i="2"/>
  <c r="F282" i="2"/>
  <c r="N282" i="2"/>
  <c r="I282" i="2"/>
  <c r="D288" i="2"/>
  <c r="M282" i="2"/>
  <c r="H282" i="2"/>
  <c r="G282" i="2"/>
  <c r="K282" i="2"/>
  <c r="R282" i="2"/>
  <c r="E282" i="2"/>
  <c r="A282" i="2"/>
  <c r="P282" i="2" s="1"/>
  <c r="Q282" i="2" s="1"/>
  <c r="S282" i="2"/>
  <c r="L278" i="2"/>
  <c r="J278" i="2"/>
  <c r="F278" i="2"/>
  <c r="N278" i="2"/>
  <c r="I278" i="2"/>
  <c r="D284" i="2"/>
  <c r="M278" i="2"/>
  <c r="H278" i="2"/>
  <c r="G278" i="2"/>
  <c r="K278" i="2"/>
  <c r="R278" i="2"/>
  <c r="E278" i="2"/>
  <c r="A278" i="2"/>
  <c r="P278" i="2" s="1"/>
  <c r="Q278" i="2" s="1"/>
  <c r="S278" i="2"/>
  <c r="K512" i="2"/>
  <c r="G512" i="2"/>
  <c r="A512" i="2"/>
  <c r="P512" i="2" s="1"/>
  <c r="Q512" i="2" s="1"/>
  <c r="L512" i="2"/>
  <c r="J512" i="2"/>
  <c r="F512" i="2"/>
  <c r="D518" i="2"/>
  <c r="S512" i="2"/>
  <c r="N512" i="2"/>
  <c r="I512" i="2"/>
  <c r="E512" i="2"/>
  <c r="R512" i="2"/>
  <c r="M512" i="2"/>
  <c r="H512" i="2"/>
  <c r="L39" i="2"/>
  <c r="J39" i="2"/>
  <c r="F39" i="2"/>
  <c r="A39" i="2"/>
  <c r="P39" i="2" s="1"/>
  <c r="Q39" i="2" s="1"/>
  <c r="N39" i="2"/>
  <c r="I39" i="2"/>
  <c r="R39" i="2"/>
  <c r="D45" i="2"/>
  <c r="K39" i="2"/>
  <c r="G39" i="2"/>
  <c r="M39" i="2"/>
  <c r="H39" i="2"/>
  <c r="E39" i="2"/>
  <c r="S39" i="2"/>
  <c r="N520" i="2" l="1"/>
  <c r="I520" i="2"/>
  <c r="D526" i="2"/>
  <c r="K520" i="2"/>
  <c r="G520" i="2"/>
  <c r="R520" i="2"/>
  <c r="J520" i="2"/>
  <c r="M520" i="2"/>
  <c r="H520" i="2"/>
  <c r="A520" i="2"/>
  <c r="P520" i="2" s="1"/>
  <c r="Q520" i="2" s="1"/>
  <c r="L520" i="2"/>
  <c r="F520" i="2"/>
  <c r="S520" i="2"/>
  <c r="E520" i="2"/>
  <c r="L44" i="2"/>
  <c r="J44" i="2"/>
  <c r="F44" i="2"/>
  <c r="N44" i="2"/>
  <c r="G44" i="2"/>
  <c r="D50" i="2"/>
  <c r="M44" i="2"/>
  <c r="K44" i="2"/>
  <c r="I44" i="2"/>
  <c r="H44" i="2"/>
  <c r="S44" i="2"/>
  <c r="E44" i="2"/>
  <c r="R44" i="2"/>
  <c r="A44" i="2"/>
  <c r="P44" i="2" s="1"/>
  <c r="Q44" i="2" s="1"/>
  <c r="L289" i="2"/>
  <c r="J289" i="2"/>
  <c r="F289" i="2"/>
  <c r="N289" i="2"/>
  <c r="I289" i="2"/>
  <c r="D295" i="2"/>
  <c r="M289" i="2"/>
  <c r="H289" i="2"/>
  <c r="K289" i="2"/>
  <c r="G289" i="2"/>
  <c r="A289" i="2"/>
  <c r="P289" i="2" s="1"/>
  <c r="Q289" i="2" s="1"/>
  <c r="R289" i="2"/>
  <c r="S289" i="2"/>
  <c r="E289" i="2"/>
  <c r="L286" i="2"/>
  <c r="J286" i="2"/>
  <c r="F286" i="2"/>
  <c r="N286" i="2"/>
  <c r="I286" i="2"/>
  <c r="D292" i="2"/>
  <c r="M286" i="2"/>
  <c r="H286" i="2"/>
  <c r="G286" i="2"/>
  <c r="K286" i="2"/>
  <c r="S286" i="2"/>
  <c r="E286" i="2"/>
  <c r="R286" i="2"/>
  <c r="A286" i="2"/>
  <c r="P286" i="2" s="1"/>
  <c r="Q286" i="2" s="1"/>
  <c r="L285" i="2"/>
  <c r="J285" i="2"/>
  <c r="F285" i="2"/>
  <c r="N285" i="2"/>
  <c r="I285" i="2"/>
  <c r="D291" i="2"/>
  <c r="M285" i="2"/>
  <c r="H285" i="2"/>
  <c r="K285" i="2"/>
  <c r="G285" i="2"/>
  <c r="A285" i="2"/>
  <c r="P285" i="2" s="1"/>
  <c r="Q285" i="2" s="1"/>
  <c r="R285" i="2"/>
  <c r="S285" i="2"/>
  <c r="E285" i="2"/>
  <c r="K49" i="2"/>
  <c r="G49" i="2"/>
  <c r="L49" i="2"/>
  <c r="J49" i="2"/>
  <c r="F49" i="2"/>
  <c r="D55" i="2"/>
  <c r="R49" i="2"/>
  <c r="N49" i="2"/>
  <c r="I49" i="2"/>
  <c r="M49" i="2"/>
  <c r="H49" i="2"/>
  <c r="A49" i="2"/>
  <c r="P49" i="2" s="1"/>
  <c r="Q49" i="2" s="1"/>
  <c r="E49" i="2"/>
  <c r="S49" i="2"/>
  <c r="N522" i="2"/>
  <c r="I522" i="2"/>
  <c r="D528" i="2"/>
  <c r="K522" i="2"/>
  <c r="G522" i="2"/>
  <c r="M522" i="2"/>
  <c r="H522" i="2"/>
  <c r="A522" i="2"/>
  <c r="P522" i="2" s="1"/>
  <c r="Q522" i="2" s="1"/>
  <c r="L522" i="2"/>
  <c r="F522" i="2"/>
  <c r="R522" i="2"/>
  <c r="J522" i="2"/>
  <c r="S522" i="2"/>
  <c r="E522" i="2"/>
  <c r="L45" i="2"/>
  <c r="J45" i="2"/>
  <c r="F45" i="2"/>
  <c r="D51" i="2"/>
  <c r="H45" i="2"/>
  <c r="S45" i="2"/>
  <c r="E45" i="2"/>
  <c r="N45" i="2"/>
  <c r="G45" i="2"/>
  <c r="K45" i="2"/>
  <c r="I45" i="2"/>
  <c r="M45" i="2"/>
  <c r="R45" i="2"/>
  <c r="A45" i="2"/>
  <c r="P45" i="2" s="1"/>
  <c r="Q45" i="2" s="1"/>
  <c r="L284" i="2"/>
  <c r="J284" i="2"/>
  <c r="F284" i="2"/>
  <c r="N284" i="2"/>
  <c r="I284" i="2"/>
  <c r="D290" i="2"/>
  <c r="M284" i="2"/>
  <c r="H284" i="2"/>
  <c r="K284" i="2"/>
  <c r="G284" i="2"/>
  <c r="S284" i="2"/>
  <c r="A284" i="2"/>
  <c r="P284" i="2" s="1"/>
  <c r="Q284" i="2" s="1"/>
  <c r="E284" i="2"/>
  <c r="R284" i="2"/>
  <c r="K47" i="2"/>
  <c r="G47" i="2"/>
  <c r="L47" i="2"/>
  <c r="J47" i="2"/>
  <c r="F47" i="2"/>
  <c r="D53" i="2"/>
  <c r="R47" i="2"/>
  <c r="M47" i="2"/>
  <c r="N47" i="2"/>
  <c r="I47" i="2"/>
  <c r="H47" i="2"/>
  <c r="A47" i="2"/>
  <c r="P47" i="2" s="1"/>
  <c r="Q47" i="2" s="1"/>
  <c r="S47" i="2"/>
  <c r="E47" i="2"/>
  <c r="K48" i="2"/>
  <c r="G48" i="2"/>
  <c r="L48" i="2"/>
  <c r="J48" i="2"/>
  <c r="F48" i="2"/>
  <c r="M48" i="2"/>
  <c r="H48" i="2"/>
  <c r="R48" i="2"/>
  <c r="D54" i="2"/>
  <c r="N48" i="2"/>
  <c r="I48" i="2"/>
  <c r="E48" i="2"/>
  <c r="S48" i="2"/>
  <c r="A48" i="2"/>
  <c r="P48" i="2" s="1"/>
  <c r="Q48" i="2" s="1"/>
  <c r="L46" i="2"/>
  <c r="J46" i="2"/>
  <c r="F46" i="2"/>
  <c r="M46" i="2"/>
  <c r="I46" i="2"/>
  <c r="D52" i="2"/>
  <c r="H46" i="2"/>
  <c r="N46" i="2"/>
  <c r="K46" i="2"/>
  <c r="G46" i="2"/>
  <c r="A46" i="2"/>
  <c r="P46" i="2" s="1"/>
  <c r="Q46" i="2" s="1"/>
  <c r="E46" i="2"/>
  <c r="R46" i="2"/>
  <c r="S46" i="2"/>
  <c r="N521" i="2"/>
  <c r="I521" i="2"/>
  <c r="D527" i="2"/>
  <c r="K521" i="2"/>
  <c r="G521" i="2"/>
  <c r="L521" i="2"/>
  <c r="F521" i="2"/>
  <c r="R521" i="2"/>
  <c r="J521" i="2"/>
  <c r="M521" i="2"/>
  <c r="H521" i="2"/>
  <c r="A521" i="2"/>
  <c r="P521" i="2" s="1"/>
  <c r="Q521" i="2" s="1"/>
  <c r="S521" i="2"/>
  <c r="E521" i="2"/>
  <c r="N518" i="2"/>
  <c r="I518" i="2"/>
  <c r="D524" i="2"/>
  <c r="K518" i="2"/>
  <c r="G518" i="2"/>
  <c r="M518" i="2"/>
  <c r="H518" i="2"/>
  <c r="A518" i="2"/>
  <c r="P518" i="2" s="1"/>
  <c r="Q518" i="2" s="1"/>
  <c r="L518" i="2"/>
  <c r="F518" i="2"/>
  <c r="R518" i="2"/>
  <c r="J518" i="2"/>
  <c r="S518" i="2"/>
  <c r="E518" i="2"/>
  <c r="N519" i="2"/>
  <c r="I519" i="2"/>
  <c r="D525" i="2"/>
  <c r="K519" i="2"/>
  <c r="G519" i="2"/>
  <c r="J519" i="2"/>
  <c r="M519" i="2"/>
  <c r="H519" i="2"/>
  <c r="A519" i="2"/>
  <c r="P519" i="2" s="1"/>
  <c r="Q519" i="2" s="1"/>
  <c r="L519" i="2"/>
  <c r="F519" i="2"/>
  <c r="R519" i="2"/>
  <c r="E519" i="2"/>
  <c r="S519" i="2"/>
  <c r="L288" i="2"/>
  <c r="J288" i="2"/>
  <c r="F288" i="2"/>
  <c r="N288" i="2"/>
  <c r="I288" i="2"/>
  <c r="D294" i="2"/>
  <c r="M288" i="2"/>
  <c r="H288" i="2"/>
  <c r="K288" i="2"/>
  <c r="G288" i="2"/>
  <c r="S288" i="2"/>
  <c r="E288" i="2"/>
  <c r="R288" i="2"/>
  <c r="A288" i="2"/>
  <c r="P288" i="2" s="1"/>
  <c r="Q288" i="2" s="1"/>
  <c r="N523" i="2"/>
  <c r="I523" i="2"/>
  <c r="D529" i="2"/>
  <c r="R523" i="2"/>
  <c r="M523" i="2"/>
  <c r="K523" i="2"/>
  <c r="G523" i="2"/>
  <c r="J523" i="2"/>
  <c r="H523" i="2"/>
  <c r="A523" i="2"/>
  <c r="P523" i="2" s="1"/>
  <c r="Q523" i="2" s="1"/>
  <c r="F523" i="2"/>
  <c r="L523" i="2"/>
  <c r="E523" i="2"/>
  <c r="S523" i="2"/>
  <c r="L287" i="2"/>
  <c r="J287" i="2"/>
  <c r="F287" i="2"/>
  <c r="N287" i="2"/>
  <c r="I287" i="2"/>
  <c r="D293" i="2"/>
  <c r="M287" i="2"/>
  <c r="H287" i="2"/>
  <c r="G287" i="2"/>
  <c r="K287" i="2"/>
  <c r="A287" i="2"/>
  <c r="P287" i="2" s="1"/>
  <c r="Q287" i="2" s="1"/>
  <c r="S287" i="2"/>
  <c r="E287" i="2"/>
  <c r="R287" i="2"/>
  <c r="L293" i="2" l="1"/>
  <c r="J293" i="2"/>
  <c r="F293" i="2"/>
  <c r="N293" i="2"/>
  <c r="I293" i="2"/>
  <c r="D299" i="2"/>
  <c r="M293" i="2"/>
  <c r="H293" i="2"/>
  <c r="K293" i="2"/>
  <c r="G293" i="2"/>
  <c r="E293" i="2"/>
  <c r="R293" i="2"/>
  <c r="S293" i="2"/>
  <c r="A293" i="2"/>
  <c r="P293" i="2" s="1"/>
  <c r="Q293" i="2" s="1"/>
  <c r="N529" i="2"/>
  <c r="I529" i="2"/>
  <c r="D535" i="2"/>
  <c r="M529" i="2"/>
  <c r="H529" i="2"/>
  <c r="K529" i="2"/>
  <c r="G529" i="2"/>
  <c r="L529" i="2"/>
  <c r="J529" i="2"/>
  <c r="F529" i="2"/>
  <c r="S529" i="2"/>
  <c r="A529" i="2"/>
  <c r="P529" i="2" s="1"/>
  <c r="Q529" i="2" s="1"/>
  <c r="E529" i="2"/>
  <c r="R529" i="2"/>
  <c r="K53" i="2"/>
  <c r="G53" i="2"/>
  <c r="L53" i="2"/>
  <c r="J53" i="2"/>
  <c r="F53" i="2"/>
  <c r="H53" i="2"/>
  <c r="N53" i="2"/>
  <c r="I53" i="2"/>
  <c r="D59" i="2"/>
  <c r="M53" i="2"/>
  <c r="S53" i="2"/>
  <c r="E53" i="2"/>
  <c r="A53" i="2"/>
  <c r="P53" i="2" s="1"/>
  <c r="Q53" i="2" s="1"/>
  <c r="R53" i="2"/>
  <c r="L290" i="2"/>
  <c r="J290" i="2"/>
  <c r="F290" i="2"/>
  <c r="N290" i="2"/>
  <c r="I290" i="2"/>
  <c r="M290" i="2"/>
  <c r="H290" i="2"/>
  <c r="G290" i="2"/>
  <c r="D296" i="2"/>
  <c r="K290" i="2"/>
  <c r="A290" i="2"/>
  <c r="P290" i="2" s="1"/>
  <c r="Q290" i="2" s="1"/>
  <c r="S290" i="2"/>
  <c r="E290" i="2"/>
  <c r="R290" i="2"/>
  <c r="K51" i="2"/>
  <c r="G51" i="2"/>
  <c r="D57" i="2"/>
  <c r="L51" i="2"/>
  <c r="J51" i="2"/>
  <c r="F51" i="2"/>
  <c r="H51" i="2"/>
  <c r="N51" i="2"/>
  <c r="I51" i="2"/>
  <c r="M51" i="2"/>
  <c r="A51" i="2"/>
  <c r="P51" i="2" s="1"/>
  <c r="Q51" i="2" s="1"/>
  <c r="R51" i="2"/>
  <c r="S51" i="2"/>
  <c r="E51" i="2"/>
  <c r="D297" i="2"/>
  <c r="L291" i="2"/>
  <c r="J291" i="2"/>
  <c r="F291" i="2"/>
  <c r="N291" i="2"/>
  <c r="I291" i="2"/>
  <c r="M291" i="2"/>
  <c r="H291" i="2"/>
  <c r="G291" i="2"/>
  <c r="K291" i="2"/>
  <c r="E291" i="2"/>
  <c r="A291" i="2"/>
  <c r="P291" i="2" s="1"/>
  <c r="Q291" i="2" s="1"/>
  <c r="S291" i="2"/>
  <c r="R291" i="2"/>
  <c r="K55" i="2"/>
  <c r="G55" i="2"/>
  <c r="D61" i="2"/>
  <c r="L55" i="2"/>
  <c r="J55" i="2"/>
  <c r="F55" i="2"/>
  <c r="N55" i="2"/>
  <c r="I55" i="2"/>
  <c r="H55" i="2"/>
  <c r="M55" i="2"/>
  <c r="S55" i="2"/>
  <c r="E55" i="2"/>
  <c r="A55" i="2"/>
  <c r="P55" i="2" s="1"/>
  <c r="Q55" i="2" s="1"/>
  <c r="R55" i="2"/>
  <c r="D56" i="2"/>
  <c r="K50" i="2"/>
  <c r="G50" i="2"/>
  <c r="L50" i="2"/>
  <c r="J50" i="2"/>
  <c r="F50" i="2"/>
  <c r="M50" i="2"/>
  <c r="H50" i="2"/>
  <c r="N50" i="2"/>
  <c r="I50" i="2"/>
  <c r="E50" i="2"/>
  <c r="A50" i="2"/>
  <c r="P50" i="2" s="1"/>
  <c r="Q50" i="2" s="1"/>
  <c r="R50" i="2"/>
  <c r="S50" i="2"/>
  <c r="N526" i="2"/>
  <c r="I526" i="2"/>
  <c r="D532" i="2"/>
  <c r="M526" i="2"/>
  <c r="H526" i="2"/>
  <c r="K526" i="2"/>
  <c r="G526" i="2"/>
  <c r="L526" i="2"/>
  <c r="J526" i="2"/>
  <c r="F526" i="2"/>
  <c r="R526" i="2"/>
  <c r="S526" i="2"/>
  <c r="A526" i="2"/>
  <c r="P526" i="2" s="1"/>
  <c r="Q526" i="2" s="1"/>
  <c r="E526" i="2"/>
  <c r="L294" i="2"/>
  <c r="J294" i="2"/>
  <c r="F294" i="2"/>
  <c r="N294" i="2"/>
  <c r="I294" i="2"/>
  <c r="M294" i="2"/>
  <c r="H294" i="2"/>
  <c r="D300" i="2"/>
  <c r="G294" i="2"/>
  <c r="K294" i="2"/>
  <c r="R294" i="2"/>
  <c r="A294" i="2"/>
  <c r="P294" i="2" s="1"/>
  <c r="Q294" i="2" s="1"/>
  <c r="S294" i="2"/>
  <c r="E294" i="2"/>
  <c r="N525" i="2"/>
  <c r="I525" i="2"/>
  <c r="D531" i="2"/>
  <c r="M525" i="2"/>
  <c r="H525" i="2"/>
  <c r="K525" i="2"/>
  <c r="G525" i="2"/>
  <c r="L525" i="2"/>
  <c r="J525" i="2"/>
  <c r="F525" i="2"/>
  <c r="R525" i="2"/>
  <c r="S525" i="2"/>
  <c r="A525" i="2"/>
  <c r="P525" i="2" s="1"/>
  <c r="Q525" i="2" s="1"/>
  <c r="E525" i="2"/>
  <c r="K52" i="2"/>
  <c r="G52" i="2"/>
  <c r="L52" i="2"/>
  <c r="J52" i="2"/>
  <c r="F52" i="2"/>
  <c r="M52" i="2"/>
  <c r="H52" i="2"/>
  <c r="D58" i="2"/>
  <c r="N52" i="2"/>
  <c r="I52" i="2"/>
  <c r="E52" i="2"/>
  <c r="R52" i="2"/>
  <c r="A52" i="2"/>
  <c r="P52" i="2" s="1"/>
  <c r="Q52" i="2" s="1"/>
  <c r="S52" i="2"/>
  <c r="N528" i="2"/>
  <c r="I528" i="2"/>
  <c r="D534" i="2"/>
  <c r="M528" i="2"/>
  <c r="H528" i="2"/>
  <c r="K528" i="2"/>
  <c r="G528" i="2"/>
  <c r="F528" i="2"/>
  <c r="L528" i="2"/>
  <c r="J528" i="2"/>
  <c r="S528" i="2"/>
  <c r="A528" i="2"/>
  <c r="P528" i="2" s="1"/>
  <c r="Q528" i="2" s="1"/>
  <c r="E528" i="2"/>
  <c r="R528" i="2"/>
  <c r="L292" i="2"/>
  <c r="J292" i="2"/>
  <c r="F292" i="2"/>
  <c r="D298" i="2"/>
  <c r="N292" i="2"/>
  <c r="I292" i="2"/>
  <c r="M292" i="2"/>
  <c r="H292" i="2"/>
  <c r="K292" i="2"/>
  <c r="G292" i="2"/>
  <c r="S292" i="2"/>
  <c r="E292" i="2"/>
  <c r="R292" i="2"/>
  <c r="A292" i="2"/>
  <c r="P292" i="2" s="1"/>
  <c r="Q292" i="2" s="1"/>
  <c r="N527" i="2"/>
  <c r="I527" i="2"/>
  <c r="D533" i="2"/>
  <c r="M527" i="2"/>
  <c r="H527" i="2"/>
  <c r="K527" i="2"/>
  <c r="G527" i="2"/>
  <c r="J527" i="2"/>
  <c r="F527" i="2"/>
  <c r="L527" i="2"/>
  <c r="R527" i="2"/>
  <c r="S527" i="2"/>
  <c r="A527" i="2"/>
  <c r="P527" i="2" s="1"/>
  <c r="Q527" i="2" s="1"/>
  <c r="E527" i="2"/>
  <c r="N524" i="2"/>
  <c r="I524" i="2"/>
  <c r="D530" i="2"/>
  <c r="M524" i="2"/>
  <c r="H524" i="2"/>
  <c r="K524" i="2"/>
  <c r="G524" i="2"/>
  <c r="F524" i="2"/>
  <c r="L524" i="2"/>
  <c r="J524" i="2"/>
  <c r="S524" i="2"/>
  <c r="A524" i="2"/>
  <c r="P524" i="2" s="1"/>
  <c r="Q524" i="2" s="1"/>
  <c r="E524" i="2"/>
  <c r="R524" i="2"/>
  <c r="D60" i="2"/>
  <c r="K54" i="2"/>
  <c r="G54" i="2"/>
  <c r="L54" i="2"/>
  <c r="J54" i="2"/>
  <c r="F54" i="2"/>
  <c r="M54" i="2"/>
  <c r="H54" i="2"/>
  <c r="N54" i="2"/>
  <c r="I54" i="2"/>
  <c r="R54" i="2"/>
  <c r="S54" i="2"/>
  <c r="E54" i="2"/>
  <c r="A54" i="2"/>
  <c r="P54" i="2" s="1"/>
  <c r="Q54" i="2" s="1"/>
  <c r="D301" i="2"/>
  <c r="L295" i="2"/>
  <c r="J295" i="2"/>
  <c r="F295" i="2"/>
  <c r="N295" i="2"/>
  <c r="I295" i="2"/>
  <c r="M295" i="2"/>
  <c r="H295" i="2"/>
  <c r="G295" i="2"/>
  <c r="K295" i="2"/>
  <c r="R295" i="2"/>
  <c r="S295" i="2"/>
  <c r="A295" i="2"/>
  <c r="P295" i="2" s="1"/>
  <c r="Q295" i="2" s="1"/>
  <c r="E295" i="2"/>
  <c r="D540" i="2" l="1"/>
  <c r="N534" i="2"/>
  <c r="I534" i="2"/>
  <c r="M534" i="2"/>
  <c r="H534" i="2"/>
  <c r="K534" i="2"/>
  <c r="G534" i="2"/>
  <c r="L534" i="2"/>
  <c r="J534" i="2"/>
  <c r="F534" i="2"/>
  <c r="S534" i="2"/>
  <c r="R534" i="2"/>
  <c r="E534" i="2"/>
  <c r="A534" i="2"/>
  <c r="P534" i="2" s="1"/>
  <c r="Q534" i="2" s="1"/>
  <c r="D538" i="2"/>
  <c r="N532" i="2"/>
  <c r="I532" i="2"/>
  <c r="M532" i="2"/>
  <c r="H532" i="2"/>
  <c r="K532" i="2"/>
  <c r="G532" i="2"/>
  <c r="F532" i="2"/>
  <c r="L532" i="2"/>
  <c r="J532" i="2"/>
  <c r="E532" i="2"/>
  <c r="R532" i="2"/>
  <c r="A532" i="2"/>
  <c r="P532" i="2" s="1"/>
  <c r="Q532" i="2" s="1"/>
  <c r="S532" i="2"/>
  <c r="R56" i="2"/>
  <c r="M56" i="2"/>
  <c r="H56" i="2"/>
  <c r="D62" i="2"/>
  <c r="K56" i="2"/>
  <c r="G56" i="2"/>
  <c r="A56" i="2"/>
  <c r="P56" i="2" s="1"/>
  <c r="Q56" i="2" s="1"/>
  <c r="N56" i="2"/>
  <c r="I56" i="2"/>
  <c r="E56" i="2"/>
  <c r="L56" i="2"/>
  <c r="F56" i="2"/>
  <c r="S56" i="2"/>
  <c r="J56" i="2"/>
  <c r="S57" i="2"/>
  <c r="N57" i="2"/>
  <c r="I57" i="2"/>
  <c r="E57" i="2"/>
  <c r="D63" i="2"/>
  <c r="R57" i="2"/>
  <c r="M57" i="2"/>
  <c r="H57" i="2"/>
  <c r="L57" i="2"/>
  <c r="F57" i="2"/>
  <c r="K57" i="2"/>
  <c r="A57" i="2"/>
  <c r="P57" i="2" s="1"/>
  <c r="Q57" i="2" s="1"/>
  <c r="G57" i="2"/>
  <c r="J57" i="2"/>
  <c r="K300" i="2"/>
  <c r="G300" i="2"/>
  <c r="A300" i="2"/>
  <c r="P300" i="2" s="1"/>
  <c r="Q300" i="2" s="1"/>
  <c r="D306" i="2"/>
  <c r="L300" i="2"/>
  <c r="J300" i="2"/>
  <c r="F300" i="2"/>
  <c r="S300" i="2"/>
  <c r="N300" i="2"/>
  <c r="I300" i="2"/>
  <c r="E300" i="2"/>
  <c r="R300" i="2"/>
  <c r="M300" i="2"/>
  <c r="H300" i="2"/>
  <c r="D305" i="2"/>
  <c r="L299" i="2"/>
  <c r="J299" i="2"/>
  <c r="F299" i="2"/>
  <c r="S299" i="2"/>
  <c r="N299" i="2"/>
  <c r="I299" i="2"/>
  <c r="E299" i="2"/>
  <c r="R299" i="2"/>
  <c r="M299" i="2"/>
  <c r="H299" i="2"/>
  <c r="G299" i="2"/>
  <c r="A299" i="2"/>
  <c r="P299" i="2" s="1"/>
  <c r="Q299" i="2" s="1"/>
  <c r="K299" i="2"/>
  <c r="N533" i="2"/>
  <c r="I533" i="2"/>
  <c r="D539" i="2"/>
  <c r="M533" i="2"/>
  <c r="H533" i="2"/>
  <c r="K533" i="2"/>
  <c r="G533" i="2"/>
  <c r="L533" i="2"/>
  <c r="J533" i="2"/>
  <c r="F533" i="2"/>
  <c r="R533" i="2"/>
  <c r="A533" i="2"/>
  <c r="P533" i="2" s="1"/>
  <c r="Q533" i="2" s="1"/>
  <c r="S533" i="2"/>
  <c r="E533" i="2"/>
  <c r="N531" i="2"/>
  <c r="I531" i="2"/>
  <c r="M531" i="2"/>
  <c r="H531" i="2"/>
  <c r="K531" i="2"/>
  <c r="G531" i="2"/>
  <c r="D537" i="2"/>
  <c r="J531" i="2"/>
  <c r="F531" i="2"/>
  <c r="L531" i="2"/>
  <c r="R531" i="2"/>
  <c r="A531" i="2"/>
  <c r="P531" i="2" s="1"/>
  <c r="Q531" i="2" s="1"/>
  <c r="S531" i="2"/>
  <c r="E531" i="2"/>
  <c r="S61" i="2"/>
  <c r="N61" i="2"/>
  <c r="I61" i="2"/>
  <c r="E61" i="2"/>
  <c r="D67" i="2"/>
  <c r="R61" i="2"/>
  <c r="M61" i="2"/>
  <c r="H61" i="2"/>
  <c r="J61" i="2"/>
  <c r="F61" i="2"/>
  <c r="G61" i="2"/>
  <c r="L61" i="2"/>
  <c r="K61" i="2"/>
  <c r="A61" i="2"/>
  <c r="P61" i="2" s="1"/>
  <c r="Q61" i="2" s="1"/>
  <c r="D303" i="2"/>
  <c r="R297" i="2"/>
  <c r="M297" i="2"/>
  <c r="H297" i="2"/>
  <c r="K297" i="2"/>
  <c r="G297" i="2"/>
  <c r="A297" i="2"/>
  <c r="P297" i="2" s="1"/>
  <c r="Q297" i="2" s="1"/>
  <c r="L297" i="2"/>
  <c r="J297" i="2"/>
  <c r="F297" i="2"/>
  <c r="I297" i="2"/>
  <c r="N297" i="2"/>
  <c r="S297" i="2"/>
  <c r="E297" i="2"/>
  <c r="D302" i="2"/>
  <c r="K296" i="2"/>
  <c r="G296" i="2"/>
  <c r="A296" i="2"/>
  <c r="P296" i="2" s="1"/>
  <c r="Q296" i="2" s="1"/>
  <c r="L296" i="2"/>
  <c r="J296" i="2"/>
  <c r="F296" i="2"/>
  <c r="S296" i="2"/>
  <c r="N296" i="2"/>
  <c r="I296" i="2"/>
  <c r="E296" i="2"/>
  <c r="M296" i="2"/>
  <c r="R296" i="2"/>
  <c r="H296" i="2"/>
  <c r="N530" i="2"/>
  <c r="I530" i="2"/>
  <c r="M530" i="2"/>
  <c r="H530" i="2"/>
  <c r="D536" i="2"/>
  <c r="K530" i="2"/>
  <c r="G530" i="2"/>
  <c r="L530" i="2"/>
  <c r="J530" i="2"/>
  <c r="F530" i="2"/>
  <c r="R530" i="2"/>
  <c r="A530" i="2"/>
  <c r="P530" i="2" s="1"/>
  <c r="Q530" i="2" s="1"/>
  <c r="E530" i="2"/>
  <c r="S530" i="2"/>
  <c r="R301" i="2"/>
  <c r="M301" i="2"/>
  <c r="H301" i="2"/>
  <c r="K301" i="2"/>
  <c r="G301" i="2"/>
  <c r="A301" i="2"/>
  <c r="P301" i="2" s="1"/>
  <c r="Q301" i="2" s="1"/>
  <c r="D307" i="2"/>
  <c r="L301" i="2"/>
  <c r="J301" i="2"/>
  <c r="F301" i="2"/>
  <c r="N301" i="2"/>
  <c r="S301" i="2"/>
  <c r="E301" i="2"/>
  <c r="I301" i="2"/>
  <c r="R60" i="2"/>
  <c r="M60" i="2"/>
  <c r="H60" i="2"/>
  <c r="D66" i="2"/>
  <c r="K60" i="2"/>
  <c r="G60" i="2"/>
  <c r="A60" i="2"/>
  <c r="P60" i="2" s="1"/>
  <c r="Q60" i="2" s="1"/>
  <c r="S60" i="2"/>
  <c r="E60" i="2"/>
  <c r="J60" i="2"/>
  <c r="I60" i="2"/>
  <c r="L60" i="2"/>
  <c r="F60" i="2"/>
  <c r="N60" i="2"/>
  <c r="S298" i="2"/>
  <c r="N298" i="2"/>
  <c r="I298" i="2"/>
  <c r="E298" i="2"/>
  <c r="R298" i="2"/>
  <c r="M298" i="2"/>
  <c r="H298" i="2"/>
  <c r="K298" i="2"/>
  <c r="G298" i="2"/>
  <c r="A298" i="2"/>
  <c r="P298" i="2" s="1"/>
  <c r="Q298" i="2" s="1"/>
  <c r="J298" i="2"/>
  <c r="F298" i="2"/>
  <c r="L298" i="2"/>
  <c r="D304" i="2"/>
  <c r="L58" i="2"/>
  <c r="J58" i="2"/>
  <c r="F58" i="2"/>
  <c r="D64" i="2"/>
  <c r="S58" i="2"/>
  <c r="N58" i="2"/>
  <c r="I58" i="2"/>
  <c r="E58" i="2"/>
  <c r="K58" i="2"/>
  <c r="A58" i="2"/>
  <c r="P58" i="2" s="1"/>
  <c r="Q58" i="2" s="1"/>
  <c r="M58" i="2"/>
  <c r="H58" i="2"/>
  <c r="G58" i="2"/>
  <c r="R58" i="2"/>
  <c r="K59" i="2"/>
  <c r="G59" i="2"/>
  <c r="A59" i="2"/>
  <c r="P59" i="2" s="1"/>
  <c r="Q59" i="2" s="1"/>
  <c r="D65" i="2"/>
  <c r="L59" i="2"/>
  <c r="J59" i="2"/>
  <c r="F59" i="2"/>
  <c r="M59" i="2"/>
  <c r="H59" i="2"/>
  <c r="R59" i="2"/>
  <c r="S59" i="2"/>
  <c r="E59" i="2"/>
  <c r="N59" i="2"/>
  <c r="I59" i="2"/>
  <c r="D541" i="2"/>
  <c r="N535" i="2"/>
  <c r="I535" i="2"/>
  <c r="M535" i="2"/>
  <c r="H535" i="2"/>
  <c r="K535" i="2"/>
  <c r="G535" i="2"/>
  <c r="J535" i="2"/>
  <c r="F535" i="2"/>
  <c r="L535" i="2"/>
  <c r="A535" i="2"/>
  <c r="P535" i="2" s="1"/>
  <c r="Q535" i="2" s="1"/>
  <c r="E535" i="2"/>
  <c r="S535" i="2"/>
  <c r="R535" i="2"/>
  <c r="N65" i="2" l="1"/>
  <c r="I65" i="2"/>
  <c r="D71" i="2"/>
  <c r="M65" i="2"/>
  <c r="H65" i="2"/>
  <c r="J65" i="2"/>
  <c r="A65" i="2"/>
  <c r="P65" i="2" s="1"/>
  <c r="Q65" i="2" s="1"/>
  <c r="F65" i="2"/>
  <c r="G65" i="2"/>
  <c r="K65" i="2"/>
  <c r="L65" i="2"/>
  <c r="R65" i="2"/>
  <c r="S65" i="2"/>
  <c r="E65" i="2"/>
  <c r="L307" i="2"/>
  <c r="J307" i="2"/>
  <c r="F307" i="2"/>
  <c r="D313" i="2"/>
  <c r="N307" i="2"/>
  <c r="G307" i="2"/>
  <c r="M307" i="2"/>
  <c r="K307" i="2"/>
  <c r="I307" i="2"/>
  <c r="H307" i="2"/>
  <c r="A307" i="2"/>
  <c r="P307" i="2" s="1"/>
  <c r="Q307" i="2" s="1"/>
  <c r="R307" i="2"/>
  <c r="S307" i="2"/>
  <c r="E307" i="2"/>
  <c r="N64" i="2"/>
  <c r="I64" i="2"/>
  <c r="D70" i="2"/>
  <c r="M64" i="2"/>
  <c r="H64" i="2"/>
  <c r="L64" i="2"/>
  <c r="F64" i="2"/>
  <c r="A64" i="2"/>
  <c r="P64" i="2" s="1"/>
  <c r="Q64" i="2" s="1"/>
  <c r="K64" i="2"/>
  <c r="J64" i="2"/>
  <c r="G64" i="2"/>
  <c r="R64" i="2"/>
  <c r="S64" i="2"/>
  <c r="E64" i="2"/>
  <c r="L304" i="2"/>
  <c r="J304" i="2"/>
  <c r="F304" i="2"/>
  <c r="D310" i="2"/>
  <c r="H304" i="2"/>
  <c r="N304" i="2"/>
  <c r="G304" i="2"/>
  <c r="M304" i="2"/>
  <c r="K304" i="2"/>
  <c r="I304" i="2"/>
  <c r="R304" i="2"/>
  <c r="A304" i="2"/>
  <c r="P304" i="2" s="1"/>
  <c r="Q304" i="2" s="1"/>
  <c r="S304" i="2"/>
  <c r="E304" i="2"/>
  <c r="M302" i="2"/>
  <c r="H302" i="2"/>
  <c r="K302" i="2"/>
  <c r="G302" i="2"/>
  <c r="L302" i="2"/>
  <c r="J302" i="2"/>
  <c r="F302" i="2"/>
  <c r="I302" i="2"/>
  <c r="D308" i="2"/>
  <c r="S302" i="2"/>
  <c r="E302" i="2"/>
  <c r="N302" i="2"/>
  <c r="A302" i="2"/>
  <c r="P302" i="2" s="1"/>
  <c r="Q302" i="2" s="1"/>
  <c r="R302" i="2"/>
  <c r="N62" i="2"/>
  <c r="I62" i="2"/>
  <c r="D68" i="2"/>
  <c r="M62" i="2"/>
  <c r="H62" i="2"/>
  <c r="L62" i="2"/>
  <c r="F62" i="2"/>
  <c r="J62" i="2"/>
  <c r="K62" i="2"/>
  <c r="G62" i="2"/>
  <c r="A62" i="2"/>
  <c r="P62" i="2" s="1"/>
  <c r="Q62" i="2" s="1"/>
  <c r="R62" i="2"/>
  <c r="E62" i="2"/>
  <c r="S62" i="2"/>
  <c r="K537" i="2"/>
  <c r="G537" i="2"/>
  <c r="A537" i="2"/>
  <c r="P537" i="2" s="1"/>
  <c r="Q537" i="2" s="1"/>
  <c r="L537" i="2"/>
  <c r="J537" i="2"/>
  <c r="F537" i="2"/>
  <c r="D543" i="2"/>
  <c r="S537" i="2"/>
  <c r="N537" i="2"/>
  <c r="I537" i="2"/>
  <c r="E537" i="2"/>
  <c r="R537" i="2"/>
  <c r="M537" i="2"/>
  <c r="H537" i="2"/>
  <c r="S541" i="2"/>
  <c r="N541" i="2"/>
  <c r="I541" i="2"/>
  <c r="E541" i="2"/>
  <c r="K541" i="2"/>
  <c r="G541" i="2"/>
  <c r="A541" i="2"/>
  <c r="P541" i="2" s="1"/>
  <c r="Q541" i="2" s="1"/>
  <c r="R541" i="2"/>
  <c r="J541" i="2"/>
  <c r="D547" i="2"/>
  <c r="M541" i="2"/>
  <c r="H541" i="2"/>
  <c r="L541" i="2"/>
  <c r="F541" i="2"/>
  <c r="N66" i="2"/>
  <c r="I66" i="2"/>
  <c r="D72" i="2"/>
  <c r="M66" i="2"/>
  <c r="H66" i="2"/>
  <c r="L66" i="2"/>
  <c r="F66" i="2"/>
  <c r="J66" i="2"/>
  <c r="K66" i="2"/>
  <c r="A66" i="2"/>
  <c r="P66" i="2" s="1"/>
  <c r="Q66" i="2" s="1"/>
  <c r="G66" i="2"/>
  <c r="S66" i="2"/>
  <c r="E66" i="2"/>
  <c r="R66" i="2"/>
  <c r="L536" i="2"/>
  <c r="J536" i="2"/>
  <c r="F536" i="2"/>
  <c r="D542" i="2"/>
  <c r="S536" i="2"/>
  <c r="N536" i="2"/>
  <c r="I536" i="2"/>
  <c r="E536" i="2"/>
  <c r="R536" i="2"/>
  <c r="M536" i="2"/>
  <c r="H536" i="2"/>
  <c r="G536" i="2"/>
  <c r="A536" i="2"/>
  <c r="P536" i="2" s="1"/>
  <c r="Q536" i="2" s="1"/>
  <c r="K536" i="2"/>
  <c r="L303" i="2"/>
  <c r="D309" i="2"/>
  <c r="N303" i="2"/>
  <c r="H303" i="2"/>
  <c r="M303" i="2"/>
  <c r="K303" i="2"/>
  <c r="G303" i="2"/>
  <c r="J303" i="2"/>
  <c r="F303" i="2"/>
  <c r="E303" i="2"/>
  <c r="I303" i="2"/>
  <c r="A303" i="2"/>
  <c r="P303" i="2" s="1"/>
  <c r="Q303" i="2" s="1"/>
  <c r="R303" i="2"/>
  <c r="S303" i="2"/>
  <c r="N67" i="2"/>
  <c r="I67" i="2"/>
  <c r="D73" i="2"/>
  <c r="M67" i="2"/>
  <c r="H67" i="2"/>
  <c r="J67" i="2"/>
  <c r="A67" i="2"/>
  <c r="P67" i="2" s="1"/>
  <c r="Q67" i="2" s="1"/>
  <c r="L67" i="2"/>
  <c r="G67" i="2"/>
  <c r="F67" i="2"/>
  <c r="K67" i="2"/>
  <c r="S67" i="2"/>
  <c r="E67" i="2"/>
  <c r="R67" i="2"/>
  <c r="K539" i="2"/>
  <c r="D545" i="2"/>
  <c r="R539" i="2"/>
  <c r="L539" i="2"/>
  <c r="I539" i="2"/>
  <c r="E539" i="2"/>
  <c r="H539" i="2"/>
  <c r="N539" i="2"/>
  <c r="G539" i="2"/>
  <c r="A539" i="2"/>
  <c r="P539" i="2" s="1"/>
  <c r="Q539" i="2" s="1"/>
  <c r="M539" i="2"/>
  <c r="J539" i="2"/>
  <c r="F539" i="2"/>
  <c r="S539" i="2"/>
  <c r="L305" i="2"/>
  <c r="J305" i="2"/>
  <c r="F305" i="2"/>
  <c r="D311" i="2"/>
  <c r="I305" i="2"/>
  <c r="H305" i="2"/>
  <c r="N305" i="2"/>
  <c r="G305" i="2"/>
  <c r="K305" i="2"/>
  <c r="E305" i="2"/>
  <c r="M305" i="2"/>
  <c r="S305" i="2"/>
  <c r="A305" i="2"/>
  <c r="P305" i="2" s="1"/>
  <c r="Q305" i="2" s="1"/>
  <c r="R305" i="2"/>
  <c r="R538" i="2"/>
  <c r="M538" i="2"/>
  <c r="H538" i="2"/>
  <c r="K538" i="2"/>
  <c r="G538" i="2"/>
  <c r="A538" i="2"/>
  <c r="P538" i="2" s="1"/>
  <c r="Q538" i="2" s="1"/>
  <c r="L538" i="2"/>
  <c r="J538" i="2"/>
  <c r="F538" i="2"/>
  <c r="N538" i="2"/>
  <c r="D544" i="2"/>
  <c r="I538" i="2"/>
  <c r="S538" i="2"/>
  <c r="E538" i="2"/>
  <c r="L306" i="2"/>
  <c r="J306" i="2"/>
  <c r="F306" i="2"/>
  <c r="D312" i="2"/>
  <c r="S306" i="2"/>
  <c r="M306" i="2"/>
  <c r="K306" i="2"/>
  <c r="E306" i="2"/>
  <c r="R306" i="2"/>
  <c r="I306" i="2"/>
  <c r="H306" i="2"/>
  <c r="G306" i="2"/>
  <c r="N306" i="2"/>
  <c r="A306" i="2"/>
  <c r="P306" i="2" s="1"/>
  <c r="Q306" i="2" s="1"/>
  <c r="N63" i="2"/>
  <c r="I63" i="2"/>
  <c r="D69" i="2"/>
  <c r="M63" i="2"/>
  <c r="H63" i="2"/>
  <c r="J63" i="2"/>
  <c r="A63" i="2"/>
  <c r="P63" i="2" s="1"/>
  <c r="Q63" i="2" s="1"/>
  <c r="G63" i="2"/>
  <c r="L63" i="2"/>
  <c r="K63" i="2"/>
  <c r="F63" i="2"/>
  <c r="R63" i="2"/>
  <c r="E63" i="2"/>
  <c r="S63" i="2"/>
  <c r="R540" i="2"/>
  <c r="M540" i="2"/>
  <c r="H540" i="2"/>
  <c r="N540" i="2"/>
  <c r="K540" i="2"/>
  <c r="F540" i="2"/>
  <c r="D546" i="2"/>
  <c r="S540" i="2"/>
  <c r="J540" i="2"/>
  <c r="E540" i="2"/>
  <c r="L540" i="2"/>
  <c r="I540" i="2"/>
  <c r="A540" i="2"/>
  <c r="P540" i="2" s="1"/>
  <c r="Q540" i="2" s="1"/>
  <c r="G540" i="2"/>
  <c r="N547" i="2" l="1"/>
  <c r="I547" i="2"/>
  <c r="K547" i="2"/>
  <c r="G547" i="2"/>
  <c r="M547" i="2"/>
  <c r="H547" i="2"/>
  <c r="A547" i="2"/>
  <c r="P547" i="2" s="1"/>
  <c r="Q547" i="2" s="1"/>
  <c r="L547" i="2"/>
  <c r="F547" i="2"/>
  <c r="D553" i="2"/>
  <c r="R547" i="2"/>
  <c r="J547" i="2"/>
  <c r="S547" i="2"/>
  <c r="E547" i="2"/>
  <c r="L312" i="2"/>
  <c r="J312" i="2"/>
  <c r="F312" i="2"/>
  <c r="D318" i="2"/>
  <c r="M312" i="2"/>
  <c r="H312" i="2"/>
  <c r="K312" i="2"/>
  <c r="N312" i="2"/>
  <c r="I312" i="2"/>
  <c r="G312" i="2"/>
  <c r="E312" i="2"/>
  <c r="S312" i="2"/>
  <c r="R312" i="2"/>
  <c r="A312" i="2"/>
  <c r="P312" i="2" s="1"/>
  <c r="Q312" i="2" s="1"/>
  <c r="N544" i="2"/>
  <c r="I544" i="2"/>
  <c r="K544" i="2"/>
  <c r="G544" i="2"/>
  <c r="D550" i="2"/>
  <c r="J544" i="2"/>
  <c r="M544" i="2"/>
  <c r="H544" i="2"/>
  <c r="A544" i="2"/>
  <c r="P544" i="2" s="1"/>
  <c r="Q544" i="2" s="1"/>
  <c r="L544" i="2"/>
  <c r="F544" i="2"/>
  <c r="R544" i="2"/>
  <c r="S544" i="2"/>
  <c r="E544" i="2"/>
  <c r="N545" i="2"/>
  <c r="I545" i="2"/>
  <c r="K545" i="2"/>
  <c r="G545" i="2"/>
  <c r="R545" i="2"/>
  <c r="J545" i="2"/>
  <c r="D551" i="2"/>
  <c r="M545" i="2"/>
  <c r="H545" i="2"/>
  <c r="A545" i="2"/>
  <c r="P545" i="2" s="1"/>
  <c r="Q545" i="2" s="1"/>
  <c r="L545" i="2"/>
  <c r="F545" i="2"/>
  <c r="S545" i="2"/>
  <c r="E545" i="2"/>
  <c r="N73" i="2"/>
  <c r="I73" i="2"/>
  <c r="D79" i="2"/>
  <c r="M73" i="2"/>
  <c r="H73" i="2"/>
  <c r="J73" i="2"/>
  <c r="L73" i="2"/>
  <c r="G73" i="2"/>
  <c r="K73" i="2"/>
  <c r="F73" i="2"/>
  <c r="A73" i="2"/>
  <c r="P73" i="2" s="1"/>
  <c r="Q73" i="2" s="1"/>
  <c r="S73" i="2"/>
  <c r="E73" i="2"/>
  <c r="R73" i="2"/>
  <c r="L308" i="2"/>
  <c r="J308" i="2"/>
  <c r="F308" i="2"/>
  <c r="D314" i="2"/>
  <c r="H308" i="2"/>
  <c r="N308" i="2"/>
  <c r="G308" i="2"/>
  <c r="M308" i="2"/>
  <c r="K308" i="2"/>
  <c r="I308" i="2"/>
  <c r="E308" i="2"/>
  <c r="A308" i="2"/>
  <c r="P308" i="2" s="1"/>
  <c r="Q308" i="2" s="1"/>
  <c r="S308" i="2"/>
  <c r="R308" i="2"/>
  <c r="L310" i="2"/>
  <c r="J310" i="2"/>
  <c r="F310" i="2"/>
  <c r="D316" i="2"/>
  <c r="M310" i="2"/>
  <c r="H310" i="2"/>
  <c r="K310" i="2"/>
  <c r="N310" i="2"/>
  <c r="I310" i="2"/>
  <c r="G310" i="2"/>
  <c r="S310" i="2"/>
  <c r="A310" i="2"/>
  <c r="P310" i="2" s="1"/>
  <c r="Q310" i="2" s="1"/>
  <c r="E310" i="2"/>
  <c r="R310" i="2"/>
  <c r="N69" i="2"/>
  <c r="I69" i="2"/>
  <c r="D75" i="2"/>
  <c r="M69" i="2"/>
  <c r="H69" i="2"/>
  <c r="J69" i="2"/>
  <c r="G69" i="2"/>
  <c r="F69" i="2"/>
  <c r="K69" i="2"/>
  <c r="L69" i="2"/>
  <c r="A69" i="2"/>
  <c r="P69" i="2" s="1"/>
  <c r="Q69" i="2" s="1"/>
  <c r="S69" i="2"/>
  <c r="E69" i="2"/>
  <c r="R69" i="2"/>
  <c r="N72" i="2"/>
  <c r="I72" i="2"/>
  <c r="D78" i="2"/>
  <c r="M72" i="2"/>
  <c r="H72" i="2"/>
  <c r="L72" i="2"/>
  <c r="F72" i="2"/>
  <c r="K72" i="2"/>
  <c r="J72" i="2"/>
  <c r="G72" i="2"/>
  <c r="S72" i="2"/>
  <c r="E72" i="2"/>
  <c r="R72" i="2"/>
  <c r="A72" i="2"/>
  <c r="P72" i="2" s="1"/>
  <c r="Q72" i="2" s="1"/>
  <c r="N71" i="2"/>
  <c r="I71" i="2"/>
  <c r="D77" i="2"/>
  <c r="M71" i="2"/>
  <c r="H71" i="2"/>
  <c r="J71" i="2"/>
  <c r="G71" i="2"/>
  <c r="F71" i="2"/>
  <c r="K71" i="2"/>
  <c r="L71" i="2"/>
  <c r="A71" i="2"/>
  <c r="P71" i="2" s="1"/>
  <c r="Q71" i="2" s="1"/>
  <c r="E71" i="2"/>
  <c r="R71" i="2"/>
  <c r="S71" i="2"/>
  <c r="N543" i="2"/>
  <c r="I543" i="2"/>
  <c r="K543" i="2"/>
  <c r="G543" i="2"/>
  <c r="M543" i="2"/>
  <c r="H543" i="2"/>
  <c r="A543" i="2"/>
  <c r="P543" i="2" s="1"/>
  <c r="Q543" i="2" s="1"/>
  <c r="L543" i="2"/>
  <c r="F543" i="2"/>
  <c r="D549" i="2"/>
  <c r="R543" i="2"/>
  <c r="J543" i="2"/>
  <c r="E543" i="2"/>
  <c r="S543" i="2"/>
  <c r="N70" i="2"/>
  <c r="I70" i="2"/>
  <c r="D76" i="2"/>
  <c r="M70" i="2"/>
  <c r="H70" i="2"/>
  <c r="L70" i="2"/>
  <c r="F70" i="2"/>
  <c r="K70" i="2"/>
  <c r="J70" i="2"/>
  <c r="G70" i="2"/>
  <c r="E70" i="2"/>
  <c r="R70" i="2"/>
  <c r="A70" i="2"/>
  <c r="P70" i="2" s="1"/>
  <c r="Q70" i="2" s="1"/>
  <c r="S70" i="2"/>
  <c r="L309" i="2"/>
  <c r="J309" i="2"/>
  <c r="F309" i="2"/>
  <c r="D315" i="2"/>
  <c r="M309" i="2"/>
  <c r="H309" i="2"/>
  <c r="G309" i="2"/>
  <c r="K309" i="2"/>
  <c r="N309" i="2"/>
  <c r="I309" i="2"/>
  <c r="E309" i="2"/>
  <c r="A309" i="2"/>
  <c r="P309" i="2" s="1"/>
  <c r="Q309" i="2" s="1"/>
  <c r="R309" i="2"/>
  <c r="S309" i="2"/>
  <c r="N546" i="2"/>
  <c r="I546" i="2"/>
  <c r="K546" i="2"/>
  <c r="G546" i="2"/>
  <c r="D552" i="2"/>
  <c r="L546" i="2"/>
  <c r="F546" i="2"/>
  <c r="R546" i="2"/>
  <c r="J546" i="2"/>
  <c r="M546" i="2"/>
  <c r="H546" i="2"/>
  <c r="A546" i="2"/>
  <c r="P546" i="2" s="1"/>
  <c r="Q546" i="2" s="1"/>
  <c r="E546" i="2"/>
  <c r="S546" i="2"/>
  <c r="L311" i="2"/>
  <c r="J311" i="2"/>
  <c r="F311" i="2"/>
  <c r="D317" i="2"/>
  <c r="M311" i="2"/>
  <c r="H311" i="2"/>
  <c r="G311" i="2"/>
  <c r="K311" i="2"/>
  <c r="I311" i="2"/>
  <c r="N311" i="2"/>
  <c r="S311" i="2"/>
  <c r="E311" i="2"/>
  <c r="A311" i="2"/>
  <c r="P311" i="2" s="1"/>
  <c r="Q311" i="2" s="1"/>
  <c r="R311" i="2"/>
  <c r="N542" i="2"/>
  <c r="I542" i="2"/>
  <c r="K542" i="2"/>
  <c r="G542" i="2"/>
  <c r="D548" i="2"/>
  <c r="L542" i="2"/>
  <c r="F542" i="2"/>
  <c r="R542" i="2"/>
  <c r="J542" i="2"/>
  <c r="A542" i="2"/>
  <c r="P542" i="2" s="1"/>
  <c r="Q542" i="2" s="1"/>
  <c r="M542" i="2"/>
  <c r="H542" i="2"/>
  <c r="E542" i="2"/>
  <c r="S542" i="2"/>
  <c r="N68" i="2"/>
  <c r="I68" i="2"/>
  <c r="D74" i="2"/>
  <c r="M68" i="2"/>
  <c r="H68" i="2"/>
  <c r="L68" i="2"/>
  <c r="F68" i="2"/>
  <c r="K68" i="2"/>
  <c r="G68" i="2"/>
  <c r="J68" i="2"/>
  <c r="E68" i="2"/>
  <c r="R68" i="2"/>
  <c r="S68" i="2"/>
  <c r="A68" i="2"/>
  <c r="P68" i="2" s="1"/>
  <c r="Q68" i="2" s="1"/>
  <c r="L313" i="2"/>
  <c r="J313" i="2"/>
  <c r="F313" i="2"/>
  <c r="D319" i="2"/>
  <c r="M313" i="2"/>
  <c r="H313" i="2"/>
  <c r="G313" i="2"/>
  <c r="K313" i="2"/>
  <c r="N313" i="2"/>
  <c r="I313" i="2"/>
  <c r="A313" i="2"/>
  <c r="P313" i="2" s="1"/>
  <c r="Q313" i="2" s="1"/>
  <c r="R313" i="2"/>
  <c r="S313" i="2"/>
  <c r="E313" i="2"/>
  <c r="D325" i="2" l="1"/>
  <c r="L319" i="2"/>
  <c r="J319" i="2"/>
  <c r="F319" i="2"/>
  <c r="M319" i="2"/>
  <c r="H319" i="2"/>
  <c r="G319" i="2"/>
  <c r="K319" i="2"/>
  <c r="I319" i="2"/>
  <c r="N319" i="2"/>
  <c r="S319" i="2"/>
  <c r="E319" i="2"/>
  <c r="R319" i="2"/>
  <c r="A319" i="2"/>
  <c r="P319" i="2" s="1"/>
  <c r="Q319" i="2" s="1"/>
  <c r="L318" i="2"/>
  <c r="J318" i="2"/>
  <c r="F318" i="2"/>
  <c r="M318" i="2"/>
  <c r="H318" i="2"/>
  <c r="K318" i="2"/>
  <c r="N318" i="2"/>
  <c r="I318" i="2"/>
  <c r="D324" i="2"/>
  <c r="G318" i="2"/>
  <c r="E318" i="2"/>
  <c r="A318" i="2"/>
  <c r="P318" i="2" s="1"/>
  <c r="Q318" i="2" s="1"/>
  <c r="R318" i="2"/>
  <c r="S318" i="2"/>
  <c r="N74" i="2"/>
  <c r="I74" i="2"/>
  <c r="M74" i="2"/>
  <c r="H74" i="2"/>
  <c r="L74" i="2"/>
  <c r="F74" i="2"/>
  <c r="D80" i="2"/>
  <c r="K74" i="2"/>
  <c r="G74" i="2"/>
  <c r="J74" i="2"/>
  <c r="A74" i="2"/>
  <c r="P74" i="2" s="1"/>
  <c r="Q74" i="2" s="1"/>
  <c r="E74" i="2"/>
  <c r="S74" i="2"/>
  <c r="R74" i="2"/>
  <c r="D558" i="2"/>
  <c r="N552" i="2"/>
  <c r="I552" i="2"/>
  <c r="K552" i="2"/>
  <c r="G552" i="2"/>
  <c r="J552" i="2"/>
  <c r="M552" i="2"/>
  <c r="H552" i="2"/>
  <c r="L552" i="2"/>
  <c r="F552" i="2"/>
  <c r="S552" i="2"/>
  <c r="A552" i="2"/>
  <c r="P552" i="2" s="1"/>
  <c r="Q552" i="2" s="1"/>
  <c r="E552" i="2"/>
  <c r="R552" i="2"/>
  <c r="D321" i="2"/>
  <c r="L315" i="2"/>
  <c r="J315" i="2"/>
  <c r="F315" i="2"/>
  <c r="M315" i="2"/>
  <c r="H315" i="2"/>
  <c r="G315" i="2"/>
  <c r="K315" i="2"/>
  <c r="N315" i="2"/>
  <c r="I315" i="2"/>
  <c r="E315" i="2"/>
  <c r="A315" i="2"/>
  <c r="P315" i="2" s="1"/>
  <c r="Q315" i="2" s="1"/>
  <c r="R315" i="2"/>
  <c r="S315" i="2"/>
  <c r="N78" i="2"/>
  <c r="I78" i="2"/>
  <c r="M78" i="2"/>
  <c r="H78" i="2"/>
  <c r="L78" i="2"/>
  <c r="F78" i="2"/>
  <c r="K78" i="2"/>
  <c r="J78" i="2"/>
  <c r="D84" i="2"/>
  <c r="G78" i="2"/>
  <c r="R78" i="2"/>
  <c r="A78" i="2"/>
  <c r="P78" i="2" s="1"/>
  <c r="Q78" i="2" s="1"/>
  <c r="E78" i="2"/>
  <c r="S78" i="2"/>
  <c r="N79" i="2"/>
  <c r="I79" i="2"/>
  <c r="M79" i="2"/>
  <c r="H79" i="2"/>
  <c r="J79" i="2"/>
  <c r="F79" i="2"/>
  <c r="G79" i="2"/>
  <c r="K79" i="2"/>
  <c r="D85" i="2"/>
  <c r="L79" i="2"/>
  <c r="R79" i="2"/>
  <c r="A79" i="2"/>
  <c r="P79" i="2" s="1"/>
  <c r="Q79" i="2" s="1"/>
  <c r="S79" i="2"/>
  <c r="E79" i="2"/>
  <c r="D559" i="2"/>
  <c r="N553" i="2"/>
  <c r="I553" i="2"/>
  <c r="K553" i="2"/>
  <c r="G553" i="2"/>
  <c r="M553" i="2"/>
  <c r="H553" i="2"/>
  <c r="L553" i="2"/>
  <c r="F553" i="2"/>
  <c r="J553" i="2"/>
  <c r="S553" i="2"/>
  <c r="A553" i="2"/>
  <c r="P553" i="2" s="1"/>
  <c r="Q553" i="2" s="1"/>
  <c r="E553" i="2"/>
  <c r="R553" i="2"/>
  <c r="N77" i="2"/>
  <c r="I77" i="2"/>
  <c r="D83" i="2"/>
  <c r="M77" i="2"/>
  <c r="H77" i="2"/>
  <c r="J77" i="2"/>
  <c r="G77" i="2"/>
  <c r="F77" i="2"/>
  <c r="K77" i="2"/>
  <c r="L77" i="2"/>
  <c r="R77" i="2"/>
  <c r="S77" i="2"/>
  <c r="A77" i="2"/>
  <c r="P77" i="2" s="1"/>
  <c r="Q77" i="2" s="1"/>
  <c r="E77" i="2"/>
  <c r="L314" i="2"/>
  <c r="J314" i="2"/>
  <c r="F314" i="2"/>
  <c r="M314" i="2"/>
  <c r="H314" i="2"/>
  <c r="D320" i="2"/>
  <c r="K314" i="2"/>
  <c r="N314" i="2"/>
  <c r="I314" i="2"/>
  <c r="G314" i="2"/>
  <c r="E314" i="2"/>
  <c r="S314" i="2"/>
  <c r="A314" i="2"/>
  <c r="P314" i="2" s="1"/>
  <c r="Q314" i="2" s="1"/>
  <c r="R314" i="2"/>
  <c r="D557" i="2"/>
  <c r="N551" i="2"/>
  <c r="I551" i="2"/>
  <c r="K551" i="2"/>
  <c r="G551" i="2"/>
  <c r="M551" i="2"/>
  <c r="H551" i="2"/>
  <c r="L551" i="2"/>
  <c r="F551" i="2"/>
  <c r="J551" i="2"/>
  <c r="S551" i="2"/>
  <c r="A551" i="2"/>
  <c r="P551" i="2" s="1"/>
  <c r="Q551" i="2" s="1"/>
  <c r="E551" i="2"/>
  <c r="R551" i="2"/>
  <c r="D556" i="2"/>
  <c r="N550" i="2"/>
  <c r="I550" i="2"/>
  <c r="K550" i="2"/>
  <c r="G550" i="2"/>
  <c r="J550" i="2"/>
  <c r="M550" i="2"/>
  <c r="H550" i="2"/>
  <c r="L550" i="2"/>
  <c r="F550" i="2"/>
  <c r="A550" i="2"/>
  <c r="P550" i="2" s="1"/>
  <c r="Q550" i="2" s="1"/>
  <c r="S550" i="2"/>
  <c r="E550" i="2"/>
  <c r="R550" i="2"/>
  <c r="D82" i="2"/>
  <c r="N76" i="2"/>
  <c r="I76" i="2"/>
  <c r="M76" i="2"/>
  <c r="H76" i="2"/>
  <c r="L76" i="2"/>
  <c r="F76" i="2"/>
  <c r="J76" i="2"/>
  <c r="K76" i="2"/>
  <c r="G76" i="2"/>
  <c r="S76" i="2"/>
  <c r="R76" i="2"/>
  <c r="E76" i="2"/>
  <c r="A76" i="2"/>
  <c r="P76" i="2" s="1"/>
  <c r="Q76" i="2" s="1"/>
  <c r="N75" i="2"/>
  <c r="I75" i="2"/>
  <c r="M75" i="2"/>
  <c r="H75" i="2"/>
  <c r="D81" i="2"/>
  <c r="J75" i="2"/>
  <c r="F75" i="2"/>
  <c r="G75" i="2"/>
  <c r="L75" i="2"/>
  <c r="K75" i="2"/>
  <c r="A75" i="2"/>
  <c r="P75" i="2" s="1"/>
  <c r="Q75" i="2" s="1"/>
  <c r="E75" i="2"/>
  <c r="S75" i="2"/>
  <c r="R75" i="2"/>
  <c r="N548" i="2"/>
  <c r="I548" i="2"/>
  <c r="K548" i="2"/>
  <c r="G548" i="2"/>
  <c r="D554" i="2"/>
  <c r="J548" i="2"/>
  <c r="M548" i="2"/>
  <c r="H548" i="2"/>
  <c r="F548" i="2"/>
  <c r="L548" i="2"/>
  <c r="R548" i="2"/>
  <c r="S548" i="2"/>
  <c r="A548" i="2"/>
  <c r="P548" i="2" s="1"/>
  <c r="Q548" i="2" s="1"/>
  <c r="E548" i="2"/>
  <c r="L317" i="2"/>
  <c r="J317" i="2"/>
  <c r="F317" i="2"/>
  <c r="D323" i="2"/>
  <c r="M317" i="2"/>
  <c r="H317" i="2"/>
  <c r="G317" i="2"/>
  <c r="K317" i="2"/>
  <c r="I317" i="2"/>
  <c r="N317" i="2"/>
  <c r="E317" i="2"/>
  <c r="A317" i="2"/>
  <c r="P317" i="2" s="1"/>
  <c r="Q317" i="2" s="1"/>
  <c r="R317" i="2"/>
  <c r="S317" i="2"/>
  <c r="N549" i="2"/>
  <c r="I549" i="2"/>
  <c r="K549" i="2"/>
  <c r="G549" i="2"/>
  <c r="M549" i="2"/>
  <c r="H549" i="2"/>
  <c r="L549" i="2"/>
  <c r="F549" i="2"/>
  <c r="D555" i="2"/>
  <c r="J549" i="2"/>
  <c r="E549" i="2"/>
  <c r="R549" i="2"/>
  <c r="S549" i="2"/>
  <c r="A549" i="2"/>
  <c r="P549" i="2" s="1"/>
  <c r="Q549" i="2" s="1"/>
  <c r="L316" i="2"/>
  <c r="J316" i="2"/>
  <c r="F316" i="2"/>
  <c r="M316" i="2"/>
  <c r="H316" i="2"/>
  <c r="K316" i="2"/>
  <c r="D322" i="2"/>
  <c r="N316" i="2"/>
  <c r="I316" i="2"/>
  <c r="G316" i="2"/>
  <c r="E316" i="2"/>
  <c r="R316" i="2"/>
  <c r="A316" i="2"/>
  <c r="P316" i="2" s="1"/>
  <c r="Q316" i="2" s="1"/>
  <c r="S316" i="2"/>
  <c r="D88" i="2" l="1"/>
  <c r="R82" i="2"/>
  <c r="M82" i="2"/>
  <c r="H82" i="2"/>
  <c r="K82" i="2"/>
  <c r="G82" i="2"/>
  <c r="A82" i="2"/>
  <c r="P82" i="2" s="1"/>
  <c r="Q82" i="2" s="1"/>
  <c r="N82" i="2"/>
  <c r="I82" i="2"/>
  <c r="E82" i="2"/>
  <c r="L82" i="2"/>
  <c r="F82" i="2"/>
  <c r="S82" i="2"/>
  <c r="J82" i="2"/>
  <c r="D331" i="2"/>
  <c r="R325" i="2"/>
  <c r="M325" i="2"/>
  <c r="H325" i="2"/>
  <c r="L325" i="2"/>
  <c r="J325" i="2"/>
  <c r="F325" i="2"/>
  <c r="S325" i="2"/>
  <c r="E325" i="2"/>
  <c r="K325" i="2"/>
  <c r="A325" i="2"/>
  <c r="P325" i="2" s="1"/>
  <c r="Q325" i="2" s="1"/>
  <c r="N325" i="2"/>
  <c r="I325" i="2"/>
  <c r="G325" i="2"/>
  <c r="D87" i="2"/>
  <c r="K81" i="2"/>
  <c r="G81" i="2"/>
  <c r="A81" i="2"/>
  <c r="P81" i="2" s="1"/>
  <c r="Q81" i="2" s="1"/>
  <c r="L81" i="2"/>
  <c r="J81" i="2"/>
  <c r="F81" i="2"/>
  <c r="R81" i="2"/>
  <c r="N81" i="2"/>
  <c r="I81" i="2"/>
  <c r="H81" i="2"/>
  <c r="S81" i="2"/>
  <c r="E81" i="2"/>
  <c r="M81" i="2"/>
  <c r="M556" i="2"/>
  <c r="H556" i="2"/>
  <c r="D562" i="2"/>
  <c r="L556" i="2"/>
  <c r="I556" i="2"/>
  <c r="G556" i="2"/>
  <c r="N556" i="2"/>
  <c r="K556" i="2"/>
  <c r="F556" i="2"/>
  <c r="J556" i="2"/>
  <c r="A556" i="2"/>
  <c r="P556" i="2" s="1"/>
  <c r="Q556" i="2" s="1"/>
  <c r="E556" i="2"/>
  <c r="R556" i="2"/>
  <c r="S556" i="2"/>
  <c r="D326" i="2"/>
  <c r="K320" i="2"/>
  <c r="G320" i="2"/>
  <c r="A320" i="2"/>
  <c r="P320" i="2" s="1"/>
  <c r="Q320" i="2" s="1"/>
  <c r="S320" i="2"/>
  <c r="N320" i="2"/>
  <c r="I320" i="2"/>
  <c r="E320" i="2"/>
  <c r="R320" i="2"/>
  <c r="J320" i="2"/>
  <c r="M320" i="2"/>
  <c r="H320" i="2"/>
  <c r="L320" i="2"/>
  <c r="F320" i="2"/>
  <c r="D89" i="2"/>
  <c r="S83" i="2"/>
  <c r="N83" i="2"/>
  <c r="I83" i="2"/>
  <c r="E83" i="2"/>
  <c r="R83" i="2"/>
  <c r="M83" i="2"/>
  <c r="H83" i="2"/>
  <c r="L83" i="2"/>
  <c r="F83" i="2"/>
  <c r="J83" i="2"/>
  <c r="K83" i="2"/>
  <c r="A83" i="2"/>
  <c r="P83" i="2" s="1"/>
  <c r="Q83" i="2" s="1"/>
  <c r="G83" i="2"/>
  <c r="M559" i="2"/>
  <c r="H559" i="2"/>
  <c r="G559" i="2"/>
  <c r="D565" i="2"/>
  <c r="N559" i="2"/>
  <c r="K559" i="2"/>
  <c r="F559" i="2"/>
  <c r="J559" i="2"/>
  <c r="L559" i="2"/>
  <c r="I559" i="2"/>
  <c r="S559" i="2"/>
  <c r="E559" i="2"/>
  <c r="A559" i="2"/>
  <c r="P559" i="2" s="1"/>
  <c r="Q559" i="2" s="1"/>
  <c r="R559" i="2"/>
  <c r="D90" i="2"/>
  <c r="L84" i="2"/>
  <c r="J84" i="2"/>
  <c r="F84" i="2"/>
  <c r="S84" i="2"/>
  <c r="N84" i="2"/>
  <c r="I84" i="2"/>
  <c r="E84" i="2"/>
  <c r="K84" i="2"/>
  <c r="A84" i="2"/>
  <c r="P84" i="2" s="1"/>
  <c r="Q84" i="2" s="1"/>
  <c r="M84" i="2"/>
  <c r="H84" i="2"/>
  <c r="G84" i="2"/>
  <c r="R84" i="2"/>
  <c r="M558" i="2"/>
  <c r="H558" i="2"/>
  <c r="N558" i="2"/>
  <c r="K558" i="2"/>
  <c r="F558" i="2"/>
  <c r="J558" i="2"/>
  <c r="L558" i="2"/>
  <c r="I558" i="2"/>
  <c r="D564" i="2"/>
  <c r="G558" i="2"/>
  <c r="A558" i="2"/>
  <c r="P558" i="2" s="1"/>
  <c r="Q558" i="2" s="1"/>
  <c r="R558" i="2"/>
  <c r="S558" i="2"/>
  <c r="E558" i="2"/>
  <c r="D328" i="2"/>
  <c r="S322" i="2"/>
  <c r="N322" i="2"/>
  <c r="I322" i="2"/>
  <c r="E322" i="2"/>
  <c r="K322" i="2"/>
  <c r="G322" i="2"/>
  <c r="A322" i="2"/>
  <c r="P322" i="2" s="1"/>
  <c r="Q322" i="2" s="1"/>
  <c r="L322" i="2"/>
  <c r="F322" i="2"/>
  <c r="R322" i="2"/>
  <c r="J322" i="2"/>
  <c r="H322" i="2"/>
  <c r="M322" i="2"/>
  <c r="D327" i="2"/>
  <c r="R321" i="2"/>
  <c r="M321" i="2"/>
  <c r="H321" i="2"/>
  <c r="L321" i="2"/>
  <c r="J321" i="2"/>
  <c r="F321" i="2"/>
  <c r="N321" i="2"/>
  <c r="I321" i="2"/>
  <c r="G321" i="2"/>
  <c r="S321" i="2"/>
  <c r="E321" i="2"/>
  <c r="A321" i="2"/>
  <c r="P321" i="2" s="1"/>
  <c r="Q321" i="2" s="1"/>
  <c r="K321" i="2"/>
  <c r="D329" i="2"/>
  <c r="L323" i="2"/>
  <c r="J323" i="2"/>
  <c r="F323" i="2"/>
  <c r="R323" i="2"/>
  <c r="M323" i="2"/>
  <c r="H323" i="2"/>
  <c r="K323" i="2"/>
  <c r="A323" i="2"/>
  <c r="P323" i="2" s="1"/>
  <c r="Q323" i="2" s="1"/>
  <c r="N323" i="2"/>
  <c r="I323" i="2"/>
  <c r="G323" i="2"/>
  <c r="S323" i="2"/>
  <c r="E323" i="2"/>
  <c r="D563" i="2"/>
  <c r="M557" i="2"/>
  <c r="H557" i="2"/>
  <c r="J557" i="2"/>
  <c r="L557" i="2"/>
  <c r="I557" i="2"/>
  <c r="G557" i="2"/>
  <c r="K557" i="2"/>
  <c r="F557" i="2"/>
  <c r="N557" i="2"/>
  <c r="R557" i="2"/>
  <c r="E557" i="2"/>
  <c r="S557" i="2"/>
  <c r="A557" i="2"/>
  <c r="P557" i="2" s="1"/>
  <c r="Q557" i="2" s="1"/>
  <c r="D86" i="2"/>
  <c r="L80" i="2"/>
  <c r="J80" i="2"/>
  <c r="F80" i="2"/>
  <c r="S80" i="2"/>
  <c r="N80" i="2"/>
  <c r="I80" i="2"/>
  <c r="E80" i="2"/>
  <c r="G80" i="2"/>
  <c r="K80" i="2"/>
  <c r="R80" i="2"/>
  <c r="A80" i="2"/>
  <c r="P80" i="2" s="1"/>
  <c r="Q80" i="2" s="1"/>
  <c r="M80" i="2"/>
  <c r="H80" i="2"/>
  <c r="D330" i="2"/>
  <c r="K324" i="2"/>
  <c r="G324" i="2"/>
  <c r="A324" i="2"/>
  <c r="P324" i="2" s="1"/>
  <c r="Q324" i="2" s="1"/>
  <c r="S324" i="2"/>
  <c r="N324" i="2"/>
  <c r="I324" i="2"/>
  <c r="E324" i="2"/>
  <c r="M324" i="2"/>
  <c r="H324" i="2"/>
  <c r="L324" i="2"/>
  <c r="F324" i="2"/>
  <c r="R324" i="2"/>
  <c r="J324" i="2"/>
  <c r="D560" i="2"/>
  <c r="N554" i="2"/>
  <c r="I554" i="2"/>
  <c r="K554" i="2"/>
  <c r="G554" i="2"/>
  <c r="J554" i="2"/>
  <c r="M554" i="2"/>
  <c r="H554" i="2"/>
  <c r="L554" i="2"/>
  <c r="F554" i="2"/>
  <c r="S554" i="2"/>
  <c r="R554" i="2"/>
  <c r="E554" i="2"/>
  <c r="A554" i="2"/>
  <c r="P554" i="2" s="1"/>
  <c r="Q554" i="2" s="1"/>
  <c r="M555" i="2"/>
  <c r="I555" i="2"/>
  <c r="D561" i="2"/>
  <c r="K555" i="2"/>
  <c r="G555" i="2"/>
  <c r="N555" i="2"/>
  <c r="H555" i="2"/>
  <c r="L555" i="2"/>
  <c r="F555" i="2"/>
  <c r="J555" i="2"/>
  <c r="A555" i="2"/>
  <c r="P555" i="2" s="1"/>
  <c r="Q555" i="2" s="1"/>
  <c r="E555" i="2"/>
  <c r="R555" i="2"/>
  <c r="S555" i="2"/>
  <c r="D91" i="2"/>
  <c r="R85" i="2"/>
  <c r="M85" i="2"/>
  <c r="H85" i="2"/>
  <c r="K85" i="2"/>
  <c r="G85" i="2"/>
  <c r="A85" i="2"/>
  <c r="P85" i="2" s="1"/>
  <c r="Q85" i="2" s="1"/>
  <c r="L85" i="2"/>
  <c r="J85" i="2"/>
  <c r="F85" i="2"/>
  <c r="I85" i="2"/>
  <c r="S85" i="2"/>
  <c r="E85" i="2"/>
  <c r="N85" i="2"/>
  <c r="R563" i="2" l="1"/>
  <c r="M563" i="2"/>
  <c r="H563" i="2"/>
  <c r="N563" i="2"/>
  <c r="K563" i="2"/>
  <c r="F563" i="2"/>
  <c r="D569" i="2"/>
  <c r="S563" i="2"/>
  <c r="J563" i="2"/>
  <c r="E563" i="2"/>
  <c r="L563" i="2"/>
  <c r="I563" i="2"/>
  <c r="A563" i="2"/>
  <c r="P563" i="2" s="1"/>
  <c r="Q563" i="2" s="1"/>
  <c r="G563" i="2"/>
  <c r="D94" i="2"/>
  <c r="R88" i="2"/>
  <c r="M88" i="2"/>
  <c r="H88" i="2"/>
  <c r="K88" i="2"/>
  <c r="G88" i="2"/>
  <c r="L88" i="2"/>
  <c r="J88" i="2"/>
  <c r="F88" i="2"/>
  <c r="N88" i="2"/>
  <c r="S88" i="2"/>
  <c r="E88" i="2"/>
  <c r="I88" i="2"/>
  <c r="A88" i="2"/>
  <c r="P88" i="2" s="1"/>
  <c r="Q88" i="2" s="1"/>
  <c r="L561" i="2"/>
  <c r="J561" i="2"/>
  <c r="F561" i="2"/>
  <c r="N561" i="2"/>
  <c r="G561" i="2"/>
  <c r="S561" i="2"/>
  <c r="M561" i="2"/>
  <c r="K561" i="2"/>
  <c r="E561" i="2"/>
  <c r="R561" i="2"/>
  <c r="I561" i="2"/>
  <c r="D567" i="2"/>
  <c r="H561" i="2"/>
  <c r="A561" i="2"/>
  <c r="P561" i="2" s="1"/>
  <c r="Q561" i="2" s="1"/>
  <c r="S560" i="2"/>
  <c r="N560" i="2"/>
  <c r="I560" i="2"/>
  <c r="E560" i="2"/>
  <c r="R560" i="2"/>
  <c r="J560" i="2"/>
  <c r="L560" i="2"/>
  <c r="H560" i="2"/>
  <c r="A560" i="2"/>
  <c r="P560" i="2" s="1"/>
  <c r="Q560" i="2" s="1"/>
  <c r="D566" i="2"/>
  <c r="G560" i="2"/>
  <c r="M560" i="2"/>
  <c r="K560" i="2"/>
  <c r="F560" i="2"/>
  <c r="D335" i="2"/>
  <c r="M329" i="2"/>
  <c r="H329" i="2"/>
  <c r="L329" i="2"/>
  <c r="J329" i="2"/>
  <c r="F329" i="2"/>
  <c r="K329" i="2"/>
  <c r="N329" i="2"/>
  <c r="I329" i="2"/>
  <c r="G329" i="2"/>
  <c r="R329" i="2"/>
  <c r="E329" i="2"/>
  <c r="A329" i="2"/>
  <c r="P329" i="2" s="1"/>
  <c r="Q329" i="2" s="1"/>
  <c r="S329" i="2"/>
  <c r="D96" i="2"/>
  <c r="R90" i="2"/>
  <c r="M90" i="2"/>
  <c r="H90" i="2"/>
  <c r="K90" i="2"/>
  <c r="G90" i="2"/>
  <c r="L90" i="2"/>
  <c r="J90" i="2"/>
  <c r="F90" i="2"/>
  <c r="N90" i="2"/>
  <c r="S90" i="2"/>
  <c r="E90" i="2"/>
  <c r="I90" i="2"/>
  <c r="A90" i="2"/>
  <c r="P90" i="2" s="1"/>
  <c r="Q90" i="2" s="1"/>
  <c r="L565" i="2"/>
  <c r="J565" i="2"/>
  <c r="F565" i="2"/>
  <c r="S565" i="2"/>
  <c r="M565" i="2"/>
  <c r="K565" i="2"/>
  <c r="E565" i="2"/>
  <c r="R565" i="2"/>
  <c r="I565" i="2"/>
  <c r="H565" i="2"/>
  <c r="A565" i="2"/>
  <c r="P565" i="2" s="1"/>
  <c r="Q565" i="2" s="1"/>
  <c r="G565" i="2"/>
  <c r="D571" i="2"/>
  <c r="N565" i="2"/>
  <c r="D332" i="2"/>
  <c r="M326" i="2"/>
  <c r="H326" i="2"/>
  <c r="L326" i="2"/>
  <c r="J326" i="2"/>
  <c r="F326" i="2"/>
  <c r="N326" i="2"/>
  <c r="I326" i="2"/>
  <c r="G326" i="2"/>
  <c r="K326" i="2"/>
  <c r="R326" i="2"/>
  <c r="A326" i="2"/>
  <c r="P326" i="2" s="1"/>
  <c r="Q326" i="2" s="1"/>
  <c r="S326" i="2"/>
  <c r="E326" i="2"/>
  <c r="D336" i="2"/>
  <c r="M330" i="2"/>
  <c r="H330" i="2"/>
  <c r="L330" i="2"/>
  <c r="J330" i="2"/>
  <c r="F330" i="2"/>
  <c r="N330" i="2"/>
  <c r="I330" i="2"/>
  <c r="G330" i="2"/>
  <c r="K330" i="2"/>
  <c r="R330" i="2"/>
  <c r="E330" i="2"/>
  <c r="A330" i="2"/>
  <c r="P330" i="2" s="1"/>
  <c r="Q330" i="2" s="1"/>
  <c r="S330" i="2"/>
  <c r="D333" i="2"/>
  <c r="M327" i="2"/>
  <c r="H327" i="2"/>
  <c r="L327" i="2"/>
  <c r="J327" i="2"/>
  <c r="F327" i="2"/>
  <c r="K327" i="2"/>
  <c r="N327" i="2"/>
  <c r="I327" i="2"/>
  <c r="G327" i="2"/>
  <c r="S327" i="2"/>
  <c r="R327" i="2"/>
  <c r="E327" i="2"/>
  <c r="A327" i="2"/>
  <c r="P327" i="2" s="1"/>
  <c r="Q327" i="2" s="1"/>
  <c r="S564" i="2"/>
  <c r="N564" i="2"/>
  <c r="I564" i="2"/>
  <c r="E564" i="2"/>
  <c r="L564" i="2"/>
  <c r="H564" i="2"/>
  <c r="A564" i="2"/>
  <c r="P564" i="2" s="1"/>
  <c r="Q564" i="2" s="1"/>
  <c r="G564" i="2"/>
  <c r="D570" i="2"/>
  <c r="M564" i="2"/>
  <c r="K564" i="2"/>
  <c r="F564" i="2"/>
  <c r="R564" i="2"/>
  <c r="J564" i="2"/>
  <c r="K562" i="2"/>
  <c r="G562" i="2"/>
  <c r="A562" i="2"/>
  <c r="P562" i="2" s="1"/>
  <c r="Q562" i="2" s="1"/>
  <c r="D568" i="2"/>
  <c r="R562" i="2"/>
  <c r="L562" i="2"/>
  <c r="I562" i="2"/>
  <c r="H562" i="2"/>
  <c r="N562" i="2"/>
  <c r="F562" i="2"/>
  <c r="S562" i="2"/>
  <c r="M562" i="2"/>
  <c r="J562" i="2"/>
  <c r="E562" i="2"/>
  <c r="D93" i="2"/>
  <c r="R87" i="2"/>
  <c r="M87" i="2"/>
  <c r="H87" i="2"/>
  <c r="K87" i="2"/>
  <c r="G87" i="2"/>
  <c r="L87" i="2"/>
  <c r="J87" i="2"/>
  <c r="F87" i="2"/>
  <c r="I87" i="2"/>
  <c r="S87" i="2"/>
  <c r="E87" i="2"/>
  <c r="N87" i="2"/>
  <c r="A87" i="2"/>
  <c r="P87" i="2" s="1"/>
  <c r="Q87" i="2" s="1"/>
  <c r="D97" i="2"/>
  <c r="R91" i="2"/>
  <c r="M91" i="2"/>
  <c r="H91" i="2"/>
  <c r="K91" i="2"/>
  <c r="G91" i="2"/>
  <c r="L91" i="2"/>
  <c r="J91" i="2"/>
  <c r="F91" i="2"/>
  <c r="I91" i="2"/>
  <c r="S91" i="2"/>
  <c r="E91" i="2"/>
  <c r="N91" i="2"/>
  <c r="A91" i="2"/>
  <c r="P91" i="2" s="1"/>
  <c r="Q91" i="2" s="1"/>
  <c r="D92" i="2"/>
  <c r="R86" i="2"/>
  <c r="M86" i="2"/>
  <c r="H86" i="2"/>
  <c r="K86" i="2"/>
  <c r="G86" i="2"/>
  <c r="L86" i="2"/>
  <c r="J86" i="2"/>
  <c r="F86" i="2"/>
  <c r="N86" i="2"/>
  <c r="I86" i="2"/>
  <c r="S86" i="2"/>
  <c r="E86" i="2"/>
  <c r="A86" i="2"/>
  <c r="P86" i="2" s="1"/>
  <c r="Q86" i="2" s="1"/>
  <c r="D334" i="2"/>
  <c r="M328" i="2"/>
  <c r="H328" i="2"/>
  <c r="L328" i="2"/>
  <c r="J328" i="2"/>
  <c r="F328" i="2"/>
  <c r="N328" i="2"/>
  <c r="I328" i="2"/>
  <c r="G328" i="2"/>
  <c r="K328" i="2"/>
  <c r="E328" i="2"/>
  <c r="S328" i="2"/>
  <c r="R328" i="2"/>
  <c r="A328" i="2"/>
  <c r="P328" i="2" s="1"/>
  <c r="Q328" i="2" s="1"/>
  <c r="D95" i="2"/>
  <c r="R89" i="2"/>
  <c r="M89" i="2"/>
  <c r="H89" i="2"/>
  <c r="K89" i="2"/>
  <c r="G89" i="2"/>
  <c r="L89" i="2"/>
  <c r="J89" i="2"/>
  <c r="F89" i="2"/>
  <c r="I89" i="2"/>
  <c r="S89" i="2"/>
  <c r="E89" i="2"/>
  <c r="N89" i="2"/>
  <c r="A89" i="2"/>
  <c r="P89" i="2" s="1"/>
  <c r="Q89" i="2" s="1"/>
  <c r="D337" i="2"/>
  <c r="M331" i="2"/>
  <c r="H331" i="2"/>
  <c r="L331" i="2"/>
  <c r="J331" i="2"/>
  <c r="F331" i="2"/>
  <c r="K331" i="2"/>
  <c r="N331" i="2"/>
  <c r="I331" i="2"/>
  <c r="G331" i="2"/>
  <c r="R331" i="2"/>
  <c r="E331" i="2"/>
  <c r="A331" i="2"/>
  <c r="P331" i="2" s="1"/>
  <c r="Q331" i="2" s="1"/>
  <c r="S331" i="2"/>
  <c r="D99" i="2" l="1"/>
  <c r="M93" i="2"/>
  <c r="H93" i="2"/>
  <c r="K93" i="2"/>
  <c r="G93" i="2"/>
  <c r="L93" i="2"/>
  <c r="J93" i="2"/>
  <c r="F93" i="2"/>
  <c r="N93" i="2"/>
  <c r="I93" i="2"/>
  <c r="A93" i="2"/>
  <c r="P93" i="2" s="1"/>
  <c r="Q93" i="2" s="1"/>
  <c r="S93" i="2"/>
  <c r="R93" i="2"/>
  <c r="E93" i="2"/>
  <c r="L570" i="2"/>
  <c r="J570" i="2"/>
  <c r="F570" i="2"/>
  <c r="D576" i="2"/>
  <c r="N570" i="2"/>
  <c r="G570" i="2"/>
  <c r="M570" i="2"/>
  <c r="K570" i="2"/>
  <c r="I570" i="2"/>
  <c r="H570" i="2"/>
  <c r="A570" i="2"/>
  <c r="P570" i="2" s="1"/>
  <c r="Q570" i="2" s="1"/>
  <c r="R570" i="2"/>
  <c r="S570" i="2"/>
  <c r="E570" i="2"/>
  <c r="L571" i="2"/>
  <c r="J571" i="2"/>
  <c r="F571" i="2"/>
  <c r="D577" i="2"/>
  <c r="H571" i="2"/>
  <c r="N571" i="2"/>
  <c r="G571" i="2"/>
  <c r="S571" i="2"/>
  <c r="M571" i="2"/>
  <c r="K571" i="2"/>
  <c r="E571" i="2"/>
  <c r="I571" i="2"/>
  <c r="R571" i="2"/>
  <c r="A571" i="2"/>
  <c r="P571" i="2" s="1"/>
  <c r="Q571" i="2" s="1"/>
  <c r="D340" i="2"/>
  <c r="M334" i="2"/>
  <c r="H334" i="2"/>
  <c r="L334" i="2"/>
  <c r="J334" i="2"/>
  <c r="F334" i="2"/>
  <c r="N334" i="2"/>
  <c r="I334" i="2"/>
  <c r="G334" i="2"/>
  <c r="K334" i="2"/>
  <c r="R334" i="2"/>
  <c r="E334" i="2"/>
  <c r="A334" i="2"/>
  <c r="P334" i="2" s="1"/>
  <c r="Q334" i="2" s="1"/>
  <c r="S334" i="2"/>
  <c r="L568" i="2"/>
  <c r="J568" i="2"/>
  <c r="F568" i="2"/>
  <c r="D574" i="2"/>
  <c r="I568" i="2"/>
  <c r="H568" i="2"/>
  <c r="N568" i="2"/>
  <c r="G568" i="2"/>
  <c r="S568" i="2"/>
  <c r="M568" i="2"/>
  <c r="K568" i="2"/>
  <c r="E568" i="2"/>
  <c r="A568" i="2"/>
  <c r="P568" i="2" s="1"/>
  <c r="Q568" i="2" s="1"/>
  <c r="R568" i="2"/>
  <c r="D338" i="2"/>
  <c r="M332" i="2"/>
  <c r="H332" i="2"/>
  <c r="L332" i="2"/>
  <c r="J332" i="2"/>
  <c r="F332" i="2"/>
  <c r="N332" i="2"/>
  <c r="I332" i="2"/>
  <c r="G332" i="2"/>
  <c r="K332" i="2"/>
  <c r="S332" i="2"/>
  <c r="E332" i="2"/>
  <c r="R332" i="2"/>
  <c r="A332" i="2"/>
  <c r="P332" i="2" s="1"/>
  <c r="Q332" i="2" s="1"/>
  <c r="L567" i="2"/>
  <c r="J567" i="2"/>
  <c r="F567" i="2"/>
  <c r="D573" i="2"/>
  <c r="H567" i="2"/>
  <c r="N567" i="2"/>
  <c r="G567" i="2"/>
  <c r="S567" i="2"/>
  <c r="M567" i="2"/>
  <c r="K567" i="2"/>
  <c r="E567" i="2"/>
  <c r="R567" i="2"/>
  <c r="I567" i="2"/>
  <c r="A567" i="2"/>
  <c r="P567" i="2" s="1"/>
  <c r="Q567" i="2" s="1"/>
  <c r="L569" i="2"/>
  <c r="J569" i="2"/>
  <c r="F569" i="2"/>
  <c r="D575" i="2"/>
  <c r="M569" i="2"/>
  <c r="K569" i="2"/>
  <c r="R569" i="2"/>
  <c r="I569" i="2"/>
  <c r="H569" i="2"/>
  <c r="N569" i="2"/>
  <c r="G569" i="2"/>
  <c r="E569" i="2"/>
  <c r="A569" i="2"/>
  <c r="P569" i="2" s="1"/>
  <c r="Q569" i="2" s="1"/>
  <c r="S569" i="2"/>
  <c r="D101" i="2"/>
  <c r="M95" i="2"/>
  <c r="H95" i="2"/>
  <c r="K95" i="2"/>
  <c r="G95" i="2"/>
  <c r="L95" i="2"/>
  <c r="J95" i="2"/>
  <c r="F95" i="2"/>
  <c r="I95" i="2"/>
  <c r="N95" i="2"/>
  <c r="A95" i="2"/>
  <c r="P95" i="2" s="1"/>
  <c r="Q95" i="2" s="1"/>
  <c r="R95" i="2"/>
  <c r="S95" i="2"/>
  <c r="E95" i="2"/>
  <c r="D342" i="2"/>
  <c r="M336" i="2"/>
  <c r="H336" i="2"/>
  <c r="L336" i="2"/>
  <c r="J336" i="2"/>
  <c r="F336" i="2"/>
  <c r="N336" i="2"/>
  <c r="I336" i="2"/>
  <c r="G336" i="2"/>
  <c r="K336" i="2"/>
  <c r="E336" i="2"/>
  <c r="A336" i="2"/>
  <c r="P336" i="2" s="1"/>
  <c r="Q336" i="2" s="1"/>
  <c r="S336" i="2"/>
  <c r="R336" i="2"/>
  <c r="D341" i="2"/>
  <c r="M335" i="2"/>
  <c r="H335" i="2"/>
  <c r="L335" i="2"/>
  <c r="J335" i="2"/>
  <c r="F335" i="2"/>
  <c r="K335" i="2"/>
  <c r="N335" i="2"/>
  <c r="I335" i="2"/>
  <c r="G335" i="2"/>
  <c r="E335" i="2"/>
  <c r="R335" i="2"/>
  <c r="A335" i="2"/>
  <c r="P335" i="2" s="1"/>
  <c r="Q335" i="2" s="1"/>
  <c r="S335" i="2"/>
  <c r="D98" i="2"/>
  <c r="M92" i="2"/>
  <c r="H92" i="2"/>
  <c r="K92" i="2"/>
  <c r="G92" i="2"/>
  <c r="L92" i="2"/>
  <c r="J92" i="2"/>
  <c r="F92" i="2"/>
  <c r="N92" i="2"/>
  <c r="I92" i="2"/>
  <c r="E92" i="2"/>
  <c r="R92" i="2"/>
  <c r="A92" i="2"/>
  <c r="P92" i="2" s="1"/>
  <c r="Q92" i="2" s="1"/>
  <c r="S92" i="2"/>
  <c r="L566" i="2"/>
  <c r="J566" i="2"/>
  <c r="F566" i="2"/>
  <c r="D572" i="2"/>
  <c r="N566" i="2"/>
  <c r="G566" i="2"/>
  <c r="M566" i="2"/>
  <c r="K566" i="2"/>
  <c r="I566" i="2"/>
  <c r="H566" i="2"/>
  <c r="E566" i="2"/>
  <c r="S566" i="2"/>
  <c r="A566" i="2"/>
  <c r="P566" i="2" s="1"/>
  <c r="Q566" i="2" s="1"/>
  <c r="R566" i="2"/>
  <c r="D343" i="2"/>
  <c r="M337" i="2"/>
  <c r="H337" i="2"/>
  <c r="L337" i="2"/>
  <c r="J337" i="2"/>
  <c r="F337" i="2"/>
  <c r="K337" i="2"/>
  <c r="N337" i="2"/>
  <c r="I337" i="2"/>
  <c r="G337" i="2"/>
  <c r="A337" i="2"/>
  <c r="P337" i="2" s="1"/>
  <c r="Q337" i="2" s="1"/>
  <c r="S337" i="2"/>
  <c r="E337" i="2"/>
  <c r="R337" i="2"/>
  <c r="D103" i="2"/>
  <c r="M97" i="2"/>
  <c r="H97" i="2"/>
  <c r="K97" i="2"/>
  <c r="G97" i="2"/>
  <c r="L97" i="2"/>
  <c r="J97" i="2"/>
  <c r="F97" i="2"/>
  <c r="N97" i="2"/>
  <c r="I97" i="2"/>
  <c r="E97" i="2"/>
  <c r="R97" i="2"/>
  <c r="S97" i="2"/>
  <c r="A97" i="2"/>
  <c r="P97" i="2" s="1"/>
  <c r="Q97" i="2" s="1"/>
  <c r="D339" i="2"/>
  <c r="M333" i="2"/>
  <c r="H333" i="2"/>
  <c r="L333" i="2"/>
  <c r="J333" i="2"/>
  <c r="F333" i="2"/>
  <c r="K333" i="2"/>
  <c r="N333" i="2"/>
  <c r="I333" i="2"/>
  <c r="G333" i="2"/>
  <c r="A333" i="2"/>
  <c r="P333" i="2" s="1"/>
  <c r="Q333" i="2" s="1"/>
  <c r="S333" i="2"/>
  <c r="E333" i="2"/>
  <c r="R333" i="2"/>
  <c r="D102" i="2"/>
  <c r="M96" i="2"/>
  <c r="H96" i="2"/>
  <c r="K96" i="2"/>
  <c r="G96" i="2"/>
  <c r="L96" i="2"/>
  <c r="J96" i="2"/>
  <c r="F96" i="2"/>
  <c r="N96" i="2"/>
  <c r="I96" i="2"/>
  <c r="A96" i="2"/>
  <c r="P96" i="2" s="1"/>
  <c r="Q96" i="2" s="1"/>
  <c r="R96" i="2"/>
  <c r="E96" i="2"/>
  <c r="S96" i="2"/>
  <c r="D100" i="2"/>
  <c r="M94" i="2"/>
  <c r="H94" i="2"/>
  <c r="K94" i="2"/>
  <c r="G94" i="2"/>
  <c r="L94" i="2"/>
  <c r="J94" i="2"/>
  <c r="F94" i="2"/>
  <c r="S94" i="2"/>
  <c r="I94" i="2"/>
  <c r="N94" i="2"/>
  <c r="E94" i="2"/>
  <c r="A94" i="2"/>
  <c r="P94" i="2" s="1"/>
  <c r="Q94" i="2" s="1"/>
  <c r="R94" i="2"/>
  <c r="D107" i="2" l="1"/>
  <c r="M101" i="2"/>
  <c r="H101" i="2"/>
  <c r="K101" i="2"/>
  <c r="G101" i="2"/>
  <c r="L101" i="2"/>
  <c r="J101" i="2"/>
  <c r="F101" i="2"/>
  <c r="N101" i="2"/>
  <c r="I101" i="2"/>
  <c r="E101" i="2"/>
  <c r="R101" i="2"/>
  <c r="A101" i="2"/>
  <c r="P101" i="2" s="1"/>
  <c r="Q101" i="2" s="1"/>
  <c r="S101" i="2"/>
  <c r="D582" i="2"/>
  <c r="L576" i="2"/>
  <c r="J576" i="2"/>
  <c r="F576" i="2"/>
  <c r="N576" i="2"/>
  <c r="G576" i="2"/>
  <c r="I576" i="2"/>
  <c r="K576" i="2"/>
  <c r="H576" i="2"/>
  <c r="M576" i="2"/>
  <c r="R576" i="2"/>
  <c r="S576" i="2"/>
  <c r="E576" i="2"/>
  <c r="A576" i="2"/>
  <c r="P576" i="2" s="1"/>
  <c r="Q576" i="2" s="1"/>
  <c r="M99" i="2"/>
  <c r="H99" i="2"/>
  <c r="K99" i="2"/>
  <c r="G99" i="2"/>
  <c r="D105" i="2"/>
  <c r="L99" i="2"/>
  <c r="J99" i="2"/>
  <c r="F99" i="2"/>
  <c r="I99" i="2"/>
  <c r="N99" i="2"/>
  <c r="S99" i="2"/>
  <c r="E99" i="2"/>
  <c r="R99" i="2"/>
  <c r="A99" i="2"/>
  <c r="P99" i="2" s="1"/>
  <c r="Q99" i="2" s="1"/>
  <c r="M339" i="2"/>
  <c r="H339" i="2"/>
  <c r="D345" i="2"/>
  <c r="L339" i="2"/>
  <c r="J339" i="2"/>
  <c r="F339" i="2"/>
  <c r="K339" i="2"/>
  <c r="N339" i="2"/>
  <c r="I339" i="2"/>
  <c r="G339" i="2"/>
  <c r="R339" i="2"/>
  <c r="S339" i="2"/>
  <c r="A339" i="2"/>
  <c r="P339" i="2" s="1"/>
  <c r="Q339" i="2" s="1"/>
  <c r="E339" i="2"/>
  <c r="D578" i="2"/>
  <c r="L572" i="2"/>
  <c r="J572" i="2"/>
  <c r="F572" i="2"/>
  <c r="M572" i="2"/>
  <c r="H572" i="2"/>
  <c r="K572" i="2"/>
  <c r="N572" i="2"/>
  <c r="I572" i="2"/>
  <c r="G572" i="2"/>
  <c r="S572" i="2"/>
  <c r="A572" i="2"/>
  <c r="P572" i="2" s="1"/>
  <c r="Q572" i="2" s="1"/>
  <c r="E572" i="2"/>
  <c r="R572" i="2"/>
  <c r="M98" i="2"/>
  <c r="H98" i="2"/>
  <c r="D104" i="2"/>
  <c r="K98" i="2"/>
  <c r="G98" i="2"/>
  <c r="L98" i="2"/>
  <c r="J98" i="2"/>
  <c r="F98" i="2"/>
  <c r="I98" i="2"/>
  <c r="N98" i="2"/>
  <c r="E98" i="2"/>
  <c r="R98" i="2"/>
  <c r="S98" i="2"/>
  <c r="A98" i="2"/>
  <c r="P98" i="2" s="1"/>
  <c r="Q98" i="2" s="1"/>
  <c r="L574" i="2"/>
  <c r="J574" i="2"/>
  <c r="F574" i="2"/>
  <c r="D580" i="2"/>
  <c r="M574" i="2"/>
  <c r="H574" i="2"/>
  <c r="K574" i="2"/>
  <c r="N574" i="2"/>
  <c r="I574" i="2"/>
  <c r="G574" i="2"/>
  <c r="E574" i="2"/>
  <c r="S574" i="2"/>
  <c r="A574" i="2"/>
  <c r="P574" i="2" s="1"/>
  <c r="Q574" i="2" s="1"/>
  <c r="R574" i="2"/>
  <c r="M340" i="2"/>
  <c r="H340" i="2"/>
  <c r="L340" i="2"/>
  <c r="J340" i="2"/>
  <c r="F340" i="2"/>
  <c r="D346" i="2"/>
  <c r="N340" i="2"/>
  <c r="I340" i="2"/>
  <c r="G340" i="2"/>
  <c r="K340" i="2"/>
  <c r="R340" i="2"/>
  <c r="A340" i="2"/>
  <c r="P340" i="2" s="1"/>
  <c r="Q340" i="2" s="1"/>
  <c r="S340" i="2"/>
  <c r="E340" i="2"/>
  <c r="M102" i="2"/>
  <c r="H102" i="2"/>
  <c r="D108" i="2"/>
  <c r="K102" i="2"/>
  <c r="G102" i="2"/>
  <c r="L102" i="2"/>
  <c r="J102" i="2"/>
  <c r="F102" i="2"/>
  <c r="I102" i="2"/>
  <c r="N102" i="2"/>
  <c r="S102" i="2"/>
  <c r="R102" i="2"/>
  <c r="A102" i="2"/>
  <c r="P102" i="2" s="1"/>
  <c r="Q102" i="2" s="1"/>
  <c r="E102" i="2"/>
  <c r="D347" i="2"/>
  <c r="M341" i="2"/>
  <c r="H341" i="2"/>
  <c r="L341" i="2"/>
  <c r="J341" i="2"/>
  <c r="F341" i="2"/>
  <c r="K341" i="2"/>
  <c r="N341" i="2"/>
  <c r="I341" i="2"/>
  <c r="G341" i="2"/>
  <c r="E341" i="2"/>
  <c r="R341" i="2"/>
  <c r="A341" i="2"/>
  <c r="P341" i="2" s="1"/>
  <c r="Q341" i="2" s="1"/>
  <c r="S341" i="2"/>
  <c r="D581" i="2"/>
  <c r="L575" i="2"/>
  <c r="J575" i="2"/>
  <c r="F575" i="2"/>
  <c r="M575" i="2"/>
  <c r="H575" i="2"/>
  <c r="G575" i="2"/>
  <c r="K575" i="2"/>
  <c r="N575" i="2"/>
  <c r="I575" i="2"/>
  <c r="A575" i="2"/>
  <c r="P575" i="2" s="1"/>
  <c r="Q575" i="2" s="1"/>
  <c r="R575" i="2"/>
  <c r="S575" i="2"/>
  <c r="E575" i="2"/>
  <c r="M103" i="2"/>
  <c r="H103" i="2"/>
  <c r="K103" i="2"/>
  <c r="G103" i="2"/>
  <c r="D109" i="2"/>
  <c r="L103" i="2"/>
  <c r="J103" i="2"/>
  <c r="F103" i="2"/>
  <c r="I103" i="2"/>
  <c r="N103" i="2"/>
  <c r="R103" i="2"/>
  <c r="A103" i="2"/>
  <c r="P103" i="2" s="1"/>
  <c r="Q103" i="2" s="1"/>
  <c r="S103" i="2"/>
  <c r="E103" i="2"/>
  <c r="M100" i="2"/>
  <c r="H100" i="2"/>
  <c r="K100" i="2"/>
  <c r="G100" i="2"/>
  <c r="L100" i="2"/>
  <c r="J100" i="2"/>
  <c r="F100" i="2"/>
  <c r="N100" i="2"/>
  <c r="D106" i="2"/>
  <c r="I100" i="2"/>
  <c r="E100" i="2"/>
  <c r="R100" i="2"/>
  <c r="A100" i="2"/>
  <c r="P100" i="2" s="1"/>
  <c r="Q100" i="2" s="1"/>
  <c r="S100" i="2"/>
  <c r="M343" i="2"/>
  <c r="H343" i="2"/>
  <c r="D349" i="2"/>
  <c r="L343" i="2"/>
  <c r="J343" i="2"/>
  <c r="F343" i="2"/>
  <c r="K343" i="2"/>
  <c r="N343" i="2"/>
  <c r="I343" i="2"/>
  <c r="G343" i="2"/>
  <c r="A343" i="2"/>
  <c r="P343" i="2" s="1"/>
  <c r="Q343" i="2" s="1"/>
  <c r="S343" i="2"/>
  <c r="E343" i="2"/>
  <c r="R343" i="2"/>
  <c r="M342" i="2"/>
  <c r="H342" i="2"/>
  <c r="L342" i="2"/>
  <c r="J342" i="2"/>
  <c r="F342" i="2"/>
  <c r="N342" i="2"/>
  <c r="I342" i="2"/>
  <c r="D348" i="2"/>
  <c r="G342" i="2"/>
  <c r="K342" i="2"/>
  <c r="R342" i="2"/>
  <c r="A342" i="2"/>
  <c r="P342" i="2" s="1"/>
  <c r="Q342" i="2" s="1"/>
  <c r="E342" i="2"/>
  <c r="S342" i="2"/>
  <c r="L573" i="2"/>
  <c r="J573" i="2"/>
  <c r="F573" i="2"/>
  <c r="M573" i="2"/>
  <c r="H573" i="2"/>
  <c r="G573" i="2"/>
  <c r="D579" i="2"/>
  <c r="K573" i="2"/>
  <c r="N573" i="2"/>
  <c r="I573" i="2"/>
  <c r="R573" i="2"/>
  <c r="S573" i="2"/>
  <c r="A573" i="2"/>
  <c r="P573" i="2" s="1"/>
  <c r="Q573" i="2" s="1"/>
  <c r="E573" i="2"/>
  <c r="M338" i="2"/>
  <c r="H338" i="2"/>
  <c r="L338" i="2"/>
  <c r="J338" i="2"/>
  <c r="F338" i="2"/>
  <c r="N338" i="2"/>
  <c r="I338" i="2"/>
  <c r="G338" i="2"/>
  <c r="K338" i="2"/>
  <c r="D344" i="2"/>
  <c r="E338" i="2"/>
  <c r="A338" i="2"/>
  <c r="P338" i="2" s="1"/>
  <c r="Q338" i="2" s="1"/>
  <c r="R338" i="2"/>
  <c r="S338" i="2"/>
  <c r="D583" i="2"/>
  <c r="L577" i="2"/>
  <c r="J577" i="2"/>
  <c r="F577" i="2"/>
  <c r="H577" i="2"/>
  <c r="M577" i="2"/>
  <c r="K577" i="2"/>
  <c r="I577" i="2"/>
  <c r="N577" i="2"/>
  <c r="G577" i="2"/>
  <c r="S577" i="2"/>
  <c r="E577" i="2"/>
  <c r="A577" i="2"/>
  <c r="P577" i="2" s="1"/>
  <c r="Q577" i="2" s="1"/>
  <c r="R577" i="2"/>
  <c r="D355" i="2" l="1"/>
  <c r="L349" i="2"/>
  <c r="J349" i="2"/>
  <c r="F349" i="2"/>
  <c r="R349" i="2"/>
  <c r="M349" i="2"/>
  <c r="H349" i="2"/>
  <c r="K349" i="2"/>
  <c r="A349" i="2"/>
  <c r="P349" i="2" s="1"/>
  <c r="Q349" i="2" s="1"/>
  <c r="N349" i="2"/>
  <c r="I349" i="2"/>
  <c r="G349" i="2"/>
  <c r="S349" i="2"/>
  <c r="E349" i="2"/>
  <c r="S104" i="2"/>
  <c r="N104" i="2"/>
  <c r="I104" i="2"/>
  <c r="E104" i="2"/>
  <c r="R104" i="2"/>
  <c r="M104" i="2"/>
  <c r="H104" i="2"/>
  <c r="D110" i="2"/>
  <c r="K104" i="2"/>
  <c r="G104" i="2"/>
  <c r="A104" i="2"/>
  <c r="P104" i="2" s="1"/>
  <c r="Q104" i="2" s="1"/>
  <c r="F104" i="2"/>
  <c r="L104" i="2"/>
  <c r="J104" i="2"/>
  <c r="L105" i="2"/>
  <c r="J105" i="2"/>
  <c r="F105" i="2"/>
  <c r="S105" i="2"/>
  <c r="N105" i="2"/>
  <c r="I105" i="2"/>
  <c r="E105" i="2"/>
  <c r="D111" i="2"/>
  <c r="R105" i="2"/>
  <c r="M105" i="2"/>
  <c r="H105" i="2"/>
  <c r="A105" i="2"/>
  <c r="P105" i="2" s="1"/>
  <c r="Q105" i="2" s="1"/>
  <c r="K105" i="2"/>
  <c r="G105" i="2"/>
  <c r="R107" i="2"/>
  <c r="M107" i="2"/>
  <c r="H107" i="2"/>
  <c r="K107" i="2"/>
  <c r="G107" i="2"/>
  <c r="A107" i="2"/>
  <c r="P107" i="2" s="1"/>
  <c r="Q107" i="2" s="1"/>
  <c r="D113" i="2"/>
  <c r="L107" i="2"/>
  <c r="J107" i="2"/>
  <c r="F107" i="2"/>
  <c r="E107" i="2"/>
  <c r="I107" i="2"/>
  <c r="S107" i="2"/>
  <c r="N107" i="2"/>
  <c r="D585" i="2"/>
  <c r="L579" i="2"/>
  <c r="J579" i="2"/>
  <c r="F579" i="2"/>
  <c r="M579" i="2"/>
  <c r="K579" i="2"/>
  <c r="H579" i="2"/>
  <c r="N579" i="2"/>
  <c r="G579" i="2"/>
  <c r="I579" i="2"/>
  <c r="E579" i="2"/>
  <c r="R579" i="2"/>
  <c r="A579" i="2"/>
  <c r="P579" i="2" s="1"/>
  <c r="Q579" i="2" s="1"/>
  <c r="S579" i="2"/>
  <c r="K106" i="2"/>
  <c r="G106" i="2"/>
  <c r="A106" i="2"/>
  <c r="P106" i="2" s="1"/>
  <c r="Q106" i="2" s="1"/>
  <c r="L106" i="2"/>
  <c r="J106" i="2"/>
  <c r="F106" i="2"/>
  <c r="D112" i="2"/>
  <c r="S106" i="2"/>
  <c r="N106" i="2"/>
  <c r="I106" i="2"/>
  <c r="E106" i="2"/>
  <c r="M106" i="2"/>
  <c r="R106" i="2"/>
  <c r="H106" i="2"/>
  <c r="S108" i="2"/>
  <c r="N108" i="2"/>
  <c r="I108" i="2"/>
  <c r="E108" i="2"/>
  <c r="R108" i="2"/>
  <c r="M108" i="2"/>
  <c r="H108" i="2"/>
  <c r="D114" i="2"/>
  <c r="K108" i="2"/>
  <c r="G108" i="2"/>
  <c r="A108" i="2"/>
  <c r="P108" i="2" s="1"/>
  <c r="Q108" i="2" s="1"/>
  <c r="J108" i="2"/>
  <c r="F108" i="2"/>
  <c r="L108" i="2"/>
  <c r="D354" i="2"/>
  <c r="S348" i="2"/>
  <c r="N348" i="2"/>
  <c r="I348" i="2"/>
  <c r="E348" i="2"/>
  <c r="K348" i="2"/>
  <c r="G348" i="2"/>
  <c r="A348" i="2"/>
  <c r="P348" i="2" s="1"/>
  <c r="Q348" i="2" s="1"/>
  <c r="L348" i="2"/>
  <c r="F348" i="2"/>
  <c r="R348" i="2"/>
  <c r="J348" i="2"/>
  <c r="M348" i="2"/>
  <c r="H348" i="2"/>
  <c r="D587" i="2"/>
  <c r="L581" i="2"/>
  <c r="J581" i="2"/>
  <c r="F581" i="2"/>
  <c r="I581" i="2"/>
  <c r="H581" i="2"/>
  <c r="M581" i="2"/>
  <c r="K581" i="2"/>
  <c r="N581" i="2"/>
  <c r="G581" i="2"/>
  <c r="A581" i="2"/>
  <c r="P581" i="2" s="1"/>
  <c r="Q581" i="2" s="1"/>
  <c r="E581" i="2"/>
  <c r="S581" i="2"/>
  <c r="R581" i="2"/>
  <c r="D351" i="2"/>
  <c r="L345" i="2"/>
  <c r="J345" i="2"/>
  <c r="F345" i="2"/>
  <c r="R345" i="2"/>
  <c r="M345" i="2"/>
  <c r="H345" i="2"/>
  <c r="G345" i="2"/>
  <c r="S345" i="2"/>
  <c r="E345" i="2"/>
  <c r="K345" i="2"/>
  <c r="A345" i="2"/>
  <c r="P345" i="2" s="1"/>
  <c r="Q345" i="2" s="1"/>
  <c r="I345" i="2"/>
  <c r="N345" i="2"/>
  <c r="D350" i="2"/>
  <c r="S344" i="2"/>
  <c r="N344" i="2"/>
  <c r="I344" i="2"/>
  <c r="E344" i="2"/>
  <c r="K344" i="2"/>
  <c r="G344" i="2"/>
  <c r="A344" i="2"/>
  <c r="P344" i="2" s="1"/>
  <c r="Q344" i="2" s="1"/>
  <c r="J344" i="2"/>
  <c r="M344" i="2"/>
  <c r="H344" i="2"/>
  <c r="L344" i="2"/>
  <c r="F344" i="2"/>
  <c r="R344" i="2"/>
  <c r="L578" i="2"/>
  <c r="J578" i="2"/>
  <c r="F578" i="2"/>
  <c r="D584" i="2"/>
  <c r="I578" i="2"/>
  <c r="N578" i="2"/>
  <c r="G578" i="2"/>
  <c r="M578" i="2"/>
  <c r="K578" i="2"/>
  <c r="H578" i="2"/>
  <c r="R578" i="2"/>
  <c r="E578" i="2"/>
  <c r="S578" i="2"/>
  <c r="A578" i="2"/>
  <c r="P578" i="2" s="1"/>
  <c r="Q578" i="2" s="1"/>
  <c r="M583" i="2"/>
  <c r="H583" i="2"/>
  <c r="D589" i="2"/>
  <c r="J583" i="2"/>
  <c r="N583" i="2"/>
  <c r="I583" i="2"/>
  <c r="L583" i="2"/>
  <c r="G583" i="2"/>
  <c r="K583" i="2"/>
  <c r="F583" i="2"/>
  <c r="S583" i="2"/>
  <c r="E583" i="2"/>
  <c r="A583" i="2"/>
  <c r="P583" i="2" s="1"/>
  <c r="Q583" i="2" s="1"/>
  <c r="R583" i="2"/>
  <c r="L109" i="2"/>
  <c r="J109" i="2"/>
  <c r="F109" i="2"/>
  <c r="S109" i="2"/>
  <c r="N109" i="2"/>
  <c r="I109" i="2"/>
  <c r="E109" i="2"/>
  <c r="D115" i="2"/>
  <c r="R109" i="2"/>
  <c r="M109" i="2"/>
  <c r="H109" i="2"/>
  <c r="G109" i="2"/>
  <c r="A109" i="2"/>
  <c r="P109" i="2" s="1"/>
  <c r="Q109" i="2" s="1"/>
  <c r="K109" i="2"/>
  <c r="D353" i="2"/>
  <c r="R347" i="2"/>
  <c r="M347" i="2"/>
  <c r="H347" i="2"/>
  <c r="L347" i="2"/>
  <c r="J347" i="2"/>
  <c r="F347" i="2"/>
  <c r="N347" i="2"/>
  <c r="I347" i="2"/>
  <c r="G347" i="2"/>
  <c r="S347" i="2"/>
  <c r="E347" i="2"/>
  <c r="A347" i="2"/>
  <c r="P347" i="2" s="1"/>
  <c r="Q347" i="2" s="1"/>
  <c r="K347" i="2"/>
  <c r="D352" i="2"/>
  <c r="K346" i="2"/>
  <c r="G346" i="2"/>
  <c r="A346" i="2"/>
  <c r="P346" i="2" s="1"/>
  <c r="Q346" i="2" s="1"/>
  <c r="S346" i="2"/>
  <c r="N346" i="2"/>
  <c r="I346" i="2"/>
  <c r="E346" i="2"/>
  <c r="R346" i="2"/>
  <c r="J346" i="2"/>
  <c r="M346" i="2"/>
  <c r="H346" i="2"/>
  <c r="L346" i="2"/>
  <c r="F346" i="2"/>
  <c r="L580" i="2"/>
  <c r="J580" i="2"/>
  <c r="F580" i="2"/>
  <c r="H580" i="2"/>
  <c r="N580" i="2"/>
  <c r="G580" i="2"/>
  <c r="D586" i="2"/>
  <c r="I580" i="2"/>
  <c r="M580" i="2"/>
  <c r="K580" i="2"/>
  <c r="S580" i="2"/>
  <c r="R580" i="2"/>
  <c r="A580" i="2"/>
  <c r="P580" i="2" s="1"/>
  <c r="Q580" i="2" s="1"/>
  <c r="E580" i="2"/>
  <c r="M582" i="2"/>
  <c r="H582" i="2"/>
  <c r="L582" i="2"/>
  <c r="I582" i="2"/>
  <c r="G582" i="2"/>
  <c r="F582" i="2"/>
  <c r="D588" i="2"/>
  <c r="N582" i="2"/>
  <c r="J582" i="2"/>
  <c r="K582" i="2"/>
  <c r="R582" i="2"/>
  <c r="A582" i="2"/>
  <c r="P582" i="2" s="1"/>
  <c r="Q582" i="2" s="1"/>
  <c r="S582" i="2"/>
  <c r="E582" i="2"/>
  <c r="L112" i="2" l="1"/>
  <c r="J112" i="2"/>
  <c r="F112" i="2"/>
  <c r="N112" i="2"/>
  <c r="I112" i="2"/>
  <c r="D118" i="2"/>
  <c r="M112" i="2"/>
  <c r="H112" i="2"/>
  <c r="K112" i="2"/>
  <c r="G112" i="2"/>
  <c r="S112" i="2"/>
  <c r="A112" i="2"/>
  <c r="P112" i="2" s="1"/>
  <c r="Q112" i="2" s="1"/>
  <c r="E112" i="2"/>
  <c r="R112" i="2"/>
  <c r="L585" i="2"/>
  <c r="J585" i="2"/>
  <c r="F585" i="2"/>
  <c r="D591" i="2"/>
  <c r="R585" i="2"/>
  <c r="I585" i="2"/>
  <c r="S585" i="2"/>
  <c r="G585" i="2"/>
  <c r="E585" i="2"/>
  <c r="M585" i="2"/>
  <c r="H585" i="2"/>
  <c r="N585" i="2"/>
  <c r="K585" i="2"/>
  <c r="A585" i="2"/>
  <c r="P585" i="2" s="1"/>
  <c r="Q585" i="2" s="1"/>
  <c r="D358" i="2"/>
  <c r="M352" i="2"/>
  <c r="H352" i="2"/>
  <c r="J352" i="2"/>
  <c r="G352" i="2"/>
  <c r="I352" i="2"/>
  <c r="N352" i="2"/>
  <c r="F352" i="2"/>
  <c r="L352" i="2"/>
  <c r="K352" i="2"/>
  <c r="E352" i="2"/>
  <c r="A352" i="2"/>
  <c r="P352" i="2" s="1"/>
  <c r="Q352" i="2" s="1"/>
  <c r="R352" i="2"/>
  <c r="S352" i="2"/>
  <c r="L589" i="2"/>
  <c r="J589" i="2"/>
  <c r="F589" i="2"/>
  <c r="D595" i="2"/>
  <c r="R589" i="2"/>
  <c r="M589" i="2"/>
  <c r="H589" i="2"/>
  <c r="K589" i="2"/>
  <c r="A589" i="2"/>
  <c r="P589" i="2" s="1"/>
  <c r="Q589" i="2" s="1"/>
  <c r="E589" i="2"/>
  <c r="N589" i="2"/>
  <c r="G589" i="2"/>
  <c r="S589" i="2"/>
  <c r="I589" i="2"/>
  <c r="D360" i="2"/>
  <c r="M354" i="2"/>
  <c r="H354" i="2"/>
  <c r="L354" i="2"/>
  <c r="J354" i="2"/>
  <c r="F354" i="2"/>
  <c r="N354" i="2"/>
  <c r="I354" i="2"/>
  <c r="K354" i="2"/>
  <c r="G354" i="2"/>
  <c r="S354" i="2"/>
  <c r="A354" i="2"/>
  <c r="P354" i="2" s="1"/>
  <c r="Q354" i="2" s="1"/>
  <c r="E354" i="2"/>
  <c r="R354" i="2"/>
  <c r="L114" i="2"/>
  <c r="J114" i="2"/>
  <c r="F114" i="2"/>
  <c r="N114" i="2"/>
  <c r="I114" i="2"/>
  <c r="D120" i="2"/>
  <c r="M114" i="2"/>
  <c r="H114" i="2"/>
  <c r="K114" i="2"/>
  <c r="G114" i="2"/>
  <c r="A114" i="2"/>
  <c r="P114" i="2" s="1"/>
  <c r="Q114" i="2" s="1"/>
  <c r="R114" i="2"/>
  <c r="S114" i="2"/>
  <c r="E114" i="2"/>
  <c r="L113" i="2"/>
  <c r="J113" i="2"/>
  <c r="F113" i="2"/>
  <c r="N113" i="2"/>
  <c r="I113" i="2"/>
  <c r="D119" i="2"/>
  <c r="M113" i="2"/>
  <c r="H113" i="2"/>
  <c r="G113" i="2"/>
  <c r="K113" i="2"/>
  <c r="S113" i="2"/>
  <c r="A113" i="2"/>
  <c r="P113" i="2" s="1"/>
  <c r="Q113" i="2" s="1"/>
  <c r="E113" i="2"/>
  <c r="R113" i="2"/>
  <c r="K586" i="2"/>
  <c r="G586" i="2"/>
  <c r="A586" i="2"/>
  <c r="P586" i="2" s="1"/>
  <c r="Q586" i="2" s="1"/>
  <c r="D592" i="2"/>
  <c r="S586" i="2"/>
  <c r="N586" i="2"/>
  <c r="R586" i="2"/>
  <c r="F586" i="2"/>
  <c r="I586" i="2"/>
  <c r="M586" i="2"/>
  <c r="H586" i="2"/>
  <c r="J586" i="2"/>
  <c r="E586" i="2"/>
  <c r="L586" i="2"/>
  <c r="D361" i="2"/>
  <c r="M355" i="2"/>
  <c r="H355" i="2"/>
  <c r="L355" i="2"/>
  <c r="J355" i="2"/>
  <c r="F355" i="2"/>
  <c r="N355" i="2"/>
  <c r="I355" i="2"/>
  <c r="G355" i="2"/>
  <c r="K355" i="2"/>
  <c r="A355" i="2"/>
  <c r="P355" i="2" s="1"/>
  <c r="Q355" i="2" s="1"/>
  <c r="S355" i="2"/>
  <c r="E355" i="2"/>
  <c r="R355" i="2"/>
  <c r="S588" i="2"/>
  <c r="N588" i="2"/>
  <c r="I588" i="2"/>
  <c r="E588" i="2"/>
  <c r="D594" i="2"/>
  <c r="K588" i="2"/>
  <c r="G588" i="2"/>
  <c r="A588" i="2"/>
  <c r="P588" i="2" s="1"/>
  <c r="Q588" i="2" s="1"/>
  <c r="L588" i="2"/>
  <c r="F588" i="2"/>
  <c r="R588" i="2"/>
  <c r="J588" i="2"/>
  <c r="M588" i="2"/>
  <c r="H588" i="2"/>
  <c r="D359" i="2"/>
  <c r="M353" i="2"/>
  <c r="H353" i="2"/>
  <c r="L353" i="2"/>
  <c r="J353" i="2"/>
  <c r="F353" i="2"/>
  <c r="N353" i="2"/>
  <c r="I353" i="2"/>
  <c r="K353" i="2"/>
  <c r="G353" i="2"/>
  <c r="R353" i="2"/>
  <c r="A353" i="2"/>
  <c r="P353" i="2" s="1"/>
  <c r="Q353" i="2" s="1"/>
  <c r="S353" i="2"/>
  <c r="E353" i="2"/>
  <c r="S584" i="2"/>
  <c r="N584" i="2"/>
  <c r="I584" i="2"/>
  <c r="E584" i="2"/>
  <c r="D590" i="2"/>
  <c r="G584" i="2"/>
  <c r="K584" i="2"/>
  <c r="M584" i="2"/>
  <c r="J584" i="2"/>
  <c r="A584" i="2"/>
  <c r="P584" i="2" s="1"/>
  <c r="Q584" i="2" s="1"/>
  <c r="R584" i="2"/>
  <c r="L584" i="2"/>
  <c r="F584" i="2"/>
  <c r="H584" i="2"/>
  <c r="D356" i="2"/>
  <c r="M350" i="2"/>
  <c r="H350" i="2"/>
  <c r="G350" i="2"/>
  <c r="J350" i="2"/>
  <c r="I350" i="2"/>
  <c r="N350" i="2"/>
  <c r="F350" i="2"/>
  <c r="L350" i="2"/>
  <c r="K350" i="2"/>
  <c r="S350" i="2"/>
  <c r="A350" i="2"/>
  <c r="P350" i="2" s="1"/>
  <c r="Q350" i="2" s="1"/>
  <c r="E350" i="2"/>
  <c r="R350" i="2"/>
  <c r="L111" i="2"/>
  <c r="J111" i="2"/>
  <c r="F111" i="2"/>
  <c r="N111" i="2"/>
  <c r="I111" i="2"/>
  <c r="D117" i="2"/>
  <c r="M111" i="2"/>
  <c r="H111" i="2"/>
  <c r="K111" i="2"/>
  <c r="G111" i="2"/>
  <c r="R111" i="2"/>
  <c r="E111" i="2"/>
  <c r="A111" i="2"/>
  <c r="P111" i="2" s="1"/>
  <c r="Q111" i="2" s="1"/>
  <c r="S111" i="2"/>
  <c r="L110" i="2"/>
  <c r="J110" i="2"/>
  <c r="F110" i="2"/>
  <c r="N110" i="2"/>
  <c r="I110" i="2"/>
  <c r="D116" i="2"/>
  <c r="M110" i="2"/>
  <c r="H110" i="2"/>
  <c r="K110" i="2"/>
  <c r="G110" i="2"/>
  <c r="A110" i="2"/>
  <c r="P110" i="2" s="1"/>
  <c r="Q110" i="2" s="1"/>
  <c r="R110" i="2"/>
  <c r="S110" i="2"/>
  <c r="E110" i="2"/>
  <c r="R587" i="2"/>
  <c r="M587" i="2"/>
  <c r="H587" i="2"/>
  <c r="D593" i="2"/>
  <c r="L587" i="2"/>
  <c r="J587" i="2"/>
  <c r="F587" i="2"/>
  <c r="N587" i="2"/>
  <c r="I587" i="2"/>
  <c r="S587" i="2"/>
  <c r="K587" i="2"/>
  <c r="G587" i="2"/>
  <c r="A587" i="2"/>
  <c r="P587" i="2" s="1"/>
  <c r="Q587" i="2" s="1"/>
  <c r="E587" i="2"/>
  <c r="L115" i="2"/>
  <c r="J115" i="2"/>
  <c r="F115" i="2"/>
  <c r="N115" i="2"/>
  <c r="I115" i="2"/>
  <c r="D121" i="2"/>
  <c r="M115" i="2"/>
  <c r="H115" i="2"/>
  <c r="K115" i="2"/>
  <c r="G115" i="2"/>
  <c r="R115" i="2"/>
  <c r="E115" i="2"/>
  <c r="A115" i="2"/>
  <c r="P115" i="2" s="1"/>
  <c r="Q115" i="2" s="1"/>
  <c r="S115" i="2"/>
  <c r="D357" i="2"/>
  <c r="M351" i="2"/>
  <c r="H351" i="2"/>
  <c r="L351" i="2"/>
  <c r="I351" i="2"/>
  <c r="N351" i="2"/>
  <c r="K351" i="2"/>
  <c r="F351" i="2"/>
  <c r="G351" i="2"/>
  <c r="E351" i="2"/>
  <c r="J351" i="2"/>
  <c r="S351" i="2"/>
  <c r="A351" i="2"/>
  <c r="P351" i="2" s="1"/>
  <c r="Q351" i="2" s="1"/>
  <c r="R351" i="2"/>
  <c r="L121" i="2" l="1"/>
  <c r="J121" i="2"/>
  <c r="F121" i="2"/>
  <c r="N121" i="2"/>
  <c r="I121" i="2"/>
  <c r="D127" i="2"/>
  <c r="M121" i="2"/>
  <c r="H121" i="2"/>
  <c r="G121" i="2"/>
  <c r="K121" i="2"/>
  <c r="E121" i="2"/>
  <c r="A121" i="2"/>
  <c r="P121" i="2" s="1"/>
  <c r="Q121" i="2" s="1"/>
  <c r="S121" i="2"/>
  <c r="R121" i="2"/>
  <c r="D365" i="2"/>
  <c r="M359" i="2"/>
  <c r="H359" i="2"/>
  <c r="L359" i="2"/>
  <c r="J359" i="2"/>
  <c r="F359" i="2"/>
  <c r="N359" i="2"/>
  <c r="I359" i="2"/>
  <c r="G359" i="2"/>
  <c r="K359" i="2"/>
  <c r="A359" i="2"/>
  <c r="P359" i="2" s="1"/>
  <c r="Q359" i="2" s="1"/>
  <c r="S359" i="2"/>
  <c r="R359" i="2"/>
  <c r="E359" i="2"/>
  <c r="D600" i="2"/>
  <c r="L594" i="2"/>
  <c r="J594" i="2"/>
  <c r="F594" i="2"/>
  <c r="M594" i="2"/>
  <c r="H594" i="2"/>
  <c r="G594" i="2"/>
  <c r="N594" i="2"/>
  <c r="E594" i="2"/>
  <c r="I594" i="2"/>
  <c r="S594" i="2"/>
  <c r="K594" i="2"/>
  <c r="R594" i="2"/>
  <c r="A594" i="2"/>
  <c r="P594" i="2" s="1"/>
  <c r="Q594" i="2" s="1"/>
  <c r="D601" i="2"/>
  <c r="L595" i="2"/>
  <c r="J595" i="2"/>
  <c r="F595" i="2"/>
  <c r="M595" i="2"/>
  <c r="H595" i="2"/>
  <c r="K595" i="2"/>
  <c r="E595" i="2"/>
  <c r="N595" i="2"/>
  <c r="G595" i="2"/>
  <c r="I595" i="2"/>
  <c r="S595" i="2"/>
  <c r="R595" i="2"/>
  <c r="A595" i="2"/>
  <c r="P595" i="2" s="1"/>
  <c r="Q595" i="2" s="1"/>
  <c r="D364" i="2"/>
  <c r="M358" i="2"/>
  <c r="H358" i="2"/>
  <c r="L358" i="2"/>
  <c r="J358" i="2"/>
  <c r="F358" i="2"/>
  <c r="N358" i="2"/>
  <c r="I358" i="2"/>
  <c r="K358" i="2"/>
  <c r="G358" i="2"/>
  <c r="A358" i="2"/>
  <c r="P358" i="2" s="1"/>
  <c r="Q358" i="2" s="1"/>
  <c r="S358" i="2"/>
  <c r="E358" i="2"/>
  <c r="R358" i="2"/>
  <c r="L118" i="2"/>
  <c r="J118" i="2"/>
  <c r="F118" i="2"/>
  <c r="N118" i="2"/>
  <c r="I118" i="2"/>
  <c r="D124" i="2"/>
  <c r="M118" i="2"/>
  <c r="H118" i="2"/>
  <c r="G118" i="2"/>
  <c r="K118" i="2"/>
  <c r="R118" i="2"/>
  <c r="S118" i="2"/>
  <c r="A118" i="2"/>
  <c r="P118" i="2" s="1"/>
  <c r="Q118" i="2" s="1"/>
  <c r="E118" i="2"/>
  <c r="L593" i="2"/>
  <c r="J593" i="2"/>
  <c r="F593" i="2"/>
  <c r="D599" i="2"/>
  <c r="M593" i="2"/>
  <c r="H593" i="2"/>
  <c r="K593" i="2"/>
  <c r="E593" i="2"/>
  <c r="N593" i="2"/>
  <c r="G593" i="2"/>
  <c r="S593" i="2"/>
  <c r="I593" i="2"/>
  <c r="R593" i="2"/>
  <c r="A593" i="2"/>
  <c r="P593" i="2" s="1"/>
  <c r="Q593" i="2" s="1"/>
  <c r="L592" i="2"/>
  <c r="J592" i="2"/>
  <c r="F592" i="2"/>
  <c r="D598" i="2"/>
  <c r="M592" i="2"/>
  <c r="H592" i="2"/>
  <c r="G592" i="2"/>
  <c r="N592" i="2"/>
  <c r="E592" i="2"/>
  <c r="I592" i="2"/>
  <c r="S592" i="2"/>
  <c r="K592" i="2"/>
  <c r="R592" i="2"/>
  <c r="A592" i="2"/>
  <c r="P592" i="2" s="1"/>
  <c r="Q592" i="2" s="1"/>
  <c r="L117" i="2"/>
  <c r="J117" i="2"/>
  <c r="F117" i="2"/>
  <c r="N117" i="2"/>
  <c r="I117" i="2"/>
  <c r="D123" i="2"/>
  <c r="M117" i="2"/>
  <c r="H117" i="2"/>
  <c r="G117" i="2"/>
  <c r="K117" i="2"/>
  <c r="E117" i="2"/>
  <c r="R117" i="2"/>
  <c r="A117" i="2"/>
  <c r="P117" i="2" s="1"/>
  <c r="Q117" i="2" s="1"/>
  <c r="S117" i="2"/>
  <c r="L120" i="2"/>
  <c r="J120" i="2"/>
  <c r="F120" i="2"/>
  <c r="N120" i="2"/>
  <c r="I120" i="2"/>
  <c r="D126" i="2"/>
  <c r="M120" i="2"/>
  <c r="H120" i="2"/>
  <c r="K120" i="2"/>
  <c r="G120" i="2"/>
  <c r="E120" i="2"/>
  <c r="S120" i="2"/>
  <c r="R120" i="2"/>
  <c r="A120" i="2"/>
  <c r="P120" i="2" s="1"/>
  <c r="Q120" i="2" s="1"/>
  <c r="D363" i="2"/>
  <c r="M357" i="2"/>
  <c r="H357" i="2"/>
  <c r="L357" i="2"/>
  <c r="J357" i="2"/>
  <c r="F357" i="2"/>
  <c r="N357" i="2"/>
  <c r="I357" i="2"/>
  <c r="K357" i="2"/>
  <c r="G357" i="2"/>
  <c r="E357" i="2"/>
  <c r="S357" i="2"/>
  <c r="R357" i="2"/>
  <c r="A357" i="2"/>
  <c r="P357" i="2" s="1"/>
  <c r="Q357" i="2" s="1"/>
  <c r="L116" i="2"/>
  <c r="J116" i="2"/>
  <c r="F116" i="2"/>
  <c r="N116" i="2"/>
  <c r="I116" i="2"/>
  <c r="D122" i="2"/>
  <c r="M116" i="2"/>
  <c r="H116" i="2"/>
  <c r="K116" i="2"/>
  <c r="G116" i="2"/>
  <c r="R116" i="2"/>
  <c r="A116" i="2"/>
  <c r="P116" i="2" s="1"/>
  <c r="Q116" i="2" s="1"/>
  <c r="S116" i="2"/>
  <c r="E116" i="2"/>
  <c r="D362" i="2"/>
  <c r="M356" i="2"/>
  <c r="H356" i="2"/>
  <c r="L356" i="2"/>
  <c r="J356" i="2"/>
  <c r="F356" i="2"/>
  <c r="N356" i="2"/>
  <c r="I356" i="2"/>
  <c r="K356" i="2"/>
  <c r="G356" i="2"/>
  <c r="R356" i="2"/>
  <c r="E356" i="2"/>
  <c r="A356" i="2"/>
  <c r="P356" i="2" s="1"/>
  <c r="Q356" i="2" s="1"/>
  <c r="S356" i="2"/>
  <c r="L590" i="2"/>
  <c r="J590" i="2"/>
  <c r="F590" i="2"/>
  <c r="D596" i="2"/>
  <c r="M590" i="2"/>
  <c r="H590" i="2"/>
  <c r="G590" i="2"/>
  <c r="N590" i="2"/>
  <c r="E590" i="2"/>
  <c r="I590" i="2"/>
  <c r="S590" i="2"/>
  <c r="K590" i="2"/>
  <c r="A590" i="2"/>
  <c r="P590" i="2" s="1"/>
  <c r="Q590" i="2" s="1"/>
  <c r="R590" i="2"/>
  <c r="D367" i="2"/>
  <c r="M361" i="2"/>
  <c r="H361" i="2"/>
  <c r="L361" i="2"/>
  <c r="J361" i="2"/>
  <c r="F361" i="2"/>
  <c r="N361" i="2"/>
  <c r="I361" i="2"/>
  <c r="K361" i="2"/>
  <c r="G361" i="2"/>
  <c r="A361" i="2"/>
  <c r="P361" i="2" s="1"/>
  <c r="Q361" i="2" s="1"/>
  <c r="S361" i="2"/>
  <c r="R361" i="2"/>
  <c r="E361" i="2"/>
  <c r="L119" i="2"/>
  <c r="J119" i="2"/>
  <c r="F119" i="2"/>
  <c r="N119" i="2"/>
  <c r="I119" i="2"/>
  <c r="D125" i="2"/>
  <c r="M119" i="2"/>
  <c r="H119" i="2"/>
  <c r="G119" i="2"/>
  <c r="K119" i="2"/>
  <c r="R119" i="2"/>
  <c r="E119" i="2"/>
  <c r="A119" i="2"/>
  <c r="P119" i="2" s="1"/>
  <c r="Q119" i="2" s="1"/>
  <c r="S119" i="2"/>
  <c r="D366" i="2"/>
  <c r="M360" i="2"/>
  <c r="H360" i="2"/>
  <c r="L360" i="2"/>
  <c r="J360" i="2"/>
  <c r="F360" i="2"/>
  <c r="N360" i="2"/>
  <c r="I360" i="2"/>
  <c r="K360" i="2"/>
  <c r="G360" i="2"/>
  <c r="R360" i="2"/>
  <c r="E360" i="2"/>
  <c r="S360" i="2"/>
  <c r="A360" i="2"/>
  <c r="P360" i="2" s="1"/>
  <c r="Q360" i="2" s="1"/>
  <c r="L591" i="2"/>
  <c r="J591" i="2"/>
  <c r="F591" i="2"/>
  <c r="D597" i="2"/>
  <c r="M591" i="2"/>
  <c r="H591" i="2"/>
  <c r="K591" i="2"/>
  <c r="E591" i="2"/>
  <c r="N591" i="2"/>
  <c r="G591" i="2"/>
  <c r="I591" i="2"/>
  <c r="S591" i="2"/>
  <c r="A591" i="2"/>
  <c r="P591" i="2" s="1"/>
  <c r="Q591" i="2" s="1"/>
  <c r="R591" i="2"/>
  <c r="D603" i="2" l="1"/>
  <c r="L597" i="2"/>
  <c r="J597" i="2"/>
  <c r="F597" i="2"/>
  <c r="M597" i="2"/>
  <c r="H597" i="2"/>
  <c r="K597" i="2"/>
  <c r="N597" i="2"/>
  <c r="G597" i="2"/>
  <c r="I597" i="2"/>
  <c r="A597" i="2"/>
  <c r="P597" i="2" s="1"/>
  <c r="Q597" i="2" s="1"/>
  <c r="R597" i="2"/>
  <c r="E597" i="2"/>
  <c r="S597" i="2"/>
  <c r="L126" i="2"/>
  <c r="J126" i="2"/>
  <c r="F126" i="2"/>
  <c r="N126" i="2"/>
  <c r="I126" i="2"/>
  <c r="M126" i="2"/>
  <c r="H126" i="2"/>
  <c r="K126" i="2"/>
  <c r="D132" i="2"/>
  <c r="G126" i="2"/>
  <c r="R126" i="2"/>
  <c r="A126" i="2"/>
  <c r="P126" i="2" s="1"/>
  <c r="Q126" i="2" s="1"/>
  <c r="S126" i="2"/>
  <c r="E126" i="2"/>
  <c r="L124" i="2"/>
  <c r="J124" i="2"/>
  <c r="F124" i="2"/>
  <c r="D130" i="2"/>
  <c r="N124" i="2"/>
  <c r="I124" i="2"/>
  <c r="M124" i="2"/>
  <c r="H124" i="2"/>
  <c r="K124" i="2"/>
  <c r="G124" i="2"/>
  <c r="E124" i="2"/>
  <c r="A124" i="2"/>
  <c r="P124" i="2" s="1"/>
  <c r="Q124" i="2" s="1"/>
  <c r="R124" i="2"/>
  <c r="S124" i="2"/>
  <c r="K601" i="2"/>
  <c r="G601" i="2"/>
  <c r="D607" i="2"/>
  <c r="M601" i="2"/>
  <c r="H601" i="2"/>
  <c r="J601" i="2"/>
  <c r="L601" i="2"/>
  <c r="F601" i="2"/>
  <c r="I601" i="2"/>
  <c r="N601" i="2"/>
  <c r="A601" i="2"/>
  <c r="P601" i="2" s="1"/>
  <c r="Q601" i="2" s="1"/>
  <c r="S601" i="2"/>
  <c r="E601" i="2"/>
  <c r="R601" i="2"/>
  <c r="D602" i="2"/>
  <c r="L596" i="2"/>
  <c r="J596" i="2"/>
  <c r="F596" i="2"/>
  <c r="M596" i="2"/>
  <c r="H596" i="2"/>
  <c r="G596" i="2"/>
  <c r="N596" i="2"/>
  <c r="I596" i="2"/>
  <c r="K596" i="2"/>
  <c r="S596" i="2"/>
  <c r="R596" i="2"/>
  <c r="A596" i="2"/>
  <c r="P596" i="2" s="1"/>
  <c r="Q596" i="2" s="1"/>
  <c r="E596" i="2"/>
  <c r="M367" i="2"/>
  <c r="H367" i="2"/>
  <c r="K367" i="2"/>
  <c r="G367" i="2"/>
  <c r="D373" i="2"/>
  <c r="L367" i="2"/>
  <c r="J367" i="2"/>
  <c r="F367" i="2"/>
  <c r="I367" i="2"/>
  <c r="N367" i="2"/>
  <c r="S367" i="2"/>
  <c r="E367" i="2"/>
  <c r="R367" i="2"/>
  <c r="A367" i="2"/>
  <c r="P367" i="2" s="1"/>
  <c r="Q367" i="2" s="1"/>
  <c r="M363" i="2"/>
  <c r="H363" i="2"/>
  <c r="D369" i="2"/>
  <c r="L363" i="2"/>
  <c r="J363" i="2"/>
  <c r="F363" i="2"/>
  <c r="N363" i="2"/>
  <c r="I363" i="2"/>
  <c r="G363" i="2"/>
  <c r="K363" i="2"/>
  <c r="S363" i="2"/>
  <c r="E363" i="2"/>
  <c r="R363" i="2"/>
  <c r="A363" i="2"/>
  <c r="P363" i="2" s="1"/>
  <c r="Q363" i="2" s="1"/>
  <c r="D129" i="2"/>
  <c r="L123" i="2"/>
  <c r="J123" i="2"/>
  <c r="F123" i="2"/>
  <c r="N123" i="2"/>
  <c r="I123" i="2"/>
  <c r="M123" i="2"/>
  <c r="H123" i="2"/>
  <c r="G123" i="2"/>
  <c r="K123" i="2"/>
  <c r="R123" i="2"/>
  <c r="S123" i="2"/>
  <c r="A123" i="2"/>
  <c r="P123" i="2" s="1"/>
  <c r="Q123" i="2" s="1"/>
  <c r="E123" i="2"/>
  <c r="D604" i="2"/>
  <c r="L598" i="2"/>
  <c r="J598" i="2"/>
  <c r="F598" i="2"/>
  <c r="M598" i="2"/>
  <c r="H598" i="2"/>
  <c r="G598" i="2"/>
  <c r="I598" i="2"/>
  <c r="N598" i="2"/>
  <c r="K598" i="2"/>
  <c r="R598" i="2"/>
  <c r="A598" i="2"/>
  <c r="P598" i="2" s="1"/>
  <c r="Q598" i="2" s="1"/>
  <c r="E598" i="2"/>
  <c r="S598" i="2"/>
  <c r="K600" i="2"/>
  <c r="G600" i="2"/>
  <c r="D606" i="2"/>
  <c r="M600" i="2"/>
  <c r="H600" i="2"/>
  <c r="L600" i="2"/>
  <c r="F600" i="2"/>
  <c r="J600" i="2"/>
  <c r="I600" i="2"/>
  <c r="N600" i="2"/>
  <c r="R600" i="2"/>
  <c r="A600" i="2"/>
  <c r="P600" i="2" s="1"/>
  <c r="Q600" i="2" s="1"/>
  <c r="E600" i="2"/>
  <c r="S600" i="2"/>
  <c r="D133" i="2"/>
  <c r="L127" i="2"/>
  <c r="J127" i="2"/>
  <c r="F127" i="2"/>
  <c r="N127" i="2"/>
  <c r="I127" i="2"/>
  <c r="M127" i="2"/>
  <c r="H127" i="2"/>
  <c r="K127" i="2"/>
  <c r="G127" i="2"/>
  <c r="A127" i="2"/>
  <c r="P127" i="2" s="1"/>
  <c r="Q127" i="2" s="1"/>
  <c r="S127" i="2"/>
  <c r="R127" i="2"/>
  <c r="E127" i="2"/>
  <c r="M366" i="2"/>
  <c r="H366" i="2"/>
  <c r="D372" i="2"/>
  <c r="K366" i="2"/>
  <c r="G366" i="2"/>
  <c r="L366" i="2"/>
  <c r="J366" i="2"/>
  <c r="F366" i="2"/>
  <c r="I366" i="2"/>
  <c r="N366" i="2"/>
  <c r="E366" i="2"/>
  <c r="R366" i="2"/>
  <c r="A366" i="2"/>
  <c r="P366" i="2" s="1"/>
  <c r="Q366" i="2" s="1"/>
  <c r="S366" i="2"/>
  <c r="M362" i="2"/>
  <c r="H362" i="2"/>
  <c r="D368" i="2"/>
  <c r="L362" i="2"/>
  <c r="J362" i="2"/>
  <c r="F362" i="2"/>
  <c r="N362" i="2"/>
  <c r="I362" i="2"/>
  <c r="K362" i="2"/>
  <c r="G362" i="2"/>
  <c r="S362" i="2"/>
  <c r="A362" i="2"/>
  <c r="P362" i="2" s="1"/>
  <c r="Q362" i="2" s="1"/>
  <c r="E362" i="2"/>
  <c r="R362" i="2"/>
  <c r="M364" i="2"/>
  <c r="H364" i="2"/>
  <c r="L364" i="2"/>
  <c r="J364" i="2"/>
  <c r="F364" i="2"/>
  <c r="N364" i="2"/>
  <c r="I364" i="2"/>
  <c r="K364" i="2"/>
  <c r="G364" i="2"/>
  <c r="D370" i="2"/>
  <c r="A364" i="2"/>
  <c r="P364" i="2" s="1"/>
  <c r="Q364" i="2" s="1"/>
  <c r="S364" i="2"/>
  <c r="E364" i="2"/>
  <c r="R364" i="2"/>
  <c r="L125" i="2"/>
  <c r="J125" i="2"/>
  <c r="F125" i="2"/>
  <c r="N125" i="2"/>
  <c r="I125" i="2"/>
  <c r="D131" i="2"/>
  <c r="M125" i="2"/>
  <c r="H125" i="2"/>
  <c r="G125" i="2"/>
  <c r="K125" i="2"/>
  <c r="A125" i="2"/>
  <c r="P125" i="2" s="1"/>
  <c r="Q125" i="2" s="1"/>
  <c r="S125" i="2"/>
  <c r="E125" i="2"/>
  <c r="R125" i="2"/>
  <c r="L122" i="2"/>
  <c r="J122" i="2"/>
  <c r="F122" i="2"/>
  <c r="N122" i="2"/>
  <c r="I122" i="2"/>
  <c r="M122" i="2"/>
  <c r="H122" i="2"/>
  <c r="D128" i="2"/>
  <c r="G122" i="2"/>
  <c r="K122" i="2"/>
  <c r="A122" i="2"/>
  <c r="P122" i="2" s="1"/>
  <c r="Q122" i="2" s="1"/>
  <c r="S122" i="2"/>
  <c r="E122" i="2"/>
  <c r="R122" i="2"/>
  <c r="D605" i="2"/>
  <c r="M599" i="2"/>
  <c r="H599" i="2"/>
  <c r="K599" i="2"/>
  <c r="F599" i="2"/>
  <c r="L599" i="2"/>
  <c r="I599" i="2"/>
  <c r="J599" i="2"/>
  <c r="G599" i="2"/>
  <c r="N599" i="2"/>
  <c r="S599" i="2"/>
  <c r="E599" i="2"/>
  <c r="R599" i="2"/>
  <c r="A599" i="2"/>
  <c r="P599" i="2" s="1"/>
  <c r="Q599" i="2" s="1"/>
  <c r="D371" i="2"/>
  <c r="M365" i="2"/>
  <c r="H365" i="2"/>
  <c r="K365" i="2"/>
  <c r="G365" i="2"/>
  <c r="L365" i="2"/>
  <c r="J365" i="2"/>
  <c r="F365" i="2"/>
  <c r="N365" i="2"/>
  <c r="I365" i="2"/>
  <c r="R365" i="2"/>
  <c r="S365" i="2"/>
  <c r="A365" i="2"/>
  <c r="P365" i="2" s="1"/>
  <c r="Q365" i="2" s="1"/>
  <c r="E365" i="2"/>
  <c r="D134" i="2" l="1"/>
  <c r="K128" i="2"/>
  <c r="G128" i="2"/>
  <c r="A128" i="2"/>
  <c r="P128" i="2" s="1"/>
  <c r="Q128" i="2" s="1"/>
  <c r="L128" i="2"/>
  <c r="J128" i="2"/>
  <c r="F128" i="2"/>
  <c r="S128" i="2"/>
  <c r="N128" i="2"/>
  <c r="I128" i="2"/>
  <c r="E128" i="2"/>
  <c r="H128" i="2"/>
  <c r="R128" i="2"/>
  <c r="M128" i="2"/>
  <c r="D137" i="2"/>
  <c r="L131" i="2"/>
  <c r="J131" i="2"/>
  <c r="F131" i="2"/>
  <c r="S131" i="2"/>
  <c r="N131" i="2"/>
  <c r="I131" i="2"/>
  <c r="E131" i="2"/>
  <c r="R131" i="2"/>
  <c r="M131" i="2"/>
  <c r="H131" i="2"/>
  <c r="A131" i="2"/>
  <c r="P131" i="2" s="1"/>
  <c r="Q131" i="2" s="1"/>
  <c r="K131" i="2"/>
  <c r="G131" i="2"/>
  <c r="K602" i="2"/>
  <c r="G602" i="2"/>
  <c r="M602" i="2"/>
  <c r="H602" i="2"/>
  <c r="L602" i="2"/>
  <c r="F602" i="2"/>
  <c r="J602" i="2"/>
  <c r="N602" i="2"/>
  <c r="I602" i="2"/>
  <c r="S602" i="2"/>
  <c r="E602" i="2"/>
  <c r="A602" i="2"/>
  <c r="P602" i="2" s="1"/>
  <c r="Q602" i="2" s="1"/>
  <c r="R602" i="2"/>
  <c r="D138" i="2"/>
  <c r="K132" i="2"/>
  <c r="G132" i="2"/>
  <c r="A132" i="2"/>
  <c r="P132" i="2" s="1"/>
  <c r="Q132" i="2" s="1"/>
  <c r="L132" i="2"/>
  <c r="J132" i="2"/>
  <c r="F132" i="2"/>
  <c r="S132" i="2"/>
  <c r="N132" i="2"/>
  <c r="I132" i="2"/>
  <c r="E132" i="2"/>
  <c r="M132" i="2"/>
  <c r="R132" i="2"/>
  <c r="H132" i="2"/>
  <c r="K603" i="2"/>
  <c r="G603" i="2"/>
  <c r="M603" i="2"/>
  <c r="H603" i="2"/>
  <c r="J603" i="2"/>
  <c r="L603" i="2"/>
  <c r="F603" i="2"/>
  <c r="N603" i="2"/>
  <c r="I603" i="2"/>
  <c r="R603" i="2"/>
  <c r="S603" i="2"/>
  <c r="A603" i="2"/>
  <c r="P603" i="2" s="1"/>
  <c r="Q603" i="2" s="1"/>
  <c r="E603" i="2"/>
  <c r="S368" i="2"/>
  <c r="N368" i="2"/>
  <c r="I368" i="2"/>
  <c r="E368" i="2"/>
  <c r="R368" i="2"/>
  <c r="M368" i="2"/>
  <c r="H368" i="2"/>
  <c r="D374" i="2"/>
  <c r="K368" i="2"/>
  <c r="G368" i="2"/>
  <c r="A368" i="2"/>
  <c r="P368" i="2" s="1"/>
  <c r="Q368" i="2" s="1"/>
  <c r="F368" i="2"/>
  <c r="L368" i="2"/>
  <c r="J368" i="2"/>
  <c r="D135" i="2"/>
  <c r="R129" i="2"/>
  <c r="M129" i="2"/>
  <c r="H129" i="2"/>
  <c r="K129" i="2"/>
  <c r="G129" i="2"/>
  <c r="A129" i="2"/>
  <c r="P129" i="2" s="1"/>
  <c r="Q129" i="2" s="1"/>
  <c r="L129" i="2"/>
  <c r="J129" i="2"/>
  <c r="F129" i="2"/>
  <c r="I129" i="2"/>
  <c r="S129" i="2"/>
  <c r="E129" i="2"/>
  <c r="N129" i="2"/>
  <c r="L373" i="2"/>
  <c r="J373" i="2"/>
  <c r="F373" i="2"/>
  <c r="S373" i="2"/>
  <c r="N373" i="2"/>
  <c r="I373" i="2"/>
  <c r="E373" i="2"/>
  <c r="D379" i="2"/>
  <c r="R373" i="2"/>
  <c r="M373" i="2"/>
  <c r="H373" i="2"/>
  <c r="G373" i="2"/>
  <c r="A373" i="2"/>
  <c r="P373" i="2" s="1"/>
  <c r="Q373" i="2" s="1"/>
  <c r="K373" i="2"/>
  <c r="K606" i="2"/>
  <c r="G606" i="2"/>
  <c r="M606" i="2"/>
  <c r="H606" i="2"/>
  <c r="L606" i="2"/>
  <c r="F606" i="2"/>
  <c r="J606" i="2"/>
  <c r="N606" i="2"/>
  <c r="I606" i="2"/>
  <c r="A606" i="2"/>
  <c r="P606" i="2" s="1"/>
  <c r="Q606" i="2" s="1"/>
  <c r="S606" i="2"/>
  <c r="E606" i="2"/>
  <c r="R606" i="2"/>
  <c r="K604" i="2"/>
  <c r="G604" i="2"/>
  <c r="M604" i="2"/>
  <c r="H604" i="2"/>
  <c r="L604" i="2"/>
  <c r="F604" i="2"/>
  <c r="J604" i="2"/>
  <c r="I604" i="2"/>
  <c r="N604" i="2"/>
  <c r="E604" i="2"/>
  <c r="R604" i="2"/>
  <c r="A604" i="2"/>
  <c r="P604" i="2" s="1"/>
  <c r="Q604" i="2" s="1"/>
  <c r="S604" i="2"/>
  <c r="S372" i="2"/>
  <c r="N372" i="2"/>
  <c r="I372" i="2"/>
  <c r="E372" i="2"/>
  <c r="R372" i="2"/>
  <c r="M372" i="2"/>
  <c r="H372" i="2"/>
  <c r="D378" i="2"/>
  <c r="K372" i="2"/>
  <c r="G372" i="2"/>
  <c r="A372" i="2"/>
  <c r="P372" i="2" s="1"/>
  <c r="Q372" i="2" s="1"/>
  <c r="J372" i="2"/>
  <c r="L372" i="2"/>
  <c r="F372" i="2"/>
  <c r="D139" i="2"/>
  <c r="R133" i="2"/>
  <c r="M133" i="2"/>
  <c r="H133" i="2"/>
  <c r="K133" i="2"/>
  <c r="G133" i="2"/>
  <c r="A133" i="2"/>
  <c r="P133" i="2" s="1"/>
  <c r="Q133" i="2" s="1"/>
  <c r="L133" i="2"/>
  <c r="J133" i="2"/>
  <c r="F133" i="2"/>
  <c r="E133" i="2"/>
  <c r="I133" i="2"/>
  <c r="S133" i="2"/>
  <c r="N133" i="2"/>
  <c r="K607" i="2"/>
  <c r="G607" i="2"/>
  <c r="L607" i="2"/>
  <c r="J607" i="2"/>
  <c r="M607" i="2"/>
  <c r="H607" i="2"/>
  <c r="I607" i="2"/>
  <c r="F607" i="2"/>
  <c r="N607" i="2"/>
  <c r="E607" i="2"/>
  <c r="A607" i="2"/>
  <c r="P607" i="2" s="1"/>
  <c r="Q607" i="2" s="1"/>
  <c r="R607" i="2"/>
  <c r="S607" i="2"/>
  <c r="R371" i="2"/>
  <c r="M371" i="2"/>
  <c r="H371" i="2"/>
  <c r="K371" i="2"/>
  <c r="G371" i="2"/>
  <c r="A371" i="2"/>
  <c r="P371" i="2" s="1"/>
  <c r="Q371" i="2" s="1"/>
  <c r="D377" i="2"/>
  <c r="L371" i="2"/>
  <c r="J371" i="2"/>
  <c r="F371" i="2"/>
  <c r="S371" i="2"/>
  <c r="E371" i="2"/>
  <c r="I371" i="2"/>
  <c r="N371" i="2"/>
  <c r="K605" i="2"/>
  <c r="G605" i="2"/>
  <c r="M605" i="2"/>
  <c r="H605" i="2"/>
  <c r="J605" i="2"/>
  <c r="L605" i="2"/>
  <c r="F605" i="2"/>
  <c r="I605" i="2"/>
  <c r="N605" i="2"/>
  <c r="S605" i="2"/>
  <c r="E605" i="2"/>
  <c r="R605" i="2"/>
  <c r="A605" i="2"/>
  <c r="P605" i="2" s="1"/>
  <c r="Q605" i="2" s="1"/>
  <c r="K370" i="2"/>
  <c r="G370" i="2"/>
  <c r="A370" i="2"/>
  <c r="P370" i="2" s="1"/>
  <c r="Q370" i="2" s="1"/>
  <c r="L370" i="2"/>
  <c r="J370" i="2"/>
  <c r="F370" i="2"/>
  <c r="D376" i="2"/>
  <c r="S370" i="2"/>
  <c r="N370" i="2"/>
  <c r="I370" i="2"/>
  <c r="E370" i="2"/>
  <c r="M370" i="2"/>
  <c r="H370" i="2"/>
  <c r="R370" i="2"/>
  <c r="L369" i="2"/>
  <c r="J369" i="2"/>
  <c r="F369" i="2"/>
  <c r="S369" i="2"/>
  <c r="N369" i="2"/>
  <c r="I369" i="2"/>
  <c r="E369" i="2"/>
  <c r="D375" i="2"/>
  <c r="R369" i="2"/>
  <c r="M369" i="2"/>
  <c r="H369" i="2"/>
  <c r="A369" i="2"/>
  <c r="P369" i="2" s="1"/>
  <c r="Q369" i="2" s="1"/>
  <c r="K369" i="2"/>
  <c r="G369" i="2"/>
  <c r="D136" i="2"/>
  <c r="S130" i="2"/>
  <c r="N130" i="2"/>
  <c r="I130" i="2"/>
  <c r="E130" i="2"/>
  <c r="R130" i="2"/>
  <c r="M130" i="2"/>
  <c r="H130" i="2"/>
  <c r="K130" i="2"/>
  <c r="G130" i="2"/>
  <c r="A130" i="2"/>
  <c r="P130" i="2" s="1"/>
  <c r="Q130" i="2" s="1"/>
  <c r="F130" i="2"/>
  <c r="L130" i="2"/>
  <c r="J130" i="2"/>
  <c r="D145" i="2" l="1"/>
  <c r="R139" i="2"/>
  <c r="M139" i="2"/>
  <c r="H139" i="2"/>
  <c r="K139" i="2"/>
  <c r="G139" i="2"/>
  <c r="L139" i="2"/>
  <c r="J139" i="2"/>
  <c r="F139" i="2"/>
  <c r="E139" i="2"/>
  <c r="I139" i="2"/>
  <c r="S139" i="2"/>
  <c r="N139" i="2"/>
  <c r="A139" i="2"/>
  <c r="P139" i="2" s="1"/>
  <c r="Q139" i="2" s="1"/>
  <c r="L378" i="2"/>
  <c r="J378" i="2"/>
  <c r="F378" i="2"/>
  <c r="N378" i="2"/>
  <c r="I378" i="2"/>
  <c r="D384" i="2"/>
  <c r="M378" i="2"/>
  <c r="H378" i="2"/>
  <c r="K378" i="2"/>
  <c r="G378" i="2"/>
  <c r="S378" i="2"/>
  <c r="A378" i="2"/>
  <c r="P378" i="2" s="1"/>
  <c r="Q378" i="2" s="1"/>
  <c r="E378" i="2"/>
  <c r="R378" i="2"/>
  <c r="D142" i="2"/>
  <c r="R136" i="2"/>
  <c r="M136" i="2"/>
  <c r="H136" i="2"/>
  <c r="K136" i="2"/>
  <c r="G136" i="2"/>
  <c r="L136" i="2"/>
  <c r="J136" i="2"/>
  <c r="F136" i="2"/>
  <c r="S136" i="2"/>
  <c r="E136" i="2"/>
  <c r="N136" i="2"/>
  <c r="I136" i="2"/>
  <c r="A136" i="2"/>
  <c r="P136" i="2" s="1"/>
  <c r="Q136" i="2" s="1"/>
  <c r="L375" i="2"/>
  <c r="J375" i="2"/>
  <c r="F375" i="2"/>
  <c r="N375" i="2"/>
  <c r="I375" i="2"/>
  <c r="D381" i="2"/>
  <c r="M375" i="2"/>
  <c r="H375" i="2"/>
  <c r="G375" i="2"/>
  <c r="K375" i="2"/>
  <c r="S375" i="2"/>
  <c r="E375" i="2"/>
  <c r="R375" i="2"/>
  <c r="A375" i="2"/>
  <c r="P375" i="2" s="1"/>
  <c r="Q375" i="2" s="1"/>
  <c r="D144" i="2"/>
  <c r="R138" i="2"/>
  <c r="M138" i="2"/>
  <c r="H138" i="2"/>
  <c r="K138" i="2"/>
  <c r="G138" i="2"/>
  <c r="L138" i="2"/>
  <c r="J138" i="2"/>
  <c r="F138" i="2"/>
  <c r="S138" i="2"/>
  <c r="E138" i="2"/>
  <c r="N138" i="2"/>
  <c r="I138" i="2"/>
  <c r="A138" i="2"/>
  <c r="P138" i="2" s="1"/>
  <c r="Q138" i="2" s="1"/>
  <c r="L379" i="2"/>
  <c r="J379" i="2"/>
  <c r="F379" i="2"/>
  <c r="N379" i="2"/>
  <c r="I379" i="2"/>
  <c r="D385" i="2"/>
  <c r="M379" i="2"/>
  <c r="H379" i="2"/>
  <c r="G379" i="2"/>
  <c r="K379" i="2"/>
  <c r="S379" i="2"/>
  <c r="A379" i="2"/>
  <c r="P379" i="2" s="1"/>
  <c r="Q379" i="2" s="1"/>
  <c r="E379" i="2"/>
  <c r="R379" i="2"/>
  <c r="D143" i="2"/>
  <c r="R137" i="2"/>
  <c r="M137" i="2"/>
  <c r="H137" i="2"/>
  <c r="K137" i="2"/>
  <c r="G137" i="2"/>
  <c r="L137" i="2"/>
  <c r="J137" i="2"/>
  <c r="F137" i="2"/>
  <c r="E137" i="2"/>
  <c r="I137" i="2"/>
  <c r="S137" i="2"/>
  <c r="N137" i="2"/>
  <c r="A137" i="2"/>
  <c r="P137" i="2" s="1"/>
  <c r="Q137" i="2" s="1"/>
  <c r="L376" i="2"/>
  <c r="J376" i="2"/>
  <c r="F376" i="2"/>
  <c r="N376" i="2"/>
  <c r="I376" i="2"/>
  <c r="D382" i="2"/>
  <c r="M376" i="2"/>
  <c r="H376" i="2"/>
  <c r="K376" i="2"/>
  <c r="G376" i="2"/>
  <c r="R376" i="2"/>
  <c r="E376" i="2"/>
  <c r="A376" i="2"/>
  <c r="P376" i="2" s="1"/>
  <c r="Q376" i="2" s="1"/>
  <c r="S376" i="2"/>
  <c r="L377" i="2"/>
  <c r="J377" i="2"/>
  <c r="F377" i="2"/>
  <c r="N377" i="2"/>
  <c r="I377" i="2"/>
  <c r="D383" i="2"/>
  <c r="M377" i="2"/>
  <c r="H377" i="2"/>
  <c r="G377" i="2"/>
  <c r="K377" i="2"/>
  <c r="R377" i="2"/>
  <c r="A377" i="2"/>
  <c r="P377" i="2" s="1"/>
  <c r="Q377" i="2" s="1"/>
  <c r="S377" i="2"/>
  <c r="E377" i="2"/>
  <c r="D141" i="2"/>
  <c r="R135" i="2"/>
  <c r="M135" i="2"/>
  <c r="H135" i="2"/>
  <c r="K135" i="2"/>
  <c r="G135" i="2"/>
  <c r="L135" i="2"/>
  <c r="J135" i="2"/>
  <c r="F135" i="2"/>
  <c r="E135" i="2"/>
  <c r="I135" i="2"/>
  <c r="S135" i="2"/>
  <c r="N135" i="2"/>
  <c r="A135" i="2"/>
  <c r="P135" i="2" s="1"/>
  <c r="Q135" i="2" s="1"/>
  <c r="L374" i="2"/>
  <c r="J374" i="2"/>
  <c r="F374" i="2"/>
  <c r="N374" i="2"/>
  <c r="I374" i="2"/>
  <c r="D380" i="2"/>
  <c r="M374" i="2"/>
  <c r="H374" i="2"/>
  <c r="K374" i="2"/>
  <c r="G374" i="2"/>
  <c r="S374" i="2"/>
  <c r="E374" i="2"/>
  <c r="R374" i="2"/>
  <c r="A374" i="2"/>
  <c r="P374" i="2" s="1"/>
  <c r="Q374" i="2" s="1"/>
  <c r="D140" i="2"/>
  <c r="R134" i="2"/>
  <c r="M134" i="2"/>
  <c r="H134" i="2"/>
  <c r="K134" i="2"/>
  <c r="G134" i="2"/>
  <c r="L134" i="2"/>
  <c r="J134" i="2"/>
  <c r="F134" i="2"/>
  <c r="S134" i="2"/>
  <c r="E134" i="2"/>
  <c r="N134" i="2"/>
  <c r="I134" i="2"/>
  <c r="A134" i="2"/>
  <c r="P134" i="2" s="1"/>
  <c r="Q134" i="2" s="1"/>
  <c r="D146" i="2" l="1"/>
  <c r="M140" i="2"/>
  <c r="H140" i="2"/>
  <c r="K140" i="2"/>
  <c r="G140" i="2"/>
  <c r="L140" i="2"/>
  <c r="J140" i="2"/>
  <c r="F140" i="2"/>
  <c r="I140" i="2"/>
  <c r="N140" i="2"/>
  <c r="A140" i="2"/>
  <c r="P140" i="2" s="1"/>
  <c r="Q140" i="2" s="1"/>
  <c r="S140" i="2"/>
  <c r="E140" i="2"/>
  <c r="R140" i="2"/>
  <c r="L385" i="2"/>
  <c r="J385" i="2"/>
  <c r="F385" i="2"/>
  <c r="N385" i="2"/>
  <c r="I385" i="2"/>
  <c r="D391" i="2"/>
  <c r="M385" i="2"/>
  <c r="H385" i="2"/>
  <c r="G385" i="2"/>
  <c r="K385" i="2"/>
  <c r="S385" i="2"/>
  <c r="A385" i="2"/>
  <c r="P385" i="2" s="1"/>
  <c r="Q385" i="2" s="1"/>
  <c r="E385" i="2"/>
  <c r="R385" i="2"/>
  <c r="L383" i="2"/>
  <c r="J383" i="2"/>
  <c r="F383" i="2"/>
  <c r="N383" i="2"/>
  <c r="I383" i="2"/>
  <c r="D389" i="2"/>
  <c r="M383" i="2"/>
  <c r="H383" i="2"/>
  <c r="G383" i="2"/>
  <c r="K383" i="2"/>
  <c r="R383" i="2"/>
  <c r="A383" i="2"/>
  <c r="P383" i="2" s="1"/>
  <c r="Q383" i="2" s="1"/>
  <c r="S383" i="2"/>
  <c r="E383" i="2"/>
  <c r="D149" i="2"/>
  <c r="M143" i="2"/>
  <c r="H143" i="2"/>
  <c r="K143" i="2"/>
  <c r="G143" i="2"/>
  <c r="L143" i="2"/>
  <c r="J143" i="2"/>
  <c r="F143" i="2"/>
  <c r="E143" i="2"/>
  <c r="I143" i="2"/>
  <c r="S143" i="2"/>
  <c r="N143" i="2"/>
  <c r="R143" i="2"/>
  <c r="A143" i="2"/>
  <c r="P143" i="2" s="1"/>
  <c r="Q143" i="2" s="1"/>
  <c r="D148" i="2"/>
  <c r="M142" i="2"/>
  <c r="H142" i="2"/>
  <c r="K142" i="2"/>
  <c r="G142" i="2"/>
  <c r="L142" i="2"/>
  <c r="J142" i="2"/>
  <c r="F142" i="2"/>
  <c r="N142" i="2"/>
  <c r="I142" i="2"/>
  <c r="S142" i="2"/>
  <c r="E142" i="2"/>
  <c r="A142" i="2"/>
  <c r="P142" i="2" s="1"/>
  <c r="Q142" i="2" s="1"/>
  <c r="R142" i="2"/>
  <c r="L384" i="2"/>
  <c r="J384" i="2"/>
  <c r="F384" i="2"/>
  <c r="N384" i="2"/>
  <c r="I384" i="2"/>
  <c r="D390" i="2"/>
  <c r="M384" i="2"/>
  <c r="H384" i="2"/>
  <c r="K384" i="2"/>
  <c r="G384" i="2"/>
  <c r="R384" i="2"/>
  <c r="E384" i="2"/>
  <c r="A384" i="2"/>
  <c r="P384" i="2" s="1"/>
  <c r="Q384" i="2" s="1"/>
  <c r="S384" i="2"/>
  <c r="D147" i="2"/>
  <c r="M141" i="2"/>
  <c r="H141" i="2"/>
  <c r="K141" i="2"/>
  <c r="G141" i="2"/>
  <c r="L141" i="2"/>
  <c r="J141" i="2"/>
  <c r="F141" i="2"/>
  <c r="S141" i="2"/>
  <c r="E141" i="2"/>
  <c r="N141" i="2"/>
  <c r="I141" i="2"/>
  <c r="A141" i="2"/>
  <c r="P141" i="2" s="1"/>
  <c r="Q141" i="2" s="1"/>
  <c r="R141" i="2"/>
  <c r="L382" i="2"/>
  <c r="J382" i="2"/>
  <c r="F382" i="2"/>
  <c r="N382" i="2"/>
  <c r="I382" i="2"/>
  <c r="D388" i="2"/>
  <c r="M382" i="2"/>
  <c r="H382" i="2"/>
  <c r="K382" i="2"/>
  <c r="G382" i="2"/>
  <c r="R382" i="2"/>
  <c r="A382" i="2"/>
  <c r="P382" i="2" s="1"/>
  <c r="Q382" i="2" s="1"/>
  <c r="S382" i="2"/>
  <c r="E382" i="2"/>
  <c r="L381" i="2"/>
  <c r="J381" i="2"/>
  <c r="F381" i="2"/>
  <c r="N381" i="2"/>
  <c r="I381" i="2"/>
  <c r="D387" i="2"/>
  <c r="M381" i="2"/>
  <c r="H381" i="2"/>
  <c r="G381" i="2"/>
  <c r="K381" i="2"/>
  <c r="R381" i="2"/>
  <c r="E381" i="2"/>
  <c r="A381" i="2"/>
  <c r="P381" i="2" s="1"/>
  <c r="Q381" i="2" s="1"/>
  <c r="S381" i="2"/>
  <c r="L380" i="2"/>
  <c r="J380" i="2"/>
  <c r="F380" i="2"/>
  <c r="N380" i="2"/>
  <c r="I380" i="2"/>
  <c r="D386" i="2"/>
  <c r="M380" i="2"/>
  <c r="H380" i="2"/>
  <c r="K380" i="2"/>
  <c r="G380" i="2"/>
  <c r="R380" i="2"/>
  <c r="A380" i="2"/>
  <c r="P380" i="2" s="1"/>
  <c r="Q380" i="2" s="1"/>
  <c r="S380" i="2"/>
  <c r="E380" i="2"/>
  <c r="D150" i="2"/>
  <c r="M144" i="2"/>
  <c r="H144" i="2"/>
  <c r="K144" i="2"/>
  <c r="G144" i="2"/>
  <c r="L144" i="2"/>
  <c r="J144" i="2"/>
  <c r="F144" i="2"/>
  <c r="I144" i="2"/>
  <c r="N144" i="2"/>
  <c r="R144" i="2"/>
  <c r="E144" i="2"/>
  <c r="A144" i="2"/>
  <c r="P144" i="2" s="1"/>
  <c r="Q144" i="2" s="1"/>
  <c r="S144" i="2"/>
  <c r="D151" i="2"/>
  <c r="M145" i="2"/>
  <c r="H145" i="2"/>
  <c r="K145" i="2"/>
  <c r="G145" i="2"/>
  <c r="L145" i="2"/>
  <c r="J145" i="2"/>
  <c r="F145" i="2"/>
  <c r="S145" i="2"/>
  <c r="E145" i="2"/>
  <c r="N145" i="2"/>
  <c r="I145" i="2"/>
  <c r="R145" i="2"/>
  <c r="A145" i="2"/>
  <c r="P145" i="2" s="1"/>
  <c r="Q145" i="2" s="1"/>
  <c r="M151" i="2" l="1"/>
  <c r="H151" i="2"/>
  <c r="K151" i="2"/>
  <c r="G151" i="2"/>
  <c r="D157" i="2"/>
  <c r="L151" i="2"/>
  <c r="J151" i="2"/>
  <c r="F151" i="2"/>
  <c r="I151" i="2"/>
  <c r="N151" i="2"/>
  <c r="E151" i="2"/>
  <c r="A151" i="2"/>
  <c r="P151" i="2" s="1"/>
  <c r="Q151" i="2" s="1"/>
  <c r="R151" i="2"/>
  <c r="S151" i="2"/>
  <c r="L386" i="2"/>
  <c r="J386" i="2"/>
  <c r="F386" i="2"/>
  <c r="N386" i="2"/>
  <c r="I386" i="2"/>
  <c r="M386" i="2"/>
  <c r="H386" i="2"/>
  <c r="D392" i="2"/>
  <c r="K386" i="2"/>
  <c r="G386" i="2"/>
  <c r="S386" i="2"/>
  <c r="R386" i="2"/>
  <c r="A386" i="2"/>
  <c r="P386" i="2" s="1"/>
  <c r="Q386" i="2" s="1"/>
  <c r="E386" i="2"/>
  <c r="L390" i="2"/>
  <c r="J390" i="2"/>
  <c r="F390" i="2"/>
  <c r="N390" i="2"/>
  <c r="I390" i="2"/>
  <c r="M390" i="2"/>
  <c r="H390" i="2"/>
  <c r="K390" i="2"/>
  <c r="G390" i="2"/>
  <c r="D396" i="2"/>
  <c r="R390" i="2"/>
  <c r="A390" i="2"/>
  <c r="P390" i="2" s="1"/>
  <c r="Q390" i="2" s="1"/>
  <c r="S390" i="2"/>
  <c r="E390" i="2"/>
  <c r="D155" i="2"/>
  <c r="M149" i="2"/>
  <c r="H149" i="2"/>
  <c r="K149" i="2"/>
  <c r="G149" i="2"/>
  <c r="L149" i="2"/>
  <c r="J149" i="2"/>
  <c r="F149" i="2"/>
  <c r="N149" i="2"/>
  <c r="I149" i="2"/>
  <c r="E149" i="2"/>
  <c r="R149" i="2"/>
  <c r="A149" i="2"/>
  <c r="P149" i="2" s="1"/>
  <c r="Q149" i="2" s="1"/>
  <c r="S149" i="2"/>
  <c r="D397" i="2"/>
  <c r="L391" i="2"/>
  <c r="J391" i="2"/>
  <c r="F391" i="2"/>
  <c r="N391" i="2"/>
  <c r="I391" i="2"/>
  <c r="M391" i="2"/>
  <c r="H391" i="2"/>
  <c r="G391" i="2"/>
  <c r="K391" i="2"/>
  <c r="E391" i="2"/>
  <c r="R391" i="2"/>
  <c r="A391" i="2"/>
  <c r="P391" i="2" s="1"/>
  <c r="Q391" i="2" s="1"/>
  <c r="S391" i="2"/>
  <c r="L388" i="2"/>
  <c r="J388" i="2"/>
  <c r="F388" i="2"/>
  <c r="D394" i="2"/>
  <c r="N388" i="2"/>
  <c r="I388" i="2"/>
  <c r="M388" i="2"/>
  <c r="H388" i="2"/>
  <c r="K388" i="2"/>
  <c r="G388" i="2"/>
  <c r="R388" i="2"/>
  <c r="S388" i="2"/>
  <c r="A388" i="2"/>
  <c r="P388" i="2" s="1"/>
  <c r="Q388" i="2" s="1"/>
  <c r="E388" i="2"/>
  <c r="M150" i="2"/>
  <c r="H150" i="2"/>
  <c r="D156" i="2"/>
  <c r="K150" i="2"/>
  <c r="G150" i="2"/>
  <c r="L150" i="2"/>
  <c r="J150" i="2"/>
  <c r="F150" i="2"/>
  <c r="N150" i="2"/>
  <c r="I150" i="2"/>
  <c r="R150" i="2"/>
  <c r="A150" i="2"/>
  <c r="P150" i="2" s="1"/>
  <c r="Q150" i="2" s="1"/>
  <c r="S150" i="2"/>
  <c r="E150" i="2"/>
  <c r="D393" i="2"/>
  <c r="L387" i="2"/>
  <c r="J387" i="2"/>
  <c r="F387" i="2"/>
  <c r="N387" i="2"/>
  <c r="I387" i="2"/>
  <c r="M387" i="2"/>
  <c r="H387" i="2"/>
  <c r="G387" i="2"/>
  <c r="K387" i="2"/>
  <c r="R387" i="2"/>
  <c r="A387" i="2"/>
  <c r="P387" i="2" s="1"/>
  <c r="Q387" i="2" s="1"/>
  <c r="S387" i="2"/>
  <c r="E387" i="2"/>
  <c r="M147" i="2"/>
  <c r="H147" i="2"/>
  <c r="K147" i="2"/>
  <c r="G147" i="2"/>
  <c r="D153" i="2"/>
  <c r="L147" i="2"/>
  <c r="J147" i="2"/>
  <c r="F147" i="2"/>
  <c r="I147" i="2"/>
  <c r="N147" i="2"/>
  <c r="S147" i="2"/>
  <c r="E147" i="2"/>
  <c r="R147" i="2"/>
  <c r="A147" i="2"/>
  <c r="P147" i="2" s="1"/>
  <c r="Q147" i="2" s="1"/>
  <c r="M148" i="2"/>
  <c r="H148" i="2"/>
  <c r="K148" i="2"/>
  <c r="G148" i="2"/>
  <c r="L148" i="2"/>
  <c r="J148" i="2"/>
  <c r="F148" i="2"/>
  <c r="D154" i="2"/>
  <c r="I148" i="2"/>
  <c r="N148" i="2"/>
  <c r="S148" i="2"/>
  <c r="E148" i="2"/>
  <c r="R148" i="2"/>
  <c r="A148" i="2"/>
  <c r="P148" i="2" s="1"/>
  <c r="Q148" i="2" s="1"/>
  <c r="L389" i="2"/>
  <c r="J389" i="2"/>
  <c r="F389" i="2"/>
  <c r="N389" i="2"/>
  <c r="I389" i="2"/>
  <c r="D395" i="2"/>
  <c r="M389" i="2"/>
  <c r="H389" i="2"/>
  <c r="G389" i="2"/>
  <c r="K389" i="2"/>
  <c r="A389" i="2"/>
  <c r="P389" i="2" s="1"/>
  <c r="Q389" i="2" s="1"/>
  <c r="S389" i="2"/>
  <c r="E389" i="2"/>
  <c r="R389" i="2"/>
  <c r="M146" i="2"/>
  <c r="H146" i="2"/>
  <c r="D152" i="2"/>
  <c r="K146" i="2"/>
  <c r="G146" i="2"/>
  <c r="L146" i="2"/>
  <c r="J146" i="2"/>
  <c r="F146" i="2"/>
  <c r="N146" i="2"/>
  <c r="I146" i="2"/>
  <c r="S146" i="2"/>
  <c r="E146" i="2"/>
  <c r="R146" i="2"/>
  <c r="A146" i="2"/>
  <c r="P146" i="2" s="1"/>
  <c r="Q146" i="2" s="1"/>
  <c r="S152" i="2" l="1"/>
  <c r="N152" i="2"/>
  <c r="I152" i="2"/>
  <c r="E152" i="2"/>
  <c r="R152" i="2"/>
  <c r="M152" i="2"/>
  <c r="H152" i="2"/>
  <c r="D158" i="2"/>
  <c r="K152" i="2"/>
  <c r="G152" i="2"/>
  <c r="A152" i="2"/>
  <c r="P152" i="2" s="1"/>
  <c r="Q152" i="2" s="1"/>
  <c r="J152" i="2"/>
  <c r="F152" i="2"/>
  <c r="L152" i="2"/>
  <c r="D399" i="2"/>
  <c r="R393" i="2"/>
  <c r="M393" i="2"/>
  <c r="H393" i="2"/>
  <c r="K393" i="2"/>
  <c r="G393" i="2"/>
  <c r="A393" i="2"/>
  <c r="P393" i="2" s="1"/>
  <c r="Q393" i="2" s="1"/>
  <c r="L393" i="2"/>
  <c r="J393" i="2"/>
  <c r="F393" i="2"/>
  <c r="I393" i="2"/>
  <c r="N393" i="2"/>
  <c r="E393" i="2"/>
  <c r="S393" i="2"/>
  <c r="D161" i="2"/>
  <c r="R155" i="2"/>
  <c r="M155" i="2"/>
  <c r="H155" i="2"/>
  <c r="K155" i="2"/>
  <c r="G155" i="2"/>
  <c r="A155" i="2"/>
  <c r="P155" i="2" s="1"/>
  <c r="Q155" i="2" s="1"/>
  <c r="L155" i="2"/>
  <c r="J155" i="2"/>
  <c r="F155" i="2"/>
  <c r="N155" i="2"/>
  <c r="I155" i="2"/>
  <c r="S155" i="2"/>
  <c r="E155" i="2"/>
  <c r="K154" i="2"/>
  <c r="G154" i="2"/>
  <c r="A154" i="2"/>
  <c r="P154" i="2" s="1"/>
  <c r="Q154" i="2" s="1"/>
  <c r="L154" i="2"/>
  <c r="J154" i="2"/>
  <c r="F154" i="2"/>
  <c r="S154" i="2"/>
  <c r="N154" i="2"/>
  <c r="I154" i="2"/>
  <c r="E154" i="2"/>
  <c r="R154" i="2"/>
  <c r="D160" i="2"/>
  <c r="M154" i="2"/>
  <c r="H154" i="2"/>
  <c r="L153" i="2"/>
  <c r="J153" i="2"/>
  <c r="F153" i="2"/>
  <c r="S153" i="2"/>
  <c r="N153" i="2"/>
  <c r="I153" i="2"/>
  <c r="E153" i="2"/>
  <c r="D159" i="2"/>
  <c r="R153" i="2"/>
  <c r="M153" i="2"/>
  <c r="H153" i="2"/>
  <c r="G153" i="2"/>
  <c r="A153" i="2"/>
  <c r="P153" i="2" s="1"/>
  <c r="Q153" i="2" s="1"/>
  <c r="K153" i="2"/>
  <c r="S156" i="2"/>
  <c r="N156" i="2"/>
  <c r="I156" i="2"/>
  <c r="E156" i="2"/>
  <c r="D162" i="2"/>
  <c r="R156" i="2"/>
  <c r="M156" i="2"/>
  <c r="H156" i="2"/>
  <c r="K156" i="2"/>
  <c r="G156" i="2"/>
  <c r="A156" i="2"/>
  <c r="P156" i="2" s="1"/>
  <c r="Q156" i="2" s="1"/>
  <c r="L156" i="2"/>
  <c r="J156" i="2"/>
  <c r="F156" i="2"/>
  <c r="D402" i="2"/>
  <c r="S396" i="2"/>
  <c r="M396" i="2"/>
  <c r="K396" i="2"/>
  <c r="G396" i="2"/>
  <c r="A396" i="2"/>
  <c r="P396" i="2" s="1"/>
  <c r="Q396" i="2" s="1"/>
  <c r="R396" i="2"/>
  <c r="L396" i="2"/>
  <c r="J396" i="2"/>
  <c r="F396" i="2"/>
  <c r="I396" i="2"/>
  <c r="E396" i="2"/>
  <c r="N396" i="2"/>
  <c r="H396" i="2"/>
  <c r="D398" i="2"/>
  <c r="K392" i="2"/>
  <c r="G392" i="2"/>
  <c r="A392" i="2"/>
  <c r="P392" i="2" s="1"/>
  <c r="Q392" i="2" s="1"/>
  <c r="L392" i="2"/>
  <c r="J392" i="2"/>
  <c r="F392" i="2"/>
  <c r="S392" i="2"/>
  <c r="N392" i="2"/>
  <c r="I392" i="2"/>
  <c r="E392" i="2"/>
  <c r="R392" i="2"/>
  <c r="M392" i="2"/>
  <c r="H392" i="2"/>
  <c r="L157" i="2"/>
  <c r="J157" i="2"/>
  <c r="F157" i="2"/>
  <c r="S157" i="2"/>
  <c r="N157" i="2"/>
  <c r="I157" i="2"/>
  <c r="E157" i="2"/>
  <c r="D163" i="2"/>
  <c r="R157" i="2"/>
  <c r="M157" i="2"/>
  <c r="H157" i="2"/>
  <c r="K157" i="2"/>
  <c r="A157" i="2"/>
  <c r="P157" i="2" s="1"/>
  <c r="Q157" i="2" s="1"/>
  <c r="G157" i="2"/>
  <c r="D401" i="2"/>
  <c r="L395" i="2"/>
  <c r="J395" i="2"/>
  <c r="F395" i="2"/>
  <c r="S395" i="2"/>
  <c r="N395" i="2"/>
  <c r="I395" i="2"/>
  <c r="E395" i="2"/>
  <c r="R395" i="2"/>
  <c r="M395" i="2"/>
  <c r="H395" i="2"/>
  <c r="A395" i="2"/>
  <c r="P395" i="2" s="1"/>
  <c r="Q395" i="2" s="1"/>
  <c r="K395" i="2"/>
  <c r="G395" i="2"/>
  <c r="D400" i="2"/>
  <c r="S394" i="2"/>
  <c r="N394" i="2"/>
  <c r="I394" i="2"/>
  <c r="E394" i="2"/>
  <c r="R394" i="2"/>
  <c r="M394" i="2"/>
  <c r="H394" i="2"/>
  <c r="K394" i="2"/>
  <c r="G394" i="2"/>
  <c r="A394" i="2"/>
  <c r="P394" i="2" s="1"/>
  <c r="Q394" i="2" s="1"/>
  <c r="F394" i="2"/>
  <c r="L394" i="2"/>
  <c r="J394" i="2"/>
  <c r="D403" i="2"/>
  <c r="R397" i="2"/>
  <c r="M397" i="2"/>
  <c r="H397" i="2"/>
  <c r="G397" i="2"/>
  <c r="N397" i="2"/>
  <c r="K397" i="2"/>
  <c r="F397" i="2"/>
  <c r="S397" i="2"/>
  <c r="J397" i="2"/>
  <c r="E397" i="2"/>
  <c r="I397" i="2"/>
  <c r="A397" i="2"/>
  <c r="P397" i="2" s="1"/>
  <c r="Q397" i="2" s="1"/>
  <c r="L397" i="2"/>
  <c r="D408" i="2" l="1"/>
  <c r="M402" i="2"/>
  <c r="H402" i="2"/>
  <c r="L402" i="2"/>
  <c r="I402" i="2"/>
  <c r="G402" i="2"/>
  <c r="A402" i="2"/>
  <c r="P402" i="2" s="1"/>
  <c r="Q402" i="2" s="1"/>
  <c r="N402" i="2"/>
  <c r="K402" i="2"/>
  <c r="F402" i="2"/>
  <c r="E402" i="2"/>
  <c r="S402" i="2"/>
  <c r="J402" i="2"/>
  <c r="R402" i="2"/>
  <c r="D409" i="2"/>
  <c r="M403" i="2"/>
  <c r="H403" i="2"/>
  <c r="J403" i="2"/>
  <c r="L403" i="2"/>
  <c r="I403" i="2"/>
  <c r="G403" i="2"/>
  <c r="K403" i="2"/>
  <c r="F403" i="2"/>
  <c r="N403" i="2"/>
  <c r="R403" i="2"/>
  <c r="E403" i="2"/>
  <c r="A403" i="2"/>
  <c r="P403" i="2" s="1"/>
  <c r="Q403" i="2" s="1"/>
  <c r="S403" i="2"/>
  <c r="D404" i="2"/>
  <c r="M398" i="2"/>
  <c r="H398" i="2"/>
  <c r="L398" i="2"/>
  <c r="I398" i="2"/>
  <c r="G398" i="2"/>
  <c r="A398" i="2"/>
  <c r="P398" i="2" s="1"/>
  <c r="Q398" i="2" s="1"/>
  <c r="N398" i="2"/>
  <c r="K398" i="2"/>
  <c r="F398" i="2"/>
  <c r="E398" i="2"/>
  <c r="S398" i="2"/>
  <c r="J398" i="2"/>
  <c r="R398" i="2"/>
  <c r="N161" i="2"/>
  <c r="I161" i="2"/>
  <c r="D167" i="2"/>
  <c r="R161" i="2"/>
  <c r="J161" i="2"/>
  <c r="L161" i="2"/>
  <c r="H161" i="2"/>
  <c r="G161" i="2"/>
  <c r="K161" i="2"/>
  <c r="F161" i="2"/>
  <c r="M161" i="2"/>
  <c r="E161" i="2"/>
  <c r="A161" i="2"/>
  <c r="P161" i="2" s="1"/>
  <c r="Q161" i="2" s="1"/>
  <c r="S161" i="2"/>
  <c r="D407" i="2"/>
  <c r="M401" i="2"/>
  <c r="H401" i="2"/>
  <c r="G401" i="2"/>
  <c r="N401" i="2"/>
  <c r="K401" i="2"/>
  <c r="F401" i="2"/>
  <c r="J401" i="2"/>
  <c r="I401" i="2"/>
  <c r="L401" i="2"/>
  <c r="R401" i="2"/>
  <c r="E401" i="2"/>
  <c r="A401" i="2"/>
  <c r="P401" i="2" s="1"/>
  <c r="Q401" i="2" s="1"/>
  <c r="S401" i="2"/>
  <c r="D405" i="2"/>
  <c r="M399" i="2"/>
  <c r="H399" i="2"/>
  <c r="J399" i="2"/>
  <c r="L399" i="2"/>
  <c r="I399" i="2"/>
  <c r="G399" i="2"/>
  <c r="K399" i="2"/>
  <c r="N399" i="2"/>
  <c r="F399" i="2"/>
  <c r="S399" i="2"/>
  <c r="A399" i="2"/>
  <c r="P399" i="2" s="1"/>
  <c r="Q399" i="2" s="1"/>
  <c r="E399" i="2"/>
  <c r="R399" i="2"/>
  <c r="L158" i="2"/>
  <c r="J158" i="2"/>
  <c r="F158" i="2"/>
  <c r="N158" i="2"/>
  <c r="I158" i="2"/>
  <c r="M158" i="2"/>
  <c r="H158" i="2"/>
  <c r="G158" i="2"/>
  <c r="D164" i="2"/>
  <c r="K158" i="2"/>
  <c r="A158" i="2"/>
  <c r="P158" i="2" s="1"/>
  <c r="Q158" i="2" s="1"/>
  <c r="R158" i="2"/>
  <c r="S158" i="2"/>
  <c r="E158" i="2"/>
  <c r="D406" i="2"/>
  <c r="M400" i="2"/>
  <c r="H400" i="2"/>
  <c r="N400" i="2"/>
  <c r="K400" i="2"/>
  <c r="F400" i="2"/>
  <c r="S400" i="2"/>
  <c r="J400" i="2"/>
  <c r="E400" i="2"/>
  <c r="L400" i="2"/>
  <c r="I400" i="2"/>
  <c r="G400" i="2"/>
  <c r="A400" i="2"/>
  <c r="P400" i="2" s="1"/>
  <c r="Q400" i="2" s="1"/>
  <c r="R400" i="2"/>
  <c r="N162" i="2"/>
  <c r="I162" i="2"/>
  <c r="M162" i="2"/>
  <c r="K162" i="2"/>
  <c r="F162" i="2"/>
  <c r="R162" i="2"/>
  <c r="J162" i="2"/>
  <c r="D168" i="2"/>
  <c r="L162" i="2"/>
  <c r="H162" i="2"/>
  <c r="G162" i="2"/>
  <c r="A162" i="2"/>
  <c r="P162" i="2" s="1"/>
  <c r="Q162" i="2" s="1"/>
  <c r="E162" i="2"/>
  <c r="S162" i="2"/>
  <c r="N163" i="2"/>
  <c r="I163" i="2"/>
  <c r="D169" i="2"/>
  <c r="G163" i="2"/>
  <c r="M163" i="2"/>
  <c r="K163" i="2"/>
  <c r="F163" i="2"/>
  <c r="J163" i="2"/>
  <c r="H163" i="2"/>
  <c r="L163" i="2"/>
  <c r="S163" i="2"/>
  <c r="R163" i="2"/>
  <c r="A163" i="2"/>
  <c r="P163" i="2" s="1"/>
  <c r="Q163" i="2" s="1"/>
  <c r="E163" i="2"/>
  <c r="D165" i="2"/>
  <c r="L159" i="2"/>
  <c r="J159" i="2"/>
  <c r="F159" i="2"/>
  <c r="N159" i="2"/>
  <c r="I159" i="2"/>
  <c r="M159" i="2"/>
  <c r="H159" i="2"/>
  <c r="K159" i="2"/>
  <c r="G159" i="2"/>
  <c r="A159" i="2"/>
  <c r="P159" i="2" s="1"/>
  <c r="Q159" i="2" s="1"/>
  <c r="R159" i="2"/>
  <c r="E159" i="2"/>
  <c r="S159" i="2"/>
  <c r="N160" i="2"/>
  <c r="I160" i="2"/>
  <c r="L160" i="2"/>
  <c r="H160" i="2"/>
  <c r="D166" i="2"/>
  <c r="G160" i="2"/>
  <c r="M160" i="2"/>
  <c r="K160" i="2"/>
  <c r="F160" i="2"/>
  <c r="J160" i="2"/>
  <c r="R160" i="2"/>
  <c r="E160" i="2"/>
  <c r="S160" i="2"/>
  <c r="A160" i="2"/>
  <c r="P160" i="2" s="1"/>
  <c r="Q160" i="2" s="1"/>
  <c r="D412" i="2" l="1"/>
  <c r="M406" i="2"/>
  <c r="H406" i="2"/>
  <c r="L406" i="2"/>
  <c r="I406" i="2"/>
  <c r="G406" i="2"/>
  <c r="N406" i="2"/>
  <c r="K406" i="2"/>
  <c r="F406" i="2"/>
  <c r="J406" i="2"/>
  <c r="R406" i="2"/>
  <c r="S406" i="2"/>
  <c r="A406" i="2"/>
  <c r="P406" i="2" s="1"/>
  <c r="Q406" i="2" s="1"/>
  <c r="E406" i="2"/>
  <c r="N165" i="2"/>
  <c r="I165" i="2"/>
  <c r="D171" i="2"/>
  <c r="J165" i="2"/>
  <c r="L165" i="2"/>
  <c r="H165" i="2"/>
  <c r="G165" i="2"/>
  <c r="K165" i="2"/>
  <c r="F165" i="2"/>
  <c r="M165" i="2"/>
  <c r="E165" i="2"/>
  <c r="R165" i="2"/>
  <c r="S165" i="2"/>
  <c r="A165" i="2"/>
  <c r="P165" i="2" s="1"/>
  <c r="Q165" i="2" s="1"/>
  <c r="N167" i="2"/>
  <c r="I167" i="2"/>
  <c r="K167" i="2"/>
  <c r="G167" i="2"/>
  <c r="D173" i="2"/>
  <c r="J167" i="2"/>
  <c r="M167" i="2"/>
  <c r="H167" i="2"/>
  <c r="F167" i="2"/>
  <c r="L167" i="2"/>
  <c r="S167" i="2"/>
  <c r="A167" i="2"/>
  <c r="P167" i="2" s="1"/>
  <c r="Q167" i="2" s="1"/>
  <c r="E167" i="2"/>
  <c r="R167" i="2"/>
  <c r="N168" i="2"/>
  <c r="I168" i="2"/>
  <c r="K168" i="2"/>
  <c r="G168" i="2"/>
  <c r="M168" i="2"/>
  <c r="H168" i="2"/>
  <c r="L168" i="2"/>
  <c r="F168" i="2"/>
  <c r="D174" i="2"/>
  <c r="J168" i="2"/>
  <c r="R168" i="2"/>
  <c r="S168" i="2"/>
  <c r="A168" i="2"/>
  <c r="P168" i="2" s="1"/>
  <c r="Q168" i="2" s="1"/>
  <c r="E168" i="2"/>
  <c r="N164" i="2"/>
  <c r="I164" i="2"/>
  <c r="L164" i="2"/>
  <c r="H164" i="2"/>
  <c r="G164" i="2"/>
  <c r="D170" i="2"/>
  <c r="M164" i="2"/>
  <c r="K164" i="2"/>
  <c r="F164" i="2"/>
  <c r="J164" i="2"/>
  <c r="A164" i="2"/>
  <c r="P164" i="2" s="1"/>
  <c r="Q164" i="2" s="1"/>
  <c r="S164" i="2"/>
  <c r="R164" i="2"/>
  <c r="E164" i="2"/>
  <c r="D411" i="2"/>
  <c r="M405" i="2"/>
  <c r="H405" i="2"/>
  <c r="G405" i="2"/>
  <c r="N405" i="2"/>
  <c r="K405" i="2"/>
  <c r="F405" i="2"/>
  <c r="J405" i="2"/>
  <c r="L405" i="2"/>
  <c r="I405" i="2"/>
  <c r="R405" i="2"/>
  <c r="A405" i="2"/>
  <c r="P405" i="2" s="1"/>
  <c r="Q405" i="2" s="1"/>
  <c r="S405" i="2"/>
  <c r="E405" i="2"/>
  <c r="D415" i="2"/>
  <c r="M409" i="2"/>
  <c r="H409" i="2"/>
  <c r="G409" i="2"/>
  <c r="N409" i="2"/>
  <c r="K409" i="2"/>
  <c r="F409" i="2"/>
  <c r="J409" i="2"/>
  <c r="I409" i="2"/>
  <c r="L409" i="2"/>
  <c r="A409" i="2"/>
  <c r="P409" i="2" s="1"/>
  <c r="Q409" i="2" s="1"/>
  <c r="S409" i="2"/>
  <c r="R409" i="2"/>
  <c r="E409" i="2"/>
  <c r="D410" i="2"/>
  <c r="M404" i="2"/>
  <c r="H404" i="2"/>
  <c r="N404" i="2"/>
  <c r="K404" i="2"/>
  <c r="F404" i="2"/>
  <c r="J404" i="2"/>
  <c r="L404" i="2"/>
  <c r="I404" i="2"/>
  <c r="G404" i="2"/>
  <c r="A404" i="2"/>
  <c r="P404" i="2" s="1"/>
  <c r="Q404" i="2" s="1"/>
  <c r="S404" i="2"/>
  <c r="E404" i="2"/>
  <c r="R404" i="2"/>
  <c r="N166" i="2"/>
  <c r="I166" i="2"/>
  <c r="M166" i="2"/>
  <c r="K166" i="2"/>
  <c r="F166" i="2"/>
  <c r="J166" i="2"/>
  <c r="D172" i="2"/>
  <c r="L166" i="2"/>
  <c r="H166" i="2"/>
  <c r="G166" i="2"/>
  <c r="S166" i="2"/>
  <c r="A166" i="2"/>
  <c r="P166" i="2" s="1"/>
  <c r="Q166" i="2" s="1"/>
  <c r="E166" i="2"/>
  <c r="R166" i="2"/>
  <c r="N169" i="2"/>
  <c r="I169" i="2"/>
  <c r="K169" i="2"/>
  <c r="G169" i="2"/>
  <c r="D175" i="2"/>
  <c r="J169" i="2"/>
  <c r="M169" i="2"/>
  <c r="H169" i="2"/>
  <c r="L169" i="2"/>
  <c r="F169" i="2"/>
  <c r="R169" i="2"/>
  <c r="S169" i="2"/>
  <c r="A169" i="2"/>
  <c r="P169" i="2" s="1"/>
  <c r="Q169" i="2" s="1"/>
  <c r="E169" i="2"/>
  <c r="D413" i="2"/>
  <c r="M407" i="2"/>
  <c r="H407" i="2"/>
  <c r="J407" i="2"/>
  <c r="L407" i="2"/>
  <c r="I407" i="2"/>
  <c r="G407" i="2"/>
  <c r="F407" i="2"/>
  <c r="N407" i="2"/>
  <c r="K407" i="2"/>
  <c r="S407" i="2"/>
  <c r="E407" i="2"/>
  <c r="R407" i="2"/>
  <c r="A407" i="2"/>
  <c r="P407" i="2" s="1"/>
  <c r="Q407" i="2" s="1"/>
  <c r="D414" i="2"/>
  <c r="M408" i="2"/>
  <c r="H408" i="2"/>
  <c r="N408" i="2"/>
  <c r="K408" i="2"/>
  <c r="F408" i="2"/>
  <c r="J408" i="2"/>
  <c r="L408" i="2"/>
  <c r="I408" i="2"/>
  <c r="G408" i="2"/>
  <c r="S408" i="2"/>
  <c r="A408" i="2"/>
  <c r="P408" i="2" s="1"/>
  <c r="Q408" i="2" s="1"/>
  <c r="E408" i="2"/>
  <c r="R408" i="2"/>
  <c r="N175" i="2" l="1"/>
  <c r="I175" i="2"/>
  <c r="K175" i="2"/>
  <c r="G175" i="2"/>
  <c r="J175" i="2"/>
  <c r="M175" i="2"/>
  <c r="H175" i="2"/>
  <c r="D181" i="2"/>
  <c r="F175" i="2"/>
  <c r="L175" i="2"/>
  <c r="E175" i="2"/>
  <c r="R175" i="2"/>
  <c r="A175" i="2"/>
  <c r="P175" i="2" s="1"/>
  <c r="Q175" i="2" s="1"/>
  <c r="S175" i="2"/>
  <c r="D419" i="2"/>
  <c r="M413" i="2"/>
  <c r="H413" i="2"/>
  <c r="K413" i="2"/>
  <c r="G413" i="2"/>
  <c r="N413" i="2"/>
  <c r="I413" i="2"/>
  <c r="L413" i="2"/>
  <c r="F413" i="2"/>
  <c r="J413" i="2"/>
  <c r="S413" i="2"/>
  <c r="E413" i="2"/>
  <c r="R413" i="2"/>
  <c r="A413" i="2"/>
  <c r="P413" i="2" s="1"/>
  <c r="Q413" i="2" s="1"/>
  <c r="M415" i="2"/>
  <c r="H415" i="2"/>
  <c r="K415" i="2"/>
  <c r="G415" i="2"/>
  <c r="D421" i="2"/>
  <c r="N415" i="2"/>
  <c r="I415" i="2"/>
  <c r="L415" i="2"/>
  <c r="F415" i="2"/>
  <c r="J415" i="2"/>
  <c r="S415" i="2"/>
  <c r="E415" i="2"/>
  <c r="A415" i="2"/>
  <c r="P415" i="2" s="1"/>
  <c r="Q415" i="2" s="1"/>
  <c r="R415" i="2"/>
  <c r="M411" i="2"/>
  <c r="H411" i="2"/>
  <c r="K411" i="2"/>
  <c r="G411" i="2"/>
  <c r="D417" i="2"/>
  <c r="N411" i="2"/>
  <c r="I411" i="2"/>
  <c r="L411" i="2"/>
  <c r="F411" i="2"/>
  <c r="J411" i="2"/>
  <c r="S411" i="2"/>
  <c r="A411" i="2"/>
  <c r="P411" i="2" s="1"/>
  <c r="Q411" i="2" s="1"/>
  <c r="R411" i="2"/>
  <c r="E411" i="2"/>
  <c r="N174" i="2"/>
  <c r="I174" i="2"/>
  <c r="D180" i="2"/>
  <c r="K174" i="2"/>
  <c r="G174" i="2"/>
  <c r="M174" i="2"/>
  <c r="H174" i="2"/>
  <c r="L174" i="2"/>
  <c r="F174" i="2"/>
  <c r="J174" i="2"/>
  <c r="S174" i="2"/>
  <c r="R174" i="2"/>
  <c r="E174" i="2"/>
  <c r="A174" i="2"/>
  <c r="P174" i="2" s="1"/>
  <c r="Q174" i="2" s="1"/>
  <c r="M414" i="2"/>
  <c r="H414" i="2"/>
  <c r="D420" i="2"/>
  <c r="K414" i="2"/>
  <c r="G414" i="2"/>
  <c r="J414" i="2"/>
  <c r="N414" i="2"/>
  <c r="I414" i="2"/>
  <c r="L414" i="2"/>
  <c r="F414" i="2"/>
  <c r="E414" i="2"/>
  <c r="A414" i="2"/>
  <c r="P414" i="2" s="1"/>
  <c r="Q414" i="2" s="1"/>
  <c r="R414" i="2"/>
  <c r="S414" i="2"/>
  <c r="M410" i="2"/>
  <c r="H410" i="2"/>
  <c r="D416" i="2"/>
  <c r="K410" i="2"/>
  <c r="G410" i="2"/>
  <c r="J410" i="2"/>
  <c r="N410" i="2"/>
  <c r="I410" i="2"/>
  <c r="L410" i="2"/>
  <c r="F410" i="2"/>
  <c r="E410" i="2"/>
  <c r="R410" i="2"/>
  <c r="S410" i="2"/>
  <c r="A410" i="2"/>
  <c r="P410" i="2" s="1"/>
  <c r="Q410" i="2" s="1"/>
  <c r="N170" i="2"/>
  <c r="I170" i="2"/>
  <c r="D176" i="2"/>
  <c r="K170" i="2"/>
  <c r="G170" i="2"/>
  <c r="M170" i="2"/>
  <c r="H170" i="2"/>
  <c r="L170" i="2"/>
  <c r="F170" i="2"/>
  <c r="J170" i="2"/>
  <c r="S170" i="2"/>
  <c r="R170" i="2"/>
  <c r="E170" i="2"/>
  <c r="A170" i="2"/>
  <c r="P170" i="2" s="1"/>
  <c r="Q170" i="2" s="1"/>
  <c r="D178" i="2"/>
  <c r="N172" i="2"/>
  <c r="I172" i="2"/>
  <c r="K172" i="2"/>
  <c r="G172" i="2"/>
  <c r="M172" i="2"/>
  <c r="H172" i="2"/>
  <c r="L172" i="2"/>
  <c r="F172" i="2"/>
  <c r="J172" i="2"/>
  <c r="E172" i="2"/>
  <c r="R172" i="2"/>
  <c r="A172" i="2"/>
  <c r="P172" i="2" s="1"/>
  <c r="Q172" i="2" s="1"/>
  <c r="S172" i="2"/>
  <c r="N173" i="2"/>
  <c r="I173" i="2"/>
  <c r="K173" i="2"/>
  <c r="G173" i="2"/>
  <c r="J173" i="2"/>
  <c r="D179" i="2"/>
  <c r="M173" i="2"/>
  <c r="H173" i="2"/>
  <c r="L173" i="2"/>
  <c r="F173" i="2"/>
  <c r="R173" i="2"/>
  <c r="S173" i="2"/>
  <c r="A173" i="2"/>
  <c r="P173" i="2" s="1"/>
  <c r="Q173" i="2" s="1"/>
  <c r="E173" i="2"/>
  <c r="N171" i="2"/>
  <c r="I171" i="2"/>
  <c r="K171" i="2"/>
  <c r="G171" i="2"/>
  <c r="D177" i="2"/>
  <c r="J171" i="2"/>
  <c r="M171" i="2"/>
  <c r="H171" i="2"/>
  <c r="F171" i="2"/>
  <c r="L171" i="2"/>
  <c r="R171" i="2"/>
  <c r="A171" i="2"/>
  <c r="P171" i="2" s="1"/>
  <c r="Q171" i="2" s="1"/>
  <c r="S171" i="2"/>
  <c r="E171" i="2"/>
  <c r="M412" i="2"/>
  <c r="H412" i="2"/>
  <c r="K412" i="2"/>
  <c r="G412" i="2"/>
  <c r="D418" i="2"/>
  <c r="J412" i="2"/>
  <c r="N412" i="2"/>
  <c r="I412" i="2"/>
  <c r="F412" i="2"/>
  <c r="L412" i="2"/>
  <c r="A412" i="2"/>
  <c r="P412" i="2" s="1"/>
  <c r="Q412" i="2" s="1"/>
  <c r="R412" i="2"/>
  <c r="S412" i="2"/>
  <c r="E412" i="2"/>
  <c r="L176" i="2" l="1"/>
  <c r="J176" i="2"/>
  <c r="F176" i="2"/>
  <c r="R176" i="2"/>
  <c r="M176" i="2"/>
  <c r="H176" i="2"/>
  <c r="D182" i="2"/>
  <c r="N176" i="2"/>
  <c r="I176" i="2"/>
  <c r="G176" i="2"/>
  <c r="S176" i="2"/>
  <c r="E176" i="2"/>
  <c r="A176" i="2"/>
  <c r="P176" i="2" s="1"/>
  <c r="Q176" i="2" s="1"/>
  <c r="K176" i="2"/>
  <c r="K181" i="2"/>
  <c r="G181" i="2"/>
  <c r="A181" i="2"/>
  <c r="P181" i="2" s="1"/>
  <c r="Q181" i="2" s="1"/>
  <c r="S181" i="2"/>
  <c r="N181" i="2"/>
  <c r="I181" i="2"/>
  <c r="E181" i="2"/>
  <c r="J181" i="2"/>
  <c r="D187" i="2"/>
  <c r="M181" i="2"/>
  <c r="H181" i="2"/>
  <c r="L181" i="2"/>
  <c r="F181" i="2"/>
  <c r="R181" i="2"/>
  <c r="K418" i="2"/>
  <c r="G418" i="2"/>
  <c r="A418" i="2"/>
  <c r="P418" i="2" s="1"/>
  <c r="Q418" i="2" s="1"/>
  <c r="L418" i="2"/>
  <c r="J418" i="2"/>
  <c r="F418" i="2"/>
  <c r="D424" i="2"/>
  <c r="S418" i="2"/>
  <c r="N418" i="2"/>
  <c r="I418" i="2"/>
  <c r="E418" i="2"/>
  <c r="R418" i="2"/>
  <c r="M418" i="2"/>
  <c r="H418" i="2"/>
  <c r="K177" i="2"/>
  <c r="G177" i="2"/>
  <c r="A177" i="2"/>
  <c r="P177" i="2" s="1"/>
  <c r="Q177" i="2" s="1"/>
  <c r="S177" i="2"/>
  <c r="N177" i="2"/>
  <c r="I177" i="2"/>
  <c r="E177" i="2"/>
  <c r="L177" i="2"/>
  <c r="F177" i="2"/>
  <c r="D183" i="2"/>
  <c r="R177" i="2"/>
  <c r="J177" i="2"/>
  <c r="M177" i="2"/>
  <c r="H177" i="2"/>
  <c r="S179" i="2"/>
  <c r="N179" i="2"/>
  <c r="I179" i="2"/>
  <c r="E179" i="2"/>
  <c r="K179" i="2"/>
  <c r="G179" i="2"/>
  <c r="A179" i="2"/>
  <c r="P179" i="2" s="1"/>
  <c r="Q179" i="2" s="1"/>
  <c r="M179" i="2"/>
  <c r="H179" i="2"/>
  <c r="L179" i="2"/>
  <c r="F179" i="2"/>
  <c r="R179" i="2"/>
  <c r="J179" i="2"/>
  <c r="D185" i="2"/>
  <c r="S416" i="2"/>
  <c r="N416" i="2"/>
  <c r="I416" i="2"/>
  <c r="E416" i="2"/>
  <c r="R416" i="2"/>
  <c r="M416" i="2"/>
  <c r="H416" i="2"/>
  <c r="D422" i="2"/>
  <c r="K416" i="2"/>
  <c r="G416" i="2"/>
  <c r="A416" i="2"/>
  <c r="P416" i="2" s="1"/>
  <c r="Q416" i="2" s="1"/>
  <c r="J416" i="2"/>
  <c r="F416" i="2"/>
  <c r="L416" i="2"/>
  <c r="L417" i="2"/>
  <c r="J417" i="2"/>
  <c r="F417" i="2"/>
  <c r="S417" i="2"/>
  <c r="N417" i="2"/>
  <c r="I417" i="2"/>
  <c r="E417" i="2"/>
  <c r="D423" i="2"/>
  <c r="R417" i="2"/>
  <c r="M417" i="2"/>
  <c r="H417" i="2"/>
  <c r="G417" i="2"/>
  <c r="A417" i="2"/>
  <c r="P417" i="2" s="1"/>
  <c r="Q417" i="2" s="1"/>
  <c r="K417" i="2"/>
  <c r="R419" i="2"/>
  <c r="M419" i="2"/>
  <c r="H419" i="2"/>
  <c r="K419" i="2"/>
  <c r="G419" i="2"/>
  <c r="A419" i="2"/>
  <c r="P419" i="2" s="1"/>
  <c r="Q419" i="2" s="1"/>
  <c r="D425" i="2"/>
  <c r="L419" i="2"/>
  <c r="J419" i="2"/>
  <c r="F419" i="2"/>
  <c r="N419" i="2"/>
  <c r="I419" i="2"/>
  <c r="S419" i="2"/>
  <c r="E419" i="2"/>
  <c r="L180" i="2"/>
  <c r="J180" i="2"/>
  <c r="F180" i="2"/>
  <c r="R180" i="2"/>
  <c r="M180" i="2"/>
  <c r="H180" i="2"/>
  <c r="D186" i="2"/>
  <c r="S180" i="2"/>
  <c r="E180" i="2"/>
  <c r="K180" i="2"/>
  <c r="A180" i="2"/>
  <c r="P180" i="2" s="1"/>
  <c r="Q180" i="2" s="1"/>
  <c r="N180" i="2"/>
  <c r="I180" i="2"/>
  <c r="G180" i="2"/>
  <c r="R178" i="2"/>
  <c r="M178" i="2"/>
  <c r="H178" i="2"/>
  <c r="L178" i="2"/>
  <c r="J178" i="2"/>
  <c r="F178" i="2"/>
  <c r="K178" i="2"/>
  <c r="A178" i="2"/>
  <c r="P178" i="2" s="1"/>
  <c r="Q178" i="2" s="1"/>
  <c r="N178" i="2"/>
  <c r="I178" i="2"/>
  <c r="D184" i="2"/>
  <c r="G178" i="2"/>
  <c r="S178" i="2"/>
  <c r="E178" i="2"/>
  <c r="S420" i="2"/>
  <c r="N420" i="2"/>
  <c r="I420" i="2"/>
  <c r="E420" i="2"/>
  <c r="R420" i="2"/>
  <c r="M420" i="2"/>
  <c r="H420" i="2"/>
  <c r="D426" i="2"/>
  <c r="K420" i="2"/>
  <c r="G420" i="2"/>
  <c r="A420" i="2"/>
  <c r="P420" i="2" s="1"/>
  <c r="Q420" i="2" s="1"/>
  <c r="L420" i="2"/>
  <c r="J420" i="2"/>
  <c r="F420" i="2"/>
  <c r="L421" i="2"/>
  <c r="J421" i="2"/>
  <c r="F421" i="2"/>
  <c r="S421" i="2"/>
  <c r="N421" i="2"/>
  <c r="I421" i="2"/>
  <c r="E421" i="2"/>
  <c r="D427" i="2"/>
  <c r="R421" i="2"/>
  <c r="M421" i="2"/>
  <c r="H421" i="2"/>
  <c r="K421" i="2"/>
  <c r="G421" i="2"/>
  <c r="A421" i="2"/>
  <c r="P421" i="2" s="1"/>
  <c r="Q421" i="2" s="1"/>
  <c r="D191" i="2" l="1"/>
  <c r="K185" i="2"/>
  <c r="G185" i="2"/>
  <c r="S185" i="2"/>
  <c r="N185" i="2"/>
  <c r="I185" i="2"/>
  <c r="E185" i="2"/>
  <c r="J185" i="2"/>
  <c r="M185" i="2"/>
  <c r="H185" i="2"/>
  <c r="A185" i="2"/>
  <c r="P185" i="2" s="1"/>
  <c r="Q185" i="2" s="1"/>
  <c r="L185" i="2"/>
  <c r="F185" i="2"/>
  <c r="R185" i="2"/>
  <c r="L427" i="2"/>
  <c r="J427" i="2"/>
  <c r="F427" i="2"/>
  <c r="N427" i="2"/>
  <c r="I427" i="2"/>
  <c r="D433" i="2"/>
  <c r="M427" i="2"/>
  <c r="H427" i="2"/>
  <c r="K427" i="2"/>
  <c r="G427" i="2"/>
  <c r="A427" i="2"/>
  <c r="P427" i="2" s="1"/>
  <c r="Q427" i="2" s="1"/>
  <c r="S427" i="2"/>
  <c r="E427" i="2"/>
  <c r="R427" i="2"/>
  <c r="L426" i="2"/>
  <c r="J426" i="2"/>
  <c r="F426" i="2"/>
  <c r="N426" i="2"/>
  <c r="I426" i="2"/>
  <c r="D432" i="2"/>
  <c r="M426" i="2"/>
  <c r="H426" i="2"/>
  <c r="G426" i="2"/>
  <c r="K426" i="2"/>
  <c r="R426" i="2"/>
  <c r="A426" i="2"/>
  <c r="P426" i="2" s="1"/>
  <c r="Q426" i="2" s="1"/>
  <c r="S426" i="2"/>
  <c r="E426" i="2"/>
  <c r="D192" i="2"/>
  <c r="K186" i="2"/>
  <c r="G186" i="2"/>
  <c r="S186" i="2"/>
  <c r="N186" i="2"/>
  <c r="I186" i="2"/>
  <c r="E186" i="2"/>
  <c r="R186" i="2"/>
  <c r="J186" i="2"/>
  <c r="M186" i="2"/>
  <c r="H186" i="2"/>
  <c r="A186" i="2"/>
  <c r="P186" i="2" s="1"/>
  <c r="Q186" i="2" s="1"/>
  <c r="F186" i="2"/>
  <c r="L186" i="2"/>
  <c r="L425" i="2"/>
  <c r="J425" i="2"/>
  <c r="F425" i="2"/>
  <c r="N425" i="2"/>
  <c r="I425" i="2"/>
  <c r="D431" i="2"/>
  <c r="M425" i="2"/>
  <c r="H425" i="2"/>
  <c r="K425" i="2"/>
  <c r="G425" i="2"/>
  <c r="R425" i="2"/>
  <c r="E425" i="2"/>
  <c r="A425" i="2"/>
  <c r="P425" i="2" s="1"/>
  <c r="Q425" i="2" s="1"/>
  <c r="S425" i="2"/>
  <c r="D193" i="2"/>
  <c r="K187" i="2"/>
  <c r="G187" i="2"/>
  <c r="S187" i="2"/>
  <c r="N187" i="2"/>
  <c r="I187" i="2"/>
  <c r="E187" i="2"/>
  <c r="L187" i="2"/>
  <c r="F187" i="2"/>
  <c r="R187" i="2"/>
  <c r="J187" i="2"/>
  <c r="A187" i="2"/>
  <c r="P187" i="2" s="1"/>
  <c r="Q187" i="2" s="1"/>
  <c r="H187" i="2"/>
  <c r="M187" i="2"/>
  <c r="K182" i="2"/>
  <c r="G182" i="2"/>
  <c r="S182" i="2"/>
  <c r="N182" i="2"/>
  <c r="I182" i="2"/>
  <c r="E182" i="2"/>
  <c r="R182" i="2"/>
  <c r="J182" i="2"/>
  <c r="M182" i="2"/>
  <c r="H182" i="2"/>
  <c r="A182" i="2"/>
  <c r="P182" i="2" s="1"/>
  <c r="Q182" i="2" s="1"/>
  <c r="D188" i="2"/>
  <c r="F182" i="2"/>
  <c r="L182" i="2"/>
  <c r="L423" i="2"/>
  <c r="J423" i="2"/>
  <c r="F423" i="2"/>
  <c r="N423" i="2"/>
  <c r="I423" i="2"/>
  <c r="D429" i="2"/>
  <c r="M423" i="2"/>
  <c r="H423" i="2"/>
  <c r="K423" i="2"/>
  <c r="G423" i="2"/>
  <c r="A423" i="2"/>
  <c r="P423" i="2" s="1"/>
  <c r="Q423" i="2" s="1"/>
  <c r="R423" i="2"/>
  <c r="S423" i="2"/>
  <c r="E423" i="2"/>
  <c r="L422" i="2"/>
  <c r="J422" i="2"/>
  <c r="F422" i="2"/>
  <c r="N422" i="2"/>
  <c r="I422" i="2"/>
  <c r="D428" i="2"/>
  <c r="M422" i="2"/>
  <c r="H422" i="2"/>
  <c r="G422" i="2"/>
  <c r="K422" i="2"/>
  <c r="R422" i="2"/>
  <c r="E422" i="2"/>
  <c r="A422" i="2"/>
  <c r="P422" i="2" s="1"/>
  <c r="Q422" i="2" s="1"/>
  <c r="S422" i="2"/>
  <c r="K183" i="2"/>
  <c r="G183" i="2"/>
  <c r="S183" i="2"/>
  <c r="N183" i="2"/>
  <c r="I183" i="2"/>
  <c r="E183" i="2"/>
  <c r="L183" i="2"/>
  <c r="F183" i="2"/>
  <c r="D189" i="2"/>
  <c r="R183" i="2"/>
  <c r="J183" i="2"/>
  <c r="H183" i="2"/>
  <c r="A183" i="2"/>
  <c r="P183" i="2" s="1"/>
  <c r="Q183" i="2" s="1"/>
  <c r="M183" i="2"/>
  <c r="D190" i="2"/>
  <c r="K184" i="2"/>
  <c r="G184" i="2"/>
  <c r="S184" i="2"/>
  <c r="N184" i="2"/>
  <c r="I184" i="2"/>
  <c r="E184" i="2"/>
  <c r="M184" i="2"/>
  <c r="H184" i="2"/>
  <c r="A184" i="2"/>
  <c r="P184" i="2" s="1"/>
  <c r="Q184" i="2" s="1"/>
  <c r="L184" i="2"/>
  <c r="F184" i="2"/>
  <c r="R184" i="2"/>
  <c r="J184" i="2"/>
  <c r="L424" i="2"/>
  <c r="J424" i="2"/>
  <c r="F424" i="2"/>
  <c r="N424" i="2"/>
  <c r="I424" i="2"/>
  <c r="D430" i="2"/>
  <c r="M424" i="2"/>
  <c r="H424" i="2"/>
  <c r="K424" i="2"/>
  <c r="G424" i="2"/>
  <c r="S424" i="2"/>
  <c r="E424" i="2"/>
  <c r="R424" i="2"/>
  <c r="A424" i="2"/>
  <c r="P424" i="2" s="1"/>
  <c r="Q424" i="2" s="1"/>
  <c r="L428" i="2" l="1"/>
  <c r="J428" i="2"/>
  <c r="F428" i="2"/>
  <c r="N428" i="2"/>
  <c r="I428" i="2"/>
  <c r="D434" i="2"/>
  <c r="M428" i="2"/>
  <c r="H428" i="2"/>
  <c r="K428" i="2"/>
  <c r="G428" i="2"/>
  <c r="A428" i="2"/>
  <c r="P428" i="2" s="1"/>
  <c r="Q428" i="2" s="1"/>
  <c r="R428" i="2"/>
  <c r="S428" i="2"/>
  <c r="E428" i="2"/>
  <c r="D195" i="2"/>
  <c r="K189" i="2"/>
  <c r="G189" i="2"/>
  <c r="N189" i="2"/>
  <c r="I189" i="2"/>
  <c r="L189" i="2"/>
  <c r="F189" i="2"/>
  <c r="J189" i="2"/>
  <c r="M189" i="2"/>
  <c r="H189" i="2"/>
  <c r="R189" i="2"/>
  <c r="A189" i="2"/>
  <c r="P189" i="2" s="1"/>
  <c r="Q189" i="2" s="1"/>
  <c r="S189" i="2"/>
  <c r="E189" i="2"/>
  <c r="M192" i="2"/>
  <c r="H192" i="2"/>
  <c r="K192" i="2"/>
  <c r="G192" i="2"/>
  <c r="N192" i="2"/>
  <c r="I192" i="2"/>
  <c r="D198" i="2"/>
  <c r="L192" i="2"/>
  <c r="J192" i="2"/>
  <c r="F192" i="2"/>
  <c r="A192" i="2"/>
  <c r="P192" i="2" s="1"/>
  <c r="Q192" i="2" s="1"/>
  <c r="E192" i="2"/>
  <c r="R192" i="2"/>
  <c r="S192" i="2"/>
  <c r="L433" i="2"/>
  <c r="J433" i="2"/>
  <c r="F433" i="2"/>
  <c r="N433" i="2"/>
  <c r="I433" i="2"/>
  <c r="D439" i="2"/>
  <c r="M433" i="2"/>
  <c r="H433" i="2"/>
  <c r="K433" i="2"/>
  <c r="G433" i="2"/>
  <c r="R433" i="2"/>
  <c r="E433" i="2"/>
  <c r="A433" i="2"/>
  <c r="P433" i="2" s="1"/>
  <c r="Q433" i="2" s="1"/>
  <c r="S433" i="2"/>
  <c r="L431" i="2"/>
  <c r="J431" i="2"/>
  <c r="F431" i="2"/>
  <c r="N431" i="2"/>
  <c r="I431" i="2"/>
  <c r="D437" i="2"/>
  <c r="M431" i="2"/>
  <c r="H431" i="2"/>
  <c r="K431" i="2"/>
  <c r="G431" i="2"/>
  <c r="E431" i="2"/>
  <c r="A431" i="2"/>
  <c r="P431" i="2" s="1"/>
  <c r="Q431" i="2" s="1"/>
  <c r="S431" i="2"/>
  <c r="R431" i="2"/>
  <c r="L430" i="2"/>
  <c r="J430" i="2"/>
  <c r="F430" i="2"/>
  <c r="N430" i="2"/>
  <c r="I430" i="2"/>
  <c r="D436" i="2"/>
  <c r="M430" i="2"/>
  <c r="H430" i="2"/>
  <c r="G430" i="2"/>
  <c r="K430" i="2"/>
  <c r="E430" i="2"/>
  <c r="R430" i="2"/>
  <c r="A430" i="2"/>
  <c r="P430" i="2" s="1"/>
  <c r="Q430" i="2" s="1"/>
  <c r="S430" i="2"/>
  <c r="L429" i="2"/>
  <c r="J429" i="2"/>
  <c r="F429" i="2"/>
  <c r="N429" i="2"/>
  <c r="I429" i="2"/>
  <c r="D435" i="2"/>
  <c r="M429" i="2"/>
  <c r="H429" i="2"/>
  <c r="K429" i="2"/>
  <c r="G429" i="2"/>
  <c r="R429" i="2"/>
  <c r="A429" i="2"/>
  <c r="P429" i="2" s="1"/>
  <c r="Q429" i="2" s="1"/>
  <c r="S429" i="2"/>
  <c r="E429" i="2"/>
  <c r="M193" i="2"/>
  <c r="H193" i="2"/>
  <c r="K193" i="2"/>
  <c r="G193" i="2"/>
  <c r="D199" i="2"/>
  <c r="N193" i="2"/>
  <c r="I193" i="2"/>
  <c r="J193" i="2"/>
  <c r="F193" i="2"/>
  <c r="L193" i="2"/>
  <c r="R193" i="2"/>
  <c r="A193" i="2"/>
  <c r="P193" i="2" s="1"/>
  <c r="Q193" i="2" s="1"/>
  <c r="S193" i="2"/>
  <c r="E193" i="2"/>
  <c r="D196" i="2"/>
  <c r="M190" i="2"/>
  <c r="H190" i="2"/>
  <c r="K190" i="2"/>
  <c r="G190" i="2"/>
  <c r="N190" i="2"/>
  <c r="I190" i="2"/>
  <c r="F190" i="2"/>
  <c r="L190" i="2"/>
  <c r="J190" i="2"/>
  <c r="A190" i="2"/>
  <c r="P190" i="2" s="1"/>
  <c r="Q190" i="2" s="1"/>
  <c r="S190" i="2"/>
  <c r="E190" i="2"/>
  <c r="R190" i="2"/>
  <c r="D194" i="2"/>
  <c r="K188" i="2"/>
  <c r="G188" i="2"/>
  <c r="N188" i="2"/>
  <c r="I188" i="2"/>
  <c r="J188" i="2"/>
  <c r="A188" i="2"/>
  <c r="P188" i="2" s="1"/>
  <c r="Q188" i="2" s="1"/>
  <c r="M188" i="2"/>
  <c r="H188" i="2"/>
  <c r="L188" i="2"/>
  <c r="F188" i="2"/>
  <c r="R188" i="2"/>
  <c r="E188" i="2"/>
  <c r="S188" i="2"/>
  <c r="L432" i="2"/>
  <c r="J432" i="2"/>
  <c r="F432" i="2"/>
  <c r="N432" i="2"/>
  <c r="I432" i="2"/>
  <c r="D438" i="2"/>
  <c r="M432" i="2"/>
  <c r="H432" i="2"/>
  <c r="K432" i="2"/>
  <c r="G432" i="2"/>
  <c r="R432" i="2"/>
  <c r="A432" i="2"/>
  <c r="P432" i="2" s="1"/>
  <c r="Q432" i="2" s="1"/>
  <c r="S432" i="2"/>
  <c r="E432" i="2"/>
  <c r="M191" i="2"/>
  <c r="H191" i="2"/>
  <c r="D197" i="2"/>
  <c r="K191" i="2"/>
  <c r="G191" i="2"/>
  <c r="N191" i="2"/>
  <c r="I191" i="2"/>
  <c r="L191" i="2"/>
  <c r="J191" i="2"/>
  <c r="F191" i="2"/>
  <c r="A191" i="2"/>
  <c r="P191" i="2" s="1"/>
  <c r="Q191" i="2" s="1"/>
  <c r="R191" i="2"/>
  <c r="S191" i="2"/>
  <c r="E191" i="2"/>
  <c r="L436" i="2" l="1"/>
  <c r="J436" i="2"/>
  <c r="F436" i="2"/>
  <c r="D442" i="2"/>
  <c r="N436" i="2"/>
  <c r="I436" i="2"/>
  <c r="M436" i="2"/>
  <c r="H436" i="2"/>
  <c r="K436" i="2"/>
  <c r="G436" i="2"/>
  <c r="S436" i="2"/>
  <c r="E436" i="2"/>
  <c r="A436" i="2"/>
  <c r="P436" i="2" s="1"/>
  <c r="Q436" i="2" s="1"/>
  <c r="R436" i="2"/>
  <c r="L198" i="2"/>
  <c r="J198" i="2"/>
  <c r="F198" i="2"/>
  <c r="D204" i="2"/>
  <c r="N198" i="2"/>
  <c r="G198" i="2"/>
  <c r="M198" i="2"/>
  <c r="K198" i="2"/>
  <c r="H198" i="2"/>
  <c r="I198" i="2"/>
  <c r="A198" i="2"/>
  <c r="P198" i="2" s="1"/>
  <c r="Q198" i="2" s="1"/>
  <c r="S198" i="2"/>
  <c r="E198" i="2"/>
  <c r="R198" i="2"/>
  <c r="L197" i="2"/>
  <c r="J197" i="2"/>
  <c r="F197" i="2"/>
  <c r="M197" i="2"/>
  <c r="K197" i="2"/>
  <c r="I197" i="2"/>
  <c r="N197" i="2"/>
  <c r="G197" i="2"/>
  <c r="D203" i="2"/>
  <c r="H197" i="2"/>
  <c r="A197" i="2"/>
  <c r="P197" i="2" s="1"/>
  <c r="Q197" i="2" s="1"/>
  <c r="S197" i="2"/>
  <c r="E197" i="2"/>
  <c r="R197" i="2"/>
  <c r="L437" i="2"/>
  <c r="J437" i="2"/>
  <c r="F437" i="2"/>
  <c r="N437" i="2"/>
  <c r="I437" i="2"/>
  <c r="D443" i="2"/>
  <c r="M437" i="2"/>
  <c r="H437" i="2"/>
  <c r="K437" i="2"/>
  <c r="G437" i="2"/>
  <c r="A437" i="2"/>
  <c r="P437" i="2" s="1"/>
  <c r="Q437" i="2" s="1"/>
  <c r="S437" i="2"/>
  <c r="R437" i="2"/>
  <c r="E437" i="2"/>
  <c r="M194" i="2"/>
  <c r="H194" i="2"/>
  <c r="D200" i="2"/>
  <c r="K194" i="2"/>
  <c r="G194" i="2"/>
  <c r="N194" i="2"/>
  <c r="I194" i="2"/>
  <c r="F194" i="2"/>
  <c r="L194" i="2"/>
  <c r="J194" i="2"/>
  <c r="R194" i="2"/>
  <c r="S194" i="2"/>
  <c r="E194" i="2"/>
  <c r="A194" i="2"/>
  <c r="P194" i="2" s="1"/>
  <c r="Q194" i="2" s="1"/>
  <c r="D205" i="2"/>
  <c r="L199" i="2"/>
  <c r="J199" i="2"/>
  <c r="F199" i="2"/>
  <c r="H199" i="2"/>
  <c r="N199" i="2"/>
  <c r="G199" i="2"/>
  <c r="I199" i="2"/>
  <c r="M199" i="2"/>
  <c r="K199" i="2"/>
  <c r="E199" i="2"/>
  <c r="S199" i="2"/>
  <c r="A199" i="2"/>
  <c r="P199" i="2" s="1"/>
  <c r="Q199" i="2" s="1"/>
  <c r="R199" i="2"/>
  <c r="D445" i="2"/>
  <c r="L439" i="2"/>
  <c r="J439" i="2"/>
  <c r="F439" i="2"/>
  <c r="N439" i="2"/>
  <c r="I439" i="2"/>
  <c r="M439" i="2"/>
  <c r="H439" i="2"/>
  <c r="K439" i="2"/>
  <c r="G439" i="2"/>
  <c r="E439" i="2"/>
  <c r="R439" i="2"/>
  <c r="A439" i="2"/>
  <c r="P439" i="2" s="1"/>
  <c r="Q439" i="2" s="1"/>
  <c r="S439" i="2"/>
  <c r="D201" i="2"/>
  <c r="L195" i="2"/>
  <c r="J195" i="2"/>
  <c r="H195" i="2"/>
  <c r="N195" i="2"/>
  <c r="G195" i="2"/>
  <c r="I195" i="2"/>
  <c r="M195" i="2"/>
  <c r="K195" i="2"/>
  <c r="F195" i="2"/>
  <c r="A195" i="2"/>
  <c r="P195" i="2" s="1"/>
  <c r="Q195" i="2" s="1"/>
  <c r="E195" i="2"/>
  <c r="R195" i="2"/>
  <c r="S195" i="2"/>
  <c r="L434" i="2"/>
  <c r="J434" i="2"/>
  <c r="F434" i="2"/>
  <c r="N434" i="2"/>
  <c r="I434" i="2"/>
  <c r="M434" i="2"/>
  <c r="H434" i="2"/>
  <c r="G434" i="2"/>
  <c r="D440" i="2"/>
  <c r="K434" i="2"/>
  <c r="S434" i="2"/>
  <c r="R434" i="2"/>
  <c r="A434" i="2"/>
  <c r="P434" i="2" s="1"/>
  <c r="Q434" i="2" s="1"/>
  <c r="E434" i="2"/>
  <c r="L438" i="2"/>
  <c r="J438" i="2"/>
  <c r="F438" i="2"/>
  <c r="N438" i="2"/>
  <c r="I438" i="2"/>
  <c r="M438" i="2"/>
  <c r="H438" i="2"/>
  <c r="D444" i="2"/>
  <c r="G438" i="2"/>
  <c r="K438" i="2"/>
  <c r="R438" i="2"/>
  <c r="A438" i="2"/>
  <c r="P438" i="2" s="1"/>
  <c r="Q438" i="2" s="1"/>
  <c r="S438" i="2"/>
  <c r="E438" i="2"/>
  <c r="L196" i="2"/>
  <c r="J196" i="2"/>
  <c r="F196" i="2"/>
  <c r="D202" i="2"/>
  <c r="I196" i="2"/>
  <c r="H196" i="2"/>
  <c r="M196" i="2"/>
  <c r="K196" i="2"/>
  <c r="N196" i="2"/>
  <c r="G196" i="2"/>
  <c r="S196" i="2"/>
  <c r="A196" i="2"/>
  <c r="P196" i="2" s="1"/>
  <c r="Q196" i="2" s="1"/>
  <c r="E196" i="2"/>
  <c r="R196" i="2"/>
  <c r="D441" i="2"/>
  <c r="L435" i="2"/>
  <c r="J435" i="2"/>
  <c r="F435" i="2"/>
  <c r="N435" i="2"/>
  <c r="I435" i="2"/>
  <c r="M435" i="2"/>
  <c r="H435" i="2"/>
  <c r="K435" i="2"/>
  <c r="G435" i="2"/>
  <c r="R435" i="2"/>
  <c r="A435" i="2"/>
  <c r="P435" i="2" s="1"/>
  <c r="Q435" i="2" s="1"/>
  <c r="S435" i="2"/>
  <c r="E435" i="2"/>
  <c r="D447" i="2" l="1"/>
  <c r="R441" i="2"/>
  <c r="M441" i="2"/>
  <c r="H441" i="2"/>
  <c r="K441" i="2"/>
  <c r="G441" i="2"/>
  <c r="A441" i="2"/>
  <c r="P441" i="2" s="1"/>
  <c r="Q441" i="2" s="1"/>
  <c r="L441" i="2"/>
  <c r="J441" i="2"/>
  <c r="F441" i="2"/>
  <c r="I441" i="2"/>
  <c r="S441" i="2"/>
  <c r="E441" i="2"/>
  <c r="N441" i="2"/>
  <c r="D446" i="2"/>
  <c r="K440" i="2"/>
  <c r="G440" i="2"/>
  <c r="A440" i="2"/>
  <c r="P440" i="2" s="1"/>
  <c r="Q440" i="2" s="1"/>
  <c r="L440" i="2"/>
  <c r="J440" i="2"/>
  <c r="F440" i="2"/>
  <c r="S440" i="2"/>
  <c r="N440" i="2"/>
  <c r="I440" i="2"/>
  <c r="E440" i="2"/>
  <c r="M440" i="2"/>
  <c r="H440" i="2"/>
  <c r="R440" i="2"/>
  <c r="D207" i="2"/>
  <c r="R201" i="2"/>
  <c r="M201" i="2"/>
  <c r="H201" i="2"/>
  <c r="G201" i="2"/>
  <c r="N201" i="2"/>
  <c r="K201" i="2"/>
  <c r="F201" i="2"/>
  <c r="L201" i="2"/>
  <c r="I201" i="2"/>
  <c r="A201" i="2"/>
  <c r="P201" i="2" s="1"/>
  <c r="Q201" i="2" s="1"/>
  <c r="J201" i="2"/>
  <c r="E201" i="2"/>
  <c r="S201" i="2"/>
  <c r="D206" i="2"/>
  <c r="K200" i="2"/>
  <c r="G200" i="2"/>
  <c r="A200" i="2"/>
  <c r="P200" i="2" s="1"/>
  <c r="Q200" i="2" s="1"/>
  <c r="S200" i="2"/>
  <c r="M200" i="2"/>
  <c r="J200" i="2"/>
  <c r="E200" i="2"/>
  <c r="R200" i="2"/>
  <c r="L200" i="2"/>
  <c r="I200" i="2"/>
  <c r="N200" i="2"/>
  <c r="F200" i="2"/>
  <c r="H200" i="2"/>
  <c r="D448" i="2"/>
  <c r="S442" i="2"/>
  <c r="N442" i="2"/>
  <c r="I442" i="2"/>
  <c r="E442" i="2"/>
  <c r="R442" i="2"/>
  <c r="M442" i="2"/>
  <c r="H442" i="2"/>
  <c r="K442" i="2"/>
  <c r="G442" i="2"/>
  <c r="A442" i="2"/>
  <c r="P442" i="2" s="1"/>
  <c r="Q442" i="2" s="1"/>
  <c r="J442" i="2"/>
  <c r="F442" i="2"/>
  <c r="L442" i="2"/>
  <c r="D450" i="2"/>
  <c r="K444" i="2"/>
  <c r="G444" i="2"/>
  <c r="A444" i="2"/>
  <c r="P444" i="2" s="1"/>
  <c r="Q444" i="2" s="1"/>
  <c r="L444" i="2"/>
  <c r="J444" i="2"/>
  <c r="F444" i="2"/>
  <c r="S444" i="2"/>
  <c r="N444" i="2"/>
  <c r="I444" i="2"/>
  <c r="E444" i="2"/>
  <c r="R444" i="2"/>
  <c r="M444" i="2"/>
  <c r="H444" i="2"/>
  <c r="D208" i="2"/>
  <c r="S202" i="2"/>
  <c r="N202" i="2"/>
  <c r="I202" i="2"/>
  <c r="E202" i="2"/>
  <c r="R202" i="2"/>
  <c r="J202" i="2"/>
  <c r="L202" i="2"/>
  <c r="H202" i="2"/>
  <c r="A202" i="2"/>
  <c r="P202" i="2" s="1"/>
  <c r="Q202" i="2" s="1"/>
  <c r="M202" i="2"/>
  <c r="K202" i="2"/>
  <c r="F202" i="2"/>
  <c r="G202" i="2"/>
  <c r="L205" i="2"/>
  <c r="J205" i="2"/>
  <c r="F205" i="2"/>
  <c r="D211" i="2"/>
  <c r="R205" i="2"/>
  <c r="M205" i="2"/>
  <c r="H205" i="2"/>
  <c r="G205" i="2"/>
  <c r="S205" i="2"/>
  <c r="E205" i="2"/>
  <c r="N205" i="2"/>
  <c r="I205" i="2"/>
  <c r="A205" i="2"/>
  <c r="P205" i="2" s="1"/>
  <c r="Q205" i="2" s="1"/>
  <c r="K205" i="2"/>
  <c r="D449" i="2"/>
  <c r="L443" i="2"/>
  <c r="J443" i="2"/>
  <c r="F443" i="2"/>
  <c r="S443" i="2"/>
  <c r="N443" i="2"/>
  <c r="I443" i="2"/>
  <c r="E443" i="2"/>
  <c r="R443" i="2"/>
  <c r="M443" i="2"/>
  <c r="H443" i="2"/>
  <c r="G443" i="2"/>
  <c r="A443" i="2"/>
  <c r="P443" i="2" s="1"/>
  <c r="Q443" i="2" s="1"/>
  <c r="K443" i="2"/>
  <c r="D451" i="2"/>
  <c r="R445" i="2"/>
  <c r="M445" i="2"/>
  <c r="H445" i="2"/>
  <c r="K445" i="2"/>
  <c r="G445" i="2"/>
  <c r="A445" i="2"/>
  <c r="P445" i="2" s="1"/>
  <c r="Q445" i="2" s="1"/>
  <c r="L445" i="2"/>
  <c r="J445" i="2"/>
  <c r="F445" i="2"/>
  <c r="N445" i="2"/>
  <c r="I445" i="2"/>
  <c r="E445" i="2"/>
  <c r="S445" i="2"/>
  <c r="D209" i="2"/>
  <c r="L203" i="2"/>
  <c r="J203" i="2"/>
  <c r="F203" i="2"/>
  <c r="N203" i="2"/>
  <c r="G203" i="2"/>
  <c r="S203" i="2"/>
  <c r="M203" i="2"/>
  <c r="K203" i="2"/>
  <c r="E203" i="2"/>
  <c r="H203" i="2"/>
  <c r="A203" i="2"/>
  <c r="P203" i="2" s="1"/>
  <c r="Q203" i="2" s="1"/>
  <c r="I203" i="2"/>
  <c r="R203" i="2"/>
  <c r="S204" i="2"/>
  <c r="N204" i="2"/>
  <c r="I204" i="2"/>
  <c r="D210" i="2"/>
  <c r="K204" i="2"/>
  <c r="G204" i="2"/>
  <c r="A204" i="2"/>
  <c r="P204" i="2" s="1"/>
  <c r="Q204" i="2" s="1"/>
  <c r="J204" i="2"/>
  <c r="M204" i="2"/>
  <c r="H204" i="2"/>
  <c r="R204" i="2"/>
  <c r="E204" i="2"/>
  <c r="L204" i="2"/>
  <c r="F204" i="2"/>
  <c r="L209" i="2" l="1"/>
  <c r="J209" i="2"/>
  <c r="F209" i="2"/>
  <c r="D215" i="2"/>
  <c r="M209" i="2"/>
  <c r="H209" i="2"/>
  <c r="G209" i="2"/>
  <c r="N209" i="2"/>
  <c r="I209" i="2"/>
  <c r="K209" i="2"/>
  <c r="S209" i="2"/>
  <c r="R209" i="2"/>
  <c r="E209" i="2"/>
  <c r="A209" i="2"/>
  <c r="P209" i="2" s="1"/>
  <c r="Q209" i="2" s="1"/>
  <c r="L207" i="2"/>
  <c r="J207" i="2"/>
  <c r="F207" i="2"/>
  <c r="D213" i="2"/>
  <c r="M207" i="2"/>
  <c r="H207" i="2"/>
  <c r="G207" i="2"/>
  <c r="N207" i="2"/>
  <c r="I207" i="2"/>
  <c r="K207" i="2"/>
  <c r="E207" i="2"/>
  <c r="A207" i="2"/>
  <c r="P207" i="2" s="1"/>
  <c r="Q207" i="2" s="1"/>
  <c r="R207" i="2"/>
  <c r="S207" i="2"/>
  <c r="L210" i="2"/>
  <c r="J210" i="2"/>
  <c r="F210" i="2"/>
  <c r="D216" i="2"/>
  <c r="M210" i="2"/>
  <c r="H210" i="2"/>
  <c r="K210" i="2"/>
  <c r="N210" i="2"/>
  <c r="I210" i="2"/>
  <c r="G210" i="2"/>
  <c r="R210" i="2"/>
  <c r="A210" i="2"/>
  <c r="P210" i="2" s="1"/>
  <c r="Q210" i="2" s="1"/>
  <c r="E210" i="2"/>
  <c r="S210" i="2"/>
  <c r="L206" i="2"/>
  <c r="J206" i="2"/>
  <c r="F206" i="2"/>
  <c r="D212" i="2"/>
  <c r="M206" i="2"/>
  <c r="H206" i="2"/>
  <c r="K206" i="2"/>
  <c r="N206" i="2"/>
  <c r="I206" i="2"/>
  <c r="G206" i="2"/>
  <c r="R206" i="2"/>
  <c r="A206" i="2"/>
  <c r="P206" i="2" s="1"/>
  <c r="Q206" i="2" s="1"/>
  <c r="S206" i="2"/>
  <c r="E206" i="2"/>
  <c r="L211" i="2"/>
  <c r="J211" i="2"/>
  <c r="F211" i="2"/>
  <c r="D217" i="2"/>
  <c r="M211" i="2"/>
  <c r="H211" i="2"/>
  <c r="G211" i="2"/>
  <c r="N211" i="2"/>
  <c r="I211" i="2"/>
  <c r="K211" i="2"/>
  <c r="S211" i="2"/>
  <c r="A211" i="2"/>
  <c r="P211" i="2" s="1"/>
  <c r="Q211" i="2" s="1"/>
  <c r="E211" i="2"/>
  <c r="R211" i="2"/>
  <c r="M451" i="2"/>
  <c r="H451" i="2"/>
  <c r="K451" i="2"/>
  <c r="G451" i="2"/>
  <c r="L451" i="2"/>
  <c r="J451" i="2"/>
  <c r="F451" i="2"/>
  <c r="A451" i="2"/>
  <c r="P451" i="2" s="1"/>
  <c r="Q451" i="2" s="1"/>
  <c r="N451" i="2"/>
  <c r="D457" i="2"/>
  <c r="I451" i="2"/>
  <c r="S451" i="2"/>
  <c r="E451" i="2"/>
  <c r="R451" i="2"/>
  <c r="M450" i="2"/>
  <c r="H450" i="2"/>
  <c r="K450" i="2"/>
  <c r="G450" i="2"/>
  <c r="D456" i="2"/>
  <c r="L450" i="2"/>
  <c r="J450" i="2"/>
  <c r="F450" i="2"/>
  <c r="A450" i="2"/>
  <c r="P450" i="2" s="1"/>
  <c r="Q450" i="2" s="1"/>
  <c r="I450" i="2"/>
  <c r="S450" i="2"/>
  <c r="E450" i="2"/>
  <c r="N450" i="2"/>
  <c r="R450" i="2"/>
  <c r="D452" i="2"/>
  <c r="M446" i="2"/>
  <c r="H446" i="2"/>
  <c r="K446" i="2"/>
  <c r="G446" i="2"/>
  <c r="L446" i="2"/>
  <c r="J446" i="2"/>
  <c r="F446" i="2"/>
  <c r="A446" i="2"/>
  <c r="P446" i="2" s="1"/>
  <c r="Q446" i="2" s="1"/>
  <c r="I446" i="2"/>
  <c r="S446" i="2"/>
  <c r="E446" i="2"/>
  <c r="N446" i="2"/>
  <c r="R446" i="2"/>
  <c r="L208" i="2"/>
  <c r="J208" i="2"/>
  <c r="F208" i="2"/>
  <c r="D214" i="2"/>
  <c r="M208" i="2"/>
  <c r="H208" i="2"/>
  <c r="K208" i="2"/>
  <c r="N208" i="2"/>
  <c r="I208" i="2"/>
  <c r="G208" i="2"/>
  <c r="S208" i="2"/>
  <c r="E208" i="2"/>
  <c r="A208" i="2"/>
  <c r="P208" i="2" s="1"/>
  <c r="Q208" i="2" s="1"/>
  <c r="R208" i="2"/>
  <c r="M449" i="2"/>
  <c r="H449" i="2"/>
  <c r="D455" i="2"/>
  <c r="K449" i="2"/>
  <c r="G449" i="2"/>
  <c r="L449" i="2"/>
  <c r="J449" i="2"/>
  <c r="F449" i="2"/>
  <c r="A449" i="2"/>
  <c r="P449" i="2" s="1"/>
  <c r="Q449" i="2" s="1"/>
  <c r="N449" i="2"/>
  <c r="I449" i="2"/>
  <c r="E449" i="2"/>
  <c r="S449" i="2"/>
  <c r="R449" i="2"/>
  <c r="D454" i="2"/>
  <c r="M448" i="2"/>
  <c r="H448" i="2"/>
  <c r="K448" i="2"/>
  <c r="G448" i="2"/>
  <c r="L448" i="2"/>
  <c r="J448" i="2"/>
  <c r="F448" i="2"/>
  <c r="A448" i="2"/>
  <c r="P448" i="2" s="1"/>
  <c r="Q448" i="2" s="1"/>
  <c r="I448" i="2"/>
  <c r="S448" i="2"/>
  <c r="E448" i="2"/>
  <c r="N448" i="2"/>
  <c r="R448" i="2"/>
  <c r="D453" i="2"/>
  <c r="M447" i="2"/>
  <c r="H447" i="2"/>
  <c r="K447" i="2"/>
  <c r="G447" i="2"/>
  <c r="L447" i="2"/>
  <c r="J447" i="2"/>
  <c r="F447" i="2"/>
  <c r="A447" i="2"/>
  <c r="P447" i="2" s="1"/>
  <c r="Q447" i="2" s="1"/>
  <c r="N447" i="2"/>
  <c r="I447" i="2"/>
  <c r="S447" i="2"/>
  <c r="E447" i="2"/>
  <c r="R447" i="2"/>
  <c r="K454" i="2" l="1"/>
  <c r="G454" i="2"/>
  <c r="D460" i="2"/>
  <c r="L454" i="2"/>
  <c r="I454" i="2"/>
  <c r="H454" i="2"/>
  <c r="N454" i="2"/>
  <c r="F454" i="2"/>
  <c r="M454" i="2"/>
  <c r="J454" i="2"/>
  <c r="R454" i="2"/>
  <c r="A454" i="2"/>
  <c r="P454" i="2" s="1"/>
  <c r="Q454" i="2" s="1"/>
  <c r="E454" i="2"/>
  <c r="S454" i="2"/>
  <c r="M453" i="2"/>
  <c r="H453" i="2"/>
  <c r="K453" i="2"/>
  <c r="G453" i="2"/>
  <c r="D459" i="2"/>
  <c r="L453" i="2"/>
  <c r="J453" i="2"/>
  <c r="F453" i="2"/>
  <c r="I453" i="2"/>
  <c r="N453" i="2"/>
  <c r="S453" i="2"/>
  <c r="E453" i="2"/>
  <c r="R453" i="2"/>
  <c r="A453" i="2"/>
  <c r="P453" i="2" s="1"/>
  <c r="Q453" i="2" s="1"/>
  <c r="L214" i="2"/>
  <c r="J214" i="2"/>
  <c r="F214" i="2"/>
  <c r="D220" i="2"/>
  <c r="M214" i="2"/>
  <c r="H214" i="2"/>
  <c r="K214" i="2"/>
  <c r="N214" i="2"/>
  <c r="I214" i="2"/>
  <c r="G214" i="2"/>
  <c r="S214" i="2"/>
  <c r="R214" i="2"/>
  <c r="E214" i="2"/>
  <c r="A214" i="2"/>
  <c r="P214" i="2" s="1"/>
  <c r="Q214" i="2" s="1"/>
  <c r="D458" i="2"/>
  <c r="M452" i="2"/>
  <c r="H452" i="2"/>
  <c r="K452" i="2"/>
  <c r="G452" i="2"/>
  <c r="L452" i="2"/>
  <c r="J452" i="2"/>
  <c r="F452" i="2"/>
  <c r="I452" i="2"/>
  <c r="N452" i="2"/>
  <c r="E452" i="2"/>
  <c r="R452" i="2"/>
  <c r="A452" i="2"/>
  <c r="P452" i="2" s="1"/>
  <c r="Q452" i="2" s="1"/>
  <c r="S452" i="2"/>
  <c r="L217" i="2"/>
  <c r="J217" i="2"/>
  <c r="F217" i="2"/>
  <c r="N217" i="2"/>
  <c r="I217" i="2"/>
  <c r="D223" i="2"/>
  <c r="M217" i="2"/>
  <c r="H217" i="2"/>
  <c r="G217" i="2"/>
  <c r="K217" i="2"/>
  <c r="A217" i="2"/>
  <c r="P217" i="2" s="1"/>
  <c r="Q217" i="2" s="1"/>
  <c r="S217" i="2"/>
  <c r="E217" i="2"/>
  <c r="R217" i="2"/>
  <c r="L215" i="2"/>
  <c r="J215" i="2"/>
  <c r="F215" i="2"/>
  <c r="N215" i="2"/>
  <c r="I215" i="2"/>
  <c r="D221" i="2"/>
  <c r="M215" i="2"/>
  <c r="H215" i="2"/>
  <c r="K215" i="2"/>
  <c r="G215" i="2"/>
  <c r="S215" i="2"/>
  <c r="E215" i="2"/>
  <c r="R215" i="2"/>
  <c r="A215" i="2"/>
  <c r="P215" i="2" s="1"/>
  <c r="Q215" i="2" s="1"/>
  <c r="L216" i="2"/>
  <c r="J216" i="2"/>
  <c r="F216" i="2"/>
  <c r="N216" i="2"/>
  <c r="I216" i="2"/>
  <c r="D222" i="2"/>
  <c r="M216" i="2"/>
  <c r="H216" i="2"/>
  <c r="K216" i="2"/>
  <c r="G216" i="2"/>
  <c r="S216" i="2"/>
  <c r="E216" i="2"/>
  <c r="R216" i="2"/>
  <c r="A216" i="2"/>
  <c r="P216" i="2" s="1"/>
  <c r="Q216" i="2" s="1"/>
  <c r="L212" i="2"/>
  <c r="J212" i="2"/>
  <c r="F212" i="2"/>
  <c r="D218" i="2"/>
  <c r="M212" i="2"/>
  <c r="H212" i="2"/>
  <c r="K212" i="2"/>
  <c r="N212" i="2"/>
  <c r="I212" i="2"/>
  <c r="G212" i="2"/>
  <c r="S212" i="2"/>
  <c r="A212" i="2"/>
  <c r="P212" i="2" s="1"/>
  <c r="Q212" i="2" s="1"/>
  <c r="E212" i="2"/>
  <c r="R212" i="2"/>
  <c r="K455" i="2"/>
  <c r="G455" i="2"/>
  <c r="M455" i="2"/>
  <c r="J455" i="2"/>
  <c r="L455" i="2"/>
  <c r="I455" i="2"/>
  <c r="H455" i="2"/>
  <c r="A455" i="2"/>
  <c r="P455" i="2" s="1"/>
  <c r="Q455" i="2" s="1"/>
  <c r="F455" i="2"/>
  <c r="D461" i="2"/>
  <c r="N455" i="2"/>
  <c r="R455" i="2"/>
  <c r="S455" i="2"/>
  <c r="E455" i="2"/>
  <c r="K456" i="2"/>
  <c r="G456" i="2"/>
  <c r="N456" i="2"/>
  <c r="F456" i="2"/>
  <c r="M456" i="2"/>
  <c r="J456" i="2"/>
  <c r="D462" i="2"/>
  <c r="R456" i="2"/>
  <c r="L456" i="2"/>
  <c r="I456" i="2"/>
  <c r="H456" i="2"/>
  <c r="A456" i="2"/>
  <c r="P456" i="2" s="1"/>
  <c r="Q456" i="2" s="1"/>
  <c r="E456" i="2"/>
  <c r="S456" i="2"/>
  <c r="K457" i="2"/>
  <c r="G457" i="2"/>
  <c r="H457" i="2"/>
  <c r="D463" i="2"/>
  <c r="N457" i="2"/>
  <c r="F457" i="2"/>
  <c r="S457" i="2"/>
  <c r="M457" i="2"/>
  <c r="J457" i="2"/>
  <c r="E457" i="2"/>
  <c r="I457" i="2"/>
  <c r="R457" i="2"/>
  <c r="L457" i="2"/>
  <c r="A457" i="2"/>
  <c r="P457" i="2" s="1"/>
  <c r="Q457" i="2" s="1"/>
  <c r="L213" i="2"/>
  <c r="J213" i="2"/>
  <c r="F213" i="2"/>
  <c r="D219" i="2"/>
  <c r="M213" i="2"/>
  <c r="H213" i="2"/>
  <c r="G213" i="2"/>
  <c r="N213" i="2"/>
  <c r="I213" i="2"/>
  <c r="K213" i="2"/>
  <c r="R213" i="2"/>
  <c r="A213" i="2"/>
  <c r="P213" i="2" s="1"/>
  <c r="Q213" i="2" s="1"/>
  <c r="S213" i="2"/>
  <c r="E213" i="2"/>
  <c r="L462" i="2" l="1"/>
  <c r="J462" i="2"/>
  <c r="F462" i="2"/>
  <c r="N462" i="2"/>
  <c r="I462" i="2"/>
  <c r="D468" i="2"/>
  <c r="K462" i="2"/>
  <c r="G462" i="2"/>
  <c r="H462" i="2"/>
  <c r="R462" i="2"/>
  <c r="M462" i="2"/>
  <c r="S462" i="2"/>
  <c r="E462" i="2"/>
  <c r="A462" i="2"/>
  <c r="P462" i="2" s="1"/>
  <c r="Q462" i="2" s="1"/>
  <c r="D469" i="2"/>
  <c r="L463" i="2"/>
  <c r="J463" i="2"/>
  <c r="F463" i="2"/>
  <c r="N463" i="2"/>
  <c r="I463" i="2"/>
  <c r="K463" i="2"/>
  <c r="G463" i="2"/>
  <c r="H463" i="2"/>
  <c r="M463" i="2"/>
  <c r="E463" i="2"/>
  <c r="S463" i="2"/>
  <c r="R463" i="2"/>
  <c r="A463" i="2"/>
  <c r="P463" i="2" s="1"/>
  <c r="Q463" i="2" s="1"/>
  <c r="L461" i="2"/>
  <c r="J461" i="2"/>
  <c r="F461" i="2"/>
  <c r="N461" i="2"/>
  <c r="I461" i="2"/>
  <c r="K461" i="2"/>
  <c r="G461" i="2"/>
  <c r="M461" i="2"/>
  <c r="D467" i="2"/>
  <c r="H461" i="2"/>
  <c r="R461" i="2"/>
  <c r="A461" i="2"/>
  <c r="P461" i="2" s="1"/>
  <c r="Q461" i="2" s="1"/>
  <c r="S461" i="2"/>
  <c r="E461" i="2"/>
  <c r="L221" i="2"/>
  <c r="J221" i="2"/>
  <c r="F221" i="2"/>
  <c r="N221" i="2"/>
  <c r="I221" i="2"/>
  <c r="D227" i="2"/>
  <c r="M221" i="2"/>
  <c r="H221" i="2"/>
  <c r="G221" i="2"/>
  <c r="K221" i="2"/>
  <c r="S221" i="2"/>
  <c r="E221" i="2"/>
  <c r="R221" i="2"/>
  <c r="A221" i="2"/>
  <c r="P221" i="2" s="1"/>
  <c r="Q221" i="2" s="1"/>
  <c r="L458" i="2"/>
  <c r="J458" i="2"/>
  <c r="F458" i="2"/>
  <c r="D464" i="2"/>
  <c r="K458" i="2"/>
  <c r="G458" i="2"/>
  <c r="N458" i="2"/>
  <c r="I458" i="2"/>
  <c r="M458" i="2"/>
  <c r="H458" i="2"/>
  <c r="S458" i="2"/>
  <c r="R458" i="2"/>
  <c r="E458" i="2"/>
  <c r="A458" i="2"/>
  <c r="P458" i="2" s="1"/>
  <c r="Q458" i="2" s="1"/>
  <c r="D465" i="2"/>
  <c r="L459" i="2"/>
  <c r="J459" i="2"/>
  <c r="F459" i="2"/>
  <c r="K459" i="2"/>
  <c r="G459" i="2"/>
  <c r="M459" i="2"/>
  <c r="H459" i="2"/>
  <c r="N459" i="2"/>
  <c r="I459" i="2"/>
  <c r="E459" i="2"/>
  <c r="A459" i="2"/>
  <c r="P459" i="2" s="1"/>
  <c r="Q459" i="2" s="1"/>
  <c r="R459" i="2"/>
  <c r="S459" i="2"/>
  <c r="L460" i="2"/>
  <c r="J460" i="2"/>
  <c r="F460" i="2"/>
  <c r="D466" i="2"/>
  <c r="K460" i="2"/>
  <c r="G460" i="2"/>
  <c r="N460" i="2"/>
  <c r="I460" i="2"/>
  <c r="M460" i="2"/>
  <c r="H460" i="2"/>
  <c r="E460" i="2"/>
  <c r="S460" i="2"/>
  <c r="A460" i="2"/>
  <c r="P460" i="2" s="1"/>
  <c r="Q460" i="2" s="1"/>
  <c r="R460" i="2"/>
  <c r="D225" i="2"/>
  <c r="L219" i="2"/>
  <c r="J219" i="2"/>
  <c r="F219" i="2"/>
  <c r="N219" i="2"/>
  <c r="I219" i="2"/>
  <c r="M219" i="2"/>
  <c r="H219" i="2"/>
  <c r="K219" i="2"/>
  <c r="G219" i="2"/>
  <c r="E219" i="2"/>
  <c r="R219" i="2"/>
  <c r="A219" i="2"/>
  <c r="P219" i="2" s="1"/>
  <c r="Q219" i="2" s="1"/>
  <c r="S219" i="2"/>
  <c r="L218" i="2"/>
  <c r="J218" i="2"/>
  <c r="F218" i="2"/>
  <c r="N218" i="2"/>
  <c r="I218" i="2"/>
  <c r="M218" i="2"/>
  <c r="H218" i="2"/>
  <c r="G218" i="2"/>
  <c r="K218" i="2"/>
  <c r="D224" i="2"/>
  <c r="S218" i="2"/>
  <c r="E218" i="2"/>
  <c r="R218" i="2"/>
  <c r="A218" i="2"/>
  <c r="P218" i="2" s="1"/>
  <c r="Q218" i="2" s="1"/>
  <c r="D229" i="2"/>
  <c r="L223" i="2"/>
  <c r="J223" i="2"/>
  <c r="F223" i="2"/>
  <c r="N223" i="2"/>
  <c r="I223" i="2"/>
  <c r="M223" i="2"/>
  <c r="H223" i="2"/>
  <c r="K223" i="2"/>
  <c r="G223" i="2"/>
  <c r="E223" i="2"/>
  <c r="R223" i="2"/>
  <c r="S223" i="2"/>
  <c r="A223" i="2"/>
  <c r="P223" i="2" s="1"/>
  <c r="Q223" i="2" s="1"/>
  <c r="L220" i="2"/>
  <c r="J220" i="2"/>
  <c r="F220" i="2"/>
  <c r="D226" i="2"/>
  <c r="N220" i="2"/>
  <c r="I220" i="2"/>
  <c r="M220" i="2"/>
  <c r="H220" i="2"/>
  <c r="K220" i="2"/>
  <c r="G220" i="2"/>
  <c r="S220" i="2"/>
  <c r="E220" i="2"/>
  <c r="R220" i="2"/>
  <c r="A220" i="2"/>
  <c r="P220" i="2" s="1"/>
  <c r="Q220" i="2" s="1"/>
  <c r="L222" i="2"/>
  <c r="J222" i="2"/>
  <c r="F222" i="2"/>
  <c r="N222" i="2"/>
  <c r="I222" i="2"/>
  <c r="M222" i="2"/>
  <c r="H222" i="2"/>
  <c r="D228" i="2"/>
  <c r="G222" i="2"/>
  <c r="K222" i="2"/>
  <c r="R222" i="2"/>
  <c r="A222" i="2"/>
  <c r="P222" i="2" s="1"/>
  <c r="Q222" i="2" s="1"/>
  <c r="S222" i="2"/>
  <c r="E222" i="2"/>
  <c r="D231" i="2" l="1"/>
  <c r="R225" i="2"/>
  <c r="M225" i="2"/>
  <c r="H225" i="2"/>
  <c r="K225" i="2"/>
  <c r="G225" i="2"/>
  <c r="A225" i="2"/>
  <c r="P225" i="2" s="1"/>
  <c r="Q225" i="2" s="1"/>
  <c r="L225" i="2"/>
  <c r="J225" i="2"/>
  <c r="F225" i="2"/>
  <c r="I225" i="2"/>
  <c r="S225" i="2"/>
  <c r="E225" i="2"/>
  <c r="N225" i="2"/>
  <c r="D470" i="2"/>
  <c r="K464" i="2"/>
  <c r="G464" i="2"/>
  <c r="A464" i="2"/>
  <c r="P464" i="2" s="1"/>
  <c r="Q464" i="2" s="1"/>
  <c r="L464" i="2"/>
  <c r="J464" i="2"/>
  <c r="F464" i="2"/>
  <c r="R464" i="2"/>
  <c r="M464" i="2"/>
  <c r="H464" i="2"/>
  <c r="S464" i="2"/>
  <c r="E464" i="2"/>
  <c r="N464" i="2"/>
  <c r="I464" i="2"/>
  <c r="D234" i="2"/>
  <c r="K228" i="2"/>
  <c r="G228" i="2"/>
  <c r="A228" i="2"/>
  <c r="P228" i="2" s="1"/>
  <c r="Q228" i="2" s="1"/>
  <c r="L228" i="2"/>
  <c r="J228" i="2"/>
  <c r="F228" i="2"/>
  <c r="S228" i="2"/>
  <c r="N228" i="2"/>
  <c r="I228" i="2"/>
  <c r="E228" i="2"/>
  <c r="M228" i="2"/>
  <c r="R228" i="2"/>
  <c r="H228" i="2"/>
  <c r="D232" i="2"/>
  <c r="S226" i="2"/>
  <c r="N226" i="2"/>
  <c r="I226" i="2"/>
  <c r="E226" i="2"/>
  <c r="R226" i="2"/>
  <c r="M226" i="2"/>
  <c r="H226" i="2"/>
  <c r="K226" i="2"/>
  <c r="G226" i="2"/>
  <c r="A226" i="2"/>
  <c r="P226" i="2" s="1"/>
  <c r="Q226" i="2" s="1"/>
  <c r="F226" i="2"/>
  <c r="J226" i="2"/>
  <c r="L226" i="2"/>
  <c r="D235" i="2"/>
  <c r="R229" i="2"/>
  <c r="M229" i="2"/>
  <c r="H229" i="2"/>
  <c r="K229" i="2"/>
  <c r="G229" i="2"/>
  <c r="A229" i="2"/>
  <c r="P229" i="2" s="1"/>
  <c r="Q229" i="2" s="1"/>
  <c r="L229" i="2"/>
  <c r="J229" i="2"/>
  <c r="F229" i="2"/>
  <c r="I229" i="2"/>
  <c r="N229" i="2"/>
  <c r="S229" i="2"/>
  <c r="E229" i="2"/>
  <c r="D472" i="2"/>
  <c r="S466" i="2"/>
  <c r="N466" i="2"/>
  <c r="I466" i="2"/>
  <c r="E466" i="2"/>
  <c r="R466" i="2"/>
  <c r="M466" i="2"/>
  <c r="H466" i="2"/>
  <c r="L466" i="2"/>
  <c r="J466" i="2"/>
  <c r="F466" i="2"/>
  <c r="K466" i="2"/>
  <c r="G466" i="2"/>
  <c r="A466" i="2"/>
  <c r="P466" i="2" s="1"/>
  <c r="Q466" i="2" s="1"/>
  <c r="D471" i="2"/>
  <c r="R465" i="2"/>
  <c r="M465" i="2"/>
  <c r="H465" i="2"/>
  <c r="K465" i="2"/>
  <c r="G465" i="2"/>
  <c r="A465" i="2"/>
  <c r="P465" i="2" s="1"/>
  <c r="Q465" i="2" s="1"/>
  <c r="S465" i="2"/>
  <c r="N465" i="2"/>
  <c r="I465" i="2"/>
  <c r="E465" i="2"/>
  <c r="L465" i="2"/>
  <c r="J465" i="2"/>
  <c r="F465" i="2"/>
  <c r="D233" i="2"/>
  <c r="L227" i="2"/>
  <c r="J227" i="2"/>
  <c r="F227" i="2"/>
  <c r="S227" i="2"/>
  <c r="N227" i="2"/>
  <c r="I227" i="2"/>
  <c r="E227" i="2"/>
  <c r="R227" i="2"/>
  <c r="M227" i="2"/>
  <c r="H227" i="2"/>
  <c r="A227" i="2"/>
  <c r="P227" i="2" s="1"/>
  <c r="Q227" i="2" s="1"/>
  <c r="G227" i="2"/>
  <c r="K227" i="2"/>
  <c r="D473" i="2"/>
  <c r="L467" i="2"/>
  <c r="J467" i="2"/>
  <c r="F467" i="2"/>
  <c r="S467" i="2"/>
  <c r="N467" i="2"/>
  <c r="I467" i="2"/>
  <c r="E467" i="2"/>
  <c r="K467" i="2"/>
  <c r="G467" i="2"/>
  <c r="A467" i="2"/>
  <c r="P467" i="2" s="1"/>
  <c r="Q467" i="2" s="1"/>
  <c r="H467" i="2"/>
  <c r="R467" i="2"/>
  <c r="M467" i="2"/>
  <c r="D475" i="2"/>
  <c r="R469" i="2"/>
  <c r="M469" i="2"/>
  <c r="H469" i="2"/>
  <c r="K469" i="2"/>
  <c r="G469" i="2"/>
  <c r="A469" i="2"/>
  <c r="P469" i="2" s="1"/>
  <c r="Q469" i="2" s="1"/>
  <c r="S469" i="2"/>
  <c r="N469" i="2"/>
  <c r="I469" i="2"/>
  <c r="E469" i="2"/>
  <c r="F469" i="2"/>
  <c r="L469" i="2"/>
  <c r="J469" i="2"/>
  <c r="D474" i="2"/>
  <c r="K468" i="2"/>
  <c r="G468" i="2"/>
  <c r="A468" i="2"/>
  <c r="P468" i="2" s="1"/>
  <c r="Q468" i="2" s="1"/>
  <c r="L468" i="2"/>
  <c r="J468" i="2"/>
  <c r="F468" i="2"/>
  <c r="R468" i="2"/>
  <c r="M468" i="2"/>
  <c r="H468" i="2"/>
  <c r="I468" i="2"/>
  <c r="S468" i="2"/>
  <c r="E468" i="2"/>
  <c r="N468" i="2"/>
  <c r="D230" i="2"/>
  <c r="K224" i="2"/>
  <c r="G224" i="2"/>
  <c r="A224" i="2"/>
  <c r="P224" i="2" s="1"/>
  <c r="Q224" i="2" s="1"/>
  <c r="L224" i="2"/>
  <c r="J224" i="2"/>
  <c r="F224" i="2"/>
  <c r="S224" i="2"/>
  <c r="N224" i="2"/>
  <c r="I224" i="2"/>
  <c r="E224" i="2"/>
  <c r="H224" i="2"/>
  <c r="M224" i="2"/>
  <c r="R224" i="2"/>
  <c r="D236" i="2" l="1"/>
  <c r="M230" i="2"/>
  <c r="H230" i="2"/>
  <c r="K230" i="2"/>
  <c r="G230" i="2"/>
  <c r="L230" i="2"/>
  <c r="J230" i="2"/>
  <c r="F230" i="2"/>
  <c r="S230" i="2"/>
  <c r="E230" i="2"/>
  <c r="N230" i="2"/>
  <c r="I230" i="2"/>
  <c r="R230" i="2"/>
  <c r="A230" i="2"/>
  <c r="P230" i="2" s="1"/>
  <c r="Q230" i="2" s="1"/>
  <c r="D239" i="2"/>
  <c r="M233" i="2"/>
  <c r="H233" i="2"/>
  <c r="K233" i="2"/>
  <c r="G233" i="2"/>
  <c r="L233" i="2"/>
  <c r="J233" i="2"/>
  <c r="F233" i="2"/>
  <c r="I233" i="2"/>
  <c r="N233" i="2"/>
  <c r="S233" i="2"/>
  <c r="E233" i="2"/>
  <c r="A233" i="2"/>
  <c r="P233" i="2" s="1"/>
  <c r="Q233" i="2" s="1"/>
  <c r="R233" i="2"/>
  <c r="D238" i="2"/>
  <c r="M232" i="2"/>
  <c r="H232" i="2"/>
  <c r="K232" i="2"/>
  <c r="G232" i="2"/>
  <c r="L232" i="2"/>
  <c r="J232" i="2"/>
  <c r="F232" i="2"/>
  <c r="S232" i="2"/>
  <c r="E232" i="2"/>
  <c r="N232" i="2"/>
  <c r="I232" i="2"/>
  <c r="A232" i="2"/>
  <c r="P232" i="2" s="1"/>
  <c r="Q232" i="2" s="1"/>
  <c r="R232" i="2"/>
  <c r="D480" i="2"/>
  <c r="M474" i="2"/>
  <c r="H474" i="2"/>
  <c r="K474" i="2"/>
  <c r="G474" i="2"/>
  <c r="N474" i="2"/>
  <c r="I474" i="2"/>
  <c r="L474" i="2"/>
  <c r="A474" i="2"/>
  <c r="P474" i="2" s="1"/>
  <c r="Q474" i="2" s="1"/>
  <c r="J474" i="2"/>
  <c r="F474" i="2"/>
  <c r="R474" i="2"/>
  <c r="E474" i="2"/>
  <c r="S474" i="2"/>
  <c r="D477" i="2"/>
  <c r="M471" i="2"/>
  <c r="H471" i="2"/>
  <c r="K471" i="2"/>
  <c r="G471" i="2"/>
  <c r="N471" i="2"/>
  <c r="I471" i="2"/>
  <c r="F471" i="2"/>
  <c r="L471" i="2"/>
  <c r="A471" i="2"/>
  <c r="P471" i="2" s="1"/>
  <c r="Q471" i="2" s="1"/>
  <c r="J471" i="2"/>
  <c r="R471" i="2"/>
  <c r="S471" i="2"/>
  <c r="E471" i="2"/>
  <c r="D240" i="2"/>
  <c r="M234" i="2"/>
  <c r="H234" i="2"/>
  <c r="K234" i="2"/>
  <c r="G234" i="2"/>
  <c r="L234" i="2"/>
  <c r="J234" i="2"/>
  <c r="F234" i="2"/>
  <c r="S234" i="2"/>
  <c r="E234" i="2"/>
  <c r="N234" i="2"/>
  <c r="I234" i="2"/>
  <c r="R234" i="2"/>
  <c r="A234" i="2"/>
  <c r="P234" i="2" s="1"/>
  <c r="Q234" i="2" s="1"/>
  <c r="D481" i="2"/>
  <c r="M475" i="2"/>
  <c r="H475" i="2"/>
  <c r="K475" i="2"/>
  <c r="G475" i="2"/>
  <c r="N475" i="2"/>
  <c r="I475" i="2"/>
  <c r="F475" i="2"/>
  <c r="L475" i="2"/>
  <c r="A475" i="2"/>
  <c r="P475" i="2" s="1"/>
  <c r="Q475" i="2" s="1"/>
  <c r="J475" i="2"/>
  <c r="S475" i="2"/>
  <c r="R475" i="2"/>
  <c r="E475" i="2"/>
  <c r="D478" i="2"/>
  <c r="M472" i="2"/>
  <c r="H472" i="2"/>
  <c r="K472" i="2"/>
  <c r="G472" i="2"/>
  <c r="N472" i="2"/>
  <c r="I472" i="2"/>
  <c r="L472" i="2"/>
  <c r="A472" i="2"/>
  <c r="P472" i="2" s="1"/>
  <c r="Q472" i="2" s="1"/>
  <c r="J472" i="2"/>
  <c r="F472" i="2"/>
  <c r="E472" i="2"/>
  <c r="R472" i="2"/>
  <c r="S472" i="2"/>
  <c r="D476" i="2"/>
  <c r="M470" i="2"/>
  <c r="H470" i="2"/>
  <c r="K470" i="2"/>
  <c r="G470" i="2"/>
  <c r="N470" i="2"/>
  <c r="I470" i="2"/>
  <c r="L470" i="2"/>
  <c r="A470" i="2"/>
  <c r="P470" i="2" s="1"/>
  <c r="Q470" i="2" s="1"/>
  <c r="J470" i="2"/>
  <c r="F470" i="2"/>
  <c r="E470" i="2"/>
  <c r="S470" i="2"/>
  <c r="R470" i="2"/>
  <c r="D479" i="2"/>
  <c r="M473" i="2"/>
  <c r="H473" i="2"/>
  <c r="K473" i="2"/>
  <c r="G473" i="2"/>
  <c r="N473" i="2"/>
  <c r="I473" i="2"/>
  <c r="F473" i="2"/>
  <c r="L473" i="2"/>
  <c r="A473" i="2"/>
  <c r="P473" i="2" s="1"/>
  <c r="Q473" i="2" s="1"/>
  <c r="J473" i="2"/>
  <c r="S473" i="2"/>
  <c r="E473" i="2"/>
  <c r="R473" i="2"/>
  <c r="D241" i="2"/>
  <c r="M235" i="2"/>
  <c r="H235" i="2"/>
  <c r="K235" i="2"/>
  <c r="G235" i="2"/>
  <c r="L235" i="2"/>
  <c r="J235" i="2"/>
  <c r="F235" i="2"/>
  <c r="I235" i="2"/>
  <c r="N235" i="2"/>
  <c r="E235" i="2"/>
  <c r="S235" i="2"/>
  <c r="R235" i="2"/>
  <c r="A235" i="2"/>
  <c r="P235" i="2" s="1"/>
  <c r="Q235" i="2" s="1"/>
  <c r="D237" i="2"/>
  <c r="M231" i="2"/>
  <c r="H231" i="2"/>
  <c r="K231" i="2"/>
  <c r="G231" i="2"/>
  <c r="L231" i="2"/>
  <c r="J231" i="2"/>
  <c r="F231" i="2"/>
  <c r="I231" i="2"/>
  <c r="N231" i="2"/>
  <c r="S231" i="2"/>
  <c r="E231" i="2"/>
  <c r="R231" i="2"/>
  <c r="A231" i="2"/>
  <c r="P231" i="2" s="1"/>
  <c r="Q231" i="2" s="1"/>
  <c r="D483" i="2" l="1"/>
  <c r="M477" i="2"/>
  <c r="H477" i="2"/>
  <c r="K477" i="2"/>
  <c r="G477" i="2"/>
  <c r="N477" i="2"/>
  <c r="I477" i="2"/>
  <c r="L477" i="2"/>
  <c r="J477" i="2"/>
  <c r="F477" i="2"/>
  <c r="R477" i="2"/>
  <c r="A477" i="2"/>
  <c r="P477" i="2" s="1"/>
  <c r="Q477" i="2" s="1"/>
  <c r="S477" i="2"/>
  <c r="E477" i="2"/>
  <c r="D242" i="2"/>
  <c r="M236" i="2"/>
  <c r="H236" i="2"/>
  <c r="K236" i="2"/>
  <c r="G236" i="2"/>
  <c r="L236" i="2"/>
  <c r="J236" i="2"/>
  <c r="F236" i="2"/>
  <c r="I236" i="2"/>
  <c r="N236" i="2"/>
  <c r="A236" i="2"/>
  <c r="P236" i="2" s="1"/>
  <c r="Q236" i="2" s="1"/>
  <c r="S236" i="2"/>
  <c r="R236" i="2"/>
  <c r="E236" i="2"/>
  <c r="D243" i="2"/>
  <c r="M237" i="2"/>
  <c r="H237" i="2"/>
  <c r="K237" i="2"/>
  <c r="G237" i="2"/>
  <c r="L237" i="2"/>
  <c r="J237" i="2"/>
  <c r="F237" i="2"/>
  <c r="N237" i="2"/>
  <c r="I237" i="2"/>
  <c r="S237" i="2"/>
  <c r="R237" i="2"/>
  <c r="E237" i="2"/>
  <c r="A237" i="2"/>
  <c r="P237" i="2" s="1"/>
  <c r="Q237" i="2" s="1"/>
  <c r="D484" i="2"/>
  <c r="M478" i="2"/>
  <c r="H478" i="2"/>
  <c r="K478" i="2"/>
  <c r="G478" i="2"/>
  <c r="N478" i="2"/>
  <c r="I478" i="2"/>
  <c r="J478" i="2"/>
  <c r="F478" i="2"/>
  <c r="L478" i="2"/>
  <c r="S478" i="2"/>
  <c r="E478" i="2"/>
  <c r="R478" i="2"/>
  <c r="A478" i="2"/>
  <c r="P478" i="2" s="1"/>
  <c r="Q478" i="2" s="1"/>
  <c r="D486" i="2"/>
  <c r="M480" i="2"/>
  <c r="H480" i="2"/>
  <c r="K480" i="2"/>
  <c r="G480" i="2"/>
  <c r="N480" i="2"/>
  <c r="I480" i="2"/>
  <c r="L480" i="2"/>
  <c r="J480" i="2"/>
  <c r="F480" i="2"/>
  <c r="S480" i="2"/>
  <c r="E480" i="2"/>
  <c r="R480" i="2"/>
  <c r="A480" i="2"/>
  <c r="P480" i="2" s="1"/>
  <c r="Q480" i="2" s="1"/>
  <c r="D247" i="2"/>
  <c r="M241" i="2"/>
  <c r="H241" i="2"/>
  <c r="K241" i="2"/>
  <c r="G241" i="2"/>
  <c r="L241" i="2"/>
  <c r="J241" i="2"/>
  <c r="F241" i="2"/>
  <c r="N241" i="2"/>
  <c r="I241" i="2"/>
  <c r="R241" i="2"/>
  <c r="E241" i="2"/>
  <c r="A241" i="2"/>
  <c r="P241" i="2" s="1"/>
  <c r="Q241" i="2" s="1"/>
  <c r="S241" i="2"/>
  <c r="D487" i="2"/>
  <c r="M481" i="2"/>
  <c r="H481" i="2"/>
  <c r="K481" i="2"/>
  <c r="G481" i="2"/>
  <c r="N481" i="2"/>
  <c r="I481" i="2"/>
  <c r="L481" i="2"/>
  <c r="J481" i="2"/>
  <c r="F481" i="2"/>
  <c r="S481" i="2"/>
  <c r="E481" i="2"/>
  <c r="R481" i="2"/>
  <c r="A481" i="2"/>
  <c r="P481" i="2" s="1"/>
  <c r="Q481" i="2" s="1"/>
  <c r="D244" i="2"/>
  <c r="M238" i="2"/>
  <c r="H238" i="2"/>
  <c r="K238" i="2"/>
  <c r="G238" i="2"/>
  <c r="L238" i="2"/>
  <c r="J238" i="2"/>
  <c r="F238" i="2"/>
  <c r="N238" i="2"/>
  <c r="I238" i="2"/>
  <c r="R238" i="2"/>
  <c r="E238" i="2"/>
  <c r="A238" i="2"/>
  <c r="P238" i="2" s="1"/>
  <c r="Q238" i="2" s="1"/>
  <c r="S238" i="2"/>
  <c r="D482" i="2"/>
  <c r="M476" i="2"/>
  <c r="H476" i="2"/>
  <c r="K476" i="2"/>
  <c r="G476" i="2"/>
  <c r="N476" i="2"/>
  <c r="I476" i="2"/>
  <c r="L476" i="2"/>
  <c r="J476" i="2"/>
  <c r="F476" i="2"/>
  <c r="S476" i="2"/>
  <c r="E476" i="2"/>
  <c r="R476" i="2"/>
  <c r="A476" i="2"/>
  <c r="P476" i="2" s="1"/>
  <c r="Q476" i="2" s="1"/>
  <c r="D485" i="2"/>
  <c r="M479" i="2"/>
  <c r="H479" i="2"/>
  <c r="K479" i="2"/>
  <c r="G479" i="2"/>
  <c r="N479" i="2"/>
  <c r="I479" i="2"/>
  <c r="F479" i="2"/>
  <c r="L479" i="2"/>
  <c r="J479" i="2"/>
  <c r="E479" i="2"/>
  <c r="S479" i="2"/>
  <c r="R479" i="2"/>
  <c r="A479" i="2"/>
  <c r="P479" i="2" s="1"/>
  <c r="Q479" i="2" s="1"/>
  <c r="D246" i="2"/>
  <c r="M240" i="2"/>
  <c r="H240" i="2"/>
  <c r="K240" i="2"/>
  <c r="G240" i="2"/>
  <c r="L240" i="2"/>
  <c r="J240" i="2"/>
  <c r="F240" i="2"/>
  <c r="I240" i="2"/>
  <c r="N240" i="2"/>
  <c r="A240" i="2"/>
  <c r="P240" i="2" s="1"/>
  <c r="Q240" i="2" s="1"/>
  <c r="S240" i="2"/>
  <c r="R240" i="2"/>
  <c r="E240" i="2"/>
  <c r="D245" i="2"/>
  <c r="M239" i="2"/>
  <c r="H239" i="2"/>
  <c r="K239" i="2"/>
  <c r="G239" i="2"/>
  <c r="L239" i="2"/>
  <c r="J239" i="2"/>
  <c r="F239" i="2"/>
  <c r="I239" i="2"/>
  <c r="N239" i="2"/>
  <c r="S239" i="2"/>
  <c r="R239" i="2"/>
  <c r="E239" i="2"/>
  <c r="A239" i="2"/>
  <c r="P239" i="2" s="1"/>
  <c r="Q239" i="2" s="1"/>
  <c r="M482" i="2" l="1"/>
  <c r="H482" i="2"/>
  <c r="K482" i="2"/>
  <c r="G482" i="2"/>
  <c r="N482" i="2"/>
  <c r="I482" i="2"/>
  <c r="J482" i="2"/>
  <c r="F482" i="2"/>
  <c r="L482" i="2"/>
  <c r="A482" i="2"/>
  <c r="P482" i="2" s="1"/>
  <c r="Q482" i="2" s="1"/>
  <c r="S482" i="2"/>
  <c r="R482" i="2"/>
  <c r="E482" i="2"/>
  <c r="M244" i="2"/>
  <c r="H244" i="2"/>
  <c r="K244" i="2"/>
  <c r="G244" i="2"/>
  <c r="L244" i="2"/>
  <c r="J244" i="2"/>
  <c r="F244" i="2"/>
  <c r="I244" i="2"/>
  <c r="N244" i="2"/>
  <c r="E244" i="2"/>
  <c r="R244" i="2"/>
  <c r="A244" i="2"/>
  <c r="P244" i="2" s="1"/>
  <c r="Q244" i="2" s="1"/>
  <c r="S244" i="2"/>
  <c r="M484" i="2"/>
  <c r="H484" i="2"/>
  <c r="K484" i="2"/>
  <c r="G484" i="2"/>
  <c r="N484" i="2"/>
  <c r="I484" i="2"/>
  <c r="L484" i="2"/>
  <c r="J484" i="2"/>
  <c r="F484" i="2"/>
  <c r="A484" i="2"/>
  <c r="P484" i="2" s="1"/>
  <c r="Q484" i="2" s="1"/>
  <c r="S484" i="2"/>
  <c r="R484" i="2"/>
  <c r="E484" i="2"/>
  <c r="M483" i="2"/>
  <c r="H483" i="2"/>
  <c r="K483" i="2"/>
  <c r="G483" i="2"/>
  <c r="N483" i="2"/>
  <c r="I483" i="2"/>
  <c r="F483" i="2"/>
  <c r="L483" i="2"/>
  <c r="J483" i="2"/>
  <c r="E483" i="2"/>
  <c r="A483" i="2"/>
  <c r="P483" i="2" s="1"/>
  <c r="Q483" i="2" s="1"/>
  <c r="R483" i="2"/>
  <c r="S483" i="2"/>
  <c r="M246" i="2"/>
  <c r="H246" i="2"/>
  <c r="K246" i="2"/>
  <c r="G246" i="2"/>
  <c r="L246" i="2"/>
  <c r="J246" i="2"/>
  <c r="F246" i="2"/>
  <c r="N246" i="2"/>
  <c r="I246" i="2"/>
  <c r="E246" i="2"/>
  <c r="A246" i="2"/>
  <c r="P246" i="2" s="1"/>
  <c r="Q246" i="2" s="1"/>
  <c r="R246" i="2"/>
  <c r="S246" i="2"/>
  <c r="M487" i="2"/>
  <c r="H487" i="2"/>
  <c r="K487" i="2"/>
  <c r="G487" i="2"/>
  <c r="N487" i="2"/>
  <c r="I487" i="2"/>
  <c r="F487" i="2"/>
  <c r="L487" i="2"/>
  <c r="J487" i="2"/>
  <c r="A487" i="2"/>
  <c r="P487" i="2" s="1"/>
  <c r="Q487" i="2" s="1"/>
  <c r="S487" i="2"/>
  <c r="R487" i="2"/>
  <c r="E487" i="2"/>
  <c r="M243" i="2"/>
  <c r="H243" i="2"/>
  <c r="K243" i="2"/>
  <c r="G243" i="2"/>
  <c r="L243" i="2"/>
  <c r="J243" i="2"/>
  <c r="F243" i="2"/>
  <c r="I243" i="2"/>
  <c r="N243" i="2"/>
  <c r="R243" i="2"/>
  <c r="A243" i="2"/>
  <c r="P243" i="2" s="1"/>
  <c r="Q243" i="2" s="1"/>
  <c r="E243" i="2"/>
  <c r="S243" i="2"/>
  <c r="M245" i="2"/>
  <c r="H245" i="2"/>
  <c r="K245" i="2"/>
  <c r="G245" i="2"/>
  <c r="L245" i="2"/>
  <c r="J245" i="2"/>
  <c r="F245" i="2"/>
  <c r="N245" i="2"/>
  <c r="I245" i="2"/>
  <c r="A245" i="2"/>
  <c r="P245" i="2" s="1"/>
  <c r="Q245" i="2" s="1"/>
  <c r="S245" i="2"/>
  <c r="E245" i="2"/>
  <c r="R245" i="2"/>
  <c r="M485" i="2"/>
  <c r="H485" i="2"/>
  <c r="K485" i="2"/>
  <c r="G485" i="2"/>
  <c r="N485" i="2"/>
  <c r="I485" i="2"/>
  <c r="L485" i="2"/>
  <c r="J485" i="2"/>
  <c r="F485" i="2"/>
  <c r="R485" i="2"/>
  <c r="S485" i="2"/>
  <c r="A485" i="2"/>
  <c r="P485" i="2" s="1"/>
  <c r="Q485" i="2" s="1"/>
  <c r="E485" i="2"/>
  <c r="M247" i="2"/>
  <c r="H247" i="2"/>
  <c r="K247" i="2"/>
  <c r="G247" i="2"/>
  <c r="L247" i="2"/>
  <c r="J247" i="2"/>
  <c r="F247" i="2"/>
  <c r="I247" i="2"/>
  <c r="N247" i="2"/>
  <c r="R247" i="2"/>
  <c r="A247" i="2"/>
  <c r="P247" i="2" s="1"/>
  <c r="Q247" i="2" s="1"/>
  <c r="E247" i="2"/>
  <c r="S247" i="2"/>
  <c r="M242" i="2"/>
  <c r="H242" i="2"/>
  <c r="K242" i="2"/>
  <c r="G242" i="2"/>
  <c r="L242" i="2"/>
  <c r="J242" i="2"/>
  <c r="F242" i="2"/>
  <c r="N242" i="2"/>
  <c r="I242" i="2"/>
  <c r="S242" i="2"/>
  <c r="R242" i="2"/>
  <c r="E242" i="2"/>
  <c r="A242" i="2"/>
  <c r="P242" i="2" s="1"/>
  <c r="Q242" i="2" s="1"/>
  <c r="M486" i="2"/>
  <c r="H486" i="2"/>
  <c r="K486" i="2"/>
  <c r="G486" i="2"/>
  <c r="N486" i="2"/>
  <c r="I486" i="2"/>
  <c r="J486" i="2"/>
  <c r="F486" i="2"/>
  <c r="L486" i="2"/>
  <c r="S486" i="2"/>
  <c r="E486" i="2"/>
  <c r="A486" i="2"/>
  <c r="P486" i="2" s="1"/>
  <c r="Q486" i="2" s="1"/>
  <c r="R48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E6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正式时，需要用vlookup来替代级别参数，其查找的列位于索引表的“AS-AT”列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RyanYe</author>
  </authors>
  <commentList>
    <comment ref="B8" authorId="0" shapeId="0" xr:uid="{AB8D8391-DD6E-4CD4-986F-4242C02A96F6}">
      <text>
        <r>
          <rPr>
            <b/>
            <sz val="9"/>
            <color indexed="81"/>
            <rFont val="宋体"/>
            <family val="3"/>
            <charset val="134"/>
          </rPr>
          <t>RyanYe:</t>
        </r>
        <r>
          <rPr>
            <sz val="9"/>
            <color indexed="81"/>
            <rFont val="宋体"/>
            <family val="3"/>
            <charset val="134"/>
          </rPr>
          <t xml:space="preserve">
stat_id</t>
        </r>
      </text>
    </comment>
  </commentList>
</comments>
</file>

<file path=xl/sharedStrings.xml><?xml version="1.0" encoding="utf-8"?>
<sst xmlns="http://schemas.openxmlformats.org/spreadsheetml/2006/main" count="623" uniqueCount="332">
  <si>
    <t>穿戴等级</t>
  </si>
  <si>
    <t>品质</t>
  </si>
  <si>
    <t>部位</t>
  </si>
  <si>
    <t>图标</t>
  </si>
  <si>
    <t>攻击</t>
  </si>
  <si>
    <t>生命</t>
  </si>
  <si>
    <t>魔法</t>
  </si>
  <si>
    <t>防御</t>
  </si>
  <si>
    <t>攻击速度</t>
  </si>
  <si>
    <t>攻击硬直</t>
  </si>
  <si>
    <t>攻击范围</t>
  </si>
  <si>
    <t>攻击穿透</t>
  </si>
  <si>
    <t>攻击击退</t>
  </si>
  <si>
    <t>溅射范围</t>
  </si>
  <si>
    <t>攻击燃烧</t>
  </si>
  <si>
    <t>攻击冰冻</t>
  </si>
  <si>
    <t>此处内容需要拷贝到wordid中</t>
  </si>
  <si>
    <t>VLK查找</t>
  </si>
  <si>
    <t>精度值</t>
  </si>
  <si>
    <t>int</t>
  </si>
  <si>
    <t>string</t>
  </si>
  <si>
    <t>float</t>
  </si>
  <si>
    <t>wordid</t>
  </si>
  <si>
    <t>key</t>
  </si>
  <si>
    <t>名字</t>
  </si>
  <si>
    <t>name</t>
  </si>
  <si>
    <t>id</t>
  </si>
  <si>
    <t>lv</t>
  </si>
  <si>
    <t>quality</t>
  </si>
  <si>
    <t>part</t>
  </si>
  <si>
    <t>icon</t>
  </si>
  <si>
    <t>atk</t>
  </si>
  <si>
    <t>hp</t>
  </si>
  <si>
    <t>mp</t>
  </si>
  <si>
    <t>def</t>
  </si>
  <si>
    <t>atkspd</t>
  </si>
  <si>
    <t>immob</t>
  </si>
  <si>
    <t>atkrng</t>
  </si>
  <si>
    <t>penetrate</t>
  </si>
  <si>
    <t>knockback</t>
  </si>
  <si>
    <t>splrng</t>
  </si>
  <si>
    <t>fire</t>
  </si>
  <si>
    <t>ice</t>
  </si>
  <si>
    <t>小木剑</t>
  </si>
  <si>
    <t>Wooden sword</t>
  </si>
  <si>
    <r>
      <rPr>
        <b/>
        <sz val="11"/>
        <color rgb="FFFF0000"/>
        <rFont val="等线"/>
        <family val="3"/>
        <charset val="134"/>
        <scheme val="minor"/>
      </rPr>
      <t>注</t>
    </r>
    <r>
      <rPr>
        <sz val="11"/>
        <color theme="1"/>
        <rFont val="等线"/>
        <family val="3"/>
        <charset val="134"/>
        <scheme val="minor"/>
      </rPr>
      <t>：ID如果变了，那么map表中的equip_perks列也要跟着变才行</t>
    </r>
  </si>
  <si>
    <t>0=非武器通用</t>
  </si>
  <si>
    <t>1=基础</t>
  </si>
  <si>
    <t>描述</t>
  </si>
  <si>
    <t>级别参数1</t>
  </si>
  <si>
    <t>级别参数2</t>
  </si>
  <si>
    <t>品质参数1</t>
  </si>
  <si>
    <t>品质参数2</t>
  </si>
  <si>
    <t>0=无组</t>
  </si>
  <si>
    <t>这些要拷贝到wordid中</t>
  </si>
  <si>
    <t>1=武器通用</t>
  </si>
  <si>
    <t>2=扩展</t>
  </si>
  <si>
    <t>颜色字体表示：生效时显示</t>
  </si>
  <si>
    <t>其它=有组</t>
  </si>
  <si>
    <t>其他数=专属</t>
  </si>
  <si>
    <t>3=传说</t>
  </si>
  <si>
    <r>
      <rPr>
        <sz val="11"/>
        <color theme="1"/>
        <rFont val="等线"/>
        <family val="3"/>
        <charset val="134"/>
        <scheme val="minor"/>
      </rPr>
      <t>属性值[X]=(装备Lv*</t>
    </r>
    <r>
      <rPr>
        <sz val="11"/>
        <color rgb="FF00B0F0"/>
        <rFont val="等线"/>
        <family val="3"/>
        <charset val="134"/>
        <scheme val="minor"/>
      </rPr>
      <t>级别参数1</t>
    </r>
    <r>
      <rPr>
        <sz val="11"/>
        <color theme="1"/>
        <rFont val="等线"/>
        <family val="3"/>
        <charset val="134"/>
        <scheme val="minor"/>
      </rPr>
      <t>+</t>
    </r>
    <r>
      <rPr>
        <sz val="11"/>
        <color rgb="FF00B0F0"/>
        <rFont val="等线"/>
        <family val="3"/>
        <charset val="134"/>
        <scheme val="minor"/>
      </rPr>
      <t>级别参数2</t>
    </r>
    <r>
      <rPr>
        <sz val="11"/>
        <color theme="1"/>
        <rFont val="等线"/>
        <family val="3"/>
        <charset val="134"/>
        <scheme val="minor"/>
      </rPr>
      <t>) * (1+(</t>
    </r>
    <r>
      <rPr>
        <sz val="11"/>
        <rFont val="等线"/>
        <family val="3"/>
        <charset val="134"/>
        <scheme val="minor"/>
      </rPr>
      <t>装备品质</t>
    </r>
    <r>
      <rPr>
        <sz val="11"/>
        <color theme="1"/>
        <rFont val="等线"/>
        <family val="3"/>
        <charset val="134"/>
        <scheme val="minor"/>
      </rPr>
      <t>-2)*</t>
    </r>
    <r>
      <rPr>
        <sz val="11"/>
        <color rgb="FFFF0000"/>
        <rFont val="等线"/>
        <family val="3"/>
        <charset val="134"/>
        <scheme val="minor"/>
      </rPr>
      <t>品质参数1</t>
    </r>
    <r>
      <rPr>
        <sz val="11"/>
        <color theme="1"/>
        <rFont val="等线"/>
        <family val="3"/>
        <charset val="134"/>
        <scheme val="minor"/>
      </rPr>
      <t>+</t>
    </r>
    <r>
      <rPr>
        <sz val="11"/>
        <color rgb="FFFF0000"/>
        <rFont val="等线"/>
        <family val="3"/>
        <charset val="134"/>
        <scheme val="minor"/>
      </rPr>
      <t>品质参数2</t>
    </r>
    <r>
      <rPr>
        <sz val="11"/>
        <color theme="1"/>
        <rFont val="等线"/>
        <family val="3"/>
        <charset val="134"/>
        <scheme val="minor"/>
      </rPr>
      <t>)</t>
    </r>
  </si>
  <si>
    <t>用于判断重复</t>
  </si>
  <si>
    <t>index值→</t>
  </si>
  <si>
    <t>float[]</t>
  </si>
  <si>
    <t>desc</t>
  </si>
  <si>
    <t>type</t>
  </si>
  <si>
    <t>weight</t>
  </si>
  <si>
    <t>paramLv1</t>
  </si>
  <si>
    <t>paramLv2</t>
  </si>
  <si>
    <t>paramQu1</t>
  </si>
  <si>
    <t>paramQu2</t>
  </si>
  <si>
    <t>stat_id</t>
  </si>
  <si>
    <t>param</t>
  </si>
  <si>
    <t>group_id</t>
  </si>
  <si>
    <t>词条属性</t>
  </si>
  <si>
    <t>攻击硬直增加[X]</t>
  </si>
  <si>
    <t>sword immobilizes enemy [X] sec</t>
  </si>
  <si>
    <t>每发射[X]个小火球，就会触发[X]次大火球</t>
  </si>
  <si>
    <t>For every [X] fireballs, [X] big fireballs will be launched</t>
  </si>
  <si>
    <t>bow immobilize enemy [X] sec</t>
  </si>
  <si>
    <t>攻击击退增加[X]</t>
  </si>
  <si>
    <t>bow knockback +[X]</t>
  </si>
  <si>
    <t>至少穿透[X]个目标</t>
  </si>
  <si>
    <t>arrow penetrates at least [X] target</t>
  </si>
  <si>
    <t>arrow penetrates at least [X] targets</t>
  </si>
  <si>
    <t>攻击时灼烧概率[X]%</t>
  </si>
  <si>
    <t>[X]% chance to burn on attack</t>
  </si>
  <si>
    <t>攻击时冰冻概率[X]%</t>
  </si>
  <si>
    <t>[X]% chance to freeze on attack</t>
  </si>
  <si>
    <t>攻击提升[X]</t>
  </si>
  <si>
    <t>attack +[X]</t>
  </si>
  <si>
    <t>防御提升[X]</t>
  </si>
  <si>
    <t>defense +[X]</t>
  </si>
  <si>
    <t>暴击伤害提升[X]%</t>
  </si>
  <si>
    <t>critical damage +[X]%</t>
  </si>
  <si>
    <t>最大生命提升[X]</t>
  </si>
  <si>
    <t>HP +[X]</t>
  </si>
  <si>
    <t>最大魔力提升[X]</t>
  </si>
  <si>
    <t>MP +[X]</t>
  </si>
  <si>
    <t>入场生命提升[X]</t>
  </si>
  <si>
    <t>starting HP +[X]</t>
  </si>
  <si>
    <t>入场魔力提升[X]</t>
  </si>
  <si>
    <t>starting MP +[X]</t>
  </si>
  <si>
    <t>移动速度提升[X]</t>
  </si>
  <si>
    <t>move.spd +[X]</t>
  </si>
  <si>
    <t>攻击速度提升[X]</t>
  </si>
  <si>
    <t>atk.spd +[X]</t>
  </si>
  <si>
    <t>暴击率提升[X]%</t>
  </si>
  <si>
    <t>critical ratio +[X]%</t>
  </si>
  <si>
    <t>闪避率提升[X]%</t>
  </si>
  <si>
    <t>dodge +[X]%</t>
  </si>
  <si>
    <t>对BOSS的伤害增加[X]%</t>
  </si>
  <si>
    <t>atk vs boss +[X]%</t>
  </si>
  <si>
    <t>107|3</t>
  </si>
  <si>
    <t>308|6</t>
  </si>
  <si>
    <t>[X]% chance grant [shielded] 6 sec on hit</t>
  </si>
  <si>
    <t>总公式：</t>
  </si>
  <si>
    <t>品质↓取整→</t>
  </si>
  <si>
    <t>魔力</t>
  </si>
  <si>
    <t>移动速度</t>
  </si>
  <si>
    <t>暴击率</t>
  </si>
  <si>
    <t>闪避率</t>
  </si>
  <si>
    <t>暴击伤害</t>
  </si>
  <si>
    <t>攻击灼烧</t>
  </si>
  <si>
    <t>蓄气刀剑大小</t>
  </si>
  <si>
    <t>蓄气火球大小</t>
  </si>
  <si>
    <t>蓄气伤害</t>
  </si>
  <si>
    <t>蓄气速度</t>
  </si>
  <si>
    <t>BOSS伤害</t>
  </si>
  <si>
    <t>BOSS暴击率</t>
  </si>
  <si>
    <t>BOSS暴击伤害</t>
  </si>
  <si>
    <t>精英怪伤害</t>
  </si>
  <si>
    <t>装备品质</t>
  </si>
  <si>
    <t>第几条</t>
  </si>
  <si>
    <t>辅助列</t>
  </si>
  <si>
    <t>洗练规则</t>
  </si>
  <si>
    <t>词条品质</t>
  </si>
  <si>
    <t>词条-部位对应关系</t>
  </si>
  <si>
    <t>刀剑</t>
  </si>
  <si>
    <t>法杖</t>
  </si>
  <si>
    <t>弓箭</t>
  </si>
  <si>
    <t>衣服</t>
  </si>
  <si>
    <t>帽子</t>
  </si>
  <si>
    <t>盾牌</t>
  </si>
  <si>
    <t>条↓/品→</t>
  </si>
  <si>
    <t>part↓/部位→</t>
  </si>
  <si>
    <t>主要属性</t>
  </si>
  <si>
    <t>拷贝自“战斗数值-装备属性”，此值为蓝装的数值</t>
  </si>
  <si>
    <t>武器</t>
  </si>
  <si>
    <t>粘贴自属性表</t>
  </si>
  <si>
    <t>25个模型</t>
  </si>
  <si>
    <t>金装换贴图\加特效</t>
  </si>
  <si>
    <t>数值</t>
  </si>
  <si>
    <t>名称</t>
  </si>
  <si>
    <t>颜色</t>
  </si>
  <si>
    <t>atk_bonus</t>
  </si>
  <si>
    <t>属性id</t>
  </si>
  <si>
    <t>属性名</t>
  </si>
  <si>
    <t>级别</t>
  </si>
  <si>
    <t>普通</t>
  </si>
  <si>
    <t>白</t>
  </si>
  <si>
    <t>剑</t>
  </si>
  <si>
    <t>Sword</t>
  </si>
  <si>
    <t>使徒</t>
  </si>
  <si>
    <t>使徒行者</t>
  </si>
  <si>
    <t>Apostle</t>
  </si>
  <si>
    <t>Line Walker</t>
  </si>
  <si>
    <t>高级</t>
  </si>
  <si>
    <t>蓝</t>
  </si>
  <si>
    <t>杖</t>
  </si>
  <si>
    <t>Staff</t>
  </si>
  <si>
    <t>精灵</t>
  </si>
  <si>
    <t>精灵长老</t>
  </si>
  <si>
    <t>Elf</t>
  </si>
  <si>
    <t>Grand Elf</t>
  </si>
  <si>
    <t>稀有</t>
  </si>
  <si>
    <t>紫</t>
  </si>
  <si>
    <t>弓</t>
  </si>
  <si>
    <t>Bow</t>
  </si>
  <si>
    <t>卫士</t>
  </si>
  <si>
    <t>护卫长</t>
  </si>
  <si>
    <t>Guard</t>
  </si>
  <si>
    <t>Centurion</t>
  </si>
  <si>
    <t>史诗</t>
  </si>
  <si>
    <t>橙</t>
  </si>
  <si>
    <t>护甲</t>
  </si>
  <si>
    <t>Armor</t>
  </si>
  <si>
    <t>勇士</t>
  </si>
  <si>
    <t>无畏勇者</t>
  </si>
  <si>
    <t>Brave</t>
  </si>
  <si>
    <t>Fearless</t>
  </si>
  <si>
    <t>头盔</t>
  </si>
  <si>
    <t>Helmet</t>
  </si>
  <si>
    <t>鹰隼</t>
  </si>
  <si>
    <t>猎鹰者</t>
  </si>
  <si>
    <t>Falcon</t>
  </si>
  <si>
    <t>Falconer</t>
  </si>
  <si>
    <t>狂徒</t>
  </si>
  <si>
    <t>偏执狂</t>
  </si>
  <si>
    <t>Zealot</t>
  </si>
  <si>
    <t>Paranoid</t>
  </si>
  <si>
    <t>贤者</t>
  </si>
  <si>
    <t>大贤者</t>
  </si>
  <si>
    <t>Savant</t>
  </si>
  <si>
    <t>Oracle</t>
  </si>
  <si>
    <t>信徒</t>
  </si>
  <si>
    <t>真理信徒</t>
  </si>
  <si>
    <t>Believer</t>
  </si>
  <si>
    <t>Truth Believer</t>
  </si>
  <si>
    <t>长老</t>
  </si>
  <si>
    <t>丛林长老</t>
  </si>
  <si>
    <t>Elder</t>
  </si>
  <si>
    <t>Elderwood</t>
  </si>
  <si>
    <t>探险家</t>
  </si>
  <si>
    <t>冒险王</t>
  </si>
  <si>
    <t>Adventurer</t>
  </si>
  <si>
    <t>Adventurer King</t>
  </si>
  <si>
    <t>黄蜂</t>
  </si>
  <si>
    <t>大黄蜂</t>
  </si>
  <si>
    <t>Wasp</t>
  </si>
  <si>
    <t>Bumblebee</t>
  </si>
  <si>
    <t>征服者</t>
  </si>
  <si>
    <t>征战之王</t>
  </si>
  <si>
    <t>Conqueror</t>
  </si>
  <si>
    <t>Conqueror King</t>
  </si>
  <si>
    <t>梦魇</t>
  </si>
  <si>
    <t>深渊梦魇</t>
  </si>
  <si>
    <t>Nightmare</t>
  </si>
  <si>
    <t>Abyss Nightmare</t>
  </si>
  <si>
    <t>傀儡</t>
  </si>
  <si>
    <t>机械傀儡</t>
  </si>
  <si>
    <t>Golem</t>
  </si>
  <si>
    <t>Steel Golem</t>
  </si>
  <si>
    <t>领主</t>
  </si>
  <si>
    <t>战争领主</t>
  </si>
  <si>
    <t>Lord</t>
  </si>
  <si>
    <t>Warlord</t>
  </si>
  <si>
    <t>国王</t>
  </si>
  <si>
    <t>天神下凡</t>
  </si>
  <si>
    <t>King</t>
  </si>
  <si>
    <t>Avatar</t>
  </si>
  <si>
    <t>巨人</t>
  </si>
  <si>
    <t>泰坦巨人</t>
  </si>
  <si>
    <t>Giant</t>
  </si>
  <si>
    <t>Titan</t>
  </si>
  <si>
    <t>飞龙</t>
  </si>
  <si>
    <t>圣纹魔龙</t>
  </si>
  <si>
    <t>Wyvern</t>
  </si>
  <si>
    <t>Magical Wyvern</t>
  </si>
  <si>
    <t>巨兽</t>
  </si>
  <si>
    <t>远古比蒙</t>
  </si>
  <si>
    <t>Behemoth</t>
  </si>
  <si>
    <t>Ancient Behemoth</t>
  </si>
  <si>
    <t>恶魔</t>
  </si>
  <si>
    <t>大恶魔</t>
  </si>
  <si>
    <t>Devil</t>
  </si>
  <si>
    <t>Archdevil</t>
  </si>
  <si>
    <t>天使</t>
  </si>
  <si>
    <t>炽天使</t>
  </si>
  <si>
    <t>Angel</t>
  </si>
  <si>
    <t>Seraph</t>
  </si>
  <si>
    <t>烈焰</t>
  </si>
  <si>
    <t>烈火精灵</t>
  </si>
  <si>
    <t>Fire</t>
  </si>
  <si>
    <t>Efreeti Sultan</t>
  </si>
  <si>
    <t>冰霜</t>
  </si>
  <si>
    <t>冰霜巨人</t>
  </si>
  <si>
    <t>Ice</t>
  </si>
  <si>
    <t>Frost Giant</t>
  </si>
  <si>
    <t>熔岩</t>
  </si>
  <si>
    <t>熔岩核</t>
  </si>
  <si>
    <t>Lava</t>
  </si>
  <si>
    <t>Lava Core</t>
  </si>
  <si>
    <t>击杀吸血量</t>
  </si>
  <si>
    <t>水晶</t>
  </si>
  <si>
    <t>紫水晶</t>
  </si>
  <si>
    <t>Crystal</t>
  </si>
  <si>
    <t>Amethyst</t>
  </si>
  <si>
    <t>击杀吸魔量</t>
  </si>
  <si>
    <t>以下为生成词缀</t>
  </si>
  <si>
    <t>以下为洗练词缀</t>
  </si>
  <si>
    <t>生成</t>
  </si>
  <si>
    <t>洗练</t>
  </si>
  <si>
    <t>条目</t>
  </si>
  <si>
    <t>基础(1)</t>
  </si>
  <si>
    <t>扩展(2)</t>
  </si>
  <si>
    <t>传说(3)</t>
  </si>
  <si>
    <t>第1条</t>
  </si>
  <si>
    <t>√</t>
  </si>
  <si>
    <t>×</t>
  </si>
  <si>
    <t>第2条</t>
  </si>
  <si>
    <t>第3条</t>
  </si>
  <si>
    <t>无</t>
  </si>
  <si>
    <t>消耗金币=装备lv*(1+(装备品质-2)* 品质系数)* 全局系数</t>
  </si>
  <si>
    <t>拷贝自常量表</t>
  </si>
  <si>
    <t>消耗钻石=(消耗金币/1000)*锁定1or2</t>
  </si>
  <si>
    <t>品质系数</t>
  </si>
  <si>
    <t>全局系数</t>
  </si>
  <si>
    <t>锁定1</t>
  </si>
  <si>
    <t>橙1</t>
  </si>
  <si>
    <t>橙2</t>
  </si>
  <si>
    <t>锁定2</t>
  </si>
  <si>
    <t>36|3</t>
    <phoneticPr fontId="12" type="noConversion"/>
  </si>
  <si>
    <t>24|3</t>
    <phoneticPr fontId="12" type="noConversion"/>
  </si>
  <si>
    <t>18|3</t>
    <phoneticPr fontId="12" type="noConversion"/>
  </si>
  <si>
    <t>[X]% chance grant [Invulnerability] 3 sec on hit</t>
    <phoneticPr fontId="12" type="noConversion"/>
  </si>
  <si>
    <t>被击时[X]%几率触发【无敌防御】3秒</t>
    <phoneticPr fontId="12" type="noConversion"/>
  </si>
  <si>
    <t>级别</t>
    <phoneticPr fontId="12" type="noConversion"/>
  </si>
  <si>
    <t>图标级别</t>
    <phoneticPr fontId="12" type="noConversion"/>
  </si>
  <si>
    <t>被击时[X]%几率触发【施法加速+50%】6秒</t>
    <phoneticPr fontId="12" type="noConversion"/>
  </si>
  <si>
    <t>攻击</t>
    <phoneticPr fontId="16" type="noConversion"/>
  </si>
  <si>
    <t>防御</t>
    <phoneticPr fontId="16" type="noConversion"/>
  </si>
  <si>
    <t>生命</t>
    <phoneticPr fontId="16" type="noConversion"/>
  </si>
  <si>
    <t>魔法</t>
    <phoneticPr fontId="16" type="noConversion"/>
  </si>
  <si>
    <t>暴击率</t>
    <phoneticPr fontId="16" type="noConversion"/>
  </si>
  <si>
    <t>闪避率</t>
    <phoneticPr fontId="16" type="noConversion"/>
  </si>
  <si>
    <t>暴击伤害</t>
    <phoneticPr fontId="16" type="noConversion"/>
  </si>
  <si>
    <t>移动速度</t>
    <phoneticPr fontId="16" type="noConversion"/>
  </si>
  <si>
    <t>攻击速度</t>
    <phoneticPr fontId="16" type="noConversion"/>
  </si>
  <si>
    <t>施法速度</t>
    <phoneticPr fontId="16" type="noConversion"/>
  </si>
  <si>
    <t>攻击击退</t>
    <phoneticPr fontId="16" type="noConversion"/>
  </si>
  <si>
    <t>攻击硬直</t>
    <phoneticPr fontId="16" type="noConversion"/>
  </si>
  <si>
    <t>攻击燃烧</t>
    <phoneticPr fontId="16" type="noConversion"/>
  </si>
  <si>
    <t>攻击冰冻</t>
    <phoneticPr fontId="16" type="noConversion"/>
  </si>
  <si>
    <t>HP吸取率</t>
    <phoneticPr fontId="16" type="noConversion"/>
  </si>
  <si>
    <t>MP吸取率</t>
    <phoneticPr fontId="16" type="noConversion"/>
  </si>
  <si>
    <t>BOSS伤害加成</t>
    <phoneticPr fontId="16" type="noConversion"/>
  </si>
  <si>
    <t>精英怪伤害加成</t>
    <phoneticPr fontId="16" type="noConversion"/>
  </si>
  <si>
    <t>施法速度</t>
    <phoneticPr fontId="12" type="noConversion"/>
  </si>
  <si>
    <t>鞋子</t>
    <phoneticPr fontId="12" type="noConversion"/>
  </si>
  <si>
    <r>
      <t>B</t>
    </r>
    <r>
      <rPr>
        <sz val="11"/>
        <color theme="1"/>
        <rFont val="等线"/>
        <family val="3"/>
        <charset val="134"/>
        <scheme val="minor"/>
      </rPr>
      <t>oots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</si>
</sst>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8" x14ac:knownFonts="1">
    <font>
      <sz val="11"/>
      <color theme="1"/>
      <name val="等线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63">
    <xf numFmtId="0" fontId="0" fillId="0" borderId="0" xfId="0"/>
    <xf numFmtId="0" fontId="1" fillId="0" borderId="0" xfId="0" applyFont="1"/>
    <xf numFmtId="0" fontId="4" fillId="0" borderId="0" xfId="12">
      <alignment vertic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3" borderId="0" xfId="0" applyFill="1"/>
    <xf numFmtId="0" fontId="0" fillId="10" borderId="0" xfId="0" applyFill="1"/>
    <xf numFmtId="0" fontId="0" fillId="11" borderId="0" xfId="0" applyFill="1"/>
    <xf numFmtId="0" fontId="6" fillId="0" borderId="0" xfId="0" applyFont="1"/>
    <xf numFmtId="0" fontId="0" fillId="12" borderId="0" xfId="0" applyFill="1"/>
    <xf numFmtId="0" fontId="0" fillId="12" borderId="0" xfId="0" applyFill="1" applyAlignment="1">
      <alignment horizontal="center"/>
    </xf>
    <xf numFmtId="0" fontId="7" fillId="0" borderId="0" xfId="0" applyFont="1"/>
    <xf numFmtId="0" fontId="0" fillId="9" borderId="0" xfId="0" applyFill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center"/>
    </xf>
    <xf numFmtId="0" fontId="0" fillId="14" borderId="0" xfId="0" applyFill="1"/>
    <xf numFmtId="0" fontId="4" fillId="0" borderId="0" xfId="6" applyFill="1"/>
    <xf numFmtId="0" fontId="4" fillId="0" borderId="0" xfId="6"/>
    <xf numFmtId="0" fontId="0" fillId="0" borderId="0" xfId="0" applyFill="1"/>
    <xf numFmtId="0" fontId="0" fillId="15" borderId="0" xfId="0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left"/>
    </xf>
    <xf numFmtId="0" fontId="0" fillId="0" borderId="0" xfId="0" applyFill="1" applyAlignment="1">
      <alignment horizontal="left"/>
    </xf>
    <xf numFmtId="176" fontId="0" fillId="0" borderId="0" xfId="0" applyNumberFormat="1"/>
    <xf numFmtId="0" fontId="0" fillId="6" borderId="0" xfId="0" applyFill="1" applyAlignment="1">
      <alignment horizontal="center"/>
    </xf>
    <xf numFmtId="0" fontId="8" fillId="0" borderId="0" xfId="0" applyFont="1"/>
    <xf numFmtId="0" fontId="9" fillId="0" borderId="0" xfId="0" applyFont="1"/>
    <xf numFmtId="0" fontId="3" fillId="0" borderId="0" xfId="0" applyFont="1"/>
    <xf numFmtId="0" fontId="4" fillId="0" borderId="0" xfId="3">
      <alignment vertical="center"/>
    </xf>
    <xf numFmtId="0" fontId="4" fillId="8" borderId="0" xfId="6" applyFill="1"/>
    <xf numFmtId="0" fontId="4" fillId="9" borderId="0" xfId="6" applyFill="1"/>
    <xf numFmtId="0" fontId="0" fillId="9" borderId="0" xfId="6" applyFont="1" applyFill="1"/>
    <xf numFmtId="0" fontId="4" fillId="10" borderId="0" xfId="3" applyFill="1">
      <alignment vertical="center"/>
    </xf>
    <xf numFmtId="0" fontId="4" fillId="0" borderId="0" xfId="0" applyFont="1"/>
    <xf numFmtId="0" fontId="2" fillId="0" borderId="0" xfId="0" applyFont="1"/>
    <xf numFmtId="0" fontId="0" fillId="16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0" fillId="17" borderId="0" xfId="0" applyFill="1" applyAlignment="1">
      <alignment horizontal="right"/>
    </xf>
    <xf numFmtId="0" fontId="5" fillId="0" borderId="0" xfId="0" applyFont="1"/>
    <xf numFmtId="0" fontId="5" fillId="10" borderId="0" xfId="0" applyFont="1" applyFill="1"/>
    <xf numFmtId="0" fontId="10" fillId="4" borderId="0" xfId="0" applyFont="1" applyFill="1"/>
    <xf numFmtId="0" fontId="11" fillId="4" borderId="0" xfId="0" applyFont="1" applyFill="1"/>
    <xf numFmtId="0" fontId="0" fillId="19" borderId="0" xfId="0" applyFill="1"/>
    <xf numFmtId="0" fontId="0" fillId="20" borderId="0" xfId="0" applyFill="1"/>
    <xf numFmtId="0" fontId="6" fillId="0" borderId="0" xfId="0" applyFont="1" applyFill="1"/>
    <xf numFmtId="0" fontId="5" fillId="4" borderId="0" xfId="0" applyFont="1" applyFill="1"/>
    <xf numFmtId="0" fontId="15" fillId="4" borderId="0" xfId="0" applyFont="1" applyFill="1"/>
    <xf numFmtId="0" fontId="17" fillId="9" borderId="0" xfId="6" applyFont="1" applyFill="1"/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3" borderId="0" xfId="0" applyFont="1" applyFill="1"/>
  </cellXfs>
  <cellStyles count="13">
    <cellStyle name="常规" xfId="0" builtinId="0"/>
    <cellStyle name="常规 2" xfId="6" xr:uid="{00000000-0005-0000-0000-000001000000}"/>
    <cellStyle name="常规 3" xfId="7" xr:uid="{00000000-0005-0000-0000-000002000000}"/>
    <cellStyle name="常规 3 2" xfId="4" xr:uid="{00000000-0005-0000-0000-000003000000}"/>
    <cellStyle name="常规 3 2 2" xfId="3" xr:uid="{00000000-0005-0000-0000-000004000000}"/>
    <cellStyle name="常规 3 3" xfId="5" xr:uid="{00000000-0005-0000-0000-000005000000}"/>
    <cellStyle name="常规 4" xfId="8" xr:uid="{00000000-0005-0000-0000-000006000000}"/>
    <cellStyle name="常规 4 2" xfId="9" xr:uid="{00000000-0005-0000-0000-000007000000}"/>
    <cellStyle name="常规 4 2 2" xfId="1" xr:uid="{00000000-0005-0000-0000-000008000000}"/>
    <cellStyle name="常规 4 3" xfId="10" xr:uid="{00000000-0005-0000-0000-000009000000}"/>
    <cellStyle name="常规 5" xfId="11" xr:uid="{00000000-0005-0000-0000-00000A000000}"/>
    <cellStyle name="常规 6" xfId="2" xr:uid="{00000000-0005-0000-0000-00000B000000}"/>
    <cellStyle name="常规 7" xfId="12" xr:uid="{00000000-0005-0000-0000-00000C000000}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7"/>
  <sheetViews>
    <sheetView tabSelected="1" workbookViewId="0">
      <pane xSplit="4" ySplit="6" topLeftCell="E575" activePane="bottomRight" state="frozen"/>
      <selection pane="topRight"/>
      <selection pane="bottomLeft"/>
      <selection pane="bottomRight" activeCell="R8" sqref="R8:S607"/>
    </sheetView>
  </sheetViews>
  <sheetFormatPr defaultColWidth="9" defaultRowHeight="14.25" x14ac:dyDescent="0.2"/>
  <cols>
    <col min="17" max="17" width="19.5" customWidth="1"/>
    <col min="18" max="18" width="12.625" customWidth="1"/>
    <col min="19" max="19" width="23.5" customWidth="1"/>
  </cols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12</v>
      </c>
      <c r="M1" s="14" t="s">
        <v>14</v>
      </c>
      <c r="N1" s="14" t="s">
        <v>15</v>
      </c>
      <c r="P1" s="56" t="s">
        <v>16</v>
      </c>
    </row>
    <row r="2" spans="1:19" x14ac:dyDescent="0.2">
      <c r="E2" s="8" t="s">
        <v>17</v>
      </c>
      <c r="F2">
        <v>2</v>
      </c>
      <c r="G2">
        <v>3</v>
      </c>
      <c r="H2">
        <v>4</v>
      </c>
      <c r="I2">
        <v>5</v>
      </c>
      <c r="J2">
        <v>9</v>
      </c>
      <c r="K2">
        <v>10</v>
      </c>
      <c r="L2">
        <v>12</v>
      </c>
      <c r="M2">
        <v>13</v>
      </c>
      <c r="N2">
        <v>14</v>
      </c>
    </row>
    <row r="3" spans="1:19" x14ac:dyDescent="0.2">
      <c r="E3" s="8" t="s">
        <v>18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9" x14ac:dyDescent="0.2">
      <c r="E4" s="8"/>
    </row>
    <row r="5" spans="1:19" x14ac:dyDescent="0.2">
      <c r="A5" t="s">
        <v>19</v>
      </c>
      <c r="B5" t="s">
        <v>19</v>
      </c>
      <c r="C5" t="s">
        <v>19</v>
      </c>
      <c r="D5" t="s">
        <v>19</v>
      </c>
      <c r="E5" s="8" t="s">
        <v>20</v>
      </c>
      <c r="F5" t="s">
        <v>19</v>
      </c>
      <c r="G5" t="s">
        <v>19</v>
      </c>
      <c r="H5" t="s">
        <v>19</v>
      </c>
      <c r="I5" t="s">
        <v>19</v>
      </c>
      <c r="J5" t="s">
        <v>21</v>
      </c>
      <c r="K5" t="s">
        <v>21</v>
      </c>
      <c r="L5" t="s">
        <v>19</v>
      </c>
      <c r="M5" t="s">
        <v>19</v>
      </c>
      <c r="N5" t="s">
        <v>19</v>
      </c>
      <c r="P5" t="s">
        <v>22</v>
      </c>
      <c r="Q5" t="s">
        <v>23</v>
      </c>
      <c r="R5" t="s">
        <v>24</v>
      </c>
      <c r="S5" t="s">
        <v>25</v>
      </c>
    </row>
    <row r="6" spans="1:19" x14ac:dyDescent="0.2">
      <c r="A6" t="s">
        <v>26</v>
      </c>
      <c r="B6" s="16" t="s">
        <v>27</v>
      </c>
      <c r="C6" s="16" t="s">
        <v>28</v>
      </c>
      <c r="D6" s="16" t="s">
        <v>29</v>
      </c>
      <c r="E6" s="16" t="s">
        <v>30</v>
      </c>
      <c r="F6" s="54" t="s">
        <v>31</v>
      </c>
      <c r="G6" s="54" t="s">
        <v>32</v>
      </c>
      <c r="H6" s="54" t="s">
        <v>33</v>
      </c>
      <c r="I6" s="54" t="s">
        <v>34</v>
      </c>
      <c r="J6" s="54" t="s">
        <v>35</v>
      </c>
      <c r="K6" s="15" t="s">
        <v>36</v>
      </c>
      <c r="L6" s="15" t="s">
        <v>39</v>
      </c>
      <c r="M6" s="15" t="s">
        <v>41</v>
      </c>
      <c r="N6" s="15" t="s">
        <v>42</v>
      </c>
    </row>
    <row r="7" spans="1:19" x14ac:dyDescent="0.2">
      <c r="A7">
        <v>1001111</v>
      </c>
      <c r="B7" s="11">
        <v>1</v>
      </c>
      <c r="C7" s="11">
        <v>1</v>
      </c>
      <c r="D7" s="11">
        <v>11</v>
      </c>
      <c r="E7" s="11">
        <v>1001111</v>
      </c>
      <c r="F7" s="11">
        <v>2</v>
      </c>
      <c r="G7" s="11">
        <v>0</v>
      </c>
      <c r="H7" s="11">
        <v>0</v>
      </c>
      <c r="I7" s="11">
        <v>0</v>
      </c>
      <c r="J7" s="11">
        <v>2</v>
      </c>
      <c r="K7" s="11">
        <v>0.1</v>
      </c>
      <c r="L7" s="11">
        <v>0</v>
      </c>
      <c r="M7" s="11">
        <v>0</v>
      </c>
      <c r="N7" s="11">
        <v>0</v>
      </c>
      <c r="P7" s="26">
        <v>1001111</v>
      </c>
      <c r="Q7" s="26" t="str">
        <f>"EquipName_"&amp;P7</f>
        <v>EquipName_1001111</v>
      </c>
      <c r="R7" s="26" t="s">
        <v>43</v>
      </c>
      <c r="S7" s="26" t="s">
        <v>44</v>
      </c>
    </row>
    <row r="8" spans="1:19" x14ac:dyDescent="0.2">
      <c r="A8">
        <f t="shared" ref="A8:A55" si="0">B8*1000+C8*100+D8+1000000</f>
        <v>1002111</v>
      </c>
      <c r="B8" s="16">
        <v>2</v>
      </c>
      <c r="C8" s="55">
        <v>1</v>
      </c>
      <c r="D8">
        <v>11</v>
      </c>
      <c r="E8">
        <f>IF(B8&gt;8,8,B8)*1000+C8*100+D8+1000000</f>
        <v>1002111</v>
      </c>
      <c r="F8">
        <f>INDEX(索引!$P$5:$AC$12,MATCH($D8,索引!$M$5:$M$12,0),MATCH(F$6,索引!$P$4:$AC$4,0))*ROUND(VLOOKUP($B8,原始数值!$A:$E,F$2,0)*VLOOKUP($C8,索引!$A:$D,2,0)*VLOOKUP(D8,索引!$M:$X,索引!$T$1,0),F$3)</f>
        <v>4</v>
      </c>
      <c r="G8">
        <f>INDEX(索引!$P$5:$AC$12,MATCH($D8,索引!$M$5:$M$12,0),MATCH(G$6,索引!$P$4:$AC$4,0))*ROUND(VLOOKUP($B8,原始数值!$A:$E,G$2,0)*VLOOKUP($C8,索引!$A:$D,2,0),G$3)</f>
        <v>0</v>
      </c>
      <c r="H8">
        <f>INDEX(索引!$P$5:$AC$12,MATCH($D8,索引!$M$5:$M$12,0),MATCH(H$6,索引!$P$4:$AC$4,0))*ROUND(VLOOKUP($B8,原始数值!$A:$E,H$2,0)*VLOOKUP($C8,索引!$A:$D,2,0),H$3)</f>
        <v>0</v>
      </c>
      <c r="I8">
        <f>INDEX(索引!$P$5:$AC$12,MATCH($D8,索引!$M$5:$M$12,0),MATCH(I$6,索引!$P$4:$AC$4,0))*ROUND(VLOOKUP($B8,原始数值!$A:$E,I$2,0)*VLOOKUP($C8,索引!$A:$D,2,0),I$3)</f>
        <v>0</v>
      </c>
      <c r="J8">
        <f>VLOOKUP($D8,索引!$M:$U,J$2,0)</f>
        <v>2</v>
      </c>
      <c r="K8">
        <f>VLOOKUP($D8,索引!$M:$X,K$2,0)*(VLOOKUP($C8,索引!$A:$I,K$2-5,0)/100)</f>
        <v>0.1</v>
      </c>
      <c r="L8">
        <f>VLOOKUP($D8,索引!$M:$X,L$2,0)*(VLOOKUP($C8,索引!$A:$I,L$2-5,0)/100)</f>
        <v>0</v>
      </c>
      <c r="M8">
        <f>VLOOKUP($D8,索引!$M:$Y,M$2,0)*(VLOOKUP($C8,索引!$A:$J,M$2-5,0)/100)</f>
        <v>0</v>
      </c>
      <c r="N8">
        <f>VLOOKUP($D8,索引!$M:$Z,N$2,0)*(VLOOKUP($C8,索引!$A:$K,N$2-5,0)/100)</f>
        <v>0</v>
      </c>
      <c r="P8">
        <f t="shared" ref="P8:P71" si="1">A8</f>
        <v>1002111</v>
      </c>
      <c r="Q8" t="str">
        <f>"EquipName_"&amp;P8</f>
        <v>EquipName_1002111</v>
      </c>
      <c r="R8" t="str">
        <f>INDEX(索引!$AF$5:$AI$29,MATCH($B8,索引!$AE$5:$AE$29,0),MATCH($C8,索引!$AF$4:$AI$4))&amp;VLOOKUP($D8,索引!$M$4:$N$12,2,0)</f>
        <v>使徒剑</v>
      </c>
      <c r="S8" t="str">
        <f>INDEX(索引!$AL$5:$AO$29,MATCH($B8,索引!$AK$5:$AK$29,0),MATCH($C8,索引!$AL$4:$AO$4))&amp;" "&amp;VLOOKUP($D8,索引!$M$4:$O$12,3,0)</f>
        <v>Apostle Sword</v>
      </c>
    </row>
    <row r="9" spans="1:19" x14ac:dyDescent="0.2">
      <c r="A9">
        <f t="shared" si="0"/>
        <v>1002112</v>
      </c>
      <c r="B9" s="16">
        <v>2</v>
      </c>
      <c r="C9" s="55">
        <v>1</v>
      </c>
      <c r="D9">
        <v>12</v>
      </c>
      <c r="E9">
        <f t="shared" ref="E9:E72" si="2">IF(B9&gt;8,8,B9)*1000+C9*100+D9+1000000</f>
        <v>1002112</v>
      </c>
      <c r="F9">
        <f>INDEX(索引!$P$5:$AC$12,MATCH($D9,索引!$M$5:$M$12,0),MATCH(F$6,索引!$P$4:$AC$4,0))*ROUND(VLOOKUP($B9,原始数值!$A:$E,F$2,0)*VLOOKUP($C9,索引!$A:$D,2,0)*VLOOKUP(D9,索引!$M:$X,索引!$T$1,0),F$3)</f>
        <v>4</v>
      </c>
      <c r="G9">
        <f>INDEX(索引!$P$5:$AC$12,MATCH($D9,索引!$M$5:$M$12,0),MATCH(G$6,索引!$P$4:$AC$4,0))*ROUND(VLOOKUP($B9,原始数值!$A:$E,G$2,0)*VLOOKUP($C9,索引!$A:$D,2,0),G$3)</f>
        <v>0</v>
      </c>
      <c r="H9">
        <f>INDEX(索引!$P$5:$AC$12,MATCH($D9,索引!$M$5:$M$12,0),MATCH(H$6,索引!$P$4:$AC$4,0))*ROUND(VLOOKUP($B9,原始数值!$A:$E,H$2,0)*VLOOKUP($C9,索引!$A:$D,2,0),H$3)</f>
        <v>0</v>
      </c>
      <c r="I9">
        <f>INDEX(索引!$P$5:$AC$12,MATCH($D9,索引!$M$5:$M$12,0),MATCH(I$6,索引!$P$4:$AC$4,0))*ROUND(VLOOKUP($B9,原始数值!$A:$E,I$2,0)*VLOOKUP($C9,索引!$A:$D,2,0),I$3)</f>
        <v>0</v>
      </c>
      <c r="J9">
        <f>VLOOKUP($D9,索引!$M:$U,J$2,0)</f>
        <v>1</v>
      </c>
      <c r="K9">
        <f>VLOOKUP($D9,索引!$M:$X,K$2,0)*(VLOOKUP($C9,索引!$A:$I,K$2-5,0)/100)</f>
        <v>0</v>
      </c>
      <c r="L9">
        <f>VLOOKUP($D9,索引!$M:$X,L$2,0)*(VLOOKUP($C9,索引!$A:$I,L$2-5,0)/100)</f>
        <v>0</v>
      </c>
      <c r="M9">
        <f>VLOOKUP($D9,索引!$M:$Y,M$2,0)*(VLOOKUP($C9,索引!$A:$J,M$2-5,0)/100)</f>
        <v>30</v>
      </c>
      <c r="N9">
        <f>VLOOKUP($D9,索引!$M:$Z,N$2,0)*(VLOOKUP($C9,索引!$A:$K,N$2-5,0)/100)</f>
        <v>0</v>
      </c>
      <c r="P9">
        <f t="shared" si="1"/>
        <v>1002112</v>
      </c>
      <c r="Q9" t="str">
        <f t="shared" ref="Q9:Q72" si="3">"EquipName_"&amp;P9</f>
        <v>EquipName_1002112</v>
      </c>
      <c r="R9" t="str">
        <f>INDEX(索引!$AF$5:$AI$29,MATCH($B9,索引!$AE$5:$AE$29,0),MATCH($C9,索引!$AF$4:$AI$4))&amp;VLOOKUP($D9,索引!$M$4:$N$12,2,0)</f>
        <v>使徒杖</v>
      </c>
      <c r="S9" t="str">
        <f>INDEX(索引!$AL$5:$AO$29,MATCH($B9,索引!$AK$5:$AK$29,0),MATCH($C9,索引!$AL$4:$AO$4))&amp;" "&amp;VLOOKUP($D9,索引!$M$4:$O$12,3,0)</f>
        <v>Apostle Staff</v>
      </c>
    </row>
    <row r="10" spans="1:19" x14ac:dyDescent="0.2">
      <c r="A10">
        <f t="shared" si="0"/>
        <v>1002113</v>
      </c>
      <c r="B10" s="16">
        <v>2</v>
      </c>
      <c r="C10" s="55">
        <v>1</v>
      </c>
      <c r="D10">
        <v>13</v>
      </c>
      <c r="E10">
        <f t="shared" si="2"/>
        <v>1002113</v>
      </c>
      <c r="F10">
        <f>INDEX(索引!$P$5:$AC$12,MATCH($D10,索引!$M$5:$M$12,0),MATCH(F$6,索引!$P$4:$AC$4,0))*ROUND(VLOOKUP($B10,原始数值!$A:$E,F$2,0)*VLOOKUP($C10,索引!$A:$D,2,0)*VLOOKUP(D10,索引!$M:$X,索引!$T$1,0),F$3)</f>
        <v>4</v>
      </c>
      <c r="G10">
        <f>INDEX(索引!$P$5:$AC$12,MATCH($D10,索引!$M$5:$M$12,0),MATCH(G$6,索引!$P$4:$AC$4,0))*ROUND(VLOOKUP($B10,原始数值!$A:$E,G$2,0)*VLOOKUP($C10,索引!$A:$D,2,0),G$3)</f>
        <v>0</v>
      </c>
      <c r="H10">
        <f>INDEX(索引!$P$5:$AC$12,MATCH($D10,索引!$M$5:$M$12,0),MATCH(H$6,索引!$P$4:$AC$4,0))*ROUND(VLOOKUP($B10,原始数值!$A:$E,H$2,0)*VLOOKUP($C10,索引!$A:$D,2,0),H$3)</f>
        <v>0</v>
      </c>
      <c r="I10">
        <f>INDEX(索引!$P$5:$AC$12,MATCH($D10,索引!$M$5:$M$12,0),MATCH(I$6,索引!$P$4:$AC$4,0))*ROUND(VLOOKUP($B10,原始数值!$A:$E,I$2,0)*VLOOKUP($C10,索引!$A:$D,2,0),I$3)</f>
        <v>0</v>
      </c>
      <c r="J10">
        <f>VLOOKUP($D10,索引!$M:$U,J$2,0)</f>
        <v>1.75</v>
      </c>
      <c r="K10">
        <f>VLOOKUP($D10,索引!$M:$X,K$2,0)*(VLOOKUP($C10,索引!$A:$I,K$2-5,0)/100)</f>
        <v>0</v>
      </c>
      <c r="L10">
        <f>VLOOKUP($D10,索引!$M:$X,L$2,0)*(VLOOKUP($C10,索引!$A:$I,L$2-5,0)/100)</f>
        <v>40</v>
      </c>
      <c r="M10">
        <f>VLOOKUP($D10,索引!$M:$Y,M$2,0)*(VLOOKUP($C10,索引!$A:$J,M$2-5,0)/100)</f>
        <v>0</v>
      </c>
      <c r="N10">
        <f>VLOOKUP($D10,索引!$M:$Z,N$2,0)*(VLOOKUP($C10,索引!$A:$K,N$2-5,0)/100)</f>
        <v>0</v>
      </c>
      <c r="P10">
        <f t="shared" si="1"/>
        <v>1002113</v>
      </c>
      <c r="Q10" t="str">
        <f t="shared" si="3"/>
        <v>EquipName_1002113</v>
      </c>
      <c r="R10" t="str">
        <f>INDEX(索引!$AF$5:$AI$29,MATCH($B10,索引!$AE$5:$AE$29,0),MATCH($C10,索引!$AF$4:$AI$4))&amp;VLOOKUP($D10,索引!$M$4:$N$12,2,0)</f>
        <v>使徒弓</v>
      </c>
      <c r="S10" t="str">
        <f>INDEX(索引!$AL$5:$AO$29,MATCH($B10,索引!$AK$5:$AK$29,0),MATCH($C10,索引!$AL$4:$AO$4))&amp;" "&amp;VLOOKUP($D10,索引!$M$4:$O$12,3,0)</f>
        <v>Apostle Bow</v>
      </c>
    </row>
    <row r="11" spans="1:19" x14ac:dyDescent="0.2">
      <c r="A11">
        <f t="shared" si="0"/>
        <v>1002102</v>
      </c>
      <c r="B11" s="16">
        <v>2</v>
      </c>
      <c r="C11" s="55">
        <v>1</v>
      </c>
      <c r="D11">
        <v>2</v>
      </c>
      <c r="E11">
        <f t="shared" si="2"/>
        <v>1002102</v>
      </c>
      <c r="F11">
        <f>INDEX(索引!$P$5:$AC$12,MATCH($D11,索引!$M$5:$M$12,0),MATCH(F$6,索引!$P$4:$AC$4,0))*ROUND(VLOOKUP($B11,原始数值!$A:$E,F$2,0)*VLOOKUP($C11,索引!$A:$D,2,0)*VLOOKUP(D11,索引!$M:$X,索引!$T$1,0),F$3)</f>
        <v>0</v>
      </c>
      <c r="G11">
        <f>INDEX(索引!$P$5:$AC$12,MATCH($D11,索引!$M$5:$M$12,0),MATCH(G$6,索引!$P$4:$AC$4,0))*ROUND(VLOOKUP($B11,原始数值!$A:$E,G$2,0)*VLOOKUP($C11,索引!$A:$D,2,0),G$3)</f>
        <v>30</v>
      </c>
      <c r="H11">
        <f>INDEX(索引!$P$5:$AC$12,MATCH($D11,索引!$M$5:$M$12,0),MATCH(H$6,索引!$P$4:$AC$4,0))*ROUND(VLOOKUP($B11,原始数值!$A:$E,H$2,0)*VLOOKUP($C11,索引!$A:$D,2,0),H$3)</f>
        <v>0</v>
      </c>
      <c r="I11">
        <f>INDEX(索引!$P$5:$AC$12,MATCH($D11,索引!$M$5:$M$12,0),MATCH(I$6,索引!$P$4:$AC$4,0))*ROUND(VLOOKUP($B11,原始数值!$A:$E,I$2,0)*VLOOKUP($C11,索引!$A:$D,2,0),I$3)</f>
        <v>0</v>
      </c>
      <c r="J11">
        <f>VLOOKUP($D11,索引!$M:$U,J$2,0)</f>
        <v>0</v>
      </c>
      <c r="K11">
        <f>VLOOKUP($D11,索引!$M:$X,K$2,0)*(VLOOKUP($C11,索引!$A:$I,K$2-5,0)/100)</f>
        <v>0</v>
      </c>
      <c r="L11">
        <f>VLOOKUP($D11,索引!$M:$X,L$2,0)*(VLOOKUP($C11,索引!$A:$I,L$2-5,0)/100)</f>
        <v>0</v>
      </c>
      <c r="M11">
        <f>VLOOKUP($D11,索引!$M:$Y,M$2,0)*(VLOOKUP($C11,索引!$A:$J,M$2-5,0)/100)</f>
        <v>0</v>
      </c>
      <c r="N11">
        <f>VLOOKUP($D11,索引!$M:$Z,N$2,0)*(VLOOKUP($C11,索引!$A:$K,N$2-5,0)/100)</f>
        <v>0</v>
      </c>
      <c r="P11">
        <f t="shared" si="1"/>
        <v>1002102</v>
      </c>
      <c r="Q11" t="str">
        <f t="shared" si="3"/>
        <v>EquipName_1002102</v>
      </c>
      <c r="R11" t="str">
        <f>INDEX(索引!$AF$5:$AI$29,MATCH($B11,索引!$AE$5:$AE$29,0),MATCH($C11,索引!$AF$4:$AI$4))&amp;VLOOKUP($D11,索引!$M$4:$N$12,2,0)</f>
        <v>使徒护甲</v>
      </c>
      <c r="S11" t="str">
        <f>INDEX(索引!$AL$5:$AO$29,MATCH($B11,索引!$AK$5:$AK$29,0),MATCH($C11,索引!$AL$4:$AO$4))&amp;" "&amp;VLOOKUP($D11,索引!$M$4:$O$12,3,0)</f>
        <v>Apostle Armor</v>
      </c>
    </row>
    <row r="12" spans="1:19" x14ac:dyDescent="0.2">
      <c r="A12">
        <f t="shared" si="0"/>
        <v>1002103</v>
      </c>
      <c r="B12" s="16">
        <v>2</v>
      </c>
      <c r="C12" s="55">
        <v>1</v>
      </c>
      <c r="D12">
        <v>3</v>
      </c>
      <c r="E12">
        <f t="shared" si="2"/>
        <v>1002103</v>
      </c>
      <c r="F12">
        <f>INDEX(索引!$P$5:$AC$12,MATCH($D12,索引!$M$5:$M$12,0),MATCH(F$6,索引!$P$4:$AC$4,0))*ROUND(VLOOKUP($B12,原始数值!$A:$E,F$2,0)*VLOOKUP($C12,索引!$A:$D,2,0)*VLOOKUP(D12,索引!$M:$X,索引!$T$1,0),F$3)</f>
        <v>0</v>
      </c>
      <c r="G12">
        <f>INDEX(索引!$P$5:$AC$12,MATCH($D12,索引!$M$5:$M$12,0),MATCH(G$6,索引!$P$4:$AC$4,0))*ROUND(VLOOKUP($B12,原始数值!$A:$E,G$2,0)*VLOOKUP($C12,索引!$A:$D,2,0),G$3)</f>
        <v>0</v>
      </c>
      <c r="H12">
        <f>INDEX(索引!$P$5:$AC$12,MATCH($D12,索引!$M$5:$M$12,0),MATCH(H$6,索引!$P$4:$AC$4,0))*ROUND(VLOOKUP($B12,原始数值!$A:$E,H$2,0)*VLOOKUP($C12,索引!$A:$D,2,0),H$3)</f>
        <v>9</v>
      </c>
      <c r="I12">
        <f>INDEX(索引!$P$5:$AC$12,MATCH($D12,索引!$M$5:$M$12,0),MATCH(I$6,索引!$P$4:$AC$4,0))*ROUND(VLOOKUP($B12,原始数值!$A:$E,I$2,0)*VLOOKUP($C12,索引!$A:$D,2,0),I$3)</f>
        <v>0</v>
      </c>
      <c r="J12">
        <f>VLOOKUP($D12,索引!$M:$U,J$2,0)</f>
        <v>0</v>
      </c>
      <c r="K12">
        <f>VLOOKUP($D12,索引!$M:$X,K$2,0)*(VLOOKUP($C12,索引!$A:$I,K$2-5,0)/100)</f>
        <v>0</v>
      </c>
      <c r="L12">
        <f>VLOOKUP($D12,索引!$M:$X,L$2,0)*(VLOOKUP($C12,索引!$A:$I,L$2-5,0)/100)</f>
        <v>0</v>
      </c>
      <c r="M12">
        <f>VLOOKUP($D12,索引!$M:$Y,M$2,0)*(VLOOKUP($C12,索引!$A:$J,M$2-5,0)/100)</f>
        <v>0</v>
      </c>
      <c r="N12">
        <f>VLOOKUP($D12,索引!$M:$Z,N$2,0)*(VLOOKUP($C12,索引!$A:$K,N$2-5,0)/100)</f>
        <v>0</v>
      </c>
      <c r="P12">
        <f t="shared" si="1"/>
        <v>1002103</v>
      </c>
      <c r="Q12" t="str">
        <f t="shared" si="3"/>
        <v>EquipName_1002103</v>
      </c>
      <c r="R12" t="str">
        <f>INDEX(索引!$AF$5:$AI$29,MATCH($B12,索引!$AE$5:$AE$29,0),MATCH($C12,索引!$AF$4:$AI$4))&amp;VLOOKUP($D12,索引!$M$4:$N$12,2,0)</f>
        <v>使徒头盔</v>
      </c>
      <c r="S12" t="str">
        <f>INDEX(索引!$AL$5:$AO$29,MATCH($B12,索引!$AK$5:$AK$29,0),MATCH($C12,索引!$AL$4:$AO$4))&amp;" "&amp;VLOOKUP($D12,索引!$M$4:$O$12,3,0)</f>
        <v>Apostle Helmet</v>
      </c>
    </row>
    <row r="13" spans="1:19" x14ac:dyDescent="0.2">
      <c r="A13">
        <f t="shared" si="0"/>
        <v>1002104</v>
      </c>
      <c r="B13" s="16">
        <v>2</v>
      </c>
      <c r="C13" s="55">
        <v>1</v>
      </c>
      <c r="D13">
        <v>4</v>
      </c>
      <c r="E13">
        <f t="shared" si="2"/>
        <v>1002104</v>
      </c>
      <c r="F13">
        <f>INDEX(索引!$P$5:$AC$12,MATCH($D13,索引!$M$5:$M$12,0),MATCH(F$6,索引!$P$4:$AC$4,0))*ROUND(VLOOKUP($B13,原始数值!$A:$E,F$2,0)*VLOOKUP($C13,索引!$A:$D,2,0)*VLOOKUP(D13,索引!$M:$X,索引!$T$1,0),F$3)</f>
        <v>0</v>
      </c>
      <c r="G13">
        <f>INDEX(索引!$P$5:$AC$12,MATCH($D13,索引!$M$5:$M$12,0),MATCH(G$6,索引!$P$4:$AC$4,0))*ROUND(VLOOKUP($B13,原始数值!$A:$E,G$2,0)*VLOOKUP($C13,索引!$A:$D,2,0),G$3)</f>
        <v>0</v>
      </c>
      <c r="H13">
        <f>INDEX(索引!$P$5:$AC$12,MATCH($D13,索引!$M$5:$M$12,0),MATCH(H$6,索引!$P$4:$AC$4,0))*ROUND(VLOOKUP($B13,原始数值!$A:$E,H$2,0)*VLOOKUP($C13,索引!$A:$D,2,0),H$3)</f>
        <v>0</v>
      </c>
      <c r="I13">
        <f>INDEX(索引!$P$5:$AC$12,MATCH($D13,索引!$M$5:$M$12,0),MATCH(I$6,索引!$P$4:$AC$4,0))*ROUND(VLOOKUP($B13,原始数值!$A:$E,I$2,0)*VLOOKUP($C13,索引!$A:$D,2,0),I$3)</f>
        <v>1</v>
      </c>
      <c r="J13">
        <f>VLOOKUP($D13,索引!$M:$U,J$2,0)</f>
        <v>0</v>
      </c>
      <c r="K13">
        <f>VLOOKUP($D13,索引!$M:$X,K$2,0)*(VLOOKUP($C13,索引!$A:$I,K$2-5,0)/100)</f>
        <v>0</v>
      </c>
      <c r="L13">
        <f>VLOOKUP($D13,索引!$M:$X,L$2,0)*(VLOOKUP($C13,索引!$A:$I,L$2-5,0)/100)</f>
        <v>0</v>
      </c>
      <c r="M13">
        <f>VLOOKUP($D13,索引!$M:$Y,M$2,0)*(VLOOKUP($C13,索引!$A:$J,M$2-5,0)/100)</f>
        <v>0</v>
      </c>
      <c r="N13">
        <f>VLOOKUP($D13,索引!$M:$Z,N$2,0)*(VLOOKUP($C13,索引!$A:$K,N$2-5,0)/100)</f>
        <v>0</v>
      </c>
      <c r="P13">
        <f t="shared" si="1"/>
        <v>1002104</v>
      </c>
      <c r="Q13" t="str">
        <f t="shared" si="3"/>
        <v>EquipName_1002104</v>
      </c>
      <c r="R13" t="str">
        <f>INDEX(索引!$AF$5:$AI$29,MATCH($B13,索引!$AE$5:$AE$29,0),MATCH($C13,索引!$AF$4:$AI$4))&amp;VLOOKUP($D13,索引!$M$4:$N$12,2,0)</f>
        <v>使徒鞋子</v>
      </c>
      <c r="S13" t="str">
        <f>INDEX(索引!$AL$5:$AO$29,MATCH($B13,索引!$AK$5:$AK$29,0),MATCH($C13,索引!$AL$4:$AO$4))&amp;" "&amp;VLOOKUP($D13,索引!$M$4:$O$12,3,0)</f>
        <v>Apostle Boots</v>
      </c>
    </row>
    <row r="14" spans="1:19" x14ac:dyDescent="0.2">
      <c r="A14">
        <f t="shared" si="0"/>
        <v>1002211</v>
      </c>
      <c r="B14" s="16">
        <v>2</v>
      </c>
      <c r="C14" s="14">
        <f t="shared" ref="C14:C31" si="4">C8+1</f>
        <v>2</v>
      </c>
      <c r="D14">
        <f t="shared" ref="D14:D77" si="5">D8</f>
        <v>11</v>
      </c>
      <c r="E14">
        <f t="shared" si="2"/>
        <v>1002211</v>
      </c>
      <c r="F14">
        <f>INDEX(索引!$P$5:$AC$12,MATCH($D14,索引!$M$5:$M$12,0),MATCH(F$6,索引!$P$4:$AC$4,0))*ROUND(VLOOKUP($B14,原始数值!$A:$E,F$2,0)*VLOOKUP($C14,索引!$A:$D,2,0)*VLOOKUP(D14,索引!$M:$X,索引!$T$1,0),F$3)</f>
        <v>7</v>
      </c>
      <c r="G14">
        <f>INDEX(索引!$P$5:$AC$12,MATCH($D14,索引!$M$5:$M$12,0),MATCH(G$6,索引!$P$4:$AC$4,0))*ROUND(VLOOKUP($B14,原始数值!$A:$E,G$2,0)*VLOOKUP($C14,索引!$A:$D,2,0),G$3)</f>
        <v>0</v>
      </c>
      <c r="H14">
        <f>INDEX(索引!$P$5:$AC$12,MATCH($D14,索引!$M$5:$M$12,0),MATCH(H$6,索引!$P$4:$AC$4,0))*ROUND(VLOOKUP($B14,原始数值!$A:$E,H$2,0)*VLOOKUP($C14,索引!$A:$D,2,0),H$3)</f>
        <v>0</v>
      </c>
      <c r="I14">
        <f>INDEX(索引!$P$5:$AC$12,MATCH($D14,索引!$M$5:$M$12,0),MATCH(I$6,索引!$P$4:$AC$4,0))*ROUND(VLOOKUP($B14,原始数值!$A:$E,I$2,0)*VLOOKUP($C14,索引!$A:$D,2,0),I$3)</f>
        <v>0</v>
      </c>
      <c r="J14">
        <f>VLOOKUP($D14,索引!$M:$U,J$2,0)</f>
        <v>2</v>
      </c>
      <c r="K14">
        <f>VLOOKUP($D14,索引!$M:$X,K$2,0)*(VLOOKUP($C14,索引!$A:$I,K$2-5,0)/100)</f>
        <v>0.15000000000000002</v>
      </c>
      <c r="L14">
        <f>VLOOKUP($D14,索引!$M:$X,L$2,0)*(VLOOKUP($C14,索引!$A:$I,L$2-5,0)/100)</f>
        <v>0</v>
      </c>
      <c r="M14">
        <f>VLOOKUP($D14,索引!$M:$Y,M$2,0)*(VLOOKUP($C14,索引!$A:$J,M$2-5,0)/100)</f>
        <v>0</v>
      </c>
      <c r="N14">
        <f>VLOOKUP($D14,索引!$M:$Z,N$2,0)*(VLOOKUP($C14,索引!$A:$K,N$2-5,0)/100)</f>
        <v>0</v>
      </c>
      <c r="P14">
        <f t="shared" si="1"/>
        <v>1002211</v>
      </c>
      <c r="Q14" t="str">
        <f t="shared" si="3"/>
        <v>EquipName_1002211</v>
      </c>
      <c r="R14" t="str">
        <f>INDEX(索引!$AF$5:$AI$29,MATCH($B14,索引!$AE$5:$AE$29,0),MATCH($C14,索引!$AF$4:$AI$4))&amp;VLOOKUP($D14,索引!$M$4:$N$12,2,0)</f>
        <v>使徒剑</v>
      </c>
      <c r="S14" t="str">
        <f>INDEX(索引!$AL$5:$AO$29,MATCH($B14,索引!$AK$5:$AK$29,0),MATCH($C14,索引!$AL$4:$AO$4))&amp;" "&amp;VLOOKUP($D14,索引!$M$4:$O$12,3,0)</f>
        <v>Apostle Sword</v>
      </c>
    </row>
    <row r="15" spans="1:19" x14ac:dyDescent="0.2">
      <c r="A15">
        <f t="shared" si="0"/>
        <v>1002212</v>
      </c>
      <c r="B15" s="16">
        <v>2</v>
      </c>
      <c r="C15" s="14">
        <f t="shared" si="4"/>
        <v>2</v>
      </c>
      <c r="D15">
        <f t="shared" si="5"/>
        <v>12</v>
      </c>
      <c r="E15">
        <f t="shared" si="2"/>
        <v>1002212</v>
      </c>
      <c r="F15">
        <f>INDEX(索引!$P$5:$AC$12,MATCH($D15,索引!$M$5:$M$12,0),MATCH(F$6,索引!$P$4:$AC$4,0))*ROUND(VLOOKUP($B15,原始数值!$A:$E,F$2,0)*VLOOKUP($C15,索引!$A:$D,2,0)*VLOOKUP(D15,索引!$M:$X,索引!$T$1,0),F$3)</f>
        <v>8</v>
      </c>
      <c r="G15">
        <f>INDEX(索引!$P$5:$AC$12,MATCH($D15,索引!$M$5:$M$12,0),MATCH(G$6,索引!$P$4:$AC$4,0))*ROUND(VLOOKUP($B15,原始数值!$A:$E,G$2,0)*VLOOKUP($C15,索引!$A:$D,2,0),G$3)</f>
        <v>0</v>
      </c>
      <c r="H15">
        <f>INDEX(索引!$P$5:$AC$12,MATCH($D15,索引!$M$5:$M$12,0),MATCH(H$6,索引!$P$4:$AC$4,0))*ROUND(VLOOKUP($B15,原始数值!$A:$E,H$2,0)*VLOOKUP($C15,索引!$A:$D,2,0),H$3)</f>
        <v>0</v>
      </c>
      <c r="I15">
        <f>INDEX(索引!$P$5:$AC$12,MATCH($D15,索引!$M$5:$M$12,0),MATCH(I$6,索引!$P$4:$AC$4,0))*ROUND(VLOOKUP($B15,原始数值!$A:$E,I$2,0)*VLOOKUP($C15,索引!$A:$D,2,0),I$3)</f>
        <v>0</v>
      </c>
      <c r="J15">
        <f>VLOOKUP($D15,索引!$M:$U,J$2,0)</f>
        <v>1</v>
      </c>
      <c r="K15">
        <f>VLOOKUP($D15,索引!$M:$X,K$2,0)*(VLOOKUP($C15,索引!$A:$I,K$2-5,0)/100)</f>
        <v>0</v>
      </c>
      <c r="L15">
        <f>VLOOKUP($D15,索引!$M:$X,L$2,0)*(VLOOKUP($C15,索引!$A:$I,L$2-5,0)/100)</f>
        <v>0</v>
      </c>
      <c r="M15">
        <f>VLOOKUP($D15,索引!$M:$Y,M$2,0)*(VLOOKUP($C15,索引!$A:$J,M$2-5,0)/100)</f>
        <v>36</v>
      </c>
      <c r="N15">
        <f>VLOOKUP($D15,索引!$M:$Z,N$2,0)*(VLOOKUP($C15,索引!$A:$K,N$2-5,0)/100)</f>
        <v>0</v>
      </c>
      <c r="P15">
        <f t="shared" si="1"/>
        <v>1002212</v>
      </c>
      <c r="Q15" t="str">
        <f t="shared" si="3"/>
        <v>EquipName_1002212</v>
      </c>
      <c r="R15" t="str">
        <f>INDEX(索引!$AF$5:$AI$29,MATCH($B15,索引!$AE$5:$AE$29,0),MATCH($C15,索引!$AF$4:$AI$4))&amp;VLOOKUP($D15,索引!$M$4:$N$12,2,0)</f>
        <v>使徒杖</v>
      </c>
      <c r="S15" t="str">
        <f>INDEX(索引!$AL$5:$AO$29,MATCH($B15,索引!$AK$5:$AK$29,0),MATCH($C15,索引!$AL$4:$AO$4))&amp;" "&amp;VLOOKUP($D15,索引!$M$4:$O$12,3,0)</f>
        <v>Apostle Staff</v>
      </c>
    </row>
    <row r="16" spans="1:19" x14ac:dyDescent="0.2">
      <c r="A16">
        <f t="shared" si="0"/>
        <v>1002213</v>
      </c>
      <c r="B16" s="16">
        <v>2</v>
      </c>
      <c r="C16" s="14">
        <f t="shared" si="4"/>
        <v>2</v>
      </c>
      <c r="D16">
        <f t="shared" si="5"/>
        <v>13</v>
      </c>
      <c r="E16">
        <f t="shared" si="2"/>
        <v>1002213</v>
      </c>
      <c r="F16">
        <f>INDEX(索引!$P$5:$AC$12,MATCH($D16,索引!$M$5:$M$12,0),MATCH(F$6,索引!$P$4:$AC$4,0))*ROUND(VLOOKUP($B16,原始数值!$A:$E,F$2,0)*VLOOKUP($C16,索引!$A:$D,2,0)*VLOOKUP(D16,索引!$M:$X,索引!$T$1,0),F$3)</f>
        <v>8</v>
      </c>
      <c r="G16">
        <f>INDEX(索引!$P$5:$AC$12,MATCH($D16,索引!$M$5:$M$12,0),MATCH(G$6,索引!$P$4:$AC$4,0))*ROUND(VLOOKUP($B16,原始数值!$A:$E,G$2,0)*VLOOKUP($C16,索引!$A:$D,2,0),G$3)</f>
        <v>0</v>
      </c>
      <c r="H16">
        <f>INDEX(索引!$P$5:$AC$12,MATCH($D16,索引!$M$5:$M$12,0),MATCH(H$6,索引!$P$4:$AC$4,0))*ROUND(VLOOKUP($B16,原始数值!$A:$E,H$2,0)*VLOOKUP($C16,索引!$A:$D,2,0),H$3)</f>
        <v>0</v>
      </c>
      <c r="I16">
        <f>INDEX(索引!$P$5:$AC$12,MATCH($D16,索引!$M$5:$M$12,0),MATCH(I$6,索引!$P$4:$AC$4,0))*ROUND(VLOOKUP($B16,原始数值!$A:$E,I$2,0)*VLOOKUP($C16,索引!$A:$D,2,0),I$3)</f>
        <v>0</v>
      </c>
      <c r="J16">
        <f>VLOOKUP($D16,索引!$M:$U,J$2,0)</f>
        <v>1.75</v>
      </c>
      <c r="K16">
        <f>VLOOKUP($D16,索引!$M:$X,K$2,0)*(VLOOKUP($C16,索引!$A:$I,K$2-5,0)/100)</f>
        <v>0</v>
      </c>
      <c r="L16">
        <f>VLOOKUP($D16,索引!$M:$X,L$2,0)*(VLOOKUP($C16,索引!$A:$I,L$2-5,0)/100)</f>
        <v>48</v>
      </c>
      <c r="M16">
        <f>VLOOKUP($D16,索引!$M:$Y,M$2,0)*(VLOOKUP($C16,索引!$A:$J,M$2-5,0)/100)</f>
        <v>0</v>
      </c>
      <c r="N16">
        <f>VLOOKUP($D16,索引!$M:$Z,N$2,0)*(VLOOKUP($C16,索引!$A:$K,N$2-5,0)/100)</f>
        <v>0</v>
      </c>
      <c r="P16">
        <f t="shared" si="1"/>
        <v>1002213</v>
      </c>
      <c r="Q16" t="str">
        <f t="shared" si="3"/>
        <v>EquipName_1002213</v>
      </c>
      <c r="R16" t="str">
        <f>INDEX(索引!$AF$5:$AI$29,MATCH($B16,索引!$AE$5:$AE$29,0),MATCH($C16,索引!$AF$4:$AI$4))&amp;VLOOKUP($D16,索引!$M$4:$N$12,2,0)</f>
        <v>使徒弓</v>
      </c>
      <c r="S16" t="str">
        <f>INDEX(索引!$AL$5:$AO$29,MATCH($B16,索引!$AK$5:$AK$29,0),MATCH($C16,索引!$AL$4:$AO$4))&amp;" "&amp;VLOOKUP($D16,索引!$M$4:$O$12,3,0)</f>
        <v>Apostle Bow</v>
      </c>
    </row>
    <row r="17" spans="1:19" x14ac:dyDescent="0.2">
      <c r="A17">
        <f t="shared" si="0"/>
        <v>1002202</v>
      </c>
      <c r="B17" s="16">
        <v>2</v>
      </c>
      <c r="C17" s="14">
        <f t="shared" si="4"/>
        <v>2</v>
      </c>
      <c r="D17">
        <f t="shared" si="5"/>
        <v>2</v>
      </c>
      <c r="E17">
        <f t="shared" si="2"/>
        <v>1002202</v>
      </c>
      <c r="F17">
        <f>INDEX(索引!$P$5:$AC$12,MATCH($D17,索引!$M$5:$M$12,0),MATCH(F$6,索引!$P$4:$AC$4,0))*ROUND(VLOOKUP($B17,原始数值!$A:$E,F$2,0)*VLOOKUP($C17,索引!$A:$D,2,0)*VLOOKUP(D17,索引!$M:$X,索引!$T$1,0),F$3)</f>
        <v>0</v>
      </c>
      <c r="G17">
        <f>INDEX(索引!$P$5:$AC$12,MATCH($D17,索引!$M$5:$M$12,0),MATCH(G$6,索引!$P$4:$AC$4,0))*ROUND(VLOOKUP($B17,原始数值!$A:$E,G$2,0)*VLOOKUP($C17,索引!$A:$D,2,0),G$3)</f>
        <v>60</v>
      </c>
      <c r="H17">
        <f>INDEX(索引!$P$5:$AC$12,MATCH($D17,索引!$M$5:$M$12,0),MATCH(H$6,索引!$P$4:$AC$4,0))*ROUND(VLOOKUP($B17,原始数值!$A:$E,H$2,0)*VLOOKUP($C17,索引!$A:$D,2,0),H$3)</f>
        <v>0</v>
      </c>
      <c r="I17">
        <f>INDEX(索引!$P$5:$AC$12,MATCH($D17,索引!$M$5:$M$12,0),MATCH(I$6,索引!$P$4:$AC$4,0))*ROUND(VLOOKUP($B17,原始数值!$A:$E,I$2,0)*VLOOKUP($C17,索引!$A:$D,2,0),I$3)</f>
        <v>0</v>
      </c>
      <c r="J17">
        <f>VLOOKUP($D17,索引!$M:$U,J$2,0)</f>
        <v>0</v>
      </c>
      <c r="K17">
        <f>VLOOKUP($D17,索引!$M:$X,K$2,0)*(VLOOKUP($C17,索引!$A:$I,K$2-5,0)/100)</f>
        <v>0</v>
      </c>
      <c r="L17">
        <f>VLOOKUP($D17,索引!$M:$X,L$2,0)*(VLOOKUP($C17,索引!$A:$I,L$2-5,0)/100)</f>
        <v>0</v>
      </c>
      <c r="M17">
        <f>VLOOKUP($D17,索引!$M:$Y,M$2,0)*(VLOOKUP($C17,索引!$A:$J,M$2-5,0)/100)</f>
        <v>0</v>
      </c>
      <c r="N17">
        <f>VLOOKUP($D17,索引!$M:$Z,N$2,0)*(VLOOKUP($C17,索引!$A:$K,N$2-5,0)/100)</f>
        <v>0</v>
      </c>
      <c r="P17">
        <f t="shared" si="1"/>
        <v>1002202</v>
      </c>
      <c r="Q17" t="str">
        <f t="shared" si="3"/>
        <v>EquipName_1002202</v>
      </c>
      <c r="R17" t="str">
        <f>INDEX(索引!$AF$5:$AI$29,MATCH($B17,索引!$AE$5:$AE$29,0),MATCH($C17,索引!$AF$4:$AI$4))&amp;VLOOKUP($D17,索引!$M$4:$N$12,2,0)</f>
        <v>使徒护甲</v>
      </c>
      <c r="S17" t="str">
        <f>INDEX(索引!$AL$5:$AO$29,MATCH($B17,索引!$AK$5:$AK$29,0),MATCH($C17,索引!$AL$4:$AO$4))&amp;" "&amp;VLOOKUP($D17,索引!$M$4:$O$12,3,0)</f>
        <v>Apostle Armor</v>
      </c>
    </row>
    <row r="18" spans="1:19" x14ac:dyDescent="0.2">
      <c r="A18">
        <f t="shared" si="0"/>
        <v>1002203</v>
      </c>
      <c r="B18" s="16">
        <v>2</v>
      </c>
      <c r="C18" s="14">
        <f t="shared" si="4"/>
        <v>2</v>
      </c>
      <c r="D18">
        <f t="shared" si="5"/>
        <v>3</v>
      </c>
      <c r="E18">
        <f t="shared" si="2"/>
        <v>1002203</v>
      </c>
      <c r="F18">
        <f>INDEX(索引!$P$5:$AC$12,MATCH($D18,索引!$M$5:$M$12,0),MATCH(F$6,索引!$P$4:$AC$4,0))*ROUND(VLOOKUP($B18,原始数值!$A:$E,F$2,0)*VLOOKUP($C18,索引!$A:$D,2,0)*VLOOKUP(D18,索引!$M:$X,索引!$T$1,0),F$3)</f>
        <v>0</v>
      </c>
      <c r="G18">
        <f>INDEX(索引!$P$5:$AC$12,MATCH($D18,索引!$M$5:$M$12,0),MATCH(G$6,索引!$P$4:$AC$4,0))*ROUND(VLOOKUP($B18,原始数值!$A:$E,G$2,0)*VLOOKUP($C18,索引!$A:$D,2,0),G$3)</f>
        <v>0</v>
      </c>
      <c r="H18">
        <f>INDEX(索引!$P$5:$AC$12,MATCH($D18,索引!$M$5:$M$12,0),MATCH(H$6,索引!$P$4:$AC$4,0))*ROUND(VLOOKUP($B18,原始数值!$A:$E,H$2,0)*VLOOKUP($C18,索引!$A:$D,2,0),H$3)</f>
        <v>18</v>
      </c>
      <c r="I18">
        <f>INDEX(索引!$P$5:$AC$12,MATCH($D18,索引!$M$5:$M$12,0),MATCH(I$6,索引!$P$4:$AC$4,0))*ROUND(VLOOKUP($B18,原始数值!$A:$E,I$2,0)*VLOOKUP($C18,索引!$A:$D,2,0),I$3)</f>
        <v>0</v>
      </c>
      <c r="J18">
        <f>VLOOKUP($D18,索引!$M:$U,J$2,0)</f>
        <v>0</v>
      </c>
      <c r="K18">
        <f>VLOOKUP($D18,索引!$M:$X,K$2,0)*(VLOOKUP($C18,索引!$A:$I,K$2-5,0)/100)</f>
        <v>0</v>
      </c>
      <c r="L18">
        <f>VLOOKUP($D18,索引!$M:$X,L$2,0)*(VLOOKUP($C18,索引!$A:$I,L$2-5,0)/100)</f>
        <v>0</v>
      </c>
      <c r="M18">
        <f>VLOOKUP($D18,索引!$M:$Y,M$2,0)*(VLOOKUP($C18,索引!$A:$J,M$2-5,0)/100)</f>
        <v>0</v>
      </c>
      <c r="N18">
        <f>VLOOKUP($D18,索引!$M:$Z,N$2,0)*(VLOOKUP($C18,索引!$A:$K,N$2-5,0)/100)</f>
        <v>0</v>
      </c>
      <c r="P18">
        <f t="shared" si="1"/>
        <v>1002203</v>
      </c>
      <c r="Q18" t="str">
        <f t="shared" si="3"/>
        <v>EquipName_1002203</v>
      </c>
      <c r="R18" t="str">
        <f>INDEX(索引!$AF$5:$AI$29,MATCH($B18,索引!$AE$5:$AE$29,0),MATCH($C18,索引!$AF$4:$AI$4))&amp;VLOOKUP($D18,索引!$M$4:$N$12,2,0)</f>
        <v>使徒头盔</v>
      </c>
      <c r="S18" t="str">
        <f>INDEX(索引!$AL$5:$AO$29,MATCH($B18,索引!$AK$5:$AK$29,0),MATCH($C18,索引!$AL$4:$AO$4))&amp;" "&amp;VLOOKUP($D18,索引!$M$4:$O$12,3,0)</f>
        <v>Apostle Helmet</v>
      </c>
    </row>
    <row r="19" spans="1:19" x14ac:dyDescent="0.2">
      <c r="A19">
        <f t="shared" si="0"/>
        <v>1002204</v>
      </c>
      <c r="B19" s="16">
        <v>2</v>
      </c>
      <c r="C19" s="14">
        <f t="shared" si="4"/>
        <v>2</v>
      </c>
      <c r="D19">
        <f t="shared" si="5"/>
        <v>4</v>
      </c>
      <c r="E19">
        <f t="shared" si="2"/>
        <v>1002204</v>
      </c>
      <c r="F19">
        <f>INDEX(索引!$P$5:$AC$12,MATCH($D19,索引!$M$5:$M$12,0),MATCH(F$6,索引!$P$4:$AC$4,0))*ROUND(VLOOKUP($B19,原始数值!$A:$E,F$2,0)*VLOOKUP($C19,索引!$A:$D,2,0)*VLOOKUP(D19,索引!$M:$X,索引!$T$1,0),F$3)</f>
        <v>0</v>
      </c>
      <c r="G19">
        <f>INDEX(索引!$P$5:$AC$12,MATCH($D19,索引!$M$5:$M$12,0),MATCH(G$6,索引!$P$4:$AC$4,0))*ROUND(VLOOKUP($B19,原始数值!$A:$E,G$2,0)*VLOOKUP($C19,索引!$A:$D,2,0),G$3)</f>
        <v>0</v>
      </c>
      <c r="H19">
        <f>INDEX(索引!$P$5:$AC$12,MATCH($D19,索引!$M$5:$M$12,0),MATCH(H$6,索引!$P$4:$AC$4,0))*ROUND(VLOOKUP($B19,原始数值!$A:$E,H$2,0)*VLOOKUP($C19,索引!$A:$D,2,0),H$3)</f>
        <v>0</v>
      </c>
      <c r="I19">
        <f>INDEX(索引!$P$5:$AC$12,MATCH($D19,索引!$M$5:$M$12,0),MATCH(I$6,索引!$P$4:$AC$4,0))*ROUND(VLOOKUP($B19,原始数值!$A:$E,I$2,0)*VLOOKUP($C19,索引!$A:$D,2,0),I$3)</f>
        <v>2</v>
      </c>
      <c r="J19">
        <f>VLOOKUP($D19,索引!$M:$U,J$2,0)</f>
        <v>0</v>
      </c>
      <c r="K19">
        <f>VLOOKUP($D19,索引!$M:$X,K$2,0)*(VLOOKUP($C19,索引!$A:$I,K$2-5,0)/100)</f>
        <v>0</v>
      </c>
      <c r="L19">
        <f>VLOOKUP($D19,索引!$M:$X,L$2,0)*(VLOOKUP($C19,索引!$A:$I,L$2-5,0)/100)</f>
        <v>0</v>
      </c>
      <c r="M19">
        <f>VLOOKUP($D19,索引!$M:$Y,M$2,0)*(VLOOKUP($C19,索引!$A:$J,M$2-5,0)/100)</f>
        <v>0</v>
      </c>
      <c r="N19">
        <f>VLOOKUP($D19,索引!$M:$Z,N$2,0)*(VLOOKUP($C19,索引!$A:$K,N$2-5,0)/100)</f>
        <v>0</v>
      </c>
      <c r="P19">
        <f t="shared" si="1"/>
        <v>1002204</v>
      </c>
      <c r="Q19" t="str">
        <f t="shared" si="3"/>
        <v>EquipName_1002204</v>
      </c>
      <c r="R19" t="str">
        <f>INDEX(索引!$AF$5:$AI$29,MATCH($B19,索引!$AE$5:$AE$29,0),MATCH($C19,索引!$AF$4:$AI$4))&amp;VLOOKUP($D19,索引!$M$4:$N$12,2,0)</f>
        <v>使徒鞋子</v>
      </c>
      <c r="S19" t="str">
        <f>INDEX(索引!$AL$5:$AO$29,MATCH($B19,索引!$AK$5:$AK$29,0),MATCH($C19,索引!$AL$4:$AO$4))&amp;" "&amp;VLOOKUP($D19,索引!$M$4:$O$12,3,0)</f>
        <v>Apostle Boots</v>
      </c>
    </row>
    <row r="20" spans="1:19" x14ac:dyDescent="0.2">
      <c r="A20">
        <f t="shared" si="0"/>
        <v>1002311</v>
      </c>
      <c r="B20" s="16">
        <v>2</v>
      </c>
      <c r="C20" s="30">
        <f t="shared" si="4"/>
        <v>3</v>
      </c>
      <c r="D20">
        <f t="shared" si="5"/>
        <v>11</v>
      </c>
      <c r="E20">
        <f t="shared" si="2"/>
        <v>1002311</v>
      </c>
      <c r="F20">
        <f>INDEX(索引!$P$5:$AC$12,MATCH($D20,索引!$M$5:$M$12,0),MATCH(F$6,索引!$P$4:$AC$4,0))*ROUND(VLOOKUP($B20,原始数值!$A:$E,F$2,0)*VLOOKUP($C20,索引!$A:$D,2,0)*VLOOKUP(D20,索引!$M:$X,索引!$T$1,0),F$3)</f>
        <v>11</v>
      </c>
      <c r="G20">
        <f>INDEX(索引!$P$5:$AC$12,MATCH($D20,索引!$M$5:$M$12,0),MATCH(G$6,索引!$P$4:$AC$4,0))*ROUND(VLOOKUP($B20,原始数值!$A:$E,G$2,0)*VLOOKUP($C20,索引!$A:$D,2,0),G$3)</f>
        <v>0</v>
      </c>
      <c r="H20">
        <f>INDEX(索引!$P$5:$AC$12,MATCH($D20,索引!$M$5:$M$12,0),MATCH(H$6,索引!$P$4:$AC$4,0))*ROUND(VLOOKUP($B20,原始数值!$A:$E,H$2,0)*VLOOKUP($C20,索引!$A:$D,2,0),H$3)</f>
        <v>0</v>
      </c>
      <c r="I20">
        <f>INDEX(索引!$P$5:$AC$12,MATCH($D20,索引!$M$5:$M$12,0),MATCH(I$6,索引!$P$4:$AC$4,0))*ROUND(VLOOKUP($B20,原始数值!$A:$E,I$2,0)*VLOOKUP($C20,索引!$A:$D,2,0),I$3)</f>
        <v>0</v>
      </c>
      <c r="J20">
        <f>VLOOKUP($D20,索引!$M:$U,J$2,0)</f>
        <v>2</v>
      </c>
      <c r="K20">
        <f>VLOOKUP($D20,索引!$M:$X,K$2,0)*(VLOOKUP($C20,索引!$A:$I,K$2-5,0)/100)</f>
        <v>0.2</v>
      </c>
      <c r="L20">
        <f>VLOOKUP($D20,索引!$M:$X,L$2,0)*(VLOOKUP($C20,索引!$A:$I,L$2-5,0)/100)</f>
        <v>0</v>
      </c>
      <c r="M20">
        <f>VLOOKUP($D20,索引!$M:$Y,M$2,0)*(VLOOKUP($C20,索引!$A:$J,M$2-5,0)/100)</f>
        <v>0</v>
      </c>
      <c r="N20">
        <f>VLOOKUP($D20,索引!$M:$Z,N$2,0)*(VLOOKUP($C20,索引!$A:$K,N$2-5,0)/100)</f>
        <v>0</v>
      </c>
      <c r="P20">
        <f t="shared" si="1"/>
        <v>1002311</v>
      </c>
      <c r="Q20" t="str">
        <f t="shared" si="3"/>
        <v>EquipName_1002311</v>
      </c>
      <c r="R20" t="str">
        <f>INDEX(索引!$AF$5:$AI$29,MATCH($B20,索引!$AE$5:$AE$29,0),MATCH($C20,索引!$AF$4:$AI$4))&amp;VLOOKUP($D20,索引!$M$4:$N$12,2,0)</f>
        <v>使徒剑</v>
      </c>
      <c r="S20" t="str">
        <f>INDEX(索引!$AL$5:$AO$29,MATCH($B20,索引!$AK$5:$AK$29,0),MATCH($C20,索引!$AL$4:$AO$4))&amp;" "&amp;VLOOKUP($D20,索引!$M$4:$O$12,3,0)</f>
        <v>Apostle Sword</v>
      </c>
    </row>
    <row r="21" spans="1:19" x14ac:dyDescent="0.2">
      <c r="A21">
        <f t="shared" si="0"/>
        <v>1002312</v>
      </c>
      <c r="B21" s="16">
        <v>2</v>
      </c>
      <c r="C21" s="30">
        <f t="shared" si="4"/>
        <v>3</v>
      </c>
      <c r="D21">
        <f t="shared" si="5"/>
        <v>12</v>
      </c>
      <c r="E21">
        <f t="shared" si="2"/>
        <v>1002312</v>
      </c>
      <c r="F21">
        <f>INDEX(索引!$P$5:$AC$12,MATCH($D21,索引!$M$5:$M$12,0),MATCH(F$6,索引!$P$4:$AC$4,0))*ROUND(VLOOKUP($B21,原始数值!$A:$E,F$2,0)*VLOOKUP($C21,索引!$A:$D,2,0)*VLOOKUP(D21,索引!$M:$X,索引!$T$1,0),F$3)</f>
        <v>13</v>
      </c>
      <c r="G21">
        <f>INDEX(索引!$P$5:$AC$12,MATCH($D21,索引!$M$5:$M$12,0),MATCH(G$6,索引!$P$4:$AC$4,0))*ROUND(VLOOKUP($B21,原始数值!$A:$E,G$2,0)*VLOOKUP($C21,索引!$A:$D,2,0),G$3)</f>
        <v>0</v>
      </c>
      <c r="H21">
        <f>INDEX(索引!$P$5:$AC$12,MATCH($D21,索引!$M$5:$M$12,0),MATCH(H$6,索引!$P$4:$AC$4,0))*ROUND(VLOOKUP($B21,原始数值!$A:$E,H$2,0)*VLOOKUP($C21,索引!$A:$D,2,0),H$3)</f>
        <v>0</v>
      </c>
      <c r="I21">
        <f>INDEX(索引!$P$5:$AC$12,MATCH($D21,索引!$M$5:$M$12,0),MATCH(I$6,索引!$P$4:$AC$4,0))*ROUND(VLOOKUP($B21,原始数值!$A:$E,I$2,0)*VLOOKUP($C21,索引!$A:$D,2,0),I$3)</f>
        <v>0</v>
      </c>
      <c r="J21">
        <f>VLOOKUP($D21,索引!$M:$U,J$2,0)</f>
        <v>1</v>
      </c>
      <c r="K21">
        <f>VLOOKUP($D21,索引!$M:$X,K$2,0)*(VLOOKUP($C21,索引!$A:$I,K$2-5,0)/100)</f>
        <v>0</v>
      </c>
      <c r="L21">
        <f>VLOOKUP($D21,索引!$M:$X,L$2,0)*(VLOOKUP($C21,索引!$A:$I,L$2-5,0)/100)</f>
        <v>0</v>
      </c>
      <c r="M21">
        <f>VLOOKUP($D21,索引!$M:$Y,M$2,0)*(VLOOKUP($C21,索引!$A:$J,M$2-5,0)/100)</f>
        <v>42</v>
      </c>
      <c r="N21">
        <f>VLOOKUP($D21,索引!$M:$Z,N$2,0)*(VLOOKUP($C21,索引!$A:$K,N$2-5,0)/100)</f>
        <v>0</v>
      </c>
      <c r="P21">
        <f t="shared" si="1"/>
        <v>1002312</v>
      </c>
      <c r="Q21" t="str">
        <f t="shared" si="3"/>
        <v>EquipName_1002312</v>
      </c>
      <c r="R21" t="str">
        <f>INDEX(索引!$AF$5:$AI$29,MATCH($B21,索引!$AE$5:$AE$29,0),MATCH($C21,索引!$AF$4:$AI$4))&amp;VLOOKUP($D21,索引!$M$4:$N$12,2,0)</f>
        <v>使徒杖</v>
      </c>
      <c r="S21" t="str">
        <f>INDEX(索引!$AL$5:$AO$29,MATCH($B21,索引!$AK$5:$AK$29,0),MATCH($C21,索引!$AL$4:$AO$4))&amp;" "&amp;VLOOKUP($D21,索引!$M$4:$O$12,3,0)</f>
        <v>Apostle Staff</v>
      </c>
    </row>
    <row r="22" spans="1:19" x14ac:dyDescent="0.2">
      <c r="A22">
        <f t="shared" si="0"/>
        <v>1002313</v>
      </c>
      <c r="B22" s="16">
        <v>2</v>
      </c>
      <c r="C22" s="30">
        <f t="shared" si="4"/>
        <v>3</v>
      </c>
      <c r="D22">
        <f t="shared" si="5"/>
        <v>13</v>
      </c>
      <c r="E22">
        <f t="shared" si="2"/>
        <v>1002313</v>
      </c>
      <c r="F22">
        <f>INDEX(索引!$P$5:$AC$12,MATCH($D22,索引!$M$5:$M$12,0),MATCH(F$6,索引!$P$4:$AC$4,0))*ROUND(VLOOKUP($B22,原始数值!$A:$E,F$2,0)*VLOOKUP($C22,索引!$A:$D,2,0)*VLOOKUP(D22,索引!$M:$X,索引!$T$1,0),F$3)</f>
        <v>12</v>
      </c>
      <c r="G22">
        <f>INDEX(索引!$P$5:$AC$12,MATCH($D22,索引!$M$5:$M$12,0),MATCH(G$6,索引!$P$4:$AC$4,0))*ROUND(VLOOKUP($B22,原始数值!$A:$E,G$2,0)*VLOOKUP($C22,索引!$A:$D,2,0),G$3)</f>
        <v>0</v>
      </c>
      <c r="H22">
        <f>INDEX(索引!$P$5:$AC$12,MATCH($D22,索引!$M$5:$M$12,0),MATCH(H$6,索引!$P$4:$AC$4,0))*ROUND(VLOOKUP($B22,原始数值!$A:$E,H$2,0)*VLOOKUP($C22,索引!$A:$D,2,0),H$3)</f>
        <v>0</v>
      </c>
      <c r="I22">
        <f>INDEX(索引!$P$5:$AC$12,MATCH($D22,索引!$M$5:$M$12,0),MATCH(I$6,索引!$P$4:$AC$4,0))*ROUND(VLOOKUP($B22,原始数值!$A:$E,I$2,0)*VLOOKUP($C22,索引!$A:$D,2,0),I$3)</f>
        <v>0</v>
      </c>
      <c r="J22">
        <f>VLOOKUP($D22,索引!$M:$U,J$2,0)</f>
        <v>1.75</v>
      </c>
      <c r="K22">
        <f>VLOOKUP($D22,索引!$M:$X,K$2,0)*(VLOOKUP($C22,索引!$A:$I,K$2-5,0)/100)</f>
        <v>0</v>
      </c>
      <c r="L22">
        <f>VLOOKUP($D22,索引!$M:$X,L$2,0)*(VLOOKUP($C22,索引!$A:$I,L$2-5,0)/100)</f>
        <v>56</v>
      </c>
      <c r="M22">
        <f>VLOOKUP($D22,索引!$M:$Y,M$2,0)*(VLOOKUP($C22,索引!$A:$J,M$2-5,0)/100)</f>
        <v>0</v>
      </c>
      <c r="N22">
        <f>VLOOKUP($D22,索引!$M:$Z,N$2,0)*(VLOOKUP($C22,索引!$A:$K,N$2-5,0)/100)</f>
        <v>0</v>
      </c>
      <c r="P22">
        <f t="shared" si="1"/>
        <v>1002313</v>
      </c>
      <c r="Q22" t="str">
        <f t="shared" si="3"/>
        <v>EquipName_1002313</v>
      </c>
      <c r="R22" t="str">
        <f>INDEX(索引!$AF$5:$AI$29,MATCH($B22,索引!$AE$5:$AE$29,0),MATCH($C22,索引!$AF$4:$AI$4))&amp;VLOOKUP($D22,索引!$M$4:$N$12,2,0)</f>
        <v>使徒弓</v>
      </c>
      <c r="S22" t="str">
        <f>INDEX(索引!$AL$5:$AO$29,MATCH($B22,索引!$AK$5:$AK$29,0),MATCH($C22,索引!$AL$4:$AO$4))&amp;" "&amp;VLOOKUP($D22,索引!$M$4:$O$12,3,0)</f>
        <v>Apostle Bow</v>
      </c>
    </row>
    <row r="23" spans="1:19" x14ac:dyDescent="0.2">
      <c r="A23">
        <f t="shared" si="0"/>
        <v>1002302</v>
      </c>
      <c r="B23" s="16">
        <v>2</v>
      </c>
      <c r="C23" s="30">
        <f t="shared" si="4"/>
        <v>3</v>
      </c>
      <c r="D23">
        <f t="shared" si="5"/>
        <v>2</v>
      </c>
      <c r="E23">
        <f t="shared" si="2"/>
        <v>1002302</v>
      </c>
      <c r="F23">
        <f>INDEX(索引!$P$5:$AC$12,MATCH($D23,索引!$M$5:$M$12,0),MATCH(F$6,索引!$P$4:$AC$4,0))*ROUND(VLOOKUP($B23,原始数值!$A:$E,F$2,0)*VLOOKUP($C23,索引!$A:$D,2,0)*VLOOKUP(D23,索引!$M:$X,索引!$T$1,0),F$3)</f>
        <v>0</v>
      </c>
      <c r="G23">
        <f>INDEX(索引!$P$5:$AC$12,MATCH($D23,索引!$M$5:$M$12,0),MATCH(G$6,索引!$P$4:$AC$4,0))*ROUND(VLOOKUP($B23,原始数值!$A:$E,G$2,0)*VLOOKUP($C23,索引!$A:$D,2,0),G$3)</f>
        <v>90</v>
      </c>
      <c r="H23">
        <f>INDEX(索引!$P$5:$AC$12,MATCH($D23,索引!$M$5:$M$12,0),MATCH(H$6,索引!$P$4:$AC$4,0))*ROUND(VLOOKUP($B23,原始数值!$A:$E,H$2,0)*VLOOKUP($C23,索引!$A:$D,2,0),H$3)</f>
        <v>0</v>
      </c>
      <c r="I23">
        <f>INDEX(索引!$P$5:$AC$12,MATCH($D23,索引!$M$5:$M$12,0),MATCH(I$6,索引!$P$4:$AC$4,0))*ROUND(VLOOKUP($B23,原始数值!$A:$E,I$2,0)*VLOOKUP($C23,索引!$A:$D,2,0),I$3)</f>
        <v>0</v>
      </c>
      <c r="J23">
        <f>VLOOKUP($D23,索引!$M:$U,J$2,0)</f>
        <v>0</v>
      </c>
      <c r="K23">
        <f>VLOOKUP($D23,索引!$M:$X,K$2,0)*(VLOOKUP($C23,索引!$A:$I,K$2-5,0)/100)</f>
        <v>0</v>
      </c>
      <c r="L23">
        <f>VLOOKUP($D23,索引!$M:$X,L$2,0)*(VLOOKUP($C23,索引!$A:$I,L$2-5,0)/100)</f>
        <v>0</v>
      </c>
      <c r="M23">
        <f>VLOOKUP($D23,索引!$M:$Y,M$2,0)*(VLOOKUP($C23,索引!$A:$J,M$2-5,0)/100)</f>
        <v>0</v>
      </c>
      <c r="N23">
        <f>VLOOKUP($D23,索引!$M:$Z,N$2,0)*(VLOOKUP($C23,索引!$A:$K,N$2-5,0)/100)</f>
        <v>0</v>
      </c>
      <c r="P23">
        <f t="shared" si="1"/>
        <v>1002302</v>
      </c>
      <c r="Q23" t="str">
        <f t="shared" si="3"/>
        <v>EquipName_1002302</v>
      </c>
      <c r="R23" t="str">
        <f>INDEX(索引!$AF$5:$AI$29,MATCH($B23,索引!$AE$5:$AE$29,0),MATCH($C23,索引!$AF$4:$AI$4))&amp;VLOOKUP($D23,索引!$M$4:$N$12,2,0)</f>
        <v>使徒护甲</v>
      </c>
      <c r="S23" t="str">
        <f>INDEX(索引!$AL$5:$AO$29,MATCH($B23,索引!$AK$5:$AK$29,0),MATCH($C23,索引!$AL$4:$AO$4))&amp;" "&amp;VLOOKUP($D23,索引!$M$4:$O$12,3,0)</f>
        <v>Apostle Armor</v>
      </c>
    </row>
    <row r="24" spans="1:19" x14ac:dyDescent="0.2">
      <c r="A24">
        <f t="shared" si="0"/>
        <v>1002303</v>
      </c>
      <c r="B24" s="16">
        <v>2</v>
      </c>
      <c r="C24" s="30">
        <f t="shared" si="4"/>
        <v>3</v>
      </c>
      <c r="D24">
        <f t="shared" si="5"/>
        <v>3</v>
      </c>
      <c r="E24">
        <f t="shared" si="2"/>
        <v>1002303</v>
      </c>
      <c r="F24">
        <f>INDEX(索引!$P$5:$AC$12,MATCH($D24,索引!$M$5:$M$12,0),MATCH(F$6,索引!$P$4:$AC$4,0))*ROUND(VLOOKUP($B24,原始数值!$A:$E,F$2,0)*VLOOKUP($C24,索引!$A:$D,2,0)*VLOOKUP(D24,索引!$M:$X,索引!$T$1,0),F$3)</f>
        <v>0</v>
      </c>
      <c r="G24">
        <f>INDEX(索引!$P$5:$AC$12,MATCH($D24,索引!$M$5:$M$12,0),MATCH(G$6,索引!$P$4:$AC$4,0))*ROUND(VLOOKUP($B24,原始数值!$A:$E,G$2,0)*VLOOKUP($C24,索引!$A:$D,2,0),G$3)</f>
        <v>0</v>
      </c>
      <c r="H24">
        <f>INDEX(索引!$P$5:$AC$12,MATCH($D24,索引!$M$5:$M$12,0),MATCH(H$6,索引!$P$4:$AC$4,0))*ROUND(VLOOKUP($B24,原始数值!$A:$E,H$2,0)*VLOOKUP($C24,索引!$A:$D,2,0),H$3)</f>
        <v>27</v>
      </c>
      <c r="I24">
        <f>INDEX(索引!$P$5:$AC$12,MATCH($D24,索引!$M$5:$M$12,0),MATCH(I$6,索引!$P$4:$AC$4,0))*ROUND(VLOOKUP($B24,原始数值!$A:$E,I$2,0)*VLOOKUP($C24,索引!$A:$D,2,0),I$3)</f>
        <v>0</v>
      </c>
      <c r="J24">
        <f>VLOOKUP($D24,索引!$M:$U,J$2,0)</f>
        <v>0</v>
      </c>
      <c r="K24">
        <f>VLOOKUP($D24,索引!$M:$X,K$2,0)*(VLOOKUP($C24,索引!$A:$I,K$2-5,0)/100)</f>
        <v>0</v>
      </c>
      <c r="L24">
        <f>VLOOKUP($D24,索引!$M:$X,L$2,0)*(VLOOKUP($C24,索引!$A:$I,L$2-5,0)/100)</f>
        <v>0</v>
      </c>
      <c r="M24">
        <f>VLOOKUP($D24,索引!$M:$Y,M$2,0)*(VLOOKUP($C24,索引!$A:$J,M$2-5,0)/100)</f>
        <v>0</v>
      </c>
      <c r="N24">
        <f>VLOOKUP($D24,索引!$M:$Z,N$2,0)*(VLOOKUP($C24,索引!$A:$K,N$2-5,0)/100)</f>
        <v>0</v>
      </c>
      <c r="P24">
        <f t="shared" si="1"/>
        <v>1002303</v>
      </c>
      <c r="Q24" t="str">
        <f t="shared" si="3"/>
        <v>EquipName_1002303</v>
      </c>
      <c r="R24" t="str">
        <f>INDEX(索引!$AF$5:$AI$29,MATCH($B24,索引!$AE$5:$AE$29,0),MATCH($C24,索引!$AF$4:$AI$4))&amp;VLOOKUP($D24,索引!$M$4:$N$12,2,0)</f>
        <v>使徒头盔</v>
      </c>
      <c r="S24" t="str">
        <f>INDEX(索引!$AL$5:$AO$29,MATCH($B24,索引!$AK$5:$AK$29,0),MATCH($C24,索引!$AL$4:$AO$4))&amp;" "&amp;VLOOKUP($D24,索引!$M$4:$O$12,3,0)</f>
        <v>Apostle Helmet</v>
      </c>
    </row>
    <row r="25" spans="1:19" x14ac:dyDescent="0.2">
      <c r="A25">
        <f t="shared" si="0"/>
        <v>1002304</v>
      </c>
      <c r="B25" s="16">
        <v>2</v>
      </c>
      <c r="C25" s="30">
        <f t="shared" si="4"/>
        <v>3</v>
      </c>
      <c r="D25">
        <f t="shared" si="5"/>
        <v>4</v>
      </c>
      <c r="E25">
        <f t="shared" si="2"/>
        <v>1002304</v>
      </c>
      <c r="F25">
        <f>INDEX(索引!$P$5:$AC$12,MATCH($D25,索引!$M$5:$M$12,0),MATCH(F$6,索引!$P$4:$AC$4,0))*ROUND(VLOOKUP($B25,原始数值!$A:$E,F$2,0)*VLOOKUP($C25,索引!$A:$D,2,0)*VLOOKUP(D25,索引!$M:$X,索引!$T$1,0),F$3)</f>
        <v>0</v>
      </c>
      <c r="G25">
        <f>INDEX(索引!$P$5:$AC$12,MATCH($D25,索引!$M$5:$M$12,0),MATCH(G$6,索引!$P$4:$AC$4,0))*ROUND(VLOOKUP($B25,原始数值!$A:$E,G$2,0)*VLOOKUP($C25,索引!$A:$D,2,0),G$3)</f>
        <v>0</v>
      </c>
      <c r="H25">
        <f>INDEX(索引!$P$5:$AC$12,MATCH($D25,索引!$M$5:$M$12,0),MATCH(H$6,索引!$P$4:$AC$4,0))*ROUND(VLOOKUP($B25,原始数值!$A:$E,H$2,0)*VLOOKUP($C25,索引!$A:$D,2,0),H$3)</f>
        <v>0</v>
      </c>
      <c r="I25">
        <f>INDEX(索引!$P$5:$AC$12,MATCH($D25,索引!$M$5:$M$12,0),MATCH(I$6,索引!$P$4:$AC$4,0))*ROUND(VLOOKUP($B25,原始数值!$A:$E,I$2,0)*VLOOKUP($C25,索引!$A:$D,2,0),I$3)</f>
        <v>3</v>
      </c>
      <c r="J25">
        <f>VLOOKUP($D25,索引!$M:$U,J$2,0)</f>
        <v>0</v>
      </c>
      <c r="K25">
        <f>VLOOKUP($D25,索引!$M:$X,K$2,0)*(VLOOKUP($C25,索引!$A:$I,K$2-5,0)/100)</f>
        <v>0</v>
      </c>
      <c r="L25">
        <f>VLOOKUP($D25,索引!$M:$X,L$2,0)*(VLOOKUP($C25,索引!$A:$I,L$2-5,0)/100)</f>
        <v>0</v>
      </c>
      <c r="M25">
        <f>VLOOKUP($D25,索引!$M:$Y,M$2,0)*(VLOOKUP($C25,索引!$A:$J,M$2-5,0)/100)</f>
        <v>0</v>
      </c>
      <c r="N25">
        <f>VLOOKUP($D25,索引!$M:$Z,N$2,0)*(VLOOKUP($C25,索引!$A:$K,N$2-5,0)/100)</f>
        <v>0</v>
      </c>
      <c r="P25">
        <f t="shared" si="1"/>
        <v>1002304</v>
      </c>
      <c r="Q25" t="str">
        <f t="shared" si="3"/>
        <v>EquipName_1002304</v>
      </c>
      <c r="R25" t="str">
        <f>INDEX(索引!$AF$5:$AI$29,MATCH($B25,索引!$AE$5:$AE$29,0),MATCH($C25,索引!$AF$4:$AI$4))&amp;VLOOKUP($D25,索引!$M$4:$N$12,2,0)</f>
        <v>使徒鞋子</v>
      </c>
      <c r="S25" t="str">
        <f>INDEX(索引!$AL$5:$AO$29,MATCH($B25,索引!$AK$5:$AK$29,0),MATCH($C25,索引!$AL$4:$AO$4))&amp;" "&amp;VLOOKUP($D25,索引!$M$4:$O$12,3,0)</f>
        <v>Apostle Boots</v>
      </c>
    </row>
    <row r="26" spans="1:19" x14ac:dyDescent="0.2">
      <c r="A26">
        <f t="shared" si="0"/>
        <v>1002411</v>
      </c>
      <c r="B26" s="16">
        <v>2</v>
      </c>
      <c r="C26" s="11">
        <f t="shared" si="4"/>
        <v>4</v>
      </c>
      <c r="D26">
        <f t="shared" si="5"/>
        <v>11</v>
      </c>
      <c r="E26">
        <f t="shared" si="2"/>
        <v>1002411</v>
      </c>
      <c r="F26">
        <f>INDEX(索引!$P$5:$AC$12,MATCH($D26,索引!$M$5:$M$12,0),MATCH(F$6,索引!$P$4:$AC$4,0))*ROUND(VLOOKUP($B26,原始数值!$A:$E,F$2,0)*VLOOKUP($C26,索引!$A:$D,2,0)*VLOOKUP(D26,索引!$M:$X,索引!$T$1,0),F$3)</f>
        <v>14</v>
      </c>
      <c r="G26">
        <f>INDEX(索引!$P$5:$AC$12,MATCH($D26,索引!$M$5:$M$12,0),MATCH(G$6,索引!$P$4:$AC$4,0))*ROUND(VLOOKUP($B26,原始数值!$A:$E,G$2,0)*VLOOKUP($C26,索引!$A:$D,2,0),G$3)</f>
        <v>0</v>
      </c>
      <c r="H26">
        <f>INDEX(索引!$P$5:$AC$12,MATCH($D26,索引!$M$5:$M$12,0),MATCH(H$6,索引!$P$4:$AC$4,0))*ROUND(VLOOKUP($B26,原始数值!$A:$E,H$2,0)*VLOOKUP($C26,索引!$A:$D,2,0),H$3)</f>
        <v>0</v>
      </c>
      <c r="I26">
        <f>INDEX(索引!$P$5:$AC$12,MATCH($D26,索引!$M$5:$M$12,0),MATCH(I$6,索引!$P$4:$AC$4,0))*ROUND(VLOOKUP($B26,原始数值!$A:$E,I$2,0)*VLOOKUP($C26,索引!$A:$D,2,0),I$3)</f>
        <v>0</v>
      </c>
      <c r="J26">
        <f>VLOOKUP($D26,索引!$M:$U,J$2,0)</f>
        <v>2</v>
      </c>
      <c r="K26">
        <f>VLOOKUP($D26,索引!$M:$X,K$2,0)*(VLOOKUP($C26,索引!$A:$I,K$2-5,0)/100)</f>
        <v>0.35000000000000003</v>
      </c>
      <c r="L26">
        <f>VLOOKUP($D26,索引!$M:$X,L$2,0)*(VLOOKUP($C26,索引!$A:$I,L$2-5,0)/100)</f>
        <v>0</v>
      </c>
      <c r="M26">
        <f>VLOOKUP($D26,索引!$M:$Y,M$2,0)*(VLOOKUP($C26,索引!$A:$J,M$2-5,0)/100)</f>
        <v>0</v>
      </c>
      <c r="N26">
        <f>VLOOKUP($D26,索引!$M:$Z,N$2,0)*(VLOOKUP($C26,索引!$A:$K,N$2-5,0)/100)</f>
        <v>0</v>
      </c>
      <c r="P26">
        <f t="shared" si="1"/>
        <v>1002411</v>
      </c>
      <c r="Q26" t="str">
        <f t="shared" si="3"/>
        <v>EquipName_1002411</v>
      </c>
      <c r="R26" t="str">
        <f>INDEX(索引!$AF$5:$AI$29,MATCH($B26,索引!$AE$5:$AE$29,0),MATCH($C26,索引!$AF$4:$AI$4))&amp;VLOOKUP($D26,索引!$M$4:$N$12,2,0)</f>
        <v>使徒行者剑</v>
      </c>
      <c r="S26" t="str">
        <f>INDEX(索引!$AL$5:$AO$29,MATCH($B26,索引!$AK$5:$AK$29,0),MATCH($C26,索引!$AL$4:$AO$4))&amp;" "&amp;VLOOKUP($D26,索引!$M$4:$O$12,3,0)</f>
        <v>Line Walker Sword</v>
      </c>
    </row>
    <row r="27" spans="1:19" x14ac:dyDescent="0.2">
      <c r="A27">
        <f t="shared" si="0"/>
        <v>1002412</v>
      </c>
      <c r="B27" s="16">
        <v>2</v>
      </c>
      <c r="C27" s="11">
        <f t="shared" si="4"/>
        <v>4</v>
      </c>
      <c r="D27">
        <f t="shared" si="5"/>
        <v>12</v>
      </c>
      <c r="E27">
        <f t="shared" si="2"/>
        <v>1002412</v>
      </c>
      <c r="F27">
        <f>INDEX(索引!$P$5:$AC$12,MATCH($D27,索引!$M$5:$M$12,0),MATCH(F$6,索引!$P$4:$AC$4,0))*ROUND(VLOOKUP($B27,原始数值!$A:$E,F$2,0)*VLOOKUP($C27,索引!$A:$D,2,0)*VLOOKUP(D27,索引!$M:$X,索引!$T$1,0),F$3)</f>
        <v>17</v>
      </c>
      <c r="G27">
        <f>INDEX(索引!$P$5:$AC$12,MATCH($D27,索引!$M$5:$M$12,0),MATCH(G$6,索引!$P$4:$AC$4,0))*ROUND(VLOOKUP($B27,原始数值!$A:$E,G$2,0)*VLOOKUP($C27,索引!$A:$D,2,0),G$3)</f>
        <v>0</v>
      </c>
      <c r="H27">
        <f>INDEX(索引!$P$5:$AC$12,MATCH($D27,索引!$M$5:$M$12,0),MATCH(H$6,索引!$P$4:$AC$4,0))*ROUND(VLOOKUP($B27,原始数值!$A:$E,H$2,0)*VLOOKUP($C27,索引!$A:$D,2,0),H$3)</f>
        <v>0</v>
      </c>
      <c r="I27">
        <f>INDEX(索引!$P$5:$AC$12,MATCH($D27,索引!$M$5:$M$12,0),MATCH(I$6,索引!$P$4:$AC$4,0))*ROUND(VLOOKUP($B27,原始数值!$A:$E,I$2,0)*VLOOKUP($C27,索引!$A:$D,2,0),I$3)</f>
        <v>0</v>
      </c>
      <c r="J27">
        <f>VLOOKUP($D27,索引!$M:$U,J$2,0)</f>
        <v>1</v>
      </c>
      <c r="K27">
        <f>VLOOKUP($D27,索引!$M:$X,K$2,0)*(VLOOKUP($C27,索引!$A:$I,K$2-5,0)/100)</f>
        <v>0</v>
      </c>
      <c r="L27">
        <f>VLOOKUP($D27,索引!$M:$X,L$2,0)*(VLOOKUP($C27,索引!$A:$I,L$2-5,0)/100)</f>
        <v>0</v>
      </c>
      <c r="M27">
        <f>VLOOKUP($D27,索引!$M:$Y,M$2,0)*(VLOOKUP($C27,索引!$A:$J,M$2-5,0)/100)</f>
        <v>54</v>
      </c>
      <c r="N27">
        <f>VLOOKUP($D27,索引!$M:$Z,N$2,0)*(VLOOKUP($C27,索引!$A:$K,N$2-5,0)/100)</f>
        <v>0</v>
      </c>
      <c r="P27">
        <f t="shared" si="1"/>
        <v>1002412</v>
      </c>
      <c r="Q27" t="str">
        <f t="shared" si="3"/>
        <v>EquipName_1002412</v>
      </c>
      <c r="R27" t="str">
        <f>INDEX(索引!$AF$5:$AI$29,MATCH($B27,索引!$AE$5:$AE$29,0),MATCH($C27,索引!$AF$4:$AI$4))&amp;VLOOKUP($D27,索引!$M$4:$N$12,2,0)</f>
        <v>使徒行者杖</v>
      </c>
      <c r="S27" t="str">
        <f>INDEX(索引!$AL$5:$AO$29,MATCH($B27,索引!$AK$5:$AK$29,0),MATCH($C27,索引!$AL$4:$AO$4))&amp;" "&amp;VLOOKUP($D27,索引!$M$4:$O$12,3,0)</f>
        <v>Line Walker Staff</v>
      </c>
    </row>
    <row r="28" spans="1:19" x14ac:dyDescent="0.2">
      <c r="A28">
        <f t="shared" si="0"/>
        <v>1002413</v>
      </c>
      <c r="B28" s="16">
        <v>2</v>
      </c>
      <c r="C28" s="11">
        <f t="shared" si="4"/>
        <v>4</v>
      </c>
      <c r="D28">
        <f t="shared" si="5"/>
        <v>13</v>
      </c>
      <c r="E28">
        <f t="shared" si="2"/>
        <v>1002413</v>
      </c>
      <c r="F28">
        <f>INDEX(索引!$P$5:$AC$12,MATCH($D28,索引!$M$5:$M$12,0),MATCH(F$6,索引!$P$4:$AC$4,0))*ROUND(VLOOKUP($B28,原始数值!$A:$E,F$2,0)*VLOOKUP($C28,索引!$A:$D,2,0)*VLOOKUP(D28,索引!$M:$X,索引!$T$1,0),F$3)</f>
        <v>15</v>
      </c>
      <c r="G28">
        <f>INDEX(索引!$P$5:$AC$12,MATCH($D28,索引!$M$5:$M$12,0),MATCH(G$6,索引!$P$4:$AC$4,0))*ROUND(VLOOKUP($B28,原始数值!$A:$E,G$2,0)*VLOOKUP($C28,索引!$A:$D,2,0),G$3)</f>
        <v>0</v>
      </c>
      <c r="H28">
        <f>INDEX(索引!$P$5:$AC$12,MATCH($D28,索引!$M$5:$M$12,0),MATCH(H$6,索引!$P$4:$AC$4,0))*ROUND(VLOOKUP($B28,原始数值!$A:$E,H$2,0)*VLOOKUP($C28,索引!$A:$D,2,0),H$3)</f>
        <v>0</v>
      </c>
      <c r="I28">
        <f>INDEX(索引!$P$5:$AC$12,MATCH($D28,索引!$M$5:$M$12,0),MATCH(I$6,索引!$P$4:$AC$4,0))*ROUND(VLOOKUP($B28,原始数值!$A:$E,I$2,0)*VLOOKUP($C28,索引!$A:$D,2,0),I$3)</f>
        <v>0</v>
      </c>
      <c r="J28">
        <f>VLOOKUP($D28,索引!$M:$U,J$2,0)</f>
        <v>1.75</v>
      </c>
      <c r="K28">
        <f>VLOOKUP($D28,索引!$M:$X,K$2,0)*(VLOOKUP($C28,索引!$A:$I,K$2-5,0)/100)</f>
        <v>0</v>
      </c>
      <c r="L28">
        <f>VLOOKUP($D28,索引!$M:$X,L$2,0)*(VLOOKUP($C28,索引!$A:$I,L$2-5,0)/100)</f>
        <v>72</v>
      </c>
      <c r="M28">
        <f>VLOOKUP($D28,索引!$M:$Y,M$2,0)*(VLOOKUP($C28,索引!$A:$J,M$2-5,0)/100)</f>
        <v>0</v>
      </c>
      <c r="N28">
        <f>VLOOKUP($D28,索引!$M:$Z,N$2,0)*(VLOOKUP($C28,索引!$A:$K,N$2-5,0)/100)</f>
        <v>0</v>
      </c>
      <c r="P28">
        <f t="shared" si="1"/>
        <v>1002413</v>
      </c>
      <c r="Q28" t="str">
        <f t="shared" si="3"/>
        <v>EquipName_1002413</v>
      </c>
      <c r="R28" t="str">
        <f>INDEX(索引!$AF$5:$AI$29,MATCH($B28,索引!$AE$5:$AE$29,0),MATCH($C28,索引!$AF$4:$AI$4))&amp;VLOOKUP($D28,索引!$M$4:$N$12,2,0)</f>
        <v>使徒行者弓</v>
      </c>
      <c r="S28" t="str">
        <f>INDEX(索引!$AL$5:$AO$29,MATCH($B28,索引!$AK$5:$AK$29,0),MATCH($C28,索引!$AL$4:$AO$4))&amp;" "&amp;VLOOKUP($D28,索引!$M$4:$O$12,3,0)</f>
        <v>Line Walker Bow</v>
      </c>
    </row>
    <row r="29" spans="1:19" x14ac:dyDescent="0.2">
      <c r="A29">
        <f t="shared" si="0"/>
        <v>1002402</v>
      </c>
      <c r="B29" s="16">
        <v>2</v>
      </c>
      <c r="C29" s="11">
        <f t="shared" si="4"/>
        <v>4</v>
      </c>
      <c r="D29">
        <f t="shared" si="5"/>
        <v>2</v>
      </c>
      <c r="E29">
        <f t="shared" si="2"/>
        <v>1002402</v>
      </c>
      <c r="F29">
        <f>INDEX(索引!$P$5:$AC$12,MATCH($D29,索引!$M$5:$M$12,0),MATCH(F$6,索引!$P$4:$AC$4,0))*ROUND(VLOOKUP($B29,原始数值!$A:$E,F$2,0)*VLOOKUP($C29,索引!$A:$D,2,0)*VLOOKUP(D29,索引!$M:$X,索引!$T$1,0),F$3)</f>
        <v>0</v>
      </c>
      <c r="G29">
        <f>INDEX(索引!$P$5:$AC$12,MATCH($D29,索引!$M$5:$M$12,0),MATCH(G$6,索引!$P$4:$AC$4,0))*ROUND(VLOOKUP($B29,原始数值!$A:$E,G$2,0)*VLOOKUP($C29,索引!$A:$D,2,0),G$3)</f>
        <v>120</v>
      </c>
      <c r="H29">
        <f>INDEX(索引!$P$5:$AC$12,MATCH($D29,索引!$M$5:$M$12,0),MATCH(H$6,索引!$P$4:$AC$4,0))*ROUND(VLOOKUP($B29,原始数值!$A:$E,H$2,0)*VLOOKUP($C29,索引!$A:$D,2,0),H$3)</f>
        <v>0</v>
      </c>
      <c r="I29">
        <f>INDEX(索引!$P$5:$AC$12,MATCH($D29,索引!$M$5:$M$12,0),MATCH(I$6,索引!$P$4:$AC$4,0))*ROUND(VLOOKUP($B29,原始数值!$A:$E,I$2,0)*VLOOKUP($C29,索引!$A:$D,2,0),I$3)</f>
        <v>0</v>
      </c>
      <c r="J29">
        <f>VLOOKUP($D29,索引!$M:$U,J$2,0)</f>
        <v>0</v>
      </c>
      <c r="K29">
        <f>VLOOKUP($D29,索引!$M:$X,K$2,0)*(VLOOKUP($C29,索引!$A:$I,K$2-5,0)/100)</f>
        <v>0</v>
      </c>
      <c r="L29">
        <f>VLOOKUP($D29,索引!$M:$X,L$2,0)*(VLOOKUP($C29,索引!$A:$I,L$2-5,0)/100)</f>
        <v>0</v>
      </c>
      <c r="M29">
        <f>VLOOKUP($D29,索引!$M:$Y,M$2,0)*(VLOOKUP($C29,索引!$A:$J,M$2-5,0)/100)</f>
        <v>0</v>
      </c>
      <c r="N29">
        <f>VLOOKUP($D29,索引!$M:$Z,N$2,0)*(VLOOKUP($C29,索引!$A:$K,N$2-5,0)/100)</f>
        <v>0</v>
      </c>
      <c r="P29">
        <f t="shared" si="1"/>
        <v>1002402</v>
      </c>
      <c r="Q29" t="str">
        <f t="shared" si="3"/>
        <v>EquipName_1002402</v>
      </c>
      <c r="R29" t="str">
        <f>INDEX(索引!$AF$5:$AI$29,MATCH($B29,索引!$AE$5:$AE$29,0),MATCH($C29,索引!$AF$4:$AI$4))&amp;VLOOKUP($D29,索引!$M$4:$N$12,2,0)</f>
        <v>使徒行者护甲</v>
      </c>
      <c r="S29" t="str">
        <f>INDEX(索引!$AL$5:$AO$29,MATCH($B29,索引!$AK$5:$AK$29,0),MATCH($C29,索引!$AL$4:$AO$4))&amp;" "&amp;VLOOKUP($D29,索引!$M$4:$O$12,3,0)</f>
        <v>Line Walker Armor</v>
      </c>
    </row>
    <row r="30" spans="1:19" x14ac:dyDescent="0.2">
      <c r="A30">
        <f t="shared" si="0"/>
        <v>1002403</v>
      </c>
      <c r="B30" s="16">
        <v>2</v>
      </c>
      <c r="C30" s="11">
        <f t="shared" si="4"/>
        <v>4</v>
      </c>
      <c r="D30">
        <f t="shared" si="5"/>
        <v>3</v>
      </c>
      <c r="E30">
        <f t="shared" si="2"/>
        <v>1002403</v>
      </c>
      <c r="F30">
        <f>INDEX(索引!$P$5:$AC$12,MATCH($D30,索引!$M$5:$M$12,0),MATCH(F$6,索引!$P$4:$AC$4,0))*ROUND(VLOOKUP($B30,原始数值!$A:$E,F$2,0)*VLOOKUP($C30,索引!$A:$D,2,0)*VLOOKUP(D30,索引!$M:$X,索引!$T$1,0),F$3)</f>
        <v>0</v>
      </c>
      <c r="G30">
        <f>INDEX(索引!$P$5:$AC$12,MATCH($D30,索引!$M$5:$M$12,0),MATCH(G$6,索引!$P$4:$AC$4,0))*ROUND(VLOOKUP($B30,原始数值!$A:$E,G$2,0)*VLOOKUP($C30,索引!$A:$D,2,0),G$3)</f>
        <v>0</v>
      </c>
      <c r="H30">
        <f>INDEX(索引!$P$5:$AC$12,MATCH($D30,索引!$M$5:$M$12,0),MATCH(H$6,索引!$P$4:$AC$4,0))*ROUND(VLOOKUP($B30,原始数值!$A:$E,H$2,0)*VLOOKUP($C30,索引!$A:$D,2,0),H$3)</f>
        <v>36</v>
      </c>
      <c r="I30">
        <f>INDEX(索引!$P$5:$AC$12,MATCH($D30,索引!$M$5:$M$12,0),MATCH(I$6,索引!$P$4:$AC$4,0))*ROUND(VLOOKUP($B30,原始数值!$A:$E,I$2,0)*VLOOKUP($C30,索引!$A:$D,2,0),I$3)</f>
        <v>0</v>
      </c>
      <c r="J30">
        <f>VLOOKUP($D30,索引!$M:$U,J$2,0)</f>
        <v>0</v>
      </c>
      <c r="K30">
        <f>VLOOKUP($D30,索引!$M:$X,K$2,0)*(VLOOKUP($C30,索引!$A:$I,K$2-5,0)/100)</f>
        <v>0</v>
      </c>
      <c r="L30">
        <f>VLOOKUP($D30,索引!$M:$X,L$2,0)*(VLOOKUP($C30,索引!$A:$I,L$2-5,0)/100)</f>
        <v>0</v>
      </c>
      <c r="M30">
        <f>VLOOKUP($D30,索引!$M:$Y,M$2,0)*(VLOOKUP($C30,索引!$A:$J,M$2-5,0)/100)</f>
        <v>0</v>
      </c>
      <c r="N30">
        <f>VLOOKUP($D30,索引!$M:$Z,N$2,0)*(VLOOKUP($C30,索引!$A:$K,N$2-5,0)/100)</f>
        <v>0</v>
      </c>
      <c r="P30">
        <f t="shared" si="1"/>
        <v>1002403</v>
      </c>
      <c r="Q30" t="str">
        <f t="shared" si="3"/>
        <v>EquipName_1002403</v>
      </c>
      <c r="R30" t="str">
        <f>INDEX(索引!$AF$5:$AI$29,MATCH($B30,索引!$AE$5:$AE$29,0),MATCH($C30,索引!$AF$4:$AI$4))&amp;VLOOKUP($D30,索引!$M$4:$N$12,2,0)</f>
        <v>使徒行者头盔</v>
      </c>
      <c r="S30" t="str">
        <f>INDEX(索引!$AL$5:$AO$29,MATCH($B30,索引!$AK$5:$AK$29,0),MATCH($C30,索引!$AL$4:$AO$4))&amp;" "&amp;VLOOKUP($D30,索引!$M$4:$O$12,3,0)</f>
        <v>Line Walker Helmet</v>
      </c>
    </row>
    <row r="31" spans="1:19" x14ac:dyDescent="0.2">
      <c r="A31">
        <f t="shared" si="0"/>
        <v>1002404</v>
      </c>
      <c r="B31" s="16">
        <v>2</v>
      </c>
      <c r="C31" s="11">
        <f t="shared" si="4"/>
        <v>4</v>
      </c>
      <c r="D31">
        <f t="shared" si="5"/>
        <v>4</v>
      </c>
      <c r="E31">
        <f t="shared" si="2"/>
        <v>1002404</v>
      </c>
      <c r="F31">
        <f>INDEX(索引!$P$5:$AC$12,MATCH($D31,索引!$M$5:$M$12,0),MATCH(F$6,索引!$P$4:$AC$4,0))*ROUND(VLOOKUP($B31,原始数值!$A:$E,F$2,0)*VLOOKUP($C31,索引!$A:$D,2,0)*VLOOKUP(D31,索引!$M:$X,索引!$T$1,0),F$3)</f>
        <v>0</v>
      </c>
      <c r="G31">
        <f>INDEX(索引!$P$5:$AC$12,MATCH($D31,索引!$M$5:$M$12,0),MATCH(G$6,索引!$P$4:$AC$4,0))*ROUND(VLOOKUP($B31,原始数值!$A:$E,G$2,0)*VLOOKUP($C31,索引!$A:$D,2,0),G$3)</f>
        <v>0</v>
      </c>
      <c r="H31">
        <f>INDEX(索引!$P$5:$AC$12,MATCH($D31,索引!$M$5:$M$12,0),MATCH(H$6,索引!$P$4:$AC$4,0))*ROUND(VLOOKUP($B31,原始数值!$A:$E,H$2,0)*VLOOKUP($C31,索引!$A:$D,2,0),H$3)</f>
        <v>0</v>
      </c>
      <c r="I31">
        <f>INDEX(索引!$P$5:$AC$12,MATCH($D31,索引!$M$5:$M$12,0),MATCH(I$6,索引!$P$4:$AC$4,0))*ROUND(VLOOKUP($B31,原始数值!$A:$E,I$2,0)*VLOOKUP($C31,索引!$A:$D,2,0),I$3)</f>
        <v>4</v>
      </c>
      <c r="J31">
        <f>VLOOKUP($D31,索引!$M:$U,J$2,0)</f>
        <v>0</v>
      </c>
      <c r="K31">
        <f>VLOOKUP($D31,索引!$M:$X,K$2,0)*(VLOOKUP($C31,索引!$A:$I,K$2-5,0)/100)</f>
        <v>0</v>
      </c>
      <c r="L31">
        <f>VLOOKUP($D31,索引!$M:$X,L$2,0)*(VLOOKUP($C31,索引!$A:$I,L$2-5,0)/100)</f>
        <v>0</v>
      </c>
      <c r="M31">
        <f>VLOOKUP($D31,索引!$M:$Y,M$2,0)*(VLOOKUP($C31,索引!$A:$J,M$2-5,0)/100)</f>
        <v>0</v>
      </c>
      <c r="N31">
        <f>VLOOKUP($D31,索引!$M:$Z,N$2,0)*(VLOOKUP($C31,索引!$A:$K,N$2-5,0)/100)</f>
        <v>0</v>
      </c>
      <c r="P31">
        <f t="shared" si="1"/>
        <v>1002404</v>
      </c>
      <c r="Q31" t="str">
        <f t="shared" si="3"/>
        <v>EquipName_1002404</v>
      </c>
      <c r="R31" t="str">
        <f>INDEX(索引!$AF$5:$AI$29,MATCH($B31,索引!$AE$5:$AE$29,0),MATCH($C31,索引!$AF$4:$AI$4))&amp;VLOOKUP($D31,索引!$M$4:$N$12,2,0)</f>
        <v>使徒行者鞋子</v>
      </c>
      <c r="S31" t="str">
        <f>INDEX(索引!$AL$5:$AO$29,MATCH($B31,索引!$AK$5:$AK$29,0),MATCH($C31,索引!$AL$4:$AO$4))&amp;" "&amp;VLOOKUP($D31,索引!$M$4:$O$12,3,0)</f>
        <v>Line Walker Boots</v>
      </c>
    </row>
    <row r="32" spans="1:19" x14ac:dyDescent="0.2">
      <c r="A32">
        <f t="shared" si="0"/>
        <v>1004111</v>
      </c>
      <c r="B32" s="15">
        <v>4</v>
      </c>
      <c r="C32" s="55">
        <v>1</v>
      </c>
      <c r="D32">
        <f t="shared" si="5"/>
        <v>11</v>
      </c>
      <c r="E32">
        <f t="shared" si="2"/>
        <v>1004111</v>
      </c>
      <c r="F32">
        <f>INDEX(索引!$P$5:$AC$12,MATCH($D32,索引!$M$5:$M$12,0),MATCH(F$6,索引!$P$4:$AC$4,0))*ROUND(VLOOKUP($B32,原始数值!$A:$E,F$2,0)*VLOOKUP($C32,索引!$A:$D,2,0)*VLOOKUP(D32,索引!$M:$X,索引!$T$1,0),F$3)</f>
        <v>6</v>
      </c>
      <c r="G32">
        <f>INDEX(索引!$P$5:$AC$12,MATCH($D32,索引!$M$5:$M$12,0),MATCH(G$6,索引!$P$4:$AC$4,0))*ROUND(VLOOKUP($B32,原始数值!$A:$E,G$2,0)*VLOOKUP($C32,索引!$A:$D,2,0),G$3)</f>
        <v>0</v>
      </c>
      <c r="H32">
        <f>INDEX(索引!$P$5:$AC$12,MATCH($D32,索引!$M$5:$M$12,0),MATCH(H$6,索引!$P$4:$AC$4,0))*ROUND(VLOOKUP($B32,原始数值!$A:$E,H$2,0)*VLOOKUP($C32,索引!$A:$D,2,0),H$3)</f>
        <v>0</v>
      </c>
      <c r="I32">
        <f>INDEX(索引!$P$5:$AC$12,MATCH($D32,索引!$M$5:$M$12,0),MATCH(I$6,索引!$P$4:$AC$4,0))*ROUND(VLOOKUP($B32,原始数值!$A:$E,I$2,0)*VLOOKUP($C32,索引!$A:$D,2,0),I$3)</f>
        <v>0</v>
      </c>
      <c r="J32">
        <f>VLOOKUP($D32,索引!$M:$U,J$2,0)</f>
        <v>2</v>
      </c>
      <c r="K32">
        <f>VLOOKUP($D32,索引!$M:$X,K$2,0)*(VLOOKUP($C32,索引!$A:$I,K$2-5,0)/100)</f>
        <v>0.1</v>
      </c>
      <c r="L32">
        <f>VLOOKUP($D32,索引!$M:$X,L$2,0)*(VLOOKUP($C32,索引!$A:$I,L$2-5,0)/100)</f>
        <v>0</v>
      </c>
      <c r="M32">
        <f>VLOOKUP($D32,索引!$M:$Y,M$2,0)*(VLOOKUP($C32,索引!$A:$J,M$2-5,0)/100)</f>
        <v>0</v>
      </c>
      <c r="N32">
        <f>VLOOKUP($D32,索引!$M:$Z,N$2,0)*(VLOOKUP($C32,索引!$A:$K,N$2-5,0)/100)</f>
        <v>0</v>
      </c>
      <c r="P32">
        <f t="shared" si="1"/>
        <v>1004111</v>
      </c>
      <c r="Q32" t="str">
        <f t="shared" si="3"/>
        <v>EquipName_1004111</v>
      </c>
      <c r="R32" t="str">
        <f>INDEX(索引!$AF$5:$AI$29,MATCH($B32,索引!$AE$5:$AE$29,0),MATCH($C32,索引!$AF$4:$AI$4))&amp;VLOOKUP($D32,索引!$M$4:$N$12,2,0)</f>
        <v>精灵剑</v>
      </c>
      <c r="S32" t="str">
        <f>INDEX(索引!$AL$5:$AO$29,MATCH($B32,索引!$AK$5:$AK$29,0),MATCH($C32,索引!$AL$4:$AO$4))&amp;" "&amp;VLOOKUP($D32,索引!$M$4:$O$12,3,0)</f>
        <v>Elf Sword</v>
      </c>
    </row>
    <row r="33" spans="1:19" x14ac:dyDescent="0.2">
      <c r="A33">
        <f t="shared" si="0"/>
        <v>1004112</v>
      </c>
      <c r="B33" s="15">
        <v>4</v>
      </c>
      <c r="C33" s="55">
        <v>1</v>
      </c>
      <c r="D33">
        <f t="shared" si="5"/>
        <v>12</v>
      </c>
      <c r="E33">
        <f t="shared" si="2"/>
        <v>1004112</v>
      </c>
      <c r="F33">
        <f>INDEX(索引!$P$5:$AC$12,MATCH($D33,索引!$M$5:$M$12,0),MATCH(F$6,索引!$P$4:$AC$4,0))*ROUND(VLOOKUP($B33,原始数值!$A:$E,F$2,0)*VLOOKUP($C33,索引!$A:$D,2,0)*VLOOKUP(D33,索引!$M:$X,索引!$T$1,0),F$3)</f>
        <v>7</v>
      </c>
      <c r="G33">
        <f>INDEX(索引!$P$5:$AC$12,MATCH($D33,索引!$M$5:$M$12,0),MATCH(G$6,索引!$P$4:$AC$4,0))*ROUND(VLOOKUP($B33,原始数值!$A:$E,G$2,0)*VLOOKUP($C33,索引!$A:$D,2,0),G$3)</f>
        <v>0</v>
      </c>
      <c r="H33">
        <f>INDEX(索引!$P$5:$AC$12,MATCH($D33,索引!$M$5:$M$12,0),MATCH(H$6,索引!$P$4:$AC$4,0))*ROUND(VLOOKUP($B33,原始数值!$A:$E,H$2,0)*VLOOKUP($C33,索引!$A:$D,2,0),H$3)</f>
        <v>0</v>
      </c>
      <c r="I33">
        <f>INDEX(索引!$P$5:$AC$12,MATCH($D33,索引!$M$5:$M$12,0),MATCH(I$6,索引!$P$4:$AC$4,0))*ROUND(VLOOKUP($B33,原始数值!$A:$E,I$2,0)*VLOOKUP($C33,索引!$A:$D,2,0),I$3)</f>
        <v>0</v>
      </c>
      <c r="J33">
        <f>VLOOKUP($D33,索引!$M:$U,J$2,0)</f>
        <v>1</v>
      </c>
      <c r="K33">
        <f>VLOOKUP($D33,索引!$M:$X,K$2,0)*(VLOOKUP($C33,索引!$A:$I,K$2-5,0)/100)</f>
        <v>0</v>
      </c>
      <c r="L33">
        <f>VLOOKUP($D33,索引!$M:$X,L$2,0)*(VLOOKUP($C33,索引!$A:$I,L$2-5,0)/100)</f>
        <v>0</v>
      </c>
      <c r="M33">
        <f>VLOOKUP($D33,索引!$M:$Y,M$2,0)*(VLOOKUP($C33,索引!$A:$J,M$2-5,0)/100)</f>
        <v>30</v>
      </c>
      <c r="N33">
        <f>VLOOKUP($D33,索引!$M:$Z,N$2,0)*(VLOOKUP($C33,索引!$A:$K,N$2-5,0)/100)</f>
        <v>0</v>
      </c>
      <c r="P33">
        <f t="shared" si="1"/>
        <v>1004112</v>
      </c>
      <c r="Q33" t="str">
        <f t="shared" si="3"/>
        <v>EquipName_1004112</v>
      </c>
      <c r="R33" t="str">
        <f>INDEX(索引!$AF$5:$AI$29,MATCH($B33,索引!$AE$5:$AE$29,0),MATCH($C33,索引!$AF$4:$AI$4))&amp;VLOOKUP($D33,索引!$M$4:$N$12,2,0)</f>
        <v>精灵杖</v>
      </c>
      <c r="S33" t="str">
        <f>INDEX(索引!$AL$5:$AO$29,MATCH($B33,索引!$AK$5:$AK$29,0),MATCH($C33,索引!$AL$4:$AO$4))&amp;" "&amp;VLOOKUP($D33,索引!$M$4:$O$12,3,0)</f>
        <v>Elf Staff</v>
      </c>
    </row>
    <row r="34" spans="1:19" x14ac:dyDescent="0.2">
      <c r="A34">
        <f t="shared" si="0"/>
        <v>1004113</v>
      </c>
      <c r="B34" s="15">
        <v>4</v>
      </c>
      <c r="C34" s="55">
        <v>1</v>
      </c>
      <c r="D34">
        <f t="shared" si="5"/>
        <v>13</v>
      </c>
      <c r="E34">
        <f t="shared" si="2"/>
        <v>1004113</v>
      </c>
      <c r="F34">
        <f>INDEX(索引!$P$5:$AC$12,MATCH($D34,索引!$M$5:$M$12,0),MATCH(F$6,索引!$P$4:$AC$4,0))*ROUND(VLOOKUP($B34,原始数值!$A:$E,F$2,0)*VLOOKUP($C34,索引!$A:$D,2,0)*VLOOKUP(D34,索引!$M:$X,索引!$T$1,0),F$3)</f>
        <v>6</v>
      </c>
      <c r="G34">
        <f>INDEX(索引!$P$5:$AC$12,MATCH($D34,索引!$M$5:$M$12,0),MATCH(G$6,索引!$P$4:$AC$4,0))*ROUND(VLOOKUP($B34,原始数值!$A:$E,G$2,0)*VLOOKUP($C34,索引!$A:$D,2,0),G$3)</f>
        <v>0</v>
      </c>
      <c r="H34">
        <f>INDEX(索引!$P$5:$AC$12,MATCH($D34,索引!$M$5:$M$12,0),MATCH(H$6,索引!$P$4:$AC$4,0))*ROUND(VLOOKUP($B34,原始数值!$A:$E,H$2,0)*VLOOKUP($C34,索引!$A:$D,2,0),H$3)</f>
        <v>0</v>
      </c>
      <c r="I34">
        <f>INDEX(索引!$P$5:$AC$12,MATCH($D34,索引!$M$5:$M$12,0),MATCH(I$6,索引!$P$4:$AC$4,0))*ROUND(VLOOKUP($B34,原始数值!$A:$E,I$2,0)*VLOOKUP($C34,索引!$A:$D,2,0),I$3)</f>
        <v>0</v>
      </c>
      <c r="J34">
        <f>VLOOKUP($D34,索引!$M:$U,J$2,0)</f>
        <v>1.75</v>
      </c>
      <c r="K34">
        <f>VLOOKUP($D34,索引!$M:$X,K$2,0)*(VLOOKUP($C34,索引!$A:$I,K$2-5,0)/100)</f>
        <v>0</v>
      </c>
      <c r="L34">
        <f>VLOOKUP($D34,索引!$M:$X,L$2,0)*(VLOOKUP($C34,索引!$A:$I,L$2-5,0)/100)</f>
        <v>40</v>
      </c>
      <c r="M34">
        <f>VLOOKUP($D34,索引!$M:$Y,M$2,0)*(VLOOKUP($C34,索引!$A:$J,M$2-5,0)/100)</f>
        <v>0</v>
      </c>
      <c r="N34">
        <f>VLOOKUP($D34,索引!$M:$Z,N$2,0)*(VLOOKUP($C34,索引!$A:$K,N$2-5,0)/100)</f>
        <v>0</v>
      </c>
      <c r="P34">
        <f t="shared" si="1"/>
        <v>1004113</v>
      </c>
      <c r="Q34" t="str">
        <f t="shared" si="3"/>
        <v>EquipName_1004113</v>
      </c>
      <c r="R34" t="str">
        <f>INDEX(索引!$AF$5:$AI$29,MATCH($B34,索引!$AE$5:$AE$29,0),MATCH($C34,索引!$AF$4:$AI$4))&amp;VLOOKUP($D34,索引!$M$4:$N$12,2,0)</f>
        <v>精灵弓</v>
      </c>
      <c r="S34" t="str">
        <f>INDEX(索引!$AL$5:$AO$29,MATCH($B34,索引!$AK$5:$AK$29,0),MATCH($C34,索引!$AL$4:$AO$4))&amp;" "&amp;VLOOKUP($D34,索引!$M$4:$O$12,3,0)</f>
        <v>Elf Bow</v>
      </c>
    </row>
    <row r="35" spans="1:19" x14ac:dyDescent="0.2">
      <c r="A35">
        <f t="shared" si="0"/>
        <v>1004102</v>
      </c>
      <c r="B35" s="15">
        <v>4</v>
      </c>
      <c r="C35" s="55">
        <v>1</v>
      </c>
      <c r="D35">
        <f t="shared" si="5"/>
        <v>2</v>
      </c>
      <c r="E35">
        <f t="shared" si="2"/>
        <v>1004102</v>
      </c>
      <c r="F35">
        <f>INDEX(索引!$P$5:$AC$12,MATCH($D35,索引!$M$5:$M$12,0),MATCH(F$6,索引!$P$4:$AC$4,0))*ROUND(VLOOKUP($B35,原始数值!$A:$E,F$2,0)*VLOOKUP($C35,索引!$A:$D,2,0)*VLOOKUP(D35,索引!$M:$X,索引!$T$1,0),F$3)</f>
        <v>0</v>
      </c>
      <c r="G35">
        <f>INDEX(索引!$P$5:$AC$12,MATCH($D35,索引!$M$5:$M$12,0),MATCH(G$6,索引!$P$4:$AC$4,0))*ROUND(VLOOKUP($B35,原始数值!$A:$E,G$2,0)*VLOOKUP($C35,索引!$A:$D,2,0),G$3)</f>
        <v>40</v>
      </c>
      <c r="H35">
        <f>INDEX(索引!$P$5:$AC$12,MATCH($D35,索引!$M$5:$M$12,0),MATCH(H$6,索引!$P$4:$AC$4,0))*ROUND(VLOOKUP($B35,原始数值!$A:$E,H$2,0)*VLOOKUP($C35,索引!$A:$D,2,0),H$3)</f>
        <v>0</v>
      </c>
      <c r="I35">
        <f>INDEX(索引!$P$5:$AC$12,MATCH($D35,索引!$M$5:$M$12,0),MATCH(I$6,索引!$P$4:$AC$4,0))*ROUND(VLOOKUP($B35,原始数值!$A:$E,I$2,0)*VLOOKUP($C35,索引!$A:$D,2,0),I$3)</f>
        <v>0</v>
      </c>
      <c r="J35">
        <f>VLOOKUP($D35,索引!$M:$U,J$2,0)</f>
        <v>0</v>
      </c>
      <c r="K35">
        <f>VLOOKUP($D35,索引!$M:$X,K$2,0)*(VLOOKUP($C35,索引!$A:$I,K$2-5,0)/100)</f>
        <v>0</v>
      </c>
      <c r="L35">
        <f>VLOOKUP($D35,索引!$M:$X,L$2,0)*(VLOOKUP($C35,索引!$A:$I,L$2-5,0)/100)</f>
        <v>0</v>
      </c>
      <c r="M35">
        <f>VLOOKUP($D35,索引!$M:$Y,M$2,0)*(VLOOKUP($C35,索引!$A:$J,M$2-5,0)/100)</f>
        <v>0</v>
      </c>
      <c r="N35">
        <f>VLOOKUP($D35,索引!$M:$Z,N$2,0)*(VLOOKUP($C35,索引!$A:$K,N$2-5,0)/100)</f>
        <v>0</v>
      </c>
      <c r="P35">
        <f t="shared" si="1"/>
        <v>1004102</v>
      </c>
      <c r="Q35" t="str">
        <f t="shared" si="3"/>
        <v>EquipName_1004102</v>
      </c>
      <c r="R35" t="str">
        <f>INDEX(索引!$AF$5:$AI$29,MATCH($B35,索引!$AE$5:$AE$29,0),MATCH($C35,索引!$AF$4:$AI$4))&amp;VLOOKUP($D35,索引!$M$4:$N$12,2,0)</f>
        <v>精灵护甲</v>
      </c>
      <c r="S35" t="str">
        <f>INDEX(索引!$AL$5:$AO$29,MATCH($B35,索引!$AK$5:$AK$29,0),MATCH($C35,索引!$AL$4:$AO$4))&amp;" "&amp;VLOOKUP($D35,索引!$M$4:$O$12,3,0)</f>
        <v>Elf Armor</v>
      </c>
    </row>
    <row r="36" spans="1:19" x14ac:dyDescent="0.2">
      <c r="A36">
        <f t="shared" si="0"/>
        <v>1004103</v>
      </c>
      <c r="B36" s="15">
        <v>4</v>
      </c>
      <c r="C36" s="55">
        <v>1</v>
      </c>
      <c r="D36">
        <f t="shared" si="5"/>
        <v>3</v>
      </c>
      <c r="E36">
        <f t="shared" si="2"/>
        <v>1004103</v>
      </c>
      <c r="F36">
        <f>INDEX(索引!$P$5:$AC$12,MATCH($D36,索引!$M$5:$M$12,0),MATCH(F$6,索引!$P$4:$AC$4,0))*ROUND(VLOOKUP($B36,原始数值!$A:$E,F$2,0)*VLOOKUP($C36,索引!$A:$D,2,0)*VLOOKUP(D36,索引!$M:$X,索引!$T$1,0),F$3)</f>
        <v>0</v>
      </c>
      <c r="G36">
        <f>INDEX(索引!$P$5:$AC$12,MATCH($D36,索引!$M$5:$M$12,0),MATCH(G$6,索引!$P$4:$AC$4,0))*ROUND(VLOOKUP($B36,原始数值!$A:$E,G$2,0)*VLOOKUP($C36,索引!$A:$D,2,0),G$3)</f>
        <v>0</v>
      </c>
      <c r="H36">
        <f>INDEX(索引!$P$5:$AC$12,MATCH($D36,索引!$M$5:$M$12,0),MATCH(H$6,索引!$P$4:$AC$4,0))*ROUND(VLOOKUP($B36,原始数值!$A:$E,H$2,0)*VLOOKUP($C36,索引!$A:$D,2,0),H$3)</f>
        <v>15</v>
      </c>
      <c r="I36">
        <f>INDEX(索引!$P$5:$AC$12,MATCH($D36,索引!$M$5:$M$12,0),MATCH(I$6,索引!$P$4:$AC$4,0))*ROUND(VLOOKUP($B36,原始数值!$A:$E,I$2,0)*VLOOKUP($C36,索引!$A:$D,2,0),I$3)</f>
        <v>0</v>
      </c>
      <c r="J36">
        <f>VLOOKUP($D36,索引!$M:$U,J$2,0)</f>
        <v>0</v>
      </c>
      <c r="K36">
        <f>VLOOKUP($D36,索引!$M:$X,K$2,0)*(VLOOKUP($C36,索引!$A:$I,K$2-5,0)/100)</f>
        <v>0</v>
      </c>
      <c r="L36">
        <f>VLOOKUP($D36,索引!$M:$X,L$2,0)*(VLOOKUP($C36,索引!$A:$I,L$2-5,0)/100)</f>
        <v>0</v>
      </c>
      <c r="M36">
        <f>VLOOKUP($D36,索引!$M:$Y,M$2,0)*(VLOOKUP($C36,索引!$A:$J,M$2-5,0)/100)</f>
        <v>0</v>
      </c>
      <c r="N36">
        <f>VLOOKUP($D36,索引!$M:$Z,N$2,0)*(VLOOKUP($C36,索引!$A:$K,N$2-5,0)/100)</f>
        <v>0</v>
      </c>
      <c r="P36">
        <f t="shared" si="1"/>
        <v>1004103</v>
      </c>
      <c r="Q36" t="str">
        <f t="shared" si="3"/>
        <v>EquipName_1004103</v>
      </c>
      <c r="R36" t="str">
        <f>INDEX(索引!$AF$5:$AI$29,MATCH($B36,索引!$AE$5:$AE$29,0),MATCH($C36,索引!$AF$4:$AI$4))&amp;VLOOKUP($D36,索引!$M$4:$N$12,2,0)</f>
        <v>精灵头盔</v>
      </c>
      <c r="S36" t="str">
        <f>INDEX(索引!$AL$5:$AO$29,MATCH($B36,索引!$AK$5:$AK$29,0),MATCH($C36,索引!$AL$4:$AO$4))&amp;" "&amp;VLOOKUP($D36,索引!$M$4:$O$12,3,0)</f>
        <v>Elf Helmet</v>
      </c>
    </row>
    <row r="37" spans="1:19" x14ac:dyDescent="0.2">
      <c r="A37">
        <f t="shared" si="0"/>
        <v>1004104</v>
      </c>
      <c r="B37" s="15">
        <v>4</v>
      </c>
      <c r="C37" s="55">
        <v>1</v>
      </c>
      <c r="D37">
        <f t="shared" si="5"/>
        <v>4</v>
      </c>
      <c r="E37">
        <f t="shared" si="2"/>
        <v>1004104</v>
      </c>
      <c r="F37">
        <f>INDEX(索引!$P$5:$AC$12,MATCH($D37,索引!$M$5:$M$12,0),MATCH(F$6,索引!$P$4:$AC$4,0))*ROUND(VLOOKUP($B37,原始数值!$A:$E,F$2,0)*VLOOKUP($C37,索引!$A:$D,2,0)*VLOOKUP(D37,索引!$M:$X,索引!$T$1,0),F$3)</f>
        <v>0</v>
      </c>
      <c r="G37">
        <f>INDEX(索引!$P$5:$AC$12,MATCH($D37,索引!$M$5:$M$12,0),MATCH(G$6,索引!$P$4:$AC$4,0))*ROUND(VLOOKUP($B37,原始数值!$A:$E,G$2,0)*VLOOKUP($C37,索引!$A:$D,2,0),G$3)</f>
        <v>0</v>
      </c>
      <c r="H37">
        <f>INDEX(索引!$P$5:$AC$12,MATCH($D37,索引!$M$5:$M$12,0),MATCH(H$6,索引!$P$4:$AC$4,0))*ROUND(VLOOKUP($B37,原始数值!$A:$E,H$2,0)*VLOOKUP($C37,索引!$A:$D,2,0),H$3)</f>
        <v>0</v>
      </c>
      <c r="I37">
        <f>INDEX(索引!$P$5:$AC$12,MATCH($D37,索引!$M$5:$M$12,0),MATCH(I$6,索引!$P$4:$AC$4,0))*ROUND(VLOOKUP($B37,原始数值!$A:$E,I$2,0)*VLOOKUP($C37,索引!$A:$D,2,0),I$3)</f>
        <v>2</v>
      </c>
      <c r="J37">
        <f>VLOOKUP($D37,索引!$M:$U,J$2,0)</f>
        <v>0</v>
      </c>
      <c r="K37">
        <f>VLOOKUP($D37,索引!$M:$X,K$2,0)*(VLOOKUP($C37,索引!$A:$I,K$2-5,0)/100)</f>
        <v>0</v>
      </c>
      <c r="L37">
        <f>VLOOKUP($D37,索引!$M:$X,L$2,0)*(VLOOKUP($C37,索引!$A:$I,L$2-5,0)/100)</f>
        <v>0</v>
      </c>
      <c r="M37">
        <f>VLOOKUP($D37,索引!$M:$Y,M$2,0)*(VLOOKUP($C37,索引!$A:$J,M$2-5,0)/100)</f>
        <v>0</v>
      </c>
      <c r="N37">
        <f>VLOOKUP($D37,索引!$M:$Z,N$2,0)*(VLOOKUP($C37,索引!$A:$K,N$2-5,0)/100)</f>
        <v>0</v>
      </c>
      <c r="P37">
        <f t="shared" si="1"/>
        <v>1004104</v>
      </c>
      <c r="Q37" t="str">
        <f t="shared" si="3"/>
        <v>EquipName_1004104</v>
      </c>
      <c r="R37" t="str">
        <f>INDEX(索引!$AF$5:$AI$29,MATCH($B37,索引!$AE$5:$AE$29,0),MATCH($C37,索引!$AF$4:$AI$4))&amp;VLOOKUP($D37,索引!$M$4:$N$12,2,0)</f>
        <v>精灵鞋子</v>
      </c>
      <c r="S37" t="str">
        <f>INDEX(索引!$AL$5:$AO$29,MATCH($B37,索引!$AK$5:$AK$29,0),MATCH($C37,索引!$AL$4:$AO$4))&amp;" "&amp;VLOOKUP($D37,索引!$M$4:$O$12,3,0)</f>
        <v>Elf Boots</v>
      </c>
    </row>
    <row r="38" spans="1:19" x14ac:dyDescent="0.2">
      <c r="A38">
        <f t="shared" si="0"/>
        <v>1004211</v>
      </c>
      <c r="B38" s="15">
        <v>4</v>
      </c>
      <c r="C38" s="14">
        <f t="shared" ref="C38:C55" si="6">C32+1</f>
        <v>2</v>
      </c>
      <c r="D38">
        <f t="shared" si="5"/>
        <v>11</v>
      </c>
      <c r="E38">
        <f t="shared" si="2"/>
        <v>1004211</v>
      </c>
      <c r="F38">
        <f>INDEX(索引!$P$5:$AC$12,MATCH($D38,索引!$M$5:$M$12,0),MATCH(F$6,索引!$P$4:$AC$4,0))*ROUND(VLOOKUP($B38,原始数值!$A:$E,F$2,0)*VLOOKUP($C38,索引!$A:$D,2,0)*VLOOKUP(D38,索引!$M:$X,索引!$T$1,0),F$3)</f>
        <v>11</v>
      </c>
      <c r="G38">
        <f>INDEX(索引!$P$5:$AC$12,MATCH($D38,索引!$M$5:$M$12,0),MATCH(G$6,索引!$P$4:$AC$4,0))*ROUND(VLOOKUP($B38,原始数值!$A:$E,G$2,0)*VLOOKUP($C38,索引!$A:$D,2,0),G$3)</f>
        <v>0</v>
      </c>
      <c r="H38">
        <f>INDEX(索引!$P$5:$AC$12,MATCH($D38,索引!$M$5:$M$12,0),MATCH(H$6,索引!$P$4:$AC$4,0))*ROUND(VLOOKUP($B38,原始数值!$A:$E,H$2,0)*VLOOKUP($C38,索引!$A:$D,2,0),H$3)</f>
        <v>0</v>
      </c>
      <c r="I38">
        <f>INDEX(索引!$P$5:$AC$12,MATCH($D38,索引!$M$5:$M$12,0),MATCH(I$6,索引!$P$4:$AC$4,0))*ROUND(VLOOKUP($B38,原始数值!$A:$E,I$2,0)*VLOOKUP($C38,索引!$A:$D,2,0),I$3)</f>
        <v>0</v>
      </c>
      <c r="J38">
        <f>VLOOKUP($D38,索引!$M:$U,J$2,0)</f>
        <v>2</v>
      </c>
      <c r="K38">
        <f>VLOOKUP($D38,索引!$M:$X,K$2,0)*(VLOOKUP($C38,索引!$A:$I,K$2-5,0)/100)</f>
        <v>0.15000000000000002</v>
      </c>
      <c r="L38">
        <f>VLOOKUP($D38,索引!$M:$X,L$2,0)*(VLOOKUP($C38,索引!$A:$I,L$2-5,0)/100)</f>
        <v>0</v>
      </c>
      <c r="M38">
        <f>VLOOKUP($D38,索引!$M:$Y,M$2,0)*(VLOOKUP($C38,索引!$A:$J,M$2-5,0)/100)</f>
        <v>0</v>
      </c>
      <c r="N38">
        <f>VLOOKUP($D38,索引!$M:$Z,N$2,0)*(VLOOKUP($C38,索引!$A:$K,N$2-5,0)/100)</f>
        <v>0</v>
      </c>
      <c r="P38">
        <f t="shared" si="1"/>
        <v>1004211</v>
      </c>
      <c r="Q38" t="str">
        <f t="shared" si="3"/>
        <v>EquipName_1004211</v>
      </c>
      <c r="R38" t="str">
        <f>INDEX(索引!$AF$5:$AI$29,MATCH($B38,索引!$AE$5:$AE$29,0),MATCH($C38,索引!$AF$4:$AI$4))&amp;VLOOKUP($D38,索引!$M$4:$N$12,2,0)</f>
        <v>精灵剑</v>
      </c>
      <c r="S38" t="str">
        <f>INDEX(索引!$AL$5:$AO$29,MATCH($B38,索引!$AK$5:$AK$29,0),MATCH($C38,索引!$AL$4:$AO$4))&amp;" "&amp;VLOOKUP($D38,索引!$M$4:$O$12,3,0)</f>
        <v>Elf Sword</v>
      </c>
    </row>
    <row r="39" spans="1:19" x14ac:dyDescent="0.2">
      <c r="A39">
        <f t="shared" si="0"/>
        <v>1004212</v>
      </c>
      <c r="B39" s="15">
        <v>4</v>
      </c>
      <c r="C39" s="14">
        <f t="shared" si="6"/>
        <v>2</v>
      </c>
      <c r="D39">
        <f t="shared" si="5"/>
        <v>12</v>
      </c>
      <c r="E39">
        <f t="shared" si="2"/>
        <v>1004212</v>
      </c>
      <c r="F39">
        <f>INDEX(索引!$P$5:$AC$12,MATCH($D39,索引!$M$5:$M$12,0),MATCH(F$6,索引!$P$4:$AC$4,0))*ROUND(VLOOKUP($B39,原始数值!$A:$E,F$2,0)*VLOOKUP($C39,索引!$A:$D,2,0)*VLOOKUP(D39,索引!$M:$X,索引!$T$1,0),F$3)</f>
        <v>13</v>
      </c>
      <c r="G39">
        <f>INDEX(索引!$P$5:$AC$12,MATCH($D39,索引!$M$5:$M$12,0),MATCH(G$6,索引!$P$4:$AC$4,0))*ROUND(VLOOKUP($B39,原始数值!$A:$E,G$2,0)*VLOOKUP($C39,索引!$A:$D,2,0),G$3)</f>
        <v>0</v>
      </c>
      <c r="H39">
        <f>INDEX(索引!$P$5:$AC$12,MATCH($D39,索引!$M$5:$M$12,0),MATCH(H$6,索引!$P$4:$AC$4,0))*ROUND(VLOOKUP($B39,原始数值!$A:$E,H$2,0)*VLOOKUP($C39,索引!$A:$D,2,0),H$3)</f>
        <v>0</v>
      </c>
      <c r="I39">
        <f>INDEX(索引!$P$5:$AC$12,MATCH($D39,索引!$M$5:$M$12,0),MATCH(I$6,索引!$P$4:$AC$4,0))*ROUND(VLOOKUP($B39,原始数值!$A:$E,I$2,0)*VLOOKUP($C39,索引!$A:$D,2,0),I$3)</f>
        <v>0</v>
      </c>
      <c r="J39">
        <f>VLOOKUP($D39,索引!$M:$U,J$2,0)</f>
        <v>1</v>
      </c>
      <c r="K39">
        <f>VLOOKUP($D39,索引!$M:$X,K$2,0)*(VLOOKUP($C39,索引!$A:$I,K$2-5,0)/100)</f>
        <v>0</v>
      </c>
      <c r="L39">
        <f>VLOOKUP($D39,索引!$M:$X,L$2,0)*(VLOOKUP($C39,索引!$A:$I,L$2-5,0)/100)</f>
        <v>0</v>
      </c>
      <c r="M39">
        <f>VLOOKUP($D39,索引!$M:$Y,M$2,0)*(VLOOKUP($C39,索引!$A:$J,M$2-5,0)/100)</f>
        <v>36</v>
      </c>
      <c r="N39">
        <f>VLOOKUP($D39,索引!$M:$Z,N$2,0)*(VLOOKUP($C39,索引!$A:$K,N$2-5,0)/100)</f>
        <v>0</v>
      </c>
      <c r="P39">
        <f t="shared" si="1"/>
        <v>1004212</v>
      </c>
      <c r="Q39" t="str">
        <f t="shared" si="3"/>
        <v>EquipName_1004212</v>
      </c>
      <c r="R39" t="str">
        <f>INDEX(索引!$AF$5:$AI$29,MATCH($B39,索引!$AE$5:$AE$29,0),MATCH($C39,索引!$AF$4:$AI$4))&amp;VLOOKUP($D39,索引!$M$4:$N$12,2,0)</f>
        <v>精灵杖</v>
      </c>
      <c r="S39" t="str">
        <f>INDEX(索引!$AL$5:$AO$29,MATCH($B39,索引!$AK$5:$AK$29,0),MATCH($C39,索引!$AL$4:$AO$4))&amp;" "&amp;VLOOKUP($D39,索引!$M$4:$O$12,3,0)</f>
        <v>Elf Staff</v>
      </c>
    </row>
    <row r="40" spans="1:19" x14ac:dyDescent="0.2">
      <c r="A40">
        <f t="shared" si="0"/>
        <v>1004213</v>
      </c>
      <c r="B40" s="15">
        <v>4</v>
      </c>
      <c r="C40" s="14">
        <f t="shared" si="6"/>
        <v>2</v>
      </c>
      <c r="D40">
        <f t="shared" si="5"/>
        <v>13</v>
      </c>
      <c r="E40">
        <f t="shared" si="2"/>
        <v>1004213</v>
      </c>
      <c r="F40">
        <f>INDEX(索引!$P$5:$AC$12,MATCH($D40,索引!$M$5:$M$12,0),MATCH(F$6,索引!$P$4:$AC$4,0))*ROUND(VLOOKUP($B40,原始数值!$A:$E,F$2,0)*VLOOKUP($C40,索引!$A:$D,2,0)*VLOOKUP(D40,索引!$M:$X,索引!$T$1,0),F$3)</f>
        <v>12</v>
      </c>
      <c r="G40">
        <f>INDEX(索引!$P$5:$AC$12,MATCH($D40,索引!$M$5:$M$12,0),MATCH(G$6,索引!$P$4:$AC$4,0))*ROUND(VLOOKUP($B40,原始数值!$A:$E,G$2,0)*VLOOKUP($C40,索引!$A:$D,2,0),G$3)</f>
        <v>0</v>
      </c>
      <c r="H40">
        <f>INDEX(索引!$P$5:$AC$12,MATCH($D40,索引!$M$5:$M$12,0),MATCH(H$6,索引!$P$4:$AC$4,0))*ROUND(VLOOKUP($B40,原始数值!$A:$E,H$2,0)*VLOOKUP($C40,索引!$A:$D,2,0),H$3)</f>
        <v>0</v>
      </c>
      <c r="I40">
        <f>INDEX(索引!$P$5:$AC$12,MATCH($D40,索引!$M$5:$M$12,0),MATCH(I$6,索引!$P$4:$AC$4,0))*ROUND(VLOOKUP($B40,原始数值!$A:$E,I$2,0)*VLOOKUP($C40,索引!$A:$D,2,0),I$3)</f>
        <v>0</v>
      </c>
      <c r="J40">
        <f>VLOOKUP($D40,索引!$M:$U,J$2,0)</f>
        <v>1.75</v>
      </c>
      <c r="K40">
        <f>VLOOKUP($D40,索引!$M:$X,K$2,0)*(VLOOKUP($C40,索引!$A:$I,K$2-5,0)/100)</f>
        <v>0</v>
      </c>
      <c r="L40">
        <f>VLOOKUP($D40,索引!$M:$X,L$2,0)*(VLOOKUP($C40,索引!$A:$I,L$2-5,0)/100)</f>
        <v>48</v>
      </c>
      <c r="M40">
        <f>VLOOKUP($D40,索引!$M:$Y,M$2,0)*(VLOOKUP($C40,索引!$A:$J,M$2-5,0)/100)</f>
        <v>0</v>
      </c>
      <c r="N40">
        <f>VLOOKUP($D40,索引!$M:$Z,N$2,0)*(VLOOKUP($C40,索引!$A:$K,N$2-5,0)/100)</f>
        <v>0</v>
      </c>
      <c r="P40">
        <f t="shared" si="1"/>
        <v>1004213</v>
      </c>
      <c r="Q40" t="str">
        <f t="shared" si="3"/>
        <v>EquipName_1004213</v>
      </c>
      <c r="R40" t="str">
        <f>INDEX(索引!$AF$5:$AI$29,MATCH($B40,索引!$AE$5:$AE$29,0),MATCH($C40,索引!$AF$4:$AI$4))&amp;VLOOKUP($D40,索引!$M$4:$N$12,2,0)</f>
        <v>精灵弓</v>
      </c>
      <c r="S40" t="str">
        <f>INDEX(索引!$AL$5:$AO$29,MATCH($B40,索引!$AK$5:$AK$29,0),MATCH($C40,索引!$AL$4:$AO$4))&amp;" "&amp;VLOOKUP($D40,索引!$M$4:$O$12,3,0)</f>
        <v>Elf Bow</v>
      </c>
    </row>
    <row r="41" spans="1:19" x14ac:dyDescent="0.2">
      <c r="A41">
        <f t="shared" si="0"/>
        <v>1004202</v>
      </c>
      <c r="B41" s="15">
        <v>4</v>
      </c>
      <c r="C41" s="14">
        <f t="shared" si="6"/>
        <v>2</v>
      </c>
      <c r="D41">
        <f t="shared" si="5"/>
        <v>2</v>
      </c>
      <c r="E41">
        <f t="shared" si="2"/>
        <v>1004202</v>
      </c>
      <c r="F41">
        <f>INDEX(索引!$P$5:$AC$12,MATCH($D41,索引!$M$5:$M$12,0),MATCH(F$6,索引!$P$4:$AC$4,0))*ROUND(VLOOKUP($B41,原始数值!$A:$E,F$2,0)*VLOOKUP($C41,索引!$A:$D,2,0)*VLOOKUP(D41,索引!$M:$X,索引!$T$1,0),F$3)</f>
        <v>0</v>
      </c>
      <c r="G41">
        <f>INDEX(索引!$P$5:$AC$12,MATCH($D41,索引!$M$5:$M$12,0),MATCH(G$6,索引!$P$4:$AC$4,0))*ROUND(VLOOKUP($B41,原始数值!$A:$E,G$2,0)*VLOOKUP($C41,索引!$A:$D,2,0),G$3)</f>
        <v>80</v>
      </c>
      <c r="H41">
        <f>INDEX(索引!$P$5:$AC$12,MATCH($D41,索引!$M$5:$M$12,0),MATCH(H$6,索引!$P$4:$AC$4,0))*ROUND(VLOOKUP($B41,原始数值!$A:$E,H$2,0)*VLOOKUP($C41,索引!$A:$D,2,0),H$3)</f>
        <v>0</v>
      </c>
      <c r="I41">
        <f>INDEX(索引!$P$5:$AC$12,MATCH($D41,索引!$M$5:$M$12,0),MATCH(I$6,索引!$P$4:$AC$4,0))*ROUND(VLOOKUP($B41,原始数值!$A:$E,I$2,0)*VLOOKUP($C41,索引!$A:$D,2,0),I$3)</f>
        <v>0</v>
      </c>
      <c r="J41">
        <f>VLOOKUP($D41,索引!$M:$U,J$2,0)</f>
        <v>0</v>
      </c>
      <c r="K41">
        <f>VLOOKUP($D41,索引!$M:$X,K$2,0)*(VLOOKUP($C41,索引!$A:$I,K$2-5,0)/100)</f>
        <v>0</v>
      </c>
      <c r="L41">
        <f>VLOOKUP($D41,索引!$M:$X,L$2,0)*(VLOOKUP($C41,索引!$A:$I,L$2-5,0)/100)</f>
        <v>0</v>
      </c>
      <c r="M41">
        <f>VLOOKUP($D41,索引!$M:$Y,M$2,0)*(VLOOKUP($C41,索引!$A:$J,M$2-5,0)/100)</f>
        <v>0</v>
      </c>
      <c r="N41">
        <f>VLOOKUP($D41,索引!$M:$Z,N$2,0)*(VLOOKUP($C41,索引!$A:$K,N$2-5,0)/100)</f>
        <v>0</v>
      </c>
      <c r="P41">
        <f t="shared" si="1"/>
        <v>1004202</v>
      </c>
      <c r="Q41" t="str">
        <f t="shared" si="3"/>
        <v>EquipName_1004202</v>
      </c>
      <c r="R41" t="str">
        <f>INDEX(索引!$AF$5:$AI$29,MATCH($B41,索引!$AE$5:$AE$29,0),MATCH($C41,索引!$AF$4:$AI$4))&amp;VLOOKUP($D41,索引!$M$4:$N$12,2,0)</f>
        <v>精灵护甲</v>
      </c>
      <c r="S41" t="str">
        <f>INDEX(索引!$AL$5:$AO$29,MATCH($B41,索引!$AK$5:$AK$29,0),MATCH($C41,索引!$AL$4:$AO$4))&amp;" "&amp;VLOOKUP($D41,索引!$M$4:$O$12,3,0)</f>
        <v>Elf Armor</v>
      </c>
    </row>
    <row r="42" spans="1:19" x14ac:dyDescent="0.2">
      <c r="A42">
        <f t="shared" si="0"/>
        <v>1004203</v>
      </c>
      <c r="B42" s="15">
        <v>4</v>
      </c>
      <c r="C42" s="14">
        <f t="shared" si="6"/>
        <v>2</v>
      </c>
      <c r="D42">
        <f t="shared" si="5"/>
        <v>3</v>
      </c>
      <c r="E42">
        <f t="shared" si="2"/>
        <v>1004203</v>
      </c>
      <c r="F42">
        <f>INDEX(索引!$P$5:$AC$12,MATCH($D42,索引!$M$5:$M$12,0),MATCH(F$6,索引!$P$4:$AC$4,0))*ROUND(VLOOKUP($B42,原始数值!$A:$E,F$2,0)*VLOOKUP($C42,索引!$A:$D,2,0)*VLOOKUP(D42,索引!$M:$X,索引!$T$1,0),F$3)</f>
        <v>0</v>
      </c>
      <c r="G42">
        <f>INDEX(索引!$P$5:$AC$12,MATCH($D42,索引!$M$5:$M$12,0),MATCH(G$6,索引!$P$4:$AC$4,0))*ROUND(VLOOKUP($B42,原始数值!$A:$E,G$2,0)*VLOOKUP($C42,索引!$A:$D,2,0),G$3)</f>
        <v>0</v>
      </c>
      <c r="H42">
        <f>INDEX(索引!$P$5:$AC$12,MATCH($D42,索引!$M$5:$M$12,0),MATCH(H$6,索引!$P$4:$AC$4,0))*ROUND(VLOOKUP($B42,原始数值!$A:$E,H$2,0)*VLOOKUP($C42,索引!$A:$D,2,0),H$3)</f>
        <v>30</v>
      </c>
      <c r="I42">
        <f>INDEX(索引!$P$5:$AC$12,MATCH($D42,索引!$M$5:$M$12,0),MATCH(I$6,索引!$P$4:$AC$4,0))*ROUND(VLOOKUP($B42,原始数值!$A:$E,I$2,0)*VLOOKUP($C42,索引!$A:$D,2,0),I$3)</f>
        <v>0</v>
      </c>
      <c r="J42">
        <f>VLOOKUP($D42,索引!$M:$U,J$2,0)</f>
        <v>0</v>
      </c>
      <c r="K42">
        <f>VLOOKUP($D42,索引!$M:$X,K$2,0)*(VLOOKUP($C42,索引!$A:$I,K$2-5,0)/100)</f>
        <v>0</v>
      </c>
      <c r="L42">
        <f>VLOOKUP($D42,索引!$M:$X,L$2,0)*(VLOOKUP($C42,索引!$A:$I,L$2-5,0)/100)</f>
        <v>0</v>
      </c>
      <c r="M42">
        <f>VLOOKUP($D42,索引!$M:$Y,M$2,0)*(VLOOKUP($C42,索引!$A:$J,M$2-5,0)/100)</f>
        <v>0</v>
      </c>
      <c r="N42">
        <f>VLOOKUP($D42,索引!$M:$Z,N$2,0)*(VLOOKUP($C42,索引!$A:$K,N$2-5,0)/100)</f>
        <v>0</v>
      </c>
      <c r="P42">
        <f t="shared" si="1"/>
        <v>1004203</v>
      </c>
      <c r="Q42" t="str">
        <f t="shared" si="3"/>
        <v>EquipName_1004203</v>
      </c>
      <c r="R42" t="str">
        <f>INDEX(索引!$AF$5:$AI$29,MATCH($B42,索引!$AE$5:$AE$29,0),MATCH($C42,索引!$AF$4:$AI$4))&amp;VLOOKUP($D42,索引!$M$4:$N$12,2,0)</f>
        <v>精灵头盔</v>
      </c>
      <c r="S42" t="str">
        <f>INDEX(索引!$AL$5:$AO$29,MATCH($B42,索引!$AK$5:$AK$29,0),MATCH($C42,索引!$AL$4:$AO$4))&amp;" "&amp;VLOOKUP($D42,索引!$M$4:$O$12,3,0)</f>
        <v>Elf Helmet</v>
      </c>
    </row>
    <row r="43" spans="1:19" x14ac:dyDescent="0.2">
      <c r="A43">
        <f t="shared" si="0"/>
        <v>1004204</v>
      </c>
      <c r="B43" s="15">
        <v>4</v>
      </c>
      <c r="C43" s="14">
        <f t="shared" si="6"/>
        <v>2</v>
      </c>
      <c r="D43">
        <f t="shared" si="5"/>
        <v>4</v>
      </c>
      <c r="E43">
        <f t="shared" si="2"/>
        <v>1004204</v>
      </c>
      <c r="F43">
        <f>INDEX(索引!$P$5:$AC$12,MATCH($D43,索引!$M$5:$M$12,0),MATCH(F$6,索引!$P$4:$AC$4,0))*ROUND(VLOOKUP($B43,原始数值!$A:$E,F$2,0)*VLOOKUP($C43,索引!$A:$D,2,0)*VLOOKUP(D43,索引!$M:$X,索引!$T$1,0),F$3)</f>
        <v>0</v>
      </c>
      <c r="G43">
        <f>INDEX(索引!$P$5:$AC$12,MATCH($D43,索引!$M$5:$M$12,0),MATCH(G$6,索引!$P$4:$AC$4,0))*ROUND(VLOOKUP($B43,原始数值!$A:$E,G$2,0)*VLOOKUP($C43,索引!$A:$D,2,0),G$3)</f>
        <v>0</v>
      </c>
      <c r="H43">
        <f>INDEX(索引!$P$5:$AC$12,MATCH($D43,索引!$M$5:$M$12,0),MATCH(H$6,索引!$P$4:$AC$4,0))*ROUND(VLOOKUP($B43,原始数值!$A:$E,H$2,0)*VLOOKUP($C43,索引!$A:$D,2,0),H$3)</f>
        <v>0</v>
      </c>
      <c r="I43">
        <f>INDEX(索引!$P$5:$AC$12,MATCH($D43,索引!$M$5:$M$12,0),MATCH(I$6,索引!$P$4:$AC$4,0))*ROUND(VLOOKUP($B43,原始数值!$A:$E,I$2,0)*VLOOKUP($C43,索引!$A:$D,2,0),I$3)</f>
        <v>4</v>
      </c>
      <c r="J43">
        <f>VLOOKUP($D43,索引!$M:$U,J$2,0)</f>
        <v>0</v>
      </c>
      <c r="K43">
        <f>VLOOKUP($D43,索引!$M:$X,K$2,0)*(VLOOKUP($C43,索引!$A:$I,K$2-5,0)/100)</f>
        <v>0</v>
      </c>
      <c r="L43">
        <f>VLOOKUP($D43,索引!$M:$X,L$2,0)*(VLOOKUP($C43,索引!$A:$I,L$2-5,0)/100)</f>
        <v>0</v>
      </c>
      <c r="M43">
        <f>VLOOKUP($D43,索引!$M:$Y,M$2,0)*(VLOOKUP($C43,索引!$A:$J,M$2-5,0)/100)</f>
        <v>0</v>
      </c>
      <c r="N43">
        <f>VLOOKUP($D43,索引!$M:$Z,N$2,0)*(VLOOKUP($C43,索引!$A:$K,N$2-5,0)/100)</f>
        <v>0</v>
      </c>
      <c r="P43">
        <f t="shared" si="1"/>
        <v>1004204</v>
      </c>
      <c r="Q43" t="str">
        <f t="shared" si="3"/>
        <v>EquipName_1004204</v>
      </c>
      <c r="R43" t="str">
        <f>INDEX(索引!$AF$5:$AI$29,MATCH($B43,索引!$AE$5:$AE$29,0),MATCH($C43,索引!$AF$4:$AI$4))&amp;VLOOKUP($D43,索引!$M$4:$N$12,2,0)</f>
        <v>精灵鞋子</v>
      </c>
      <c r="S43" t="str">
        <f>INDEX(索引!$AL$5:$AO$29,MATCH($B43,索引!$AK$5:$AK$29,0),MATCH($C43,索引!$AL$4:$AO$4))&amp;" "&amp;VLOOKUP($D43,索引!$M$4:$O$12,3,0)</f>
        <v>Elf Boots</v>
      </c>
    </row>
    <row r="44" spans="1:19" x14ac:dyDescent="0.2">
      <c r="A44">
        <f t="shared" si="0"/>
        <v>1004311</v>
      </c>
      <c r="B44" s="15">
        <v>4</v>
      </c>
      <c r="C44" s="30">
        <f t="shared" si="6"/>
        <v>3</v>
      </c>
      <c r="D44">
        <f t="shared" si="5"/>
        <v>11</v>
      </c>
      <c r="E44">
        <f t="shared" si="2"/>
        <v>1004311</v>
      </c>
      <c r="F44">
        <f>INDEX(索引!$P$5:$AC$12,MATCH($D44,索引!$M$5:$M$12,0),MATCH(F$6,索引!$P$4:$AC$4,0))*ROUND(VLOOKUP($B44,原始数值!$A:$E,F$2,0)*VLOOKUP($C44,索引!$A:$D,2,0)*VLOOKUP(D44,索引!$M:$X,索引!$T$1,0),F$3)</f>
        <v>17</v>
      </c>
      <c r="G44">
        <f>INDEX(索引!$P$5:$AC$12,MATCH($D44,索引!$M$5:$M$12,0),MATCH(G$6,索引!$P$4:$AC$4,0))*ROUND(VLOOKUP($B44,原始数值!$A:$E,G$2,0)*VLOOKUP($C44,索引!$A:$D,2,0),G$3)</f>
        <v>0</v>
      </c>
      <c r="H44">
        <f>INDEX(索引!$P$5:$AC$12,MATCH($D44,索引!$M$5:$M$12,0),MATCH(H$6,索引!$P$4:$AC$4,0))*ROUND(VLOOKUP($B44,原始数值!$A:$E,H$2,0)*VLOOKUP($C44,索引!$A:$D,2,0),H$3)</f>
        <v>0</v>
      </c>
      <c r="I44">
        <f>INDEX(索引!$P$5:$AC$12,MATCH($D44,索引!$M$5:$M$12,0),MATCH(I$6,索引!$P$4:$AC$4,0))*ROUND(VLOOKUP($B44,原始数值!$A:$E,I$2,0)*VLOOKUP($C44,索引!$A:$D,2,0),I$3)</f>
        <v>0</v>
      </c>
      <c r="J44">
        <f>VLOOKUP($D44,索引!$M:$U,J$2,0)</f>
        <v>2</v>
      </c>
      <c r="K44">
        <f>VLOOKUP($D44,索引!$M:$X,K$2,0)*(VLOOKUP($C44,索引!$A:$I,K$2-5,0)/100)</f>
        <v>0.2</v>
      </c>
      <c r="L44">
        <f>VLOOKUP($D44,索引!$M:$X,L$2,0)*(VLOOKUP($C44,索引!$A:$I,L$2-5,0)/100)</f>
        <v>0</v>
      </c>
      <c r="M44">
        <f>VLOOKUP($D44,索引!$M:$Y,M$2,0)*(VLOOKUP($C44,索引!$A:$J,M$2-5,0)/100)</f>
        <v>0</v>
      </c>
      <c r="N44">
        <f>VLOOKUP($D44,索引!$M:$Z,N$2,0)*(VLOOKUP($C44,索引!$A:$K,N$2-5,0)/100)</f>
        <v>0</v>
      </c>
      <c r="P44">
        <f t="shared" si="1"/>
        <v>1004311</v>
      </c>
      <c r="Q44" t="str">
        <f t="shared" si="3"/>
        <v>EquipName_1004311</v>
      </c>
      <c r="R44" t="str">
        <f>INDEX(索引!$AF$5:$AI$29,MATCH($B44,索引!$AE$5:$AE$29,0),MATCH($C44,索引!$AF$4:$AI$4))&amp;VLOOKUP($D44,索引!$M$4:$N$12,2,0)</f>
        <v>精灵剑</v>
      </c>
      <c r="S44" t="str">
        <f>INDEX(索引!$AL$5:$AO$29,MATCH($B44,索引!$AK$5:$AK$29,0),MATCH($C44,索引!$AL$4:$AO$4))&amp;" "&amp;VLOOKUP($D44,索引!$M$4:$O$12,3,0)</f>
        <v>Elf Sword</v>
      </c>
    </row>
    <row r="45" spans="1:19" x14ac:dyDescent="0.2">
      <c r="A45">
        <f t="shared" si="0"/>
        <v>1004312</v>
      </c>
      <c r="B45" s="15">
        <v>4</v>
      </c>
      <c r="C45" s="30">
        <f t="shared" si="6"/>
        <v>3</v>
      </c>
      <c r="D45">
        <f t="shared" si="5"/>
        <v>12</v>
      </c>
      <c r="E45">
        <f t="shared" si="2"/>
        <v>1004312</v>
      </c>
      <c r="F45">
        <f>INDEX(索引!$P$5:$AC$12,MATCH($D45,索引!$M$5:$M$12,0),MATCH(F$6,索引!$P$4:$AC$4,0))*ROUND(VLOOKUP($B45,原始数值!$A:$E,F$2,0)*VLOOKUP($C45,索引!$A:$D,2,0)*VLOOKUP(D45,索引!$M:$X,索引!$T$1,0),F$3)</f>
        <v>20</v>
      </c>
      <c r="G45">
        <f>INDEX(索引!$P$5:$AC$12,MATCH($D45,索引!$M$5:$M$12,0),MATCH(G$6,索引!$P$4:$AC$4,0))*ROUND(VLOOKUP($B45,原始数值!$A:$E,G$2,0)*VLOOKUP($C45,索引!$A:$D,2,0),G$3)</f>
        <v>0</v>
      </c>
      <c r="H45">
        <f>INDEX(索引!$P$5:$AC$12,MATCH($D45,索引!$M$5:$M$12,0),MATCH(H$6,索引!$P$4:$AC$4,0))*ROUND(VLOOKUP($B45,原始数值!$A:$E,H$2,0)*VLOOKUP($C45,索引!$A:$D,2,0),H$3)</f>
        <v>0</v>
      </c>
      <c r="I45">
        <f>INDEX(索引!$P$5:$AC$12,MATCH($D45,索引!$M$5:$M$12,0),MATCH(I$6,索引!$P$4:$AC$4,0))*ROUND(VLOOKUP($B45,原始数值!$A:$E,I$2,0)*VLOOKUP($C45,索引!$A:$D,2,0),I$3)</f>
        <v>0</v>
      </c>
      <c r="J45">
        <f>VLOOKUP($D45,索引!$M:$U,J$2,0)</f>
        <v>1</v>
      </c>
      <c r="K45">
        <f>VLOOKUP($D45,索引!$M:$X,K$2,0)*(VLOOKUP($C45,索引!$A:$I,K$2-5,0)/100)</f>
        <v>0</v>
      </c>
      <c r="L45">
        <f>VLOOKUP($D45,索引!$M:$X,L$2,0)*(VLOOKUP($C45,索引!$A:$I,L$2-5,0)/100)</f>
        <v>0</v>
      </c>
      <c r="M45">
        <f>VLOOKUP($D45,索引!$M:$Y,M$2,0)*(VLOOKUP($C45,索引!$A:$J,M$2-5,0)/100)</f>
        <v>42</v>
      </c>
      <c r="N45">
        <f>VLOOKUP($D45,索引!$M:$Z,N$2,0)*(VLOOKUP($C45,索引!$A:$K,N$2-5,0)/100)</f>
        <v>0</v>
      </c>
      <c r="P45">
        <f t="shared" si="1"/>
        <v>1004312</v>
      </c>
      <c r="Q45" t="str">
        <f t="shared" si="3"/>
        <v>EquipName_1004312</v>
      </c>
      <c r="R45" t="str">
        <f>INDEX(索引!$AF$5:$AI$29,MATCH($B45,索引!$AE$5:$AE$29,0),MATCH($C45,索引!$AF$4:$AI$4))&amp;VLOOKUP($D45,索引!$M$4:$N$12,2,0)</f>
        <v>精灵杖</v>
      </c>
      <c r="S45" t="str">
        <f>INDEX(索引!$AL$5:$AO$29,MATCH($B45,索引!$AK$5:$AK$29,0),MATCH($C45,索引!$AL$4:$AO$4))&amp;" "&amp;VLOOKUP($D45,索引!$M$4:$O$12,3,0)</f>
        <v>Elf Staff</v>
      </c>
    </row>
    <row r="46" spans="1:19" x14ac:dyDescent="0.2">
      <c r="A46">
        <f t="shared" si="0"/>
        <v>1004313</v>
      </c>
      <c r="B46" s="15">
        <v>4</v>
      </c>
      <c r="C46" s="30">
        <f t="shared" si="6"/>
        <v>3</v>
      </c>
      <c r="D46">
        <f t="shared" si="5"/>
        <v>13</v>
      </c>
      <c r="E46">
        <f t="shared" si="2"/>
        <v>1004313</v>
      </c>
      <c r="F46">
        <f>INDEX(索引!$P$5:$AC$12,MATCH($D46,索引!$M$5:$M$12,0),MATCH(F$6,索引!$P$4:$AC$4,0))*ROUND(VLOOKUP($B46,原始数值!$A:$E,F$2,0)*VLOOKUP($C46,索引!$A:$D,2,0)*VLOOKUP(D46,索引!$M:$X,索引!$T$1,0),F$3)</f>
        <v>18</v>
      </c>
      <c r="G46">
        <f>INDEX(索引!$P$5:$AC$12,MATCH($D46,索引!$M$5:$M$12,0),MATCH(G$6,索引!$P$4:$AC$4,0))*ROUND(VLOOKUP($B46,原始数值!$A:$E,G$2,0)*VLOOKUP($C46,索引!$A:$D,2,0),G$3)</f>
        <v>0</v>
      </c>
      <c r="H46">
        <f>INDEX(索引!$P$5:$AC$12,MATCH($D46,索引!$M$5:$M$12,0),MATCH(H$6,索引!$P$4:$AC$4,0))*ROUND(VLOOKUP($B46,原始数值!$A:$E,H$2,0)*VLOOKUP($C46,索引!$A:$D,2,0),H$3)</f>
        <v>0</v>
      </c>
      <c r="I46">
        <f>INDEX(索引!$P$5:$AC$12,MATCH($D46,索引!$M$5:$M$12,0),MATCH(I$6,索引!$P$4:$AC$4,0))*ROUND(VLOOKUP($B46,原始数值!$A:$E,I$2,0)*VLOOKUP($C46,索引!$A:$D,2,0),I$3)</f>
        <v>0</v>
      </c>
      <c r="J46">
        <f>VLOOKUP($D46,索引!$M:$U,J$2,0)</f>
        <v>1.75</v>
      </c>
      <c r="K46">
        <f>VLOOKUP($D46,索引!$M:$X,K$2,0)*(VLOOKUP($C46,索引!$A:$I,K$2-5,0)/100)</f>
        <v>0</v>
      </c>
      <c r="L46">
        <f>VLOOKUP($D46,索引!$M:$X,L$2,0)*(VLOOKUP($C46,索引!$A:$I,L$2-5,0)/100)</f>
        <v>56</v>
      </c>
      <c r="M46">
        <f>VLOOKUP($D46,索引!$M:$Y,M$2,0)*(VLOOKUP($C46,索引!$A:$J,M$2-5,0)/100)</f>
        <v>0</v>
      </c>
      <c r="N46">
        <f>VLOOKUP($D46,索引!$M:$Z,N$2,0)*(VLOOKUP($C46,索引!$A:$K,N$2-5,0)/100)</f>
        <v>0</v>
      </c>
      <c r="P46">
        <f t="shared" si="1"/>
        <v>1004313</v>
      </c>
      <c r="Q46" t="str">
        <f t="shared" si="3"/>
        <v>EquipName_1004313</v>
      </c>
      <c r="R46" t="str">
        <f>INDEX(索引!$AF$5:$AI$29,MATCH($B46,索引!$AE$5:$AE$29,0),MATCH($C46,索引!$AF$4:$AI$4))&amp;VLOOKUP($D46,索引!$M$4:$N$12,2,0)</f>
        <v>精灵弓</v>
      </c>
      <c r="S46" t="str">
        <f>INDEX(索引!$AL$5:$AO$29,MATCH($B46,索引!$AK$5:$AK$29,0),MATCH($C46,索引!$AL$4:$AO$4))&amp;" "&amp;VLOOKUP($D46,索引!$M$4:$O$12,3,0)</f>
        <v>Elf Bow</v>
      </c>
    </row>
    <row r="47" spans="1:19" x14ac:dyDescent="0.2">
      <c r="A47">
        <f t="shared" si="0"/>
        <v>1004302</v>
      </c>
      <c r="B47" s="15">
        <v>4</v>
      </c>
      <c r="C47" s="30">
        <f t="shared" si="6"/>
        <v>3</v>
      </c>
      <c r="D47">
        <f t="shared" si="5"/>
        <v>2</v>
      </c>
      <c r="E47">
        <f t="shared" si="2"/>
        <v>1004302</v>
      </c>
      <c r="F47">
        <f>INDEX(索引!$P$5:$AC$12,MATCH($D47,索引!$M$5:$M$12,0),MATCH(F$6,索引!$P$4:$AC$4,0))*ROUND(VLOOKUP($B47,原始数值!$A:$E,F$2,0)*VLOOKUP($C47,索引!$A:$D,2,0)*VLOOKUP(D47,索引!$M:$X,索引!$T$1,0),F$3)</f>
        <v>0</v>
      </c>
      <c r="G47">
        <f>INDEX(索引!$P$5:$AC$12,MATCH($D47,索引!$M$5:$M$12,0),MATCH(G$6,索引!$P$4:$AC$4,0))*ROUND(VLOOKUP($B47,原始数值!$A:$E,G$2,0)*VLOOKUP($C47,索引!$A:$D,2,0),G$3)</f>
        <v>120</v>
      </c>
      <c r="H47">
        <f>INDEX(索引!$P$5:$AC$12,MATCH($D47,索引!$M$5:$M$12,0),MATCH(H$6,索引!$P$4:$AC$4,0))*ROUND(VLOOKUP($B47,原始数值!$A:$E,H$2,0)*VLOOKUP($C47,索引!$A:$D,2,0),H$3)</f>
        <v>0</v>
      </c>
      <c r="I47">
        <f>INDEX(索引!$P$5:$AC$12,MATCH($D47,索引!$M$5:$M$12,0),MATCH(I$6,索引!$P$4:$AC$4,0))*ROUND(VLOOKUP($B47,原始数值!$A:$E,I$2,0)*VLOOKUP($C47,索引!$A:$D,2,0),I$3)</f>
        <v>0</v>
      </c>
      <c r="J47">
        <f>VLOOKUP($D47,索引!$M:$U,J$2,0)</f>
        <v>0</v>
      </c>
      <c r="K47">
        <f>VLOOKUP($D47,索引!$M:$X,K$2,0)*(VLOOKUP($C47,索引!$A:$I,K$2-5,0)/100)</f>
        <v>0</v>
      </c>
      <c r="L47">
        <f>VLOOKUP($D47,索引!$M:$X,L$2,0)*(VLOOKUP($C47,索引!$A:$I,L$2-5,0)/100)</f>
        <v>0</v>
      </c>
      <c r="M47">
        <f>VLOOKUP($D47,索引!$M:$Y,M$2,0)*(VLOOKUP($C47,索引!$A:$J,M$2-5,0)/100)</f>
        <v>0</v>
      </c>
      <c r="N47">
        <f>VLOOKUP($D47,索引!$M:$Z,N$2,0)*(VLOOKUP($C47,索引!$A:$K,N$2-5,0)/100)</f>
        <v>0</v>
      </c>
      <c r="P47">
        <f t="shared" si="1"/>
        <v>1004302</v>
      </c>
      <c r="Q47" t="str">
        <f t="shared" si="3"/>
        <v>EquipName_1004302</v>
      </c>
      <c r="R47" t="str">
        <f>INDEX(索引!$AF$5:$AI$29,MATCH($B47,索引!$AE$5:$AE$29,0),MATCH($C47,索引!$AF$4:$AI$4))&amp;VLOOKUP($D47,索引!$M$4:$N$12,2,0)</f>
        <v>精灵护甲</v>
      </c>
      <c r="S47" t="str">
        <f>INDEX(索引!$AL$5:$AO$29,MATCH($B47,索引!$AK$5:$AK$29,0),MATCH($C47,索引!$AL$4:$AO$4))&amp;" "&amp;VLOOKUP($D47,索引!$M$4:$O$12,3,0)</f>
        <v>Elf Armor</v>
      </c>
    </row>
    <row r="48" spans="1:19" x14ac:dyDescent="0.2">
      <c r="A48">
        <f t="shared" si="0"/>
        <v>1004303</v>
      </c>
      <c r="B48" s="15">
        <v>4</v>
      </c>
      <c r="C48" s="30">
        <f t="shared" si="6"/>
        <v>3</v>
      </c>
      <c r="D48">
        <f t="shared" si="5"/>
        <v>3</v>
      </c>
      <c r="E48">
        <f t="shared" si="2"/>
        <v>1004303</v>
      </c>
      <c r="F48">
        <f>INDEX(索引!$P$5:$AC$12,MATCH($D48,索引!$M$5:$M$12,0),MATCH(F$6,索引!$P$4:$AC$4,0))*ROUND(VLOOKUP($B48,原始数值!$A:$E,F$2,0)*VLOOKUP($C48,索引!$A:$D,2,0)*VLOOKUP(D48,索引!$M:$X,索引!$T$1,0),F$3)</f>
        <v>0</v>
      </c>
      <c r="G48">
        <f>INDEX(索引!$P$5:$AC$12,MATCH($D48,索引!$M$5:$M$12,0),MATCH(G$6,索引!$P$4:$AC$4,0))*ROUND(VLOOKUP($B48,原始数值!$A:$E,G$2,0)*VLOOKUP($C48,索引!$A:$D,2,0),G$3)</f>
        <v>0</v>
      </c>
      <c r="H48">
        <f>INDEX(索引!$P$5:$AC$12,MATCH($D48,索引!$M$5:$M$12,0),MATCH(H$6,索引!$P$4:$AC$4,0))*ROUND(VLOOKUP($B48,原始数值!$A:$E,H$2,0)*VLOOKUP($C48,索引!$A:$D,2,0),H$3)</f>
        <v>45</v>
      </c>
      <c r="I48">
        <f>INDEX(索引!$P$5:$AC$12,MATCH($D48,索引!$M$5:$M$12,0),MATCH(I$6,索引!$P$4:$AC$4,0))*ROUND(VLOOKUP($B48,原始数值!$A:$E,I$2,0)*VLOOKUP($C48,索引!$A:$D,2,0),I$3)</f>
        <v>0</v>
      </c>
      <c r="J48">
        <f>VLOOKUP($D48,索引!$M:$U,J$2,0)</f>
        <v>0</v>
      </c>
      <c r="K48">
        <f>VLOOKUP($D48,索引!$M:$X,K$2,0)*(VLOOKUP($C48,索引!$A:$I,K$2-5,0)/100)</f>
        <v>0</v>
      </c>
      <c r="L48">
        <f>VLOOKUP($D48,索引!$M:$X,L$2,0)*(VLOOKUP($C48,索引!$A:$I,L$2-5,0)/100)</f>
        <v>0</v>
      </c>
      <c r="M48">
        <f>VLOOKUP($D48,索引!$M:$Y,M$2,0)*(VLOOKUP($C48,索引!$A:$J,M$2-5,0)/100)</f>
        <v>0</v>
      </c>
      <c r="N48">
        <f>VLOOKUP($D48,索引!$M:$Z,N$2,0)*(VLOOKUP($C48,索引!$A:$K,N$2-5,0)/100)</f>
        <v>0</v>
      </c>
      <c r="P48">
        <f t="shared" si="1"/>
        <v>1004303</v>
      </c>
      <c r="Q48" t="str">
        <f t="shared" si="3"/>
        <v>EquipName_1004303</v>
      </c>
      <c r="R48" t="str">
        <f>INDEX(索引!$AF$5:$AI$29,MATCH($B48,索引!$AE$5:$AE$29,0),MATCH($C48,索引!$AF$4:$AI$4))&amp;VLOOKUP($D48,索引!$M$4:$N$12,2,0)</f>
        <v>精灵头盔</v>
      </c>
      <c r="S48" t="str">
        <f>INDEX(索引!$AL$5:$AO$29,MATCH($B48,索引!$AK$5:$AK$29,0),MATCH($C48,索引!$AL$4:$AO$4))&amp;" "&amp;VLOOKUP($D48,索引!$M$4:$O$12,3,0)</f>
        <v>Elf Helmet</v>
      </c>
    </row>
    <row r="49" spans="1:19" x14ac:dyDescent="0.2">
      <c r="A49">
        <f t="shared" si="0"/>
        <v>1004304</v>
      </c>
      <c r="B49" s="15">
        <v>4</v>
      </c>
      <c r="C49" s="30">
        <f t="shared" si="6"/>
        <v>3</v>
      </c>
      <c r="D49">
        <f t="shared" si="5"/>
        <v>4</v>
      </c>
      <c r="E49">
        <f t="shared" si="2"/>
        <v>1004304</v>
      </c>
      <c r="F49">
        <f>INDEX(索引!$P$5:$AC$12,MATCH($D49,索引!$M$5:$M$12,0),MATCH(F$6,索引!$P$4:$AC$4,0))*ROUND(VLOOKUP($B49,原始数值!$A:$E,F$2,0)*VLOOKUP($C49,索引!$A:$D,2,0)*VLOOKUP(D49,索引!$M:$X,索引!$T$1,0),F$3)</f>
        <v>0</v>
      </c>
      <c r="G49">
        <f>INDEX(索引!$P$5:$AC$12,MATCH($D49,索引!$M$5:$M$12,0),MATCH(G$6,索引!$P$4:$AC$4,0))*ROUND(VLOOKUP($B49,原始数值!$A:$E,G$2,0)*VLOOKUP($C49,索引!$A:$D,2,0),G$3)</f>
        <v>0</v>
      </c>
      <c r="H49">
        <f>INDEX(索引!$P$5:$AC$12,MATCH($D49,索引!$M$5:$M$12,0),MATCH(H$6,索引!$P$4:$AC$4,0))*ROUND(VLOOKUP($B49,原始数值!$A:$E,H$2,0)*VLOOKUP($C49,索引!$A:$D,2,0),H$3)</f>
        <v>0</v>
      </c>
      <c r="I49">
        <f>INDEX(索引!$P$5:$AC$12,MATCH($D49,索引!$M$5:$M$12,0),MATCH(I$6,索引!$P$4:$AC$4,0))*ROUND(VLOOKUP($B49,原始数值!$A:$E,I$2,0)*VLOOKUP($C49,索引!$A:$D,2,0),I$3)</f>
        <v>6</v>
      </c>
      <c r="J49">
        <f>VLOOKUP($D49,索引!$M:$U,J$2,0)</f>
        <v>0</v>
      </c>
      <c r="K49">
        <f>VLOOKUP($D49,索引!$M:$X,K$2,0)*(VLOOKUP($C49,索引!$A:$I,K$2-5,0)/100)</f>
        <v>0</v>
      </c>
      <c r="L49">
        <f>VLOOKUP($D49,索引!$M:$X,L$2,0)*(VLOOKUP($C49,索引!$A:$I,L$2-5,0)/100)</f>
        <v>0</v>
      </c>
      <c r="M49">
        <f>VLOOKUP($D49,索引!$M:$Y,M$2,0)*(VLOOKUP($C49,索引!$A:$J,M$2-5,0)/100)</f>
        <v>0</v>
      </c>
      <c r="N49">
        <f>VLOOKUP($D49,索引!$M:$Z,N$2,0)*(VLOOKUP($C49,索引!$A:$K,N$2-5,0)/100)</f>
        <v>0</v>
      </c>
      <c r="P49">
        <f t="shared" si="1"/>
        <v>1004304</v>
      </c>
      <c r="Q49" t="str">
        <f t="shared" si="3"/>
        <v>EquipName_1004304</v>
      </c>
      <c r="R49" t="str">
        <f>INDEX(索引!$AF$5:$AI$29,MATCH($B49,索引!$AE$5:$AE$29,0),MATCH($C49,索引!$AF$4:$AI$4))&amp;VLOOKUP($D49,索引!$M$4:$N$12,2,0)</f>
        <v>精灵鞋子</v>
      </c>
      <c r="S49" t="str">
        <f>INDEX(索引!$AL$5:$AO$29,MATCH($B49,索引!$AK$5:$AK$29,0),MATCH($C49,索引!$AL$4:$AO$4))&amp;" "&amp;VLOOKUP($D49,索引!$M$4:$O$12,3,0)</f>
        <v>Elf Boots</v>
      </c>
    </row>
    <row r="50" spans="1:19" x14ac:dyDescent="0.2">
      <c r="A50">
        <f t="shared" si="0"/>
        <v>1004411</v>
      </c>
      <c r="B50" s="15">
        <v>4</v>
      </c>
      <c r="C50" s="11">
        <f t="shared" si="6"/>
        <v>4</v>
      </c>
      <c r="D50">
        <f t="shared" si="5"/>
        <v>11</v>
      </c>
      <c r="E50">
        <f t="shared" si="2"/>
        <v>1004411</v>
      </c>
      <c r="F50">
        <f>INDEX(索引!$P$5:$AC$12,MATCH($D50,索引!$M$5:$M$12,0),MATCH(F$6,索引!$P$4:$AC$4,0))*ROUND(VLOOKUP($B50,原始数值!$A:$E,F$2,0)*VLOOKUP($C50,索引!$A:$D,2,0)*VLOOKUP(D50,索引!$M:$X,索引!$T$1,0),F$3)</f>
        <v>22</v>
      </c>
      <c r="G50">
        <f>INDEX(索引!$P$5:$AC$12,MATCH($D50,索引!$M$5:$M$12,0),MATCH(G$6,索引!$P$4:$AC$4,0))*ROUND(VLOOKUP($B50,原始数值!$A:$E,G$2,0)*VLOOKUP($C50,索引!$A:$D,2,0),G$3)</f>
        <v>0</v>
      </c>
      <c r="H50">
        <f>INDEX(索引!$P$5:$AC$12,MATCH($D50,索引!$M$5:$M$12,0),MATCH(H$6,索引!$P$4:$AC$4,0))*ROUND(VLOOKUP($B50,原始数值!$A:$E,H$2,0)*VLOOKUP($C50,索引!$A:$D,2,0),H$3)</f>
        <v>0</v>
      </c>
      <c r="I50">
        <f>INDEX(索引!$P$5:$AC$12,MATCH($D50,索引!$M$5:$M$12,0),MATCH(I$6,索引!$P$4:$AC$4,0))*ROUND(VLOOKUP($B50,原始数值!$A:$E,I$2,0)*VLOOKUP($C50,索引!$A:$D,2,0),I$3)</f>
        <v>0</v>
      </c>
      <c r="J50">
        <f>VLOOKUP($D50,索引!$M:$U,J$2,0)</f>
        <v>2</v>
      </c>
      <c r="K50">
        <f>VLOOKUP($D50,索引!$M:$X,K$2,0)*(VLOOKUP($C50,索引!$A:$I,K$2-5,0)/100)</f>
        <v>0.35000000000000003</v>
      </c>
      <c r="L50">
        <f>VLOOKUP($D50,索引!$M:$X,L$2,0)*(VLOOKUP($C50,索引!$A:$I,L$2-5,0)/100)</f>
        <v>0</v>
      </c>
      <c r="M50">
        <f>VLOOKUP($D50,索引!$M:$Y,M$2,0)*(VLOOKUP($C50,索引!$A:$J,M$2-5,0)/100)</f>
        <v>0</v>
      </c>
      <c r="N50">
        <f>VLOOKUP($D50,索引!$M:$Z,N$2,0)*(VLOOKUP($C50,索引!$A:$K,N$2-5,0)/100)</f>
        <v>0</v>
      </c>
      <c r="P50">
        <f t="shared" si="1"/>
        <v>1004411</v>
      </c>
      <c r="Q50" t="str">
        <f t="shared" si="3"/>
        <v>EquipName_1004411</v>
      </c>
      <c r="R50" t="str">
        <f>INDEX(索引!$AF$5:$AI$29,MATCH($B50,索引!$AE$5:$AE$29,0),MATCH($C50,索引!$AF$4:$AI$4))&amp;VLOOKUP($D50,索引!$M$4:$N$12,2,0)</f>
        <v>精灵长老剑</v>
      </c>
      <c r="S50" t="str">
        <f>INDEX(索引!$AL$5:$AO$29,MATCH($B50,索引!$AK$5:$AK$29,0),MATCH($C50,索引!$AL$4:$AO$4))&amp;" "&amp;VLOOKUP($D50,索引!$M$4:$O$12,3,0)</f>
        <v>Grand Elf Sword</v>
      </c>
    </row>
    <row r="51" spans="1:19" x14ac:dyDescent="0.2">
      <c r="A51">
        <f t="shared" si="0"/>
        <v>1004412</v>
      </c>
      <c r="B51" s="15">
        <v>4</v>
      </c>
      <c r="C51" s="11">
        <f t="shared" si="6"/>
        <v>4</v>
      </c>
      <c r="D51">
        <f t="shared" si="5"/>
        <v>12</v>
      </c>
      <c r="E51">
        <f t="shared" si="2"/>
        <v>1004412</v>
      </c>
      <c r="F51">
        <f>INDEX(索引!$P$5:$AC$12,MATCH($D51,索引!$M$5:$M$12,0),MATCH(F$6,索引!$P$4:$AC$4,0))*ROUND(VLOOKUP($B51,原始数值!$A:$E,F$2,0)*VLOOKUP($C51,索引!$A:$D,2,0)*VLOOKUP(D51,索引!$M:$X,索引!$T$1,0),F$3)</f>
        <v>26</v>
      </c>
      <c r="G51">
        <f>INDEX(索引!$P$5:$AC$12,MATCH($D51,索引!$M$5:$M$12,0),MATCH(G$6,索引!$P$4:$AC$4,0))*ROUND(VLOOKUP($B51,原始数值!$A:$E,G$2,0)*VLOOKUP($C51,索引!$A:$D,2,0),G$3)</f>
        <v>0</v>
      </c>
      <c r="H51">
        <f>INDEX(索引!$P$5:$AC$12,MATCH($D51,索引!$M$5:$M$12,0),MATCH(H$6,索引!$P$4:$AC$4,0))*ROUND(VLOOKUP($B51,原始数值!$A:$E,H$2,0)*VLOOKUP($C51,索引!$A:$D,2,0),H$3)</f>
        <v>0</v>
      </c>
      <c r="I51">
        <f>INDEX(索引!$P$5:$AC$12,MATCH($D51,索引!$M$5:$M$12,0),MATCH(I$6,索引!$P$4:$AC$4,0))*ROUND(VLOOKUP($B51,原始数值!$A:$E,I$2,0)*VLOOKUP($C51,索引!$A:$D,2,0),I$3)</f>
        <v>0</v>
      </c>
      <c r="J51">
        <f>VLOOKUP($D51,索引!$M:$U,J$2,0)</f>
        <v>1</v>
      </c>
      <c r="K51">
        <f>VLOOKUP($D51,索引!$M:$X,K$2,0)*(VLOOKUP($C51,索引!$A:$I,K$2-5,0)/100)</f>
        <v>0</v>
      </c>
      <c r="L51">
        <f>VLOOKUP($D51,索引!$M:$X,L$2,0)*(VLOOKUP($C51,索引!$A:$I,L$2-5,0)/100)</f>
        <v>0</v>
      </c>
      <c r="M51">
        <f>VLOOKUP($D51,索引!$M:$Y,M$2,0)*(VLOOKUP($C51,索引!$A:$J,M$2-5,0)/100)</f>
        <v>54</v>
      </c>
      <c r="N51">
        <f>VLOOKUP($D51,索引!$M:$Z,N$2,0)*(VLOOKUP($C51,索引!$A:$K,N$2-5,0)/100)</f>
        <v>0</v>
      </c>
      <c r="P51">
        <f t="shared" si="1"/>
        <v>1004412</v>
      </c>
      <c r="Q51" t="str">
        <f t="shared" si="3"/>
        <v>EquipName_1004412</v>
      </c>
      <c r="R51" t="str">
        <f>INDEX(索引!$AF$5:$AI$29,MATCH($B51,索引!$AE$5:$AE$29,0),MATCH($C51,索引!$AF$4:$AI$4))&amp;VLOOKUP($D51,索引!$M$4:$N$12,2,0)</f>
        <v>精灵长老杖</v>
      </c>
      <c r="S51" t="str">
        <f>INDEX(索引!$AL$5:$AO$29,MATCH($B51,索引!$AK$5:$AK$29,0),MATCH($C51,索引!$AL$4:$AO$4))&amp;" "&amp;VLOOKUP($D51,索引!$M$4:$O$12,3,0)</f>
        <v>Grand Elf Staff</v>
      </c>
    </row>
    <row r="52" spans="1:19" x14ac:dyDescent="0.2">
      <c r="A52">
        <f t="shared" si="0"/>
        <v>1004413</v>
      </c>
      <c r="B52" s="15">
        <v>4</v>
      </c>
      <c r="C52" s="11">
        <f t="shared" si="6"/>
        <v>4</v>
      </c>
      <c r="D52">
        <f t="shared" si="5"/>
        <v>13</v>
      </c>
      <c r="E52">
        <f t="shared" si="2"/>
        <v>1004413</v>
      </c>
      <c r="F52">
        <f>INDEX(索引!$P$5:$AC$12,MATCH($D52,索引!$M$5:$M$12,0),MATCH(F$6,索引!$P$4:$AC$4,0))*ROUND(VLOOKUP($B52,原始数值!$A:$E,F$2,0)*VLOOKUP($C52,索引!$A:$D,2,0)*VLOOKUP(D52,索引!$M:$X,索引!$T$1,0),F$3)</f>
        <v>24</v>
      </c>
      <c r="G52">
        <f>INDEX(索引!$P$5:$AC$12,MATCH($D52,索引!$M$5:$M$12,0),MATCH(G$6,索引!$P$4:$AC$4,0))*ROUND(VLOOKUP($B52,原始数值!$A:$E,G$2,0)*VLOOKUP($C52,索引!$A:$D,2,0),G$3)</f>
        <v>0</v>
      </c>
      <c r="H52">
        <f>INDEX(索引!$P$5:$AC$12,MATCH($D52,索引!$M$5:$M$12,0),MATCH(H$6,索引!$P$4:$AC$4,0))*ROUND(VLOOKUP($B52,原始数值!$A:$E,H$2,0)*VLOOKUP($C52,索引!$A:$D,2,0),H$3)</f>
        <v>0</v>
      </c>
      <c r="I52">
        <f>INDEX(索引!$P$5:$AC$12,MATCH($D52,索引!$M$5:$M$12,0),MATCH(I$6,索引!$P$4:$AC$4,0))*ROUND(VLOOKUP($B52,原始数值!$A:$E,I$2,0)*VLOOKUP($C52,索引!$A:$D,2,0),I$3)</f>
        <v>0</v>
      </c>
      <c r="J52">
        <f>VLOOKUP($D52,索引!$M:$U,J$2,0)</f>
        <v>1.75</v>
      </c>
      <c r="K52">
        <f>VLOOKUP($D52,索引!$M:$X,K$2,0)*(VLOOKUP($C52,索引!$A:$I,K$2-5,0)/100)</f>
        <v>0</v>
      </c>
      <c r="L52">
        <f>VLOOKUP($D52,索引!$M:$X,L$2,0)*(VLOOKUP($C52,索引!$A:$I,L$2-5,0)/100)</f>
        <v>72</v>
      </c>
      <c r="M52">
        <f>VLOOKUP($D52,索引!$M:$Y,M$2,0)*(VLOOKUP($C52,索引!$A:$J,M$2-5,0)/100)</f>
        <v>0</v>
      </c>
      <c r="N52">
        <f>VLOOKUP($D52,索引!$M:$Z,N$2,0)*(VLOOKUP($C52,索引!$A:$K,N$2-5,0)/100)</f>
        <v>0</v>
      </c>
      <c r="P52">
        <f t="shared" si="1"/>
        <v>1004413</v>
      </c>
      <c r="Q52" t="str">
        <f t="shared" si="3"/>
        <v>EquipName_1004413</v>
      </c>
      <c r="R52" t="str">
        <f>INDEX(索引!$AF$5:$AI$29,MATCH($B52,索引!$AE$5:$AE$29,0),MATCH($C52,索引!$AF$4:$AI$4))&amp;VLOOKUP($D52,索引!$M$4:$N$12,2,0)</f>
        <v>精灵长老弓</v>
      </c>
      <c r="S52" t="str">
        <f>INDEX(索引!$AL$5:$AO$29,MATCH($B52,索引!$AK$5:$AK$29,0),MATCH($C52,索引!$AL$4:$AO$4))&amp;" "&amp;VLOOKUP($D52,索引!$M$4:$O$12,3,0)</f>
        <v>Grand Elf Bow</v>
      </c>
    </row>
    <row r="53" spans="1:19" x14ac:dyDescent="0.2">
      <c r="A53">
        <f t="shared" si="0"/>
        <v>1004402</v>
      </c>
      <c r="B53" s="15">
        <v>4</v>
      </c>
      <c r="C53" s="11">
        <f t="shared" si="6"/>
        <v>4</v>
      </c>
      <c r="D53">
        <f t="shared" si="5"/>
        <v>2</v>
      </c>
      <c r="E53">
        <f t="shared" si="2"/>
        <v>1004402</v>
      </c>
      <c r="F53">
        <f>INDEX(索引!$P$5:$AC$12,MATCH($D53,索引!$M$5:$M$12,0),MATCH(F$6,索引!$P$4:$AC$4,0))*ROUND(VLOOKUP($B53,原始数值!$A:$E,F$2,0)*VLOOKUP($C53,索引!$A:$D,2,0)*VLOOKUP(D53,索引!$M:$X,索引!$T$1,0),F$3)</f>
        <v>0</v>
      </c>
      <c r="G53">
        <f>INDEX(索引!$P$5:$AC$12,MATCH($D53,索引!$M$5:$M$12,0),MATCH(G$6,索引!$P$4:$AC$4,0))*ROUND(VLOOKUP($B53,原始数值!$A:$E,G$2,0)*VLOOKUP($C53,索引!$A:$D,2,0),G$3)</f>
        <v>160</v>
      </c>
      <c r="H53">
        <f>INDEX(索引!$P$5:$AC$12,MATCH($D53,索引!$M$5:$M$12,0),MATCH(H$6,索引!$P$4:$AC$4,0))*ROUND(VLOOKUP($B53,原始数值!$A:$E,H$2,0)*VLOOKUP($C53,索引!$A:$D,2,0),H$3)</f>
        <v>0</v>
      </c>
      <c r="I53">
        <f>INDEX(索引!$P$5:$AC$12,MATCH($D53,索引!$M$5:$M$12,0),MATCH(I$6,索引!$P$4:$AC$4,0))*ROUND(VLOOKUP($B53,原始数值!$A:$E,I$2,0)*VLOOKUP($C53,索引!$A:$D,2,0),I$3)</f>
        <v>0</v>
      </c>
      <c r="J53">
        <f>VLOOKUP($D53,索引!$M:$U,J$2,0)</f>
        <v>0</v>
      </c>
      <c r="K53">
        <f>VLOOKUP($D53,索引!$M:$X,K$2,0)*(VLOOKUP($C53,索引!$A:$I,K$2-5,0)/100)</f>
        <v>0</v>
      </c>
      <c r="L53">
        <f>VLOOKUP($D53,索引!$M:$X,L$2,0)*(VLOOKUP($C53,索引!$A:$I,L$2-5,0)/100)</f>
        <v>0</v>
      </c>
      <c r="M53">
        <f>VLOOKUP($D53,索引!$M:$Y,M$2,0)*(VLOOKUP($C53,索引!$A:$J,M$2-5,0)/100)</f>
        <v>0</v>
      </c>
      <c r="N53">
        <f>VLOOKUP($D53,索引!$M:$Z,N$2,0)*(VLOOKUP($C53,索引!$A:$K,N$2-5,0)/100)</f>
        <v>0</v>
      </c>
      <c r="P53">
        <f t="shared" si="1"/>
        <v>1004402</v>
      </c>
      <c r="Q53" t="str">
        <f t="shared" si="3"/>
        <v>EquipName_1004402</v>
      </c>
      <c r="R53" t="str">
        <f>INDEX(索引!$AF$5:$AI$29,MATCH($B53,索引!$AE$5:$AE$29,0),MATCH($C53,索引!$AF$4:$AI$4))&amp;VLOOKUP($D53,索引!$M$4:$N$12,2,0)</f>
        <v>精灵长老护甲</v>
      </c>
      <c r="S53" t="str">
        <f>INDEX(索引!$AL$5:$AO$29,MATCH($B53,索引!$AK$5:$AK$29,0),MATCH($C53,索引!$AL$4:$AO$4))&amp;" "&amp;VLOOKUP($D53,索引!$M$4:$O$12,3,0)</f>
        <v>Grand Elf Armor</v>
      </c>
    </row>
    <row r="54" spans="1:19" x14ac:dyDescent="0.2">
      <c r="A54">
        <f t="shared" si="0"/>
        <v>1004403</v>
      </c>
      <c r="B54" s="15">
        <v>4</v>
      </c>
      <c r="C54" s="11">
        <f t="shared" si="6"/>
        <v>4</v>
      </c>
      <c r="D54">
        <f t="shared" si="5"/>
        <v>3</v>
      </c>
      <c r="E54">
        <f t="shared" si="2"/>
        <v>1004403</v>
      </c>
      <c r="F54">
        <f>INDEX(索引!$P$5:$AC$12,MATCH($D54,索引!$M$5:$M$12,0),MATCH(F$6,索引!$P$4:$AC$4,0))*ROUND(VLOOKUP($B54,原始数值!$A:$E,F$2,0)*VLOOKUP($C54,索引!$A:$D,2,0)*VLOOKUP(D54,索引!$M:$X,索引!$T$1,0),F$3)</f>
        <v>0</v>
      </c>
      <c r="G54">
        <f>INDEX(索引!$P$5:$AC$12,MATCH($D54,索引!$M$5:$M$12,0),MATCH(G$6,索引!$P$4:$AC$4,0))*ROUND(VLOOKUP($B54,原始数值!$A:$E,G$2,0)*VLOOKUP($C54,索引!$A:$D,2,0),G$3)</f>
        <v>0</v>
      </c>
      <c r="H54">
        <f>INDEX(索引!$P$5:$AC$12,MATCH($D54,索引!$M$5:$M$12,0),MATCH(H$6,索引!$P$4:$AC$4,0))*ROUND(VLOOKUP($B54,原始数值!$A:$E,H$2,0)*VLOOKUP($C54,索引!$A:$D,2,0),H$3)</f>
        <v>60</v>
      </c>
      <c r="I54">
        <f>INDEX(索引!$P$5:$AC$12,MATCH($D54,索引!$M$5:$M$12,0),MATCH(I$6,索引!$P$4:$AC$4,0))*ROUND(VLOOKUP($B54,原始数值!$A:$E,I$2,0)*VLOOKUP($C54,索引!$A:$D,2,0),I$3)</f>
        <v>0</v>
      </c>
      <c r="J54">
        <f>VLOOKUP($D54,索引!$M:$U,J$2,0)</f>
        <v>0</v>
      </c>
      <c r="K54">
        <f>VLOOKUP($D54,索引!$M:$X,K$2,0)*(VLOOKUP($C54,索引!$A:$I,K$2-5,0)/100)</f>
        <v>0</v>
      </c>
      <c r="L54">
        <f>VLOOKUP($D54,索引!$M:$X,L$2,0)*(VLOOKUP($C54,索引!$A:$I,L$2-5,0)/100)</f>
        <v>0</v>
      </c>
      <c r="M54">
        <f>VLOOKUP($D54,索引!$M:$Y,M$2,0)*(VLOOKUP($C54,索引!$A:$J,M$2-5,0)/100)</f>
        <v>0</v>
      </c>
      <c r="N54">
        <f>VLOOKUP($D54,索引!$M:$Z,N$2,0)*(VLOOKUP($C54,索引!$A:$K,N$2-5,0)/100)</f>
        <v>0</v>
      </c>
      <c r="P54">
        <f t="shared" si="1"/>
        <v>1004403</v>
      </c>
      <c r="Q54" t="str">
        <f t="shared" si="3"/>
        <v>EquipName_1004403</v>
      </c>
      <c r="R54" t="str">
        <f>INDEX(索引!$AF$5:$AI$29,MATCH($B54,索引!$AE$5:$AE$29,0),MATCH($C54,索引!$AF$4:$AI$4))&amp;VLOOKUP($D54,索引!$M$4:$N$12,2,0)</f>
        <v>精灵长老头盔</v>
      </c>
      <c r="S54" t="str">
        <f>INDEX(索引!$AL$5:$AO$29,MATCH($B54,索引!$AK$5:$AK$29,0),MATCH($C54,索引!$AL$4:$AO$4))&amp;" "&amp;VLOOKUP($D54,索引!$M$4:$O$12,3,0)</f>
        <v>Grand Elf Helmet</v>
      </c>
    </row>
    <row r="55" spans="1:19" x14ac:dyDescent="0.2">
      <c r="A55">
        <f t="shared" si="0"/>
        <v>1004404</v>
      </c>
      <c r="B55" s="15">
        <v>4</v>
      </c>
      <c r="C55" s="11">
        <f t="shared" si="6"/>
        <v>4</v>
      </c>
      <c r="D55">
        <f t="shared" si="5"/>
        <v>4</v>
      </c>
      <c r="E55">
        <f t="shared" si="2"/>
        <v>1004404</v>
      </c>
      <c r="F55">
        <f>INDEX(索引!$P$5:$AC$12,MATCH($D55,索引!$M$5:$M$12,0),MATCH(F$6,索引!$P$4:$AC$4,0))*ROUND(VLOOKUP($B55,原始数值!$A:$E,F$2,0)*VLOOKUP($C55,索引!$A:$D,2,0)*VLOOKUP(D55,索引!$M:$X,索引!$T$1,0),F$3)</f>
        <v>0</v>
      </c>
      <c r="G55">
        <f>INDEX(索引!$P$5:$AC$12,MATCH($D55,索引!$M$5:$M$12,0),MATCH(G$6,索引!$P$4:$AC$4,0))*ROUND(VLOOKUP($B55,原始数值!$A:$E,G$2,0)*VLOOKUP($C55,索引!$A:$D,2,0),G$3)</f>
        <v>0</v>
      </c>
      <c r="H55">
        <f>INDEX(索引!$P$5:$AC$12,MATCH($D55,索引!$M$5:$M$12,0),MATCH(H$6,索引!$P$4:$AC$4,0))*ROUND(VLOOKUP($B55,原始数值!$A:$E,H$2,0)*VLOOKUP($C55,索引!$A:$D,2,0),H$3)</f>
        <v>0</v>
      </c>
      <c r="I55">
        <f>INDEX(索引!$P$5:$AC$12,MATCH($D55,索引!$M$5:$M$12,0),MATCH(I$6,索引!$P$4:$AC$4,0))*ROUND(VLOOKUP($B55,原始数值!$A:$E,I$2,0)*VLOOKUP($C55,索引!$A:$D,2,0),I$3)</f>
        <v>8</v>
      </c>
      <c r="J55">
        <f>VLOOKUP($D55,索引!$M:$U,J$2,0)</f>
        <v>0</v>
      </c>
      <c r="K55">
        <f>VLOOKUP($D55,索引!$M:$X,K$2,0)*(VLOOKUP($C55,索引!$A:$I,K$2-5,0)/100)</f>
        <v>0</v>
      </c>
      <c r="L55">
        <f>VLOOKUP($D55,索引!$M:$X,L$2,0)*(VLOOKUP($C55,索引!$A:$I,L$2-5,0)/100)</f>
        <v>0</v>
      </c>
      <c r="M55">
        <f>VLOOKUP($D55,索引!$M:$Y,M$2,0)*(VLOOKUP($C55,索引!$A:$J,M$2-5,0)/100)</f>
        <v>0</v>
      </c>
      <c r="N55">
        <f>VLOOKUP($D55,索引!$M:$Z,N$2,0)*(VLOOKUP($C55,索引!$A:$K,N$2-5,0)/100)</f>
        <v>0</v>
      </c>
      <c r="P55">
        <f t="shared" si="1"/>
        <v>1004404</v>
      </c>
      <c r="Q55" t="str">
        <f t="shared" si="3"/>
        <v>EquipName_1004404</v>
      </c>
      <c r="R55" t="str">
        <f>INDEX(索引!$AF$5:$AI$29,MATCH($B55,索引!$AE$5:$AE$29,0),MATCH($C55,索引!$AF$4:$AI$4))&amp;VLOOKUP($D55,索引!$M$4:$N$12,2,0)</f>
        <v>精灵长老鞋子</v>
      </c>
      <c r="S55" t="str">
        <f>INDEX(索引!$AL$5:$AO$29,MATCH($B55,索引!$AK$5:$AK$29,0),MATCH($C55,索引!$AL$4:$AO$4))&amp;" "&amp;VLOOKUP($D55,索引!$M$4:$O$12,3,0)</f>
        <v>Grand Elf Boots</v>
      </c>
    </row>
    <row r="56" spans="1:19" x14ac:dyDescent="0.2">
      <c r="A56">
        <f t="shared" ref="A56:A103" si="7">B56*1000+C56*100+D56+1000000</f>
        <v>1006111</v>
      </c>
      <c r="B56" s="16">
        <v>6</v>
      </c>
      <c r="C56" s="55">
        <v>1</v>
      </c>
      <c r="D56">
        <f t="shared" si="5"/>
        <v>11</v>
      </c>
      <c r="E56">
        <f t="shared" si="2"/>
        <v>1006111</v>
      </c>
      <c r="F56">
        <f>INDEX(索引!$P$5:$AC$12,MATCH($D56,索引!$M$5:$M$12,0),MATCH(F$6,索引!$P$4:$AC$4,0))*ROUND(VLOOKUP($B56,原始数值!$A:$E,F$2,0)*VLOOKUP($C56,索引!$A:$D,2,0)*VLOOKUP(D56,索引!$M:$X,索引!$T$1,0),F$3)</f>
        <v>8</v>
      </c>
      <c r="G56">
        <f>INDEX(索引!$P$5:$AC$12,MATCH($D56,索引!$M$5:$M$12,0),MATCH(G$6,索引!$P$4:$AC$4,0))*ROUND(VLOOKUP($B56,原始数值!$A:$E,G$2,0)*VLOOKUP($C56,索引!$A:$D,2,0),G$3)</f>
        <v>0</v>
      </c>
      <c r="H56">
        <f>INDEX(索引!$P$5:$AC$12,MATCH($D56,索引!$M$5:$M$12,0),MATCH(H$6,索引!$P$4:$AC$4,0))*ROUND(VLOOKUP($B56,原始数值!$A:$E,H$2,0)*VLOOKUP($C56,索引!$A:$D,2,0),H$3)</f>
        <v>0</v>
      </c>
      <c r="I56">
        <f>INDEX(索引!$P$5:$AC$12,MATCH($D56,索引!$M$5:$M$12,0),MATCH(I$6,索引!$P$4:$AC$4,0))*ROUND(VLOOKUP($B56,原始数值!$A:$E,I$2,0)*VLOOKUP($C56,索引!$A:$D,2,0),I$3)</f>
        <v>0</v>
      </c>
      <c r="J56">
        <f>VLOOKUP($D56,索引!$M:$U,J$2,0)</f>
        <v>2</v>
      </c>
      <c r="K56">
        <f>VLOOKUP($D56,索引!$M:$X,K$2,0)*(VLOOKUP($C56,索引!$A:$I,K$2-5,0)/100)</f>
        <v>0.1</v>
      </c>
      <c r="L56">
        <f>VLOOKUP($D56,索引!$M:$X,L$2,0)*(VLOOKUP($C56,索引!$A:$I,L$2-5,0)/100)</f>
        <v>0</v>
      </c>
      <c r="M56">
        <f>VLOOKUP($D56,索引!$M:$Y,M$2,0)*(VLOOKUP($C56,索引!$A:$J,M$2-5,0)/100)</f>
        <v>0</v>
      </c>
      <c r="N56">
        <f>VLOOKUP($D56,索引!$M:$Z,N$2,0)*(VLOOKUP($C56,索引!$A:$K,N$2-5,0)/100)</f>
        <v>0</v>
      </c>
      <c r="P56">
        <f t="shared" si="1"/>
        <v>1006111</v>
      </c>
      <c r="Q56" t="str">
        <f t="shared" si="3"/>
        <v>EquipName_1006111</v>
      </c>
      <c r="R56" t="str">
        <f>INDEX(索引!$AF$5:$AI$29,MATCH($B56,索引!$AE$5:$AE$29,0),MATCH($C56,索引!$AF$4:$AI$4))&amp;VLOOKUP($D56,索引!$M$4:$N$12,2,0)</f>
        <v>卫士剑</v>
      </c>
      <c r="S56" t="str">
        <f>INDEX(索引!$AL$5:$AO$29,MATCH($B56,索引!$AK$5:$AK$29,0),MATCH($C56,索引!$AL$4:$AO$4))&amp;" "&amp;VLOOKUP($D56,索引!$M$4:$O$12,3,0)</f>
        <v>Guard Sword</v>
      </c>
    </row>
    <row r="57" spans="1:19" x14ac:dyDescent="0.2">
      <c r="A57">
        <f t="shared" si="7"/>
        <v>1006112</v>
      </c>
      <c r="B57" s="16">
        <v>6</v>
      </c>
      <c r="C57" s="55">
        <v>1</v>
      </c>
      <c r="D57">
        <f t="shared" si="5"/>
        <v>12</v>
      </c>
      <c r="E57">
        <f t="shared" si="2"/>
        <v>1006112</v>
      </c>
      <c r="F57">
        <f>INDEX(索引!$P$5:$AC$12,MATCH($D57,索引!$M$5:$M$12,0),MATCH(F$6,索引!$P$4:$AC$4,0))*ROUND(VLOOKUP($B57,原始数值!$A:$E,F$2,0)*VLOOKUP($C57,索引!$A:$D,2,0)*VLOOKUP(D57,索引!$M:$X,索引!$T$1,0),F$3)</f>
        <v>9</v>
      </c>
      <c r="G57">
        <f>INDEX(索引!$P$5:$AC$12,MATCH($D57,索引!$M$5:$M$12,0),MATCH(G$6,索引!$P$4:$AC$4,0))*ROUND(VLOOKUP($B57,原始数值!$A:$E,G$2,0)*VLOOKUP($C57,索引!$A:$D,2,0),G$3)</f>
        <v>0</v>
      </c>
      <c r="H57">
        <f>INDEX(索引!$P$5:$AC$12,MATCH($D57,索引!$M$5:$M$12,0),MATCH(H$6,索引!$P$4:$AC$4,0))*ROUND(VLOOKUP($B57,原始数值!$A:$E,H$2,0)*VLOOKUP($C57,索引!$A:$D,2,0),H$3)</f>
        <v>0</v>
      </c>
      <c r="I57">
        <f>INDEX(索引!$P$5:$AC$12,MATCH($D57,索引!$M$5:$M$12,0),MATCH(I$6,索引!$P$4:$AC$4,0))*ROUND(VLOOKUP($B57,原始数值!$A:$E,I$2,0)*VLOOKUP($C57,索引!$A:$D,2,0),I$3)</f>
        <v>0</v>
      </c>
      <c r="J57">
        <f>VLOOKUP($D57,索引!$M:$U,J$2,0)</f>
        <v>1</v>
      </c>
      <c r="K57">
        <f>VLOOKUP($D57,索引!$M:$X,K$2,0)*(VLOOKUP($C57,索引!$A:$I,K$2-5,0)/100)</f>
        <v>0</v>
      </c>
      <c r="L57">
        <f>VLOOKUP($D57,索引!$M:$X,L$2,0)*(VLOOKUP($C57,索引!$A:$I,L$2-5,0)/100)</f>
        <v>0</v>
      </c>
      <c r="M57">
        <f>VLOOKUP($D57,索引!$M:$Y,M$2,0)*(VLOOKUP($C57,索引!$A:$J,M$2-5,0)/100)</f>
        <v>30</v>
      </c>
      <c r="N57">
        <f>VLOOKUP($D57,索引!$M:$Z,N$2,0)*(VLOOKUP($C57,索引!$A:$K,N$2-5,0)/100)</f>
        <v>0</v>
      </c>
      <c r="P57">
        <f t="shared" si="1"/>
        <v>1006112</v>
      </c>
      <c r="Q57" t="str">
        <f t="shared" si="3"/>
        <v>EquipName_1006112</v>
      </c>
      <c r="R57" t="str">
        <f>INDEX(索引!$AF$5:$AI$29,MATCH($B57,索引!$AE$5:$AE$29,0),MATCH($C57,索引!$AF$4:$AI$4))&amp;VLOOKUP($D57,索引!$M$4:$N$12,2,0)</f>
        <v>卫士杖</v>
      </c>
      <c r="S57" t="str">
        <f>INDEX(索引!$AL$5:$AO$29,MATCH($B57,索引!$AK$5:$AK$29,0),MATCH($C57,索引!$AL$4:$AO$4))&amp;" "&amp;VLOOKUP($D57,索引!$M$4:$O$12,3,0)</f>
        <v>Guard Staff</v>
      </c>
    </row>
    <row r="58" spans="1:19" x14ac:dyDescent="0.2">
      <c r="A58">
        <f t="shared" si="7"/>
        <v>1006113</v>
      </c>
      <c r="B58" s="16">
        <v>6</v>
      </c>
      <c r="C58" s="55">
        <v>1</v>
      </c>
      <c r="D58">
        <f t="shared" si="5"/>
        <v>13</v>
      </c>
      <c r="E58">
        <f t="shared" si="2"/>
        <v>1006113</v>
      </c>
      <c r="F58">
        <f>INDEX(索引!$P$5:$AC$12,MATCH($D58,索引!$M$5:$M$12,0),MATCH(F$6,索引!$P$4:$AC$4,0))*ROUND(VLOOKUP($B58,原始数值!$A:$E,F$2,0)*VLOOKUP($C58,索引!$A:$D,2,0)*VLOOKUP(D58,索引!$M:$X,索引!$T$1,0),F$3)</f>
        <v>8</v>
      </c>
      <c r="G58">
        <f>INDEX(索引!$P$5:$AC$12,MATCH($D58,索引!$M$5:$M$12,0),MATCH(G$6,索引!$P$4:$AC$4,0))*ROUND(VLOOKUP($B58,原始数值!$A:$E,G$2,0)*VLOOKUP($C58,索引!$A:$D,2,0),G$3)</f>
        <v>0</v>
      </c>
      <c r="H58">
        <f>INDEX(索引!$P$5:$AC$12,MATCH($D58,索引!$M$5:$M$12,0),MATCH(H$6,索引!$P$4:$AC$4,0))*ROUND(VLOOKUP($B58,原始数值!$A:$E,H$2,0)*VLOOKUP($C58,索引!$A:$D,2,0),H$3)</f>
        <v>0</v>
      </c>
      <c r="I58">
        <f>INDEX(索引!$P$5:$AC$12,MATCH($D58,索引!$M$5:$M$12,0),MATCH(I$6,索引!$P$4:$AC$4,0))*ROUND(VLOOKUP($B58,原始数值!$A:$E,I$2,0)*VLOOKUP($C58,索引!$A:$D,2,0),I$3)</f>
        <v>0</v>
      </c>
      <c r="J58">
        <f>VLOOKUP($D58,索引!$M:$U,J$2,0)</f>
        <v>1.75</v>
      </c>
      <c r="K58">
        <f>VLOOKUP($D58,索引!$M:$X,K$2,0)*(VLOOKUP($C58,索引!$A:$I,K$2-5,0)/100)</f>
        <v>0</v>
      </c>
      <c r="L58">
        <f>VLOOKUP($D58,索引!$M:$X,L$2,0)*(VLOOKUP($C58,索引!$A:$I,L$2-5,0)/100)</f>
        <v>40</v>
      </c>
      <c r="M58">
        <f>VLOOKUP($D58,索引!$M:$Y,M$2,0)*(VLOOKUP($C58,索引!$A:$J,M$2-5,0)/100)</f>
        <v>0</v>
      </c>
      <c r="N58">
        <f>VLOOKUP($D58,索引!$M:$Z,N$2,0)*(VLOOKUP($C58,索引!$A:$K,N$2-5,0)/100)</f>
        <v>0</v>
      </c>
      <c r="P58">
        <f t="shared" si="1"/>
        <v>1006113</v>
      </c>
      <c r="Q58" t="str">
        <f t="shared" si="3"/>
        <v>EquipName_1006113</v>
      </c>
      <c r="R58" t="str">
        <f>INDEX(索引!$AF$5:$AI$29,MATCH($B58,索引!$AE$5:$AE$29,0),MATCH($C58,索引!$AF$4:$AI$4))&amp;VLOOKUP($D58,索引!$M$4:$N$12,2,0)</f>
        <v>卫士弓</v>
      </c>
      <c r="S58" t="str">
        <f>INDEX(索引!$AL$5:$AO$29,MATCH($B58,索引!$AK$5:$AK$29,0),MATCH($C58,索引!$AL$4:$AO$4))&amp;" "&amp;VLOOKUP($D58,索引!$M$4:$O$12,3,0)</f>
        <v>Guard Bow</v>
      </c>
    </row>
    <row r="59" spans="1:19" x14ac:dyDescent="0.2">
      <c r="A59">
        <f t="shared" si="7"/>
        <v>1006102</v>
      </c>
      <c r="B59" s="16">
        <v>6</v>
      </c>
      <c r="C59" s="55">
        <v>1</v>
      </c>
      <c r="D59">
        <f t="shared" si="5"/>
        <v>2</v>
      </c>
      <c r="E59">
        <f t="shared" si="2"/>
        <v>1006102</v>
      </c>
      <c r="F59">
        <f>INDEX(索引!$P$5:$AC$12,MATCH($D59,索引!$M$5:$M$12,0),MATCH(F$6,索引!$P$4:$AC$4,0))*ROUND(VLOOKUP($B59,原始数值!$A:$E,F$2,0)*VLOOKUP($C59,索引!$A:$D,2,0)*VLOOKUP(D59,索引!$M:$X,索引!$T$1,0),F$3)</f>
        <v>0</v>
      </c>
      <c r="G59">
        <f>INDEX(索引!$P$5:$AC$12,MATCH($D59,索引!$M$5:$M$12,0),MATCH(G$6,索引!$P$4:$AC$4,0))*ROUND(VLOOKUP($B59,原始数值!$A:$E,G$2,0)*VLOOKUP($C59,索引!$A:$D,2,0),G$3)</f>
        <v>50</v>
      </c>
      <c r="H59">
        <f>INDEX(索引!$P$5:$AC$12,MATCH($D59,索引!$M$5:$M$12,0),MATCH(H$6,索引!$P$4:$AC$4,0))*ROUND(VLOOKUP($B59,原始数值!$A:$E,H$2,0)*VLOOKUP($C59,索引!$A:$D,2,0),H$3)</f>
        <v>0</v>
      </c>
      <c r="I59">
        <f>INDEX(索引!$P$5:$AC$12,MATCH($D59,索引!$M$5:$M$12,0),MATCH(I$6,索引!$P$4:$AC$4,0))*ROUND(VLOOKUP($B59,原始数值!$A:$E,I$2,0)*VLOOKUP($C59,索引!$A:$D,2,0),I$3)</f>
        <v>0</v>
      </c>
      <c r="J59">
        <f>VLOOKUP($D59,索引!$M:$U,J$2,0)</f>
        <v>0</v>
      </c>
      <c r="K59">
        <f>VLOOKUP($D59,索引!$M:$X,K$2,0)*(VLOOKUP($C59,索引!$A:$I,K$2-5,0)/100)</f>
        <v>0</v>
      </c>
      <c r="L59">
        <f>VLOOKUP($D59,索引!$M:$X,L$2,0)*(VLOOKUP($C59,索引!$A:$I,L$2-5,0)/100)</f>
        <v>0</v>
      </c>
      <c r="M59">
        <f>VLOOKUP($D59,索引!$M:$Y,M$2,0)*(VLOOKUP($C59,索引!$A:$J,M$2-5,0)/100)</f>
        <v>0</v>
      </c>
      <c r="N59">
        <f>VLOOKUP($D59,索引!$M:$Z,N$2,0)*(VLOOKUP($C59,索引!$A:$K,N$2-5,0)/100)</f>
        <v>0</v>
      </c>
      <c r="P59">
        <f t="shared" si="1"/>
        <v>1006102</v>
      </c>
      <c r="Q59" t="str">
        <f t="shared" si="3"/>
        <v>EquipName_1006102</v>
      </c>
      <c r="R59" t="str">
        <f>INDEX(索引!$AF$5:$AI$29,MATCH($B59,索引!$AE$5:$AE$29,0),MATCH($C59,索引!$AF$4:$AI$4))&amp;VLOOKUP($D59,索引!$M$4:$N$12,2,0)</f>
        <v>卫士护甲</v>
      </c>
      <c r="S59" t="str">
        <f>INDEX(索引!$AL$5:$AO$29,MATCH($B59,索引!$AK$5:$AK$29,0),MATCH($C59,索引!$AL$4:$AO$4))&amp;" "&amp;VLOOKUP($D59,索引!$M$4:$O$12,3,0)</f>
        <v>Guard Armor</v>
      </c>
    </row>
    <row r="60" spans="1:19" x14ac:dyDescent="0.2">
      <c r="A60">
        <f t="shared" si="7"/>
        <v>1006103</v>
      </c>
      <c r="B60" s="16">
        <v>6</v>
      </c>
      <c r="C60" s="55">
        <v>1</v>
      </c>
      <c r="D60">
        <f t="shared" si="5"/>
        <v>3</v>
      </c>
      <c r="E60">
        <f t="shared" si="2"/>
        <v>1006103</v>
      </c>
      <c r="F60">
        <f>INDEX(索引!$P$5:$AC$12,MATCH($D60,索引!$M$5:$M$12,0),MATCH(F$6,索引!$P$4:$AC$4,0))*ROUND(VLOOKUP($B60,原始数值!$A:$E,F$2,0)*VLOOKUP($C60,索引!$A:$D,2,0)*VLOOKUP(D60,索引!$M:$X,索引!$T$1,0),F$3)</f>
        <v>0</v>
      </c>
      <c r="G60">
        <f>INDEX(索引!$P$5:$AC$12,MATCH($D60,索引!$M$5:$M$12,0),MATCH(G$6,索引!$P$4:$AC$4,0))*ROUND(VLOOKUP($B60,原始数值!$A:$E,G$2,0)*VLOOKUP($C60,索引!$A:$D,2,0),G$3)</f>
        <v>0</v>
      </c>
      <c r="H60">
        <f>INDEX(索引!$P$5:$AC$12,MATCH($D60,索引!$M$5:$M$12,0),MATCH(H$6,索引!$P$4:$AC$4,0))*ROUND(VLOOKUP($B60,原始数值!$A:$E,H$2,0)*VLOOKUP($C60,索引!$A:$D,2,0),H$3)</f>
        <v>21</v>
      </c>
      <c r="I60">
        <f>INDEX(索引!$P$5:$AC$12,MATCH($D60,索引!$M$5:$M$12,0),MATCH(I$6,索引!$P$4:$AC$4,0))*ROUND(VLOOKUP($B60,原始数值!$A:$E,I$2,0)*VLOOKUP($C60,索引!$A:$D,2,0),I$3)</f>
        <v>0</v>
      </c>
      <c r="J60">
        <f>VLOOKUP($D60,索引!$M:$U,J$2,0)</f>
        <v>0</v>
      </c>
      <c r="K60">
        <f>VLOOKUP($D60,索引!$M:$X,K$2,0)*(VLOOKUP($C60,索引!$A:$I,K$2-5,0)/100)</f>
        <v>0</v>
      </c>
      <c r="L60">
        <f>VLOOKUP($D60,索引!$M:$X,L$2,0)*(VLOOKUP($C60,索引!$A:$I,L$2-5,0)/100)</f>
        <v>0</v>
      </c>
      <c r="M60">
        <f>VLOOKUP($D60,索引!$M:$Y,M$2,0)*(VLOOKUP($C60,索引!$A:$J,M$2-5,0)/100)</f>
        <v>0</v>
      </c>
      <c r="N60">
        <f>VLOOKUP($D60,索引!$M:$Z,N$2,0)*(VLOOKUP($C60,索引!$A:$K,N$2-5,0)/100)</f>
        <v>0</v>
      </c>
      <c r="P60">
        <f t="shared" si="1"/>
        <v>1006103</v>
      </c>
      <c r="Q60" t="str">
        <f t="shared" si="3"/>
        <v>EquipName_1006103</v>
      </c>
      <c r="R60" t="str">
        <f>INDEX(索引!$AF$5:$AI$29,MATCH($B60,索引!$AE$5:$AE$29,0),MATCH($C60,索引!$AF$4:$AI$4))&amp;VLOOKUP($D60,索引!$M$4:$N$12,2,0)</f>
        <v>卫士头盔</v>
      </c>
      <c r="S60" t="str">
        <f>INDEX(索引!$AL$5:$AO$29,MATCH($B60,索引!$AK$5:$AK$29,0),MATCH($C60,索引!$AL$4:$AO$4))&amp;" "&amp;VLOOKUP($D60,索引!$M$4:$O$12,3,0)</f>
        <v>Guard Helmet</v>
      </c>
    </row>
    <row r="61" spans="1:19" x14ac:dyDescent="0.2">
      <c r="A61">
        <f t="shared" si="7"/>
        <v>1006104</v>
      </c>
      <c r="B61" s="16">
        <v>6</v>
      </c>
      <c r="C61" s="55">
        <v>1</v>
      </c>
      <c r="D61">
        <f t="shared" si="5"/>
        <v>4</v>
      </c>
      <c r="E61">
        <f t="shared" si="2"/>
        <v>1006104</v>
      </c>
      <c r="F61">
        <f>INDEX(索引!$P$5:$AC$12,MATCH($D61,索引!$M$5:$M$12,0),MATCH(F$6,索引!$P$4:$AC$4,0))*ROUND(VLOOKUP($B61,原始数值!$A:$E,F$2,0)*VLOOKUP($C61,索引!$A:$D,2,0)*VLOOKUP(D61,索引!$M:$X,索引!$T$1,0),F$3)</f>
        <v>0</v>
      </c>
      <c r="G61">
        <f>INDEX(索引!$P$5:$AC$12,MATCH($D61,索引!$M$5:$M$12,0),MATCH(G$6,索引!$P$4:$AC$4,0))*ROUND(VLOOKUP($B61,原始数值!$A:$E,G$2,0)*VLOOKUP($C61,索引!$A:$D,2,0),G$3)</f>
        <v>0</v>
      </c>
      <c r="H61">
        <f>INDEX(索引!$P$5:$AC$12,MATCH($D61,索引!$M$5:$M$12,0),MATCH(H$6,索引!$P$4:$AC$4,0))*ROUND(VLOOKUP($B61,原始数值!$A:$E,H$2,0)*VLOOKUP($C61,索引!$A:$D,2,0),H$3)</f>
        <v>0</v>
      </c>
      <c r="I61">
        <f>INDEX(索引!$P$5:$AC$12,MATCH($D61,索引!$M$5:$M$12,0),MATCH(I$6,索引!$P$4:$AC$4,0))*ROUND(VLOOKUP($B61,原始数值!$A:$E,I$2,0)*VLOOKUP($C61,索引!$A:$D,2,0),I$3)</f>
        <v>3</v>
      </c>
      <c r="J61">
        <f>VLOOKUP($D61,索引!$M:$U,J$2,0)</f>
        <v>0</v>
      </c>
      <c r="K61">
        <f>VLOOKUP($D61,索引!$M:$X,K$2,0)*(VLOOKUP($C61,索引!$A:$I,K$2-5,0)/100)</f>
        <v>0</v>
      </c>
      <c r="L61">
        <f>VLOOKUP($D61,索引!$M:$X,L$2,0)*(VLOOKUP($C61,索引!$A:$I,L$2-5,0)/100)</f>
        <v>0</v>
      </c>
      <c r="M61">
        <f>VLOOKUP($D61,索引!$M:$Y,M$2,0)*(VLOOKUP($C61,索引!$A:$J,M$2-5,0)/100)</f>
        <v>0</v>
      </c>
      <c r="N61">
        <f>VLOOKUP($D61,索引!$M:$Z,N$2,0)*(VLOOKUP($C61,索引!$A:$K,N$2-5,0)/100)</f>
        <v>0</v>
      </c>
      <c r="P61">
        <f t="shared" si="1"/>
        <v>1006104</v>
      </c>
      <c r="Q61" t="str">
        <f t="shared" si="3"/>
        <v>EquipName_1006104</v>
      </c>
      <c r="R61" t="str">
        <f>INDEX(索引!$AF$5:$AI$29,MATCH($B61,索引!$AE$5:$AE$29,0),MATCH($C61,索引!$AF$4:$AI$4))&amp;VLOOKUP($D61,索引!$M$4:$N$12,2,0)</f>
        <v>卫士鞋子</v>
      </c>
      <c r="S61" t="str">
        <f>INDEX(索引!$AL$5:$AO$29,MATCH($B61,索引!$AK$5:$AK$29,0),MATCH($C61,索引!$AL$4:$AO$4))&amp;" "&amp;VLOOKUP($D61,索引!$M$4:$O$12,3,0)</f>
        <v>Guard Boots</v>
      </c>
    </row>
    <row r="62" spans="1:19" x14ac:dyDescent="0.2">
      <c r="A62">
        <f t="shared" si="7"/>
        <v>1006211</v>
      </c>
      <c r="B62" s="16">
        <v>6</v>
      </c>
      <c r="C62" s="14">
        <f t="shared" ref="C62:C79" si="8">C56+1</f>
        <v>2</v>
      </c>
      <c r="D62">
        <f t="shared" si="5"/>
        <v>11</v>
      </c>
      <c r="E62">
        <f t="shared" si="2"/>
        <v>1006211</v>
      </c>
      <c r="F62">
        <f>INDEX(索引!$P$5:$AC$12,MATCH($D62,索引!$M$5:$M$12,0),MATCH(F$6,索引!$P$4:$AC$4,0))*ROUND(VLOOKUP($B62,原始数值!$A:$E,F$2,0)*VLOOKUP($C62,索引!$A:$D,2,0)*VLOOKUP(D62,索引!$M:$X,索引!$T$1,0),F$3)</f>
        <v>15</v>
      </c>
      <c r="G62">
        <f>INDEX(索引!$P$5:$AC$12,MATCH($D62,索引!$M$5:$M$12,0),MATCH(G$6,索引!$P$4:$AC$4,0))*ROUND(VLOOKUP($B62,原始数值!$A:$E,G$2,0)*VLOOKUP($C62,索引!$A:$D,2,0),G$3)</f>
        <v>0</v>
      </c>
      <c r="H62">
        <f>INDEX(索引!$P$5:$AC$12,MATCH($D62,索引!$M$5:$M$12,0),MATCH(H$6,索引!$P$4:$AC$4,0))*ROUND(VLOOKUP($B62,原始数值!$A:$E,H$2,0)*VLOOKUP($C62,索引!$A:$D,2,0),H$3)</f>
        <v>0</v>
      </c>
      <c r="I62">
        <f>INDEX(索引!$P$5:$AC$12,MATCH($D62,索引!$M$5:$M$12,0),MATCH(I$6,索引!$P$4:$AC$4,0))*ROUND(VLOOKUP($B62,原始数值!$A:$E,I$2,0)*VLOOKUP($C62,索引!$A:$D,2,0),I$3)</f>
        <v>0</v>
      </c>
      <c r="J62">
        <f>VLOOKUP($D62,索引!$M:$U,J$2,0)</f>
        <v>2</v>
      </c>
      <c r="K62">
        <f>VLOOKUP($D62,索引!$M:$X,K$2,0)*(VLOOKUP($C62,索引!$A:$I,K$2-5,0)/100)</f>
        <v>0.15000000000000002</v>
      </c>
      <c r="L62">
        <f>VLOOKUP($D62,索引!$M:$X,L$2,0)*(VLOOKUP($C62,索引!$A:$I,L$2-5,0)/100)</f>
        <v>0</v>
      </c>
      <c r="M62">
        <f>VLOOKUP($D62,索引!$M:$Y,M$2,0)*(VLOOKUP($C62,索引!$A:$J,M$2-5,0)/100)</f>
        <v>0</v>
      </c>
      <c r="N62">
        <f>VLOOKUP($D62,索引!$M:$Z,N$2,0)*(VLOOKUP($C62,索引!$A:$K,N$2-5,0)/100)</f>
        <v>0</v>
      </c>
      <c r="P62">
        <f t="shared" si="1"/>
        <v>1006211</v>
      </c>
      <c r="Q62" t="str">
        <f t="shared" si="3"/>
        <v>EquipName_1006211</v>
      </c>
      <c r="R62" t="str">
        <f>INDEX(索引!$AF$5:$AI$29,MATCH($B62,索引!$AE$5:$AE$29,0),MATCH($C62,索引!$AF$4:$AI$4))&amp;VLOOKUP($D62,索引!$M$4:$N$12,2,0)</f>
        <v>卫士剑</v>
      </c>
      <c r="S62" t="str">
        <f>INDEX(索引!$AL$5:$AO$29,MATCH($B62,索引!$AK$5:$AK$29,0),MATCH($C62,索引!$AL$4:$AO$4))&amp;" "&amp;VLOOKUP($D62,索引!$M$4:$O$12,3,0)</f>
        <v>Guard Sword</v>
      </c>
    </row>
    <row r="63" spans="1:19" x14ac:dyDescent="0.2">
      <c r="A63">
        <f t="shared" si="7"/>
        <v>1006212</v>
      </c>
      <c r="B63" s="16">
        <v>6</v>
      </c>
      <c r="C63" s="14">
        <f t="shared" si="8"/>
        <v>2</v>
      </c>
      <c r="D63">
        <f t="shared" si="5"/>
        <v>12</v>
      </c>
      <c r="E63">
        <f t="shared" si="2"/>
        <v>1006212</v>
      </c>
      <c r="F63">
        <f>INDEX(索引!$P$5:$AC$12,MATCH($D63,索引!$M$5:$M$12,0),MATCH(F$6,索引!$P$4:$AC$4,0))*ROUND(VLOOKUP($B63,原始数值!$A:$E,F$2,0)*VLOOKUP($C63,索引!$A:$D,2,0)*VLOOKUP(D63,索引!$M:$X,索引!$T$1,0),F$3)</f>
        <v>18</v>
      </c>
      <c r="G63">
        <f>INDEX(索引!$P$5:$AC$12,MATCH($D63,索引!$M$5:$M$12,0),MATCH(G$6,索引!$P$4:$AC$4,0))*ROUND(VLOOKUP($B63,原始数值!$A:$E,G$2,0)*VLOOKUP($C63,索引!$A:$D,2,0),G$3)</f>
        <v>0</v>
      </c>
      <c r="H63">
        <f>INDEX(索引!$P$5:$AC$12,MATCH($D63,索引!$M$5:$M$12,0),MATCH(H$6,索引!$P$4:$AC$4,0))*ROUND(VLOOKUP($B63,原始数值!$A:$E,H$2,0)*VLOOKUP($C63,索引!$A:$D,2,0),H$3)</f>
        <v>0</v>
      </c>
      <c r="I63">
        <f>INDEX(索引!$P$5:$AC$12,MATCH($D63,索引!$M$5:$M$12,0),MATCH(I$6,索引!$P$4:$AC$4,0))*ROUND(VLOOKUP($B63,原始数值!$A:$E,I$2,0)*VLOOKUP($C63,索引!$A:$D,2,0),I$3)</f>
        <v>0</v>
      </c>
      <c r="J63">
        <f>VLOOKUP($D63,索引!$M:$U,J$2,0)</f>
        <v>1</v>
      </c>
      <c r="K63">
        <f>VLOOKUP($D63,索引!$M:$X,K$2,0)*(VLOOKUP($C63,索引!$A:$I,K$2-5,0)/100)</f>
        <v>0</v>
      </c>
      <c r="L63">
        <f>VLOOKUP($D63,索引!$M:$X,L$2,0)*(VLOOKUP($C63,索引!$A:$I,L$2-5,0)/100)</f>
        <v>0</v>
      </c>
      <c r="M63">
        <f>VLOOKUP($D63,索引!$M:$Y,M$2,0)*(VLOOKUP($C63,索引!$A:$J,M$2-5,0)/100)</f>
        <v>36</v>
      </c>
      <c r="N63">
        <f>VLOOKUP($D63,索引!$M:$Z,N$2,0)*(VLOOKUP($C63,索引!$A:$K,N$2-5,0)/100)</f>
        <v>0</v>
      </c>
      <c r="P63">
        <f t="shared" si="1"/>
        <v>1006212</v>
      </c>
      <c r="Q63" t="str">
        <f t="shared" si="3"/>
        <v>EquipName_1006212</v>
      </c>
      <c r="R63" t="str">
        <f>INDEX(索引!$AF$5:$AI$29,MATCH($B63,索引!$AE$5:$AE$29,0),MATCH($C63,索引!$AF$4:$AI$4))&amp;VLOOKUP($D63,索引!$M$4:$N$12,2,0)</f>
        <v>卫士杖</v>
      </c>
      <c r="S63" t="str">
        <f>INDEX(索引!$AL$5:$AO$29,MATCH($B63,索引!$AK$5:$AK$29,0),MATCH($C63,索引!$AL$4:$AO$4))&amp;" "&amp;VLOOKUP($D63,索引!$M$4:$O$12,3,0)</f>
        <v>Guard Staff</v>
      </c>
    </row>
    <row r="64" spans="1:19" x14ac:dyDescent="0.2">
      <c r="A64">
        <f t="shared" si="7"/>
        <v>1006213</v>
      </c>
      <c r="B64" s="16">
        <v>6</v>
      </c>
      <c r="C64" s="14">
        <f t="shared" si="8"/>
        <v>2</v>
      </c>
      <c r="D64">
        <f t="shared" si="5"/>
        <v>13</v>
      </c>
      <c r="E64">
        <f t="shared" si="2"/>
        <v>1006213</v>
      </c>
      <c r="F64">
        <f>INDEX(索引!$P$5:$AC$12,MATCH($D64,索引!$M$5:$M$12,0),MATCH(F$6,索引!$P$4:$AC$4,0))*ROUND(VLOOKUP($B64,原始数值!$A:$E,F$2,0)*VLOOKUP($C64,索引!$A:$D,2,0)*VLOOKUP(D64,索引!$M:$X,索引!$T$1,0),F$3)</f>
        <v>17</v>
      </c>
      <c r="G64">
        <f>INDEX(索引!$P$5:$AC$12,MATCH($D64,索引!$M$5:$M$12,0),MATCH(G$6,索引!$P$4:$AC$4,0))*ROUND(VLOOKUP($B64,原始数值!$A:$E,G$2,0)*VLOOKUP($C64,索引!$A:$D,2,0),G$3)</f>
        <v>0</v>
      </c>
      <c r="H64">
        <f>INDEX(索引!$P$5:$AC$12,MATCH($D64,索引!$M$5:$M$12,0),MATCH(H$6,索引!$P$4:$AC$4,0))*ROUND(VLOOKUP($B64,原始数值!$A:$E,H$2,0)*VLOOKUP($C64,索引!$A:$D,2,0),H$3)</f>
        <v>0</v>
      </c>
      <c r="I64">
        <f>INDEX(索引!$P$5:$AC$12,MATCH($D64,索引!$M$5:$M$12,0),MATCH(I$6,索引!$P$4:$AC$4,0))*ROUND(VLOOKUP($B64,原始数值!$A:$E,I$2,0)*VLOOKUP($C64,索引!$A:$D,2,0),I$3)</f>
        <v>0</v>
      </c>
      <c r="J64">
        <f>VLOOKUP($D64,索引!$M:$U,J$2,0)</f>
        <v>1.75</v>
      </c>
      <c r="K64">
        <f>VLOOKUP($D64,索引!$M:$X,K$2,0)*(VLOOKUP($C64,索引!$A:$I,K$2-5,0)/100)</f>
        <v>0</v>
      </c>
      <c r="L64">
        <f>VLOOKUP($D64,索引!$M:$X,L$2,0)*(VLOOKUP($C64,索引!$A:$I,L$2-5,0)/100)</f>
        <v>48</v>
      </c>
      <c r="M64">
        <f>VLOOKUP($D64,索引!$M:$Y,M$2,0)*(VLOOKUP($C64,索引!$A:$J,M$2-5,0)/100)</f>
        <v>0</v>
      </c>
      <c r="N64">
        <f>VLOOKUP($D64,索引!$M:$Z,N$2,0)*(VLOOKUP($C64,索引!$A:$K,N$2-5,0)/100)</f>
        <v>0</v>
      </c>
      <c r="P64">
        <f t="shared" si="1"/>
        <v>1006213</v>
      </c>
      <c r="Q64" t="str">
        <f t="shared" si="3"/>
        <v>EquipName_1006213</v>
      </c>
      <c r="R64" t="str">
        <f>INDEX(索引!$AF$5:$AI$29,MATCH($B64,索引!$AE$5:$AE$29,0),MATCH($C64,索引!$AF$4:$AI$4))&amp;VLOOKUP($D64,索引!$M$4:$N$12,2,0)</f>
        <v>卫士弓</v>
      </c>
      <c r="S64" t="str">
        <f>INDEX(索引!$AL$5:$AO$29,MATCH($B64,索引!$AK$5:$AK$29,0),MATCH($C64,索引!$AL$4:$AO$4))&amp;" "&amp;VLOOKUP($D64,索引!$M$4:$O$12,3,0)</f>
        <v>Guard Bow</v>
      </c>
    </row>
    <row r="65" spans="1:19" x14ac:dyDescent="0.2">
      <c r="A65">
        <f t="shared" si="7"/>
        <v>1006202</v>
      </c>
      <c r="B65" s="16">
        <v>6</v>
      </c>
      <c r="C65" s="14">
        <f t="shared" si="8"/>
        <v>2</v>
      </c>
      <c r="D65">
        <f t="shared" si="5"/>
        <v>2</v>
      </c>
      <c r="E65">
        <f t="shared" si="2"/>
        <v>1006202</v>
      </c>
      <c r="F65">
        <f>INDEX(索引!$P$5:$AC$12,MATCH($D65,索引!$M$5:$M$12,0),MATCH(F$6,索引!$P$4:$AC$4,0))*ROUND(VLOOKUP($B65,原始数值!$A:$E,F$2,0)*VLOOKUP($C65,索引!$A:$D,2,0)*VLOOKUP(D65,索引!$M:$X,索引!$T$1,0),F$3)</f>
        <v>0</v>
      </c>
      <c r="G65">
        <f>INDEX(索引!$P$5:$AC$12,MATCH($D65,索引!$M$5:$M$12,0),MATCH(G$6,索引!$P$4:$AC$4,0))*ROUND(VLOOKUP($B65,原始数值!$A:$E,G$2,0)*VLOOKUP($C65,索引!$A:$D,2,0),G$3)</f>
        <v>100</v>
      </c>
      <c r="H65">
        <f>INDEX(索引!$P$5:$AC$12,MATCH($D65,索引!$M$5:$M$12,0),MATCH(H$6,索引!$P$4:$AC$4,0))*ROUND(VLOOKUP($B65,原始数值!$A:$E,H$2,0)*VLOOKUP($C65,索引!$A:$D,2,0),H$3)</f>
        <v>0</v>
      </c>
      <c r="I65">
        <f>INDEX(索引!$P$5:$AC$12,MATCH($D65,索引!$M$5:$M$12,0),MATCH(I$6,索引!$P$4:$AC$4,0))*ROUND(VLOOKUP($B65,原始数值!$A:$E,I$2,0)*VLOOKUP($C65,索引!$A:$D,2,0),I$3)</f>
        <v>0</v>
      </c>
      <c r="J65">
        <f>VLOOKUP($D65,索引!$M:$U,J$2,0)</f>
        <v>0</v>
      </c>
      <c r="K65">
        <f>VLOOKUP($D65,索引!$M:$X,K$2,0)*(VLOOKUP($C65,索引!$A:$I,K$2-5,0)/100)</f>
        <v>0</v>
      </c>
      <c r="L65">
        <f>VLOOKUP($D65,索引!$M:$X,L$2,0)*(VLOOKUP($C65,索引!$A:$I,L$2-5,0)/100)</f>
        <v>0</v>
      </c>
      <c r="M65">
        <f>VLOOKUP($D65,索引!$M:$Y,M$2,0)*(VLOOKUP($C65,索引!$A:$J,M$2-5,0)/100)</f>
        <v>0</v>
      </c>
      <c r="N65">
        <f>VLOOKUP($D65,索引!$M:$Z,N$2,0)*(VLOOKUP($C65,索引!$A:$K,N$2-5,0)/100)</f>
        <v>0</v>
      </c>
      <c r="P65">
        <f t="shared" si="1"/>
        <v>1006202</v>
      </c>
      <c r="Q65" t="str">
        <f t="shared" si="3"/>
        <v>EquipName_1006202</v>
      </c>
      <c r="R65" t="str">
        <f>INDEX(索引!$AF$5:$AI$29,MATCH($B65,索引!$AE$5:$AE$29,0),MATCH($C65,索引!$AF$4:$AI$4))&amp;VLOOKUP($D65,索引!$M$4:$N$12,2,0)</f>
        <v>卫士护甲</v>
      </c>
      <c r="S65" t="str">
        <f>INDEX(索引!$AL$5:$AO$29,MATCH($B65,索引!$AK$5:$AK$29,0),MATCH($C65,索引!$AL$4:$AO$4))&amp;" "&amp;VLOOKUP($D65,索引!$M$4:$O$12,3,0)</f>
        <v>Guard Armor</v>
      </c>
    </row>
    <row r="66" spans="1:19" x14ac:dyDescent="0.2">
      <c r="A66">
        <f t="shared" si="7"/>
        <v>1006203</v>
      </c>
      <c r="B66" s="16">
        <v>6</v>
      </c>
      <c r="C66" s="14">
        <f t="shared" si="8"/>
        <v>2</v>
      </c>
      <c r="D66">
        <f t="shared" si="5"/>
        <v>3</v>
      </c>
      <c r="E66">
        <f t="shared" si="2"/>
        <v>1006203</v>
      </c>
      <c r="F66">
        <f>INDEX(索引!$P$5:$AC$12,MATCH($D66,索引!$M$5:$M$12,0),MATCH(F$6,索引!$P$4:$AC$4,0))*ROUND(VLOOKUP($B66,原始数值!$A:$E,F$2,0)*VLOOKUP($C66,索引!$A:$D,2,0)*VLOOKUP(D66,索引!$M:$X,索引!$T$1,0),F$3)</f>
        <v>0</v>
      </c>
      <c r="G66">
        <f>INDEX(索引!$P$5:$AC$12,MATCH($D66,索引!$M$5:$M$12,0),MATCH(G$6,索引!$P$4:$AC$4,0))*ROUND(VLOOKUP($B66,原始数值!$A:$E,G$2,0)*VLOOKUP($C66,索引!$A:$D,2,0),G$3)</f>
        <v>0</v>
      </c>
      <c r="H66">
        <f>INDEX(索引!$P$5:$AC$12,MATCH($D66,索引!$M$5:$M$12,0),MATCH(H$6,索引!$P$4:$AC$4,0))*ROUND(VLOOKUP($B66,原始数值!$A:$E,H$2,0)*VLOOKUP($C66,索引!$A:$D,2,0),H$3)</f>
        <v>42</v>
      </c>
      <c r="I66">
        <f>INDEX(索引!$P$5:$AC$12,MATCH($D66,索引!$M$5:$M$12,0),MATCH(I$6,索引!$P$4:$AC$4,0))*ROUND(VLOOKUP($B66,原始数值!$A:$E,I$2,0)*VLOOKUP($C66,索引!$A:$D,2,0),I$3)</f>
        <v>0</v>
      </c>
      <c r="J66">
        <f>VLOOKUP($D66,索引!$M:$U,J$2,0)</f>
        <v>0</v>
      </c>
      <c r="K66">
        <f>VLOOKUP($D66,索引!$M:$X,K$2,0)*(VLOOKUP($C66,索引!$A:$I,K$2-5,0)/100)</f>
        <v>0</v>
      </c>
      <c r="L66">
        <f>VLOOKUP($D66,索引!$M:$X,L$2,0)*(VLOOKUP($C66,索引!$A:$I,L$2-5,0)/100)</f>
        <v>0</v>
      </c>
      <c r="M66">
        <f>VLOOKUP($D66,索引!$M:$Y,M$2,0)*(VLOOKUP($C66,索引!$A:$J,M$2-5,0)/100)</f>
        <v>0</v>
      </c>
      <c r="N66">
        <f>VLOOKUP($D66,索引!$M:$Z,N$2,0)*(VLOOKUP($C66,索引!$A:$K,N$2-5,0)/100)</f>
        <v>0</v>
      </c>
      <c r="P66">
        <f t="shared" si="1"/>
        <v>1006203</v>
      </c>
      <c r="Q66" t="str">
        <f t="shared" si="3"/>
        <v>EquipName_1006203</v>
      </c>
      <c r="R66" t="str">
        <f>INDEX(索引!$AF$5:$AI$29,MATCH($B66,索引!$AE$5:$AE$29,0),MATCH($C66,索引!$AF$4:$AI$4))&amp;VLOOKUP($D66,索引!$M$4:$N$12,2,0)</f>
        <v>卫士头盔</v>
      </c>
      <c r="S66" t="str">
        <f>INDEX(索引!$AL$5:$AO$29,MATCH($B66,索引!$AK$5:$AK$29,0),MATCH($C66,索引!$AL$4:$AO$4))&amp;" "&amp;VLOOKUP($D66,索引!$M$4:$O$12,3,0)</f>
        <v>Guard Helmet</v>
      </c>
    </row>
    <row r="67" spans="1:19" x14ac:dyDescent="0.2">
      <c r="A67">
        <f t="shared" si="7"/>
        <v>1006204</v>
      </c>
      <c r="B67" s="16">
        <v>6</v>
      </c>
      <c r="C67" s="14">
        <f t="shared" si="8"/>
        <v>2</v>
      </c>
      <c r="D67">
        <f t="shared" si="5"/>
        <v>4</v>
      </c>
      <c r="E67">
        <f t="shared" si="2"/>
        <v>1006204</v>
      </c>
      <c r="F67">
        <f>INDEX(索引!$P$5:$AC$12,MATCH($D67,索引!$M$5:$M$12,0),MATCH(F$6,索引!$P$4:$AC$4,0))*ROUND(VLOOKUP($B67,原始数值!$A:$E,F$2,0)*VLOOKUP($C67,索引!$A:$D,2,0)*VLOOKUP(D67,索引!$M:$X,索引!$T$1,0),F$3)</f>
        <v>0</v>
      </c>
      <c r="G67">
        <f>INDEX(索引!$P$5:$AC$12,MATCH($D67,索引!$M$5:$M$12,0),MATCH(G$6,索引!$P$4:$AC$4,0))*ROUND(VLOOKUP($B67,原始数值!$A:$E,G$2,0)*VLOOKUP($C67,索引!$A:$D,2,0),G$3)</f>
        <v>0</v>
      </c>
      <c r="H67">
        <f>INDEX(索引!$P$5:$AC$12,MATCH($D67,索引!$M$5:$M$12,0),MATCH(H$6,索引!$P$4:$AC$4,0))*ROUND(VLOOKUP($B67,原始数值!$A:$E,H$2,0)*VLOOKUP($C67,索引!$A:$D,2,0),H$3)</f>
        <v>0</v>
      </c>
      <c r="I67">
        <f>INDEX(索引!$P$5:$AC$12,MATCH($D67,索引!$M$5:$M$12,0),MATCH(I$6,索引!$P$4:$AC$4,0))*ROUND(VLOOKUP($B67,原始数值!$A:$E,I$2,0)*VLOOKUP($C67,索引!$A:$D,2,0),I$3)</f>
        <v>6</v>
      </c>
      <c r="J67">
        <f>VLOOKUP($D67,索引!$M:$U,J$2,0)</f>
        <v>0</v>
      </c>
      <c r="K67">
        <f>VLOOKUP($D67,索引!$M:$X,K$2,0)*(VLOOKUP($C67,索引!$A:$I,K$2-5,0)/100)</f>
        <v>0</v>
      </c>
      <c r="L67">
        <f>VLOOKUP($D67,索引!$M:$X,L$2,0)*(VLOOKUP($C67,索引!$A:$I,L$2-5,0)/100)</f>
        <v>0</v>
      </c>
      <c r="M67">
        <f>VLOOKUP($D67,索引!$M:$Y,M$2,0)*(VLOOKUP($C67,索引!$A:$J,M$2-5,0)/100)</f>
        <v>0</v>
      </c>
      <c r="N67">
        <f>VLOOKUP($D67,索引!$M:$Z,N$2,0)*(VLOOKUP($C67,索引!$A:$K,N$2-5,0)/100)</f>
        <v>0</v>
      </c>
      <c r="P67">
        <f t="shared" si="1"/>
        <v>1006204</v>
      </c>
      <c r="Q67" t="str">
        <f t="shared" si="3"/>
        <v>EquipName_1006204</v>
      </c>
      <c r="R67" t="str">
        <f>INDEX(索引!$AF$5:$AI$29,MATCH($B67,索引!$AE$5:$AE$29,0),MATCH($C67,索引!$AF$4:$AI$4))&amp;VLOOKUP($D67,索引!$M$4:$N$12,2,0)</f>
        <v>卫士鞋子</v>
      </c>
      <c r="S67" t="str">
        <f>INDEX(索引!$AL$5:$AO$29,MATCH($B67,索引!$AK$5:$AK$29,0),MATCH($C67,索引!$AL$4:$AO$4))&amp;" "&amp;VLOOKUP($D67,索引!$M$4:$O$12,3,0)</f>
        <v>Guard Boots</v>
      </c>
    </row>
    <row r="68" spans="1:19" x14ac:dyDescent="0.2">
      <c r="A68">
        <f t="shared" si="7"/>
        <v>1006311</v>
      </c>
      <c r="B68" s="16">
        <v>6</v>
      </c>
      <c r="C68" s="30">
        <f t="shared" si="8"/>
        <v>3</v>
      </c>
      <c r="D68">
        <f t="shared" si="5"/>
        <v>11</v>
      </c>
      <c r="E68">
        <f t="shared" si="2"/>
        <v>1006311</v>
      </c>
      <c r="F68">
        <f>INDEX(索引!$P$5:$AC$12,MATCH($D68,索引!$M$5:$M$12,0),MATCH(F$6,索引!$P$4:$AC$4,0))*ROUND(VLOOKUP($B68,原始数值!$A:$E,F$2,0)*VLOOKUP($C68,索引!$A:$D,2,0)*VLOOKUP(D68,索引!$M:$X,索引!$T$1,0),F$3)</f>
        <v>23</v>
      </c>
      <c r="G68">
        <f>INDEX(索引!$P$5:$AC$12,MATCH($D68,索引!$M$5:$M$12,0),MATCH(G$6,索引!$P$4:$AC$4,0))*ROUND(VLOOKUP($B68,原始数值!$A:$E,G$2,0)*VLOOKUP($C68,索引!$A:$D,2,0),G$3)</f>
        <v>0</v>
      </c>
      <c r="H68">
        <f>INDEX(索引!$P$5:$AC$12,MATCH($D68,索引!$M$5:$M$12,0),MATCH(H$6,索引!$P$4:$AC$4,0))*ROUND(VLOOKUP($B68,原始数值!$A:$E,H$2,0)*VLOOKUP($C68,索引!$A:$D,2,0),H$3)</f>
        <v>0</v>
      </c>
      <c r="I68">
        <f>INDEX(索引!$P$5:$AC$12,MATCH($D68,索引!$M$5:$M$12,0),MATCH(I$6,索引!$P$4:$AC$4,0))*ROUND(VLOOKUP($B68,原始数值!$A:$E,I$2,0)*VLOOKUP($C68,索引!$A:$D,2,0),I$3)</f>
        <v>0</v>
      </c>
      <c r="J68">
        <f>VLOOKUP($D68,索引!$M:$U,J$2,0)</f>
        <v>2</v>
      </c>
      <c r="K68">
        <f>VLOOKUP($D68,索引!$M:$X,K$2,0)*(VLOOKUP($C68,索引!$A:$I,K$2-5,0)/100)</f>
        <v>0.2</v>
      </c>
      <c r="L68">
        <f>VLOOKUP($D68,索引!$M:$X,L$2,0)*(VLOOKUP($C68,索引!$A:$I,L$2-5,0)/100)</f>
        <v>0</v>
      </c>
      <c r="M68">
        <f>VLOOKUP($D68,索引!$M:$Y,M$2,0)*(VLOOKUP($C68,索引!$A:$J,M$2-5,0)/100)</f>
        <v>0</v>
      </c>
      <c r="N68">
        <f>VLOOKUP($D68,索引!$M:$Z,N$2,0)*(VLOOKUP($C68,索引!$A:$K,N$2-5,0)/100)</f>
        <v>0</v>
      </c>
      <c r="P68">
        <f t="shared" si="1"/>
        <v>1006311</v>
      </c>
      <c r="Q68" t="str">
        <f t="shared" si="3"/>
        <v>EquipName_1006311</v>
      </c>
      <c r="R68" t="str">
        <f>INDEX(索引!$AF$5:$AI$29,MATCH($B68,索引!$AE$5:$AE$29,0),MATCH($C68,索引!$AF$4:$AI$4))&amp;VLOOKUP($D68,索引!$M$4:$N$12,2,0)</f>
        <v>卫士剑</v>
      </c>
      <c r="S68" t="str">
        <f>INDEX(索引!$AL$5:$AO$29,MATCH($B68,索引!$AK$5:$AK$29,0),MATCH($C68,索引!$AL$4:$AO$4))&amp;" "&amp;VLOOKUP($D68,索引!$M$4:$O$12,3,0)</f>
        <v>Guard Sword</v>
      </c>
    </row>
    <row r="69" spans="1:19" x14ac:dyDescent="0.2">
      <c r="A69">
        <f t="shared" si="7"/>
        <v>1006312</v>
      </c>
      <c r="B69" s="16">
        <v>6</v>
      </c>
      <c r="C69" s="30">
        <f t="shared" si="8"/>
        <v>3</v>
      </c>
      <c r="D69">
        <f t="shared" si="5"/>
        <v>12</v>
      </c>
      <c r="E69">
        <f t="shared" si="2"/>
        <v>1006312</v>
      </c>
      <c r="F69">
        <f>INDEX(索引!$P$5:$AC$12,MATCH($D69,索引!$M$5:$M$12,0),MATCH(F$6,索引!$P$4:$AC$4,0))*ROUND(VLOOKUP($B69,原始数值!$A:$E,F$2,0)*VLOOKUP($C69,索引!$A:$D,2,0)*VLOOKUP(D69,索引!$M:$X,索引!$T$1,0),F$3)</f>
        <v>27</v>
      </c>
      <c r="G69">
        <f>INDEX(索引!$P$5:$AC$12,MATCH($D69,索引!$M$5:$M$12,0),MATCH(G$6,索引!$P$4:$AC$4,0))*ROUND(VLOOKUP($B69,原始数值!$A:$E,G$2,0)*VLOOKUP($C69,索引!$A:$D,2,0),G$3)</f>
        <v>0</v>
      </c>
      <c r="H69">
        <f>INDEX(索引!$P$5:$AC$12,MATCH($D69,索引!$M$5:$M$12,0),MATCH(H$6,索引!$P$4:$AC$4,0))*ROUND(VLOOKUP($B69,原始数值!$A:$E,H$2,0)*VLOOKUP($C69,索引!$A:$D,2,0),H$3)</f>
        <v>0</v>
      </c>
      <c r="I69">
        <f>INDEX(索引!$P$5:$AC$12,MATCH($D69,索引!$M$5:$M$12,0),MATCH(I$6,索引!$P$4:$AC$4,0))*ROUND(VLOOKUP($B69,原始数值!$A:$E,I$2,0)*VLOOKUP($C69,索引!$A:$D,2,0),I$3)</f>
        <v>0</v>
      </c>
      <c r="J69">
        <f>VLOOKUP($D69,索引!$M:$U,J$2,0)</f>
        <v>1</v>
      </c>
      <c r="K69">
        <f>VLOOKUP($D69,索引!$M:$X,K$2,0)*(VLOOKUP($C69,索引!$A:$I,K$2-5,0)/100)</f>
        <v>0</v>
      </c>
      <c r="L69">
        <f>VLOOKUP($D69,索引!$M:$X,L$2,0)*(VLOOKUP($C69,索引!$A:$I,L$2-5,0)/100)</f>
        <v>0</v>
      </c>
      <c r="M69">
        <f>VLOOKUP($D69,索引!$M:$Y,M$2,0)*(VLOOKUP($C69,索引!$A:$J,M$2-5,0)/100)</f>
        <v>42</v>
      </c>
      <c r="N69">
        <f>VLOOKUP($D69,索引!$M:$Z,N$2,0)*(VLOOKUP($C69,索引!$A:$K,N$2-5,0)/100)</f>
        <v>0</v>
      </c>
      <c r="P69">
        <f t="shared" si="1"/>
        <v>1006312</v>
      </c>
      <c r="Q69" t="str">
        <f t="shared" si="3"/>
        <v>EquipName_1006312</v>
      </c>
      <c r="R69" t="str">
        <f>INDEX(索引!$AF$5:$AI$29,MATCH($B69,索引!$AE$5:$AE$29,0),MATCH($C69,索引!$AF$4:$AI$4))&amp;VLOOKUP($D69,索引!$M$4:$N$12,2,0)</f>
        <v>卫士杖</v>
      </c>
      <c r="S69" t="str">
        <f>INDEX(索引!$AL$5:$AO$29,MATCH($B69,索引!$AK$5:$AK$29,0),MATCH($C69,索引!$AL$4:$AO$4))&amp;" "&amp;VLOOKUP($D69,索引!$M$4:$O$12,3,0)</f>
        <v>Guard Staff</v>
      </c>
    </row>
    <row r="70" spans="1:19" x14ac:dyDescent="0.2">
      <c r="A70">
        <f t="shared" si="7"/>
        <v>1006313</v>
      </c>
      <c r="B70" s="16">
        <v>6</v>
      </c>
      <c r="C70" s="30">
        <f t="shared" si="8"/>
        <v>3</v>
      </c>
      <c r="D70">
        <f t="shared" si="5"/>
        <v>13</v>
      </c>
      <c r="E70">
        <f t="shared" si="2"/>
        <v>1006313</v>
      </c>
      <c r="F70">
        <f>INDEX(索引!$P$5:$AC$12,MATCH($D70,索引!$M$5:$M$12,0),MATCH(F$6,索引!$P$4:$AC$4,0))*ROUND(VLOOKUP($B70,原始数值!$A:$E,F$2,0)*VLOOKUP($C70,索引!$A:$D,2,0)*VLOOKUP(D70,索引!$M:$X,索引!$T$1,0),F$3)</f>
        <v>25</v>
      </c>
      <c r="G70">
        <f>INDEX(索引!$P$5:$AC$12,MATCH($D70,索引!$M$5:$M$12,0),MATCH(G$6,索引!$P$4:$AC$4,0))*ROUND(VLOOKUP($B70,原始数值!$A:$E,G$2,0)*VLOOKUP($C70,索引!$A:$D,2,0),G$3)</f>
        <v>0</v>
      </c>
      <c r="H70">
        <f>INDEX(索引!$P$5:$AC$12,MATCH($D70,索引!$M$5:$M$12,0),MATCH(H$6,索引!$P$4:$AC$4,0))*ROUND(VLOOKUP($B70,原始数值!$A:$E,H$2,0)*VLOOKUP($C70,索引!$A:$D,2,0),H$3)</f>
        <v>0</v>
      </c>
      <c r="I70">
        <f>INDEX(索引!$P$5:$AC$12,MATCH($D70,索引!$M$5:$M$12,0),MATCH(I$6,索引!$P$4:$AC$4,0))*ROUND(VLOOKUP($B70,原始数值!$A:$E,I$2,0)*VLOOKUP($C70,索引!$A:$D,2,0),I$3)</f>
        <v>0</v>
      </c>
      <c r="J70">
        <f>VLOOKUP($D70,索引!$M:$U,J$2,0)</f>
        <v>1.75</v>
      </c>
      <c r="K70">
        <f>VLOOKUP($D70,索引!$M:$X,K$2,0)*(VLOOKUP($C70,索引!$A:$I,K$2-5,0)/100)</f>
        <v>0</v>
      </c>
      <c r="L70">
        <f>VLOOKUP($D70,索引!$M:$X,L$2,0)*(VLOOKUP($C70,索引!$A:$I,L$2-5,0)/100)</f>
        <v>56</v>
      </c>
      <c r="M70">
        <f>VLOOKUP($D70,索引!$M:$Y,M$2,0)*(VLOOKUP($C70,索引!$A:$J,M$2-5,0)/100)</f>
        <v>0</v>
      </c>
      <c r="N70">
        <f>VLOOKUP($D70,索引!$M:$Z,N$2,0)*(VLOOKUP($C70,索引!$A:$K,N$2-5,0)/100)</f>
        <v>0</v>
      </c>
      <c r="P70">
        <f t="shared" si="1"/>
        <v>1006313</v>
      </c>
      <c r="Q70" t="str">
        <f t="shared" si="3"/>
        <v>EquipName_1006313</v>
      </c>
      <c r="R70" t="str">
        <f>INDEX(索引!$AF$5:$AI$29,MATCH($B70,索引!$AE$5:$AE$29,0),MATCH($C70,索引!$AF$4:$AI$4))&amp;VLOOKUP($D70,索引!$M$4:$N$12,2,0)</f>
        <v>卫士弓</v>
      </c>
      <c r="S70" t="str">
        <f>INDEX(索引!$AL$5:$AO$29,MATCH($B70,索引!$AK$5:$AK$29,0),MATCH($C70,索引!$AL$4:$AO$4))&amp;" "&amp;VLOOKUP($D70,索引!$M$4:$O$12,3,0)</f>
        <v>Guard Bow</v>
      </c>
    </row>
    <row r="71" spans="1:19" x14ac:dyDescent="0.2">
      <c r="A71">
        <f t="shared" si="7"/>
        <v>1006302</v>
      </c>
      <c r="B71" s="16">
        <v>6</v>
      </c>
      <c r="C71" s="30">
        <f t="shared" si="8"/>
        <v>3</v>
      </c>
      <c r="D71">
        <f t="shared" si="5"/>
        <v>2</v>
      </c>
      <c r="E71">
        <f t="shared" si="2"/>
        <v>1006302</v>
      </c>
      <c r="F71">
        <f>INDEX(索引!$P$5:$AC$12,MATCH($D71,索引!$M$5:$M$12,0),MATCH(F$6,索引!$P$4:$AC$4,0))*ROUND(VLOOKUP($B71,原始数值!$A:$E,F$2,0)*VLOOKUP($C71,索引!$A:$D,2,0)*VLOOKUP(D71,索引!$M:$X,索引!$T$1,0),F$3)</f>
        <v>0</v>
      </c>
      <c r="G71">
        <f>INDEX(索引!$P$5:$AC$12,MATCH($D71,索引!$M$5:$M$12,0),MATCH(G$6,索引!$P$4:$AC$4,0))*ROUND(VLOOKUP($B71,原始数值!$A:$E,G$2,0)*VLOOKUP($C71,索引!$A:$D,2,0),G$3)</f>
        <v>150</v>
      </c>
      <c r="H71">
        <f>INDEX(索引!$P$5:$AC$12,MATCH($D71,索引!$M$5:$M$12,0),MATCH(H$6,索引!$P$4:$AC$4,0))*ROUND(VLOOKUP($B71,原始数值!$A:$E,H$2,0)*VLOOKUP($C71,索引!$A:$D,2,0),H$3)</f>
        <v>0</v>
      </c>
      <c r="I71">
        <f>INDEX(索引!$P$5:$AC$12,MATCH($D71,索引!$M$5:$M$12,0),MATCH(I$6,索引!$P$4:$AC$4,0))*ROUND(VLOOKUP($B71,原始数值!$A:$E,I$2,0)*VLOOKUP($C71,索引!$A:$D,2,0),I$3)</f>
        <v>0</v>
      </c>
      <c r="J71">
        <f>VLOOKUP($D71,索引!$M:$U,J$2,0)</f>
        <v>0</v>
      </c>
      <c r="K71">
        <f>VLOOKUP($D71,索引!$M:$X,K$2,0)*(VLOOKUP($C71,索引!$A:$I,K$2-5,0)/100)</f>
        <v>0</v>
      </c>
      <c r="L71">
        <f>VLOOKUP($D71,索引!$M:$X,L$2,0)*(VLOOKUP($C71,索引!$A:$I,L$2-5,0)/100)</f>
        <v>0</v>
      </c>
      <c r="M71">
        <f>VLOOKUP($D71,索引!$M:$Y,M$2,0)*(VLOOKUP($C71,索引!$A:$J,M$2-5,0)/100)</f>
        <v>0</v>
      </c>
      <c r="N71">
        <f>VLOOKUP($D71,索引!$M:$Z,N$2,0)*(VLOOKUP($C71,索引!$A:$K,N$2-5,0)/100)</f>
        <v>0</v>
      </c>
      <c r="P71">
        <f t="shared" si="1"/>
        <v>1006302</v>
      </c>
      <c r="Q71" t="str">
        <f t="shared" si="3"/>
        <v>EquipName_1006302</v>
      </c>
      <c r="R71" t="str">
        <f>INDEX(索引!$AF$5:$AI$29,MATCH($B71,索引!$AE$5:$AE$29,0),MATCH($C71,索引!$AF$4:$AI$4))&amp;VLOOKUP($D71,索引!$M$4:$N$12,2,0)</f>
        <v>卫士护甲</v>
      </c>
      <c r="S71" t="str">
        <f>INDEX(索引!$AL$5:$AO$29,MATCH($B71,索引!$AK$5:$AK$29,0),MATCH($C71,索引!$AL$4:$AO$4))&amp;" "&amp;VLOOKUP($D71,索引!$M$4:$O$12,3,0)</f>
        <v>Guard Armor</v>
      </c>
    </row>
    <row r="72" spans="1:19" x14ac:dyDescent="0.2">
      <c r="A72">
        <f t="shared" si="7"/>
        <v>1006303</v>
      </c>
      <c r="B72" s="16">
        <v>6</v>
      </c>
      <c r="C72" s="30">
        <f t="shared" si="8"/>
        <v>3</v>
      </c>
      <c r="D72">
        <f t="shared" si="5"/>
        <v>3</v>
      </c>
      <c r="E72">
        <f t="shared" si="2"/>
        <v>1006303</v>
      </c>
      <c r="F72">
        <f>INDEX(索引!$P$5:$AC$12,MATCH($D72,索引!$M$5:$M$12,0),MATCH(F$6,索引!$P$4:$AC$4,0))*ROUND(VLOOKUP($B72,原始数值!$A:$E,F$2,0)*VLOOKUP($C72,索引!$A:$D,2,0)*VLOOKUP(D72,索引!$M:$X,索引!$T$1,0),F$3)</f>
        <v>0</v>
      </c>
      <c r="G72">
        <f>INDEX(索引!$P$5:$AC$12,MATCH($D72,索引!$M$5:$M$12,0),MATCH(G$6,索引!$P$4:$AC$4,0))*ROUND(VLOOKUP($B72,原始数值!$A:$E,G$2,0)*VLOOKUP($C72,索引!$A:$D,2,0),G$3)</f>
        <v>0</v>
      </c>
      <c r="H72">
        <f>INDEX(索引!$P$5:$AC$12,MATCH($D72,索引!$M$5:$M$12,0),MATCH(H$6,索引!$P$4:$AC$4,0))*ROUND(VLOOKUP($B72,原始数值!$A:$E,H$2,0)*VLOOKUP($C72,索引!$A:$D,2,0),H$3)</f>
        <v>63</v>
      </c>
      <c r="I72">
        <f>INDEX(索引!$P$5:$AC$12,MATCH($D72,索引!$M$5:$M$12,0),MATCH(I$6,索引!$P$4:$AC$4,0))*ROUND(VLOOKUP($B72,原始数值!$A:$E,I$2,0)*VLOOKUP($C72,索引!$A:$D,2,0),I$3)</f>
        <v>0</v>
      </c>
      <c r="J72">
        <f>VLOOKUP($D72,索引!$M:$U,J$2,0)</f>
        <v>0</v>
      </c>
      <c r="K72">
        <f>VLOOKUP($D72,索引!$M:$X,K$2,0)*(VLOOKUP($C72,索引!$A:$I,K$2-5,0)/100)</f>
        <v>0</v>
      </c>
      <c r="L72">
        <f>VLOOKUP($D72,索引!$M:$X,L$2,0)*(VLOOKUP($C72,索引!$A:$I,L$2-5,0)/100)</f>
        <v>0</v>
      </c>
      <c r="M72">
        <f>VLOOKUP($D72,索引!$M:$Y,M$2,0)*(VLOOKUP($C72,索引!$A:$J,M$2-5,0)/100)</f>
        <v>0</v>
      </c>
      <c r="N72">
        <f>VLOOKUP($D72,索引!$M:$Z,N$2,0)*(VLOOKUP($C72,索引!$A:$K,N$2-5,0)/100)</f>
        <v>0</v>
      </c>
      <c r="P72">
        <f t="shared" ref="P72:P135" si="9">A72</f>
        <v>1006303</v>
      </c>
      <c r="Q72" t="str">
        <f t="shared" si="3"/>
        <v>EquipName_1006303</v>
      </c>
      <c r="R72" t="str">
        <f>INDEX(索引!$AF$5:$AI$29,MATCH($B72,索引!$AE$5:$AE$29,0),MATCH($C72,索引!$AF$4:$AI$4))&amp;VLOOKUP($D72,索引!$M$4:$N$12,2,0)</f>
        <v>卫士头盔</v>
      </c>
      <c r="S72" t="str">
        <f>INDEX(索引!$AL$5:$AO$29,MATCH($B72,索引!$AK$5:$AK$29,0),MATCH($C72,索引!$AL$4:$AO$4))&amp;" "&amp;VLOOKUP($D72,索引!$M$4:$O$12,3,0)</f>
        <v>Guard Helmet</v>
      </c>
    </row>
    <row r="73" spans="1:19" x14ac:dyDescent="0.2">
      <c r="A73">
        <f t="shared" si="7"/>
        <v>1006304</v>
      </c>
      <c r="B73" s="16">
        <v>6</v>
      </c>
      <c r="C73" s="30">
        <f t="shared" si="8"/>
        <v>3</v>
      </c>
      <c r="D73">
        <f t="shared" si="5"/>
        <v>4</v>
      </c>
      <c r="E73">
        <f t="shared" ref="E73:E136" si="10">IF(B73&gt;8,8,B73)*1000+C73*100+D73+1000000</f>
        <v>1006304</v>
      </c>
      <c r="F73">
        <f>INDEX(索引!$P$5:$AC$12,MATCH($D73,索引!$M$5:$M$12,0),MATCH(F$6,索引!$P$4:$AC$4,0))*ROUND(VLOOKUP($B73,原始数值!$A:$E,F$2,0)*VLOOKUP($C73,索引!$A:$D,2,0)*VLOOKUP(D73,索引!$M:$X,索引!$T$1,0),F$3)</f>
        <v>0</v>
      </c>
      <c r="G73">
        <f>INDEX(索引!$P$5:$AC$12,MATCH($D73,索引!$M$5:$M$12,0),MATCH(G$6,索引!$P$4:$AC$4,0))*ROUND(VLOOKUP($B73,原始数值!$A:$E,G$2,0)*VLOOKUP($C73,索引!$A:$D,2,0),G$3)</f>
        <v>0</v>
      </c>
      <c r="H73">
        <f>INDEX(索引!$P$5:$AC$12,MATCH($D73,索引!$M$5:$M$12,0),MATCH(H$6,索引!$P$4:$AC$4,0))*ROUND(VLOOKUP($B73,原始数值!$A:$E,H$2,0)*VLOOKUP($C73,索引!$A:$D,2,0),H$3)</f>
        <v>0</v>
      </c>
      <c r="I73">
        <f>INDEX(索引!$P$5:$AC$12,MATCH($D73,索引!$M$5:$M$12,0),MATCH(I$6,索引!$P$4:$AC$4,0))*ROUND(VLOOKUP($B73,原始数值!$A:$E,I$2,0)*VLOOKUP($C73,索引!$A:$D,2,0),I$3)</f>
        <v>9</v>
      </c>
      <c r="J73">
        <f>VLOOKUP($D73,索引!$M:$U,J$2,0)</f>
        <v>0</v>
      </c>
      <c r="K73">
        <f>VLOOKUP($D73,索引!$M:$X,K$2,0)*(VLOOKUP($C73,索引!$A:$I,K$2-5,0)/100)</f>
        <v>0</v>
      </c>
      <c r="L73">
        <f>VLOOKUP($D73,索引!$M:$X,L$2,0)*(VLOOKUP($C73,索引!$A:$I,L$2-5,0)/100)</f>
        <v>0</v>
      </c>
      <c r="M73">
        <f>VLOOKUP($D73,索引!$M:$Y,M$2,0)*(VLOOKUP($C73,索引!$A:$J,M$2-5,0)/100)</f>
        <v>0</v>
      </c>
      <c r="N73">
        <f>VLOOKUP($D73,索引!$M:$Z,N$2,0)*(VLOOKUP($C73,索引!$A:$K,N$2-5,0)/100)</f>
        <v>0</v>
      </c>
      <c r="P73">
        <f t="shared" si="9"/>
        <v>1006304</v>
      </c>
      <c r="Q73" t="str">
        <f t="shared" ref="Q73:Q136" si="11">"EquipName_"&amp;P73</f>
        <v>EquipName_1006304</v>
      </c>
      <c r="R73" t="str">
        <f>INDEX(索引!$AF$5:$AI$29,MATCH($B73,索引!$AE$5:$AE$29,0),MATCH($C73,索引!$AF$4:$AI$4))&amp;VLOOKUP($D73,索引!$M$4:$N$12,2,0)</f>
        <v>卫士鞋子</v>
      </c>
      <c r="S73" t="str">
        <f>INDEX(索引!$AL$5:$AO$29,MATCH($B73,索引!$AK$5:$AK$29,0),MATCH($C73,索引!$AL$4:$AO$4))&amp;" "&amp;VLOOKUP($D73,索引!$M$4:$O$12,3,0)</f>
        <v>Guard Boots</v>
      </c>
    </row>
    <row r="74" spans="1:19" x14ac:dyDescent="0.2">
      <c r="A74">
        <f t="shared" si="7"/>
        <v>1006411</v>
      </c>
      <c r="B74" s="16">
        <v>6</v>
      </c>
      <c r="C74" s="11">
        <f t="shared" si="8"/>
        <v>4</v>
      </c>
      <c r="D74">
        <f t="shared" si="5"/>
        <v>11</v>
      </c>
      <c r="E74">
        <f t="shared" si="10"/>
        <v>1006411</v>
      </c>
      <c r="F74">
        <f>INDEX(索引!$P$5:$AC$12,MATCH($D74,索引!$M$5:$M$12,0),MATCH(F$6,索引!$P$4:$AC$4,0))*ROUND(VLOOKUP($B74,原始数值!$A:$E,F$2,0)*VLOOKUP($C74,索引!$A:$D,2,0)*VLOOKUP(D74,索引!$M:$X,索引!$T$1,0),F$3)</f>
        <v>30</v>
      </c>
      <c r="G74">
        <f>INDEX(索引!$P$5:$AC$12,MATCH($D74,索引!$M$5:$M$12,0),MATCH(G$6,索引!$P$4:$AC$4,0))*ROUND(VLOOKUP($B74,原始数值!$A:$E,G$2,0)*VLOOKUP($C74,索引!$A:$D,2,0),G$3)</f>
        <v>0</v>
      </c>
      <c r="H74">
        <f>INDEX(索引!$P$5:$AC$12,MATCH($D74,索引!$M$5:$M$12,0),MATCH(H$6,索引!$P$4:$AC$4,0))*ROUND(VLOOKUP($B74,原始数值!$A:$E,H$2,0)*VLOOKUP($C74,索引!$A:$D,2,0),H$3)</f>
        <v>0</v>
      </c>
      <c r="I74">
        <f>INDEX(索引!$P$5:$AC$12,MATCH($D74,索引!$M$5:$M$12,0),MATCH(I$6,索引!$P$4:$AC$4,0))*ROUND(VLOOKUP($B74,原始数值!$A:$E,I$2,0)*VLOOKUP($C74,索引!$A:$D,2,0),I$3)</f>
        <v>0</v>
      </c>
      <c r="J74">
        <f>VLOOKUP($D74,索引!$M:$U,J$2,0)</f>
        <v>2</v>
      </c>
      <c r="K74">
        <f>VLOOKUP($D74,索引!$M:$X,K$2,0)*(VLOOKUP($C74,索引!$A:$I,K$2-5,0)/100)</f>
        <v>0.35000000000000003</v>
      </c>
      <c r="L74">
        <f>VLOOKUP($D74,索引!$M:$X,L$2,0)*(VLOOKUP($C74,索引!$A:$I,L$2-5,0)/100)</f>
        <v>0</v>
      </c>
      <c r="M74">
        <f>VLOOKUP($D74,索引!$M:$Y,M$2,0)*(VLOOKUP($C74,索引!$A:$J,M$2-5,0)/100)</f>
        <v>0</v>
      </c>
      <c r="N74">
        <f>VLOOKUP($D74,索引!$M:$Z,N$2,0)*(VLOOKUP($C74,索引!$A:$K,N$2-5,0)/100)</f>
        <v>0</v>
      </c>
      <c r="P74">
        <f t="shared" si="9"/>
        <v>1006411</v>
      </c>
      <c r="Q74" t="str">
        <f t="shared" si="11"/>
        <v>EquipName_1006411</v>
      </c>
      <c r="R74" t="str">
        <f>INDEX(索引!$AF$5:$AI$29,MATCH($B74,索引!$AE$5:$AE$29,0),MATCH($C74,索引!$AF$4:$AI$4))&amp;VLOOKUP($D74,索引!$M$4:$N$12,2,0)</f>
        <v>护卫长剑</v>
      </c>
      <c r="S74" t="str">
        <f>INDEX(索引!$AL$5:$AO$29,MATCH($B74,索引!$AK$5:$AK$29,0),MATCH($C74,索引!$AL$4:$AO$4))&amp;" "&amp;VLOOKUP($D74,索引!$M$4:$O$12,3,0)</f>
        <v>Centurion Sword</v>
      </c>
    </row>
    <row r="75" spans="1:19" x14ac:dyDescent="0.2">
      <c r="A75">
        <f t="shared" si="7"/>
        <v>1006412</v>
      </c>
      <c r="B75" s="16">
        <v>6</v>
      </c>
      <c r="C75" s="11">
        <f t="shared" si="8"/>
        <v>4</v>
      </c>
      <c r="D75">
        <f t="shared" si="5"/>
        <v>12</v>
      </c>
      <c r="E75">
        <f t="shared" si="10"/>
        <v>1006412</v>
      </c>
      <c r="F75">
        <f>INDEX(索引!$P$5:$AC$12,MATCH($D75,索引!$M$5:$M$12,0),MATCH(F$6,索引!$P$4:$AC$4,0))*ROUND(VLOOKUP($B75,原始数值!$A:$E,F$2,0)*VLOOKUP($C75,索引!$A:$D,2,0)*VLOOKUP(D75,索引!$M:$X,索引!$T$1,0),F$3)</f>
        <v>36</v>
      </c>
      <c r="G75">
        <f>INDEX(索引!$P$5:$AC$12,MATCH($D75,索引!$M$5:$M$12,0),MATCH(G$6,索引!$P$4:$AC$4,0))*ROUND(VLOOKUP($B75,原始数值!$A:$E,G$2,0)*VLOOKUP($C75,索引!$A:$D,2,0),G$3)</f>
        <v>0</v>
      </c>
      <c r="H75">
        <f>INDEX(索引!$P$5:$AC$12,MATCH($D75,索引!$M$5:$M$12,0),MATCH(H$6,索引!$P$4:$AC$4,0))*ROUND(VLOOKUP($B75,原始数值!$A:$E,H$2,0)*VLOOKUP($C75,索引!$A:$D,2,0),H$3)</f>
        <v>0</v>
      </c>
      <c r="I75">
        <f>INDEX(索引!$P$5:$AC$12,MATCH($D75,索引!$M$5:$M$12,0),MATCH(I$6,索引!$P$4:$AC$4,0))*ROUND(VLOOKUP($B75,原始数值!$A:$E,I$2,0)*VLOOKUP($C75,索引!$A:$D,2,0),I$3)</f>
        <v>0</v>
      </c>
      <c r="J75">
        <f>VLOOKUP($D75,索引!$M:$U,J$2,0)</f>
        <v>1</v>
      </c>
      <c r="K75">
        <f>VLOOKUP($D75,索引!$M:$X,K$2,0)*(VLOOKUP($C75,索引!$A:$I,K$2-5,0)/100)</f>
        <v>0</v>
      </c>
      <c r="L75">
        <f>VLOOKUP($D75,索引!$M:$X,L$2,0)*(VLOOKUP($C75,索引!$A:$I,L$2-5,0)/100)</f>
        <v>0</v>
      </c>
      <c r="M75">
        <f>VLOOKUP($D75,索引!$M:$Y,M$2,0)*(VLOOKUP($C75,索引!$A:$J,M$2-5,0)/100)</f>
        <v>54</v>
      </c>
      <c r="N75">
        <f>VLOOKUP($D75,索引!$M:$Z,N$2,0)*(VLOOKUP($C75,索引!$A:$K,N$2-5,0)/100)</f>
        <v>0</v>
      </c>
      <c r="P75">
        <f t="shared" si="9"/>
        <v>1006412</v>
      </c>
      <c r="Q75" t="str">
        <f t="shared" si="11"/>
        <v>EquipName_1006412</v>
      </c>
      <c r="R75" t="str">
        <f>INDEX(索引!$AF$5:$AI$29,MATCH($B75,索引!$AE$5:$AE$29,0),MATCH($C75,索引!$AF$4:$AI$4))&amp;VLOOKUP($D75,索引!$M$4:$N$12,2,0)</f>
        <v>护卫长杖</v>
      </c>
      <c r="S75" t="str">
        <f>INDEX(索引!$AL$5:$AO$29,MATCH($B75,索引!$AK$5:$AK$29,0),MATCH($C75,索引!$AL$4:$AO$4))&amp;" "&amp;VLOOKUP($D75,索引!$M$4:$O$12,3,0)</f>
        <v>Centurion Staff</v>
      </c>
    </row>
    <row r="76" spans="1:19" x14ac:dyDescent="0.2">
      <c r="A76">
        <f t="shared" si="7"/>
        <v>1006413</v>
      </c>
      <c r="B76" s="16">
        <v>6</v>
      </c>
      <c r="C76" s="11">
        <f t="shared" si="8"/>
        <v>4</v>
      </c>
      <c r="D76">
        <f t="shared" si="5"/>
        <v>13</v>
      </c>
      <c r="E76">
        <f t="shared" si="10"/>
        <v>1006413</v>
      </c>
      <c r="F76">
        <f>INDEX(索引!$P$5:$AC$12,MATCH($D76,索引!$M$5:$M$12,0),MATCH(F$6,索引!$P$4:$AC$4,0))*ROUND(VLOOKUP($B76,原始数值!$A:$E,F$2,0)*VLOOKUP($C76,索引!$A:$D,2,0)*VLOOKUP(D76,索引!$M:$X,索引!$T$1,0),F$3)</f>
        <v>33</v>
      </c>
      <c r="G76">
        <f>INDEX(索引!$P$5:$AC$12,MATCH($D76,索引!$M$5:$M$12,0),MATCH(G$6,索引!$P$4:$AC$4,0))*ROUND(VLOOKUP($B76,原始数值!$A:$E,G$2,0)*VLOOKUP($C76,索引!$A:$D,2,0),G$3)</f>
        <v>0</v>
      </c>
      <c r="H76">
        <f>INDEX(索引!$P$5:$AC$12,MATCH($D76,索引!$M$5:$M$12,0),MATCH(H$6,索引!$P$4:$AC$4,0))*ROUND(VLOOKUP($B76,原始数值!$A:$E,H$2,0)*VLOOKUP($C76,索引!$A:$D,2,0),H$3)</f>
        <v>0</v>
      </c>
      <c r="I76">
        <f>INDEX(索引!$P$5:$AC$12,MATCH($D76,索引!$M$5:$M$12,0),MATCH(I$6,索引!$P$4:$AC$4,0))*ROUND(VLOOKUP($B76,原始数值!$A:$E,I$2,0)*VLOOKUP($C76,索引!$A:$D,2,0),I$3)</f>
        <v>0</v>
      </c>
      <c r="J76">
        <f>VLOOKUP($D76,索引!$M:$U,J$2,0)</f>
        <v>1.75</v>
      </c>
      <c r="K76">
        <f>VLOOKUP($D76,索引!$M:$X,K$2,0)*(VLOOKUP($C76,索引!$A:$I,K$2-5,0)/100)</f>
        <v>0</v>
      </c>
      <c r="L76">
        <f>VLOOKUP($D76,索引!$M:$X,L$2,0)*(VLOOKUP($C76,索引!$A:$I,L$2-5,0)/100)</f>
        <v>72</v>
      </c>
      <c r="M76">
        <f>VLOOKUP($D76,索引!$M:$Y,M$2,0)*(VLOOKUP($C76,索引!$A:$J,M$2-5,0)/100)</f>
        <v>0</v>
      </c>
      <c r="N76">
        <f>VLOOKUP($D76,索引!$M:$Z,N$2,0)*(VLOOKUP($C76,索引!$A:$K,N$2-5,0)/100)</f>
        <v>0</v>
      </c>
      <c r="P76">
        <f t="shared" si="9"/>
        <v>1006413</v>
      </c>
      <c r="Q76" t="str">
        <f t="shared" si="11"/>
        <v>EquipName_1006413</v>
      </c>
      <c r="R76" t="str">
        <f>INDEX(索引!$AF$5:$AI$29,MATCH($B76,索引!$AE$5:$AE$29,0),MATCH($C76,索引!$AF$4:$AI$4))&amp;VLOOKUP($D76,索引!$M$4:$N$12,2,0)</f>
        <v>护卫长弓</v>
      </c>
      <c r="S76" t="str">
        <f>INDEX(索引!$AL$5:$AO$29,MATCH($B76,索引!$AK$5:$AK$29,0),MATCH($C76,索引!$AL$4:$AO$4))&amp;" "&amp;VLOOKUP($D76,索引!$M$4:$O$12,3,0)</f>
        <v>Centurion Bow</v>
      </c>
    </row>
    <row r="77" spans="1:19" x14ac:dyDescent="0.2">
      <c r="A77">
        <f t="shared" si="7"/>
        <v>1006402</v>
      </c>
      <c r="B77" s="16">
        <v>6</v>
      </c>
      <c r="C77" s="11">
        <f t="shared" si="8"/>
        <v>4</v>
      </c>
      <c r="D77">
        <f t="shared" si="5"/>
        <v>2</v>
      </c>
      <c r="E77">
        <f t="shared" si="10"/>
        <v>1006402</v>
      </c>
      <c r="F77">
        <f>INDEX(索引!$P$5:$AC$12,MATCH($D77,索引!$M$5:$M$12,0),MATCH(F$6,索引!$P$4:$AC$4,0))*ROUND(VLOOKUP($B77,原始数值!$A:$E,F$2,0)*VLOOKUP($C77,索引!$A:$D,2,0)*VLOOKUP(D77,索引!$M:$X,索引!$T$1,0),F$3)</f>
        <v>0</v>
      </c>
      <c r="G77">
        <f>INDEX(索引!$P$5:$AC$12,MATCH($D77,索引!$M$5:$M$12,0),MATCH(G$6,索引!$P$4:$AC$4,0))*ROUND(VLOOKUP($B77,原始数值!$A:$E,G$2,0)*VLOOKUP($C77,索引!$A:$D,2,0),G$3)</f>
        <v>200</v>
      </c>
      <c r="H77">
        <f>INDEX(索引!$P$5:$AC$12,MATCH($D77,索引!$M$5:$M$12,0),MATCH(H$6,索引!$P$4:$AC$4,0))*ROUND(VLOOKUP($B77,原始数值!$A:$E,H$2,0)*VLOOKUP($C77,索引!$A:$D,2,0),H$3)</f>
        <v>0</v>
      </c>
      <c r="I77">
        <f>INDEX(索引!$P$5:$AC$12,MATCH($D77,索引!$M$5:$M$12,0),MATCH(I$6,索引!$P$4:$AC$4,0))*ROUND(VLOOKUP($B77,原始数值!$A:$E,I$2,0)*VLOOKUP($C77,索引!$A:$D,2,0),I$3)</f>
        <v>0</v>
      </c>
      <c r="J77">
        <f>VLOOKUP($D77,索引!$M:$U,J$2,0)</f>
        <v>0</v>
      </c>
      <c r="K77">
        <f>VLOOKUP($D77,索引!$M:$X,K$2,0)*(VLOOKUP($C77,索引!$A:$I,K$2-5,0)/100)</f>
        <v>0</v>
      </c>
      <c r="L77">
        <f>VLOOKUP($D77,索引!$M:$X,L$2,0)*(VLOOKUP($C77,索引!$A:$I,L$2-5,0)/100)</f>
        <v>0</v>
      </c>
      <c r="M77">
        <f>VLOOKUP($D77,索引!$M:$Y,M$2,0)*(VLOOKUP($C77,索引!$A:$J,M$2-5,0)/100)</f>
        <v>0</v>
      </c>
      <c r="N77">
        <f>VLOOKUP($D77,索引!$M:$Z,N$2,0)*(VLOOKUP($C77,索引!$A:$K,N$2-5,0)/100)</f>
        <v>0</v>
      </c>
      <c r="P77">
        <f t="shared" si="9"/>
        <v>1006402</v>
      </c>
      <c r="Q77" t="str">
        <f t="shared" si="11"/>
        <v>EquipName_1006402</v>
      </c>
      <c r="R77" t="str">
        <f>INDEX(索引!$AF$5:$AI$29,MATCH($B77,索引!$AE$5:$AE$29,0),MATCH($C77,索引!$AF$4:$AI$4))&amp;VLOOKUP($D77,索引!$M$4:$N$12,2,0)</f>
        <v>护卫长护甲</v>
      </c>
      <c r="S77" t="str">
        <f>INDEX(索引!$AL$5:$AO$29,MATCH($B77,索引!$AK$5:$AK$29,0),MATCH($C77,索引!$AL$4:$AO$4))&amp;" "&amp;VLOOKUP($D77,索引!$M$4:$O$12,3,0)</f>
        <v>Centurion Armor</v>
      </c>
    </row>
    <row r="78" spans="1:19" x14ac:dyDescent="0.2">
      <c r="A78">
        <f t="shared" si="7"/>
        <v>1006403</v>
      </c>
      <c r="B78" s="16">
        <v>6</v>
      </c>
      <c r="C78" s="11">
        <f t="shared" si="8"/>
        <v>4</v>
      </c>
      <c r="D78">
        <f t="shared" ref="D78:D141" si="12">D72</f>
        <v>3</v>
      </c>
      <c r="E78">
        <f t="shared" si="10"/>
        <v>1006403</v>
      </c>
      <c r="F78">
        <f>INDEX(索引!$P$5:$AC$12,MATCH($D78,索引!$M$5:$M$12,0),MATCH(F$6,索引!$P$4:$AC$4,0))*ROUND(VLOOKUP($B78,原始数值!$A:$E,F$2,0)*VLOOKUP($C78,索引!$A:$D,2,0)*VLOOKUP(D78,索引!$M:$X,索引!$T$1,0),F$3)</f>
        <v>0</v>
      </c>
      <c r="G78">
        <f>INDEX(索引!$P$5:$AC$12,MATCH($D78,索引!$M$5:$M$12,0),MATCH(G$6,索引!$P$4:$AC$4,0))*ROUND(VLOOKUP($B78,原始数值!$A:$E,G$2,0)*VLOOKUP($C78,索引!$A:$D,2,0),G$3)</f>
        <v>0</v>
      </c>
      <c r="H78">
        <f>INDEX(索引!$P$5:$AC$12,MATCH($D78,索引!$M$5:$M$12,0),MATCH(H$6,索引!$P$4:$AC$4,0))*ROUND(VLOOKUP($B78,原始数值!$A:$E,H$2,0)*VLOOKUP($C78,索引!$A:$D,2,0),H$3)</f>
        <v>84</v>
      </c>
      <c r="I78">
        <f>INDEX(索引!$P$5:$AC$12,MATCH($D78,索引!$M$5:$M$12,0),MATCH(I$6,索引!$P$4:$AC$4,0))*ROUND(VLOOKUP($B78,原始数值!$A:$E,I$2,0)*VLOOKUP($C78,索引!$A:$D,2,0),I$3)</f>
        <v>0</v>
      </c>
      <c r="J78">
        <f>VLOOKUP($D78,索引!$M:$U,J$2,0)</f>
        <v>0</v>
      </c>
      <c r="K78">
        <f>VLOOKUP($D78,索引!$M:$X,K$2,0)*(VLOOKUP($C78,索引!$A:$I,K$2-5,0)/100)</f>
        <v>0</v>
      </c>
      <c r="L78">
        <f>VLOOKUP($D78,索引!$M:$X,L$2,0)*(VLOOKUP($C78,索引!$A:$I,L$2-5,0)/100)</f>
        <v>0</v>
      </c>
      <c r="M78">
        <f>VLOOKUP($D78,索引!$M:$Y,M$2,0)*(VLOOKUP($C78,索引!$A:$J,M$2-5,0)/100)</f>
        <v>0</v>
      </c>
      <c r="N78">
        <f>VLOOKUP($D78,索引!$M:$Z,N$2,0)*(VLOOKUP($C78,索引!$A:$K,N$2-5,0)/100)</f>
        <v>0</v>
      </c>
      <c r="P78">
        <f t="shared" si="9"/>
        <v>1006403</v>
      </c>
      <c r="Q78" t="str">
        <f t="shared" si="11"/>
        <v>EquipName_1006403</v>
      </c>
      <c r="R78" t="str">
        <f>INDEX(索引!$AF$5:$AI$29,MATCH($B78,索引!$AE$5:$AE$29,0),MATCH($C78,索引!$AF$4:$AI$4))&amp;VLOOKUP($D78,索引!$M$4:$N$12,2,0)</f>
        <v>护卫长头盔</v>
      </c>
      <c r="S78" t="str">
        <f>INDEX(索引!$AL$5:$AO$29,MATCH($B78,索引!$AK$5:$AK$29,0),MATCH($C78,索引!$AL$4:$AO$4))&amp;" "&amp;VLOOKUP($D78,索引!$M$4:$O$12,3,0)</f>
        <v>Centurion Helmet</v>
      </c>
    </row>
    <row r="79" spans="1:19" x14ac:dyDescent="0.2">
      <c r="A79">
        <f t="shared" si="7"/>
        <v>1006404</v>
      </c>
      <c r="B79" s="16">
        <v>6</v>
      </c>
      <c r="C79" s="11">
        <f t="shared" si="8"/>
        <v>4</v>
      </c>
      <c r="D79">
        <f t="shared" si="12"/>
        <v>4</v>
      </c>
      <c r="E79">
        <f t="shared" si="10"/>
        <v>1006404</v>
      </c>
      <c r="F79">
        <f>INDEX(索引!$P$5:$AC$12,MATCH($D79,索引!$M$5:$M$12,0),MATCH(F$6,索引!$P$4:$AC$4,0))*ROUND(VLOOKUP($B79,原始数值!$A:$E,F$2,0)*VLOOKUP($C79,索引!$A:$D,2,0)*VLOOKUP(D79,索引!$M:$X,索引!$T$1,0),F$3)</f>
        <v>0</v>
      </c>
      <c r="G79">
        <f>INDEX(索引!$P$5:$AC$12,MATCH($D79,索引!$M$5:$M$12,0),MATCH(G$6,索引!$P$4:$AC$4,0))*ROUND(VLOOKUP($B79,原始数值!$A:$E,G$2,0)*VLOOKUP($C79,索引!$A:$D,2,0),G$3)</f>
        <v>0</v>
      </c>
      <c r="H79">
        <f>INDEX(索引!$P$5:$AC$12,MATCH($D79,索引!$M$5:$M$12,0),MATCH(H$6,索引!$P$4:$AC$4,0))*ROUND(VLOOKUP($B79,原始数值!$A:$E,H$2,0)*VLOOKUP($C79,索引!$A:$D,2,0),H$3)</f>
        <v>0</v>
      </c>
      <c r="I79">
        <f>INDEX(索引!$P$5:$AC$12,MATCH($D79,索引!$M$5:$M$12,0),MATCH(I$6,索引!$P$4:$AC$4,0))*ROUND(VLOOKUP($B79,原始数值!$A:$E,I$2,0)*VLOOKUP($C79,索引!$A:$D,2,0),I$3)</f>
        <v>12</v>
      </c>
      <c r="J79">
        <f>VLOOKUP($D79,索引!$M:$U,J$2,0)</f>
        <v>0</v>
      </c>
      <c r="K79">
        <f>VLOOKUP($D79,索引!$M:$X,K$2,0)*(VLOOKUP($C79,索引!$A:$I,K$2-5,0)/100)</f>
        <v>0</v>
      </c>
      <c r="L79">
        <f>VLOOKUP($D79,索引!$M:$X,L$2,0)*(VLOOKUP($C79,索引!$A:$I,L$2-5,0)/100)</f>
        <v>0</v>
      </c>
      <c r="M79">
        <f>VLOOKUP($D79,索引!$M:$Y,M$2,0)*(VLOOKUP($C79,索引!$A:$J,M$2-5,0)/100)</f>
        <v>0</v>
      </c>
      <c r="N79">
        <f>VLOOKUP($D79,索引!$M:$Z,N$2,0)*(VLOOKUP($C79,索引!$A:$K,N$2-5,0)/100)</f>
        <v>0</v>
      </c>
      <c r="P79">
        <f t="shared" si="9"/>
        <v>1006404</v>
      </c>
      <c r="Q79" t="str">
        <f t="shared" si="11"/>
        <v>EquipName_1006404</v>
      </c>
      <c r="R79" t="str">
        <f>INDEX(索引!$AF$5:$AI$29,MATCH($B79,索引!$AE$5:$AE$29,0),MATCH($C79,索引!$AF$4:$AI$4))&amp;VLOOKUP($D79,索引!$M$4:$N$12,2,0)</f>
        <v>护卫长鞋子</v>
      </c>
      <c r="S79" t="str">
        <f>INDEX(索引!$AL$5:$AO$29,MATCH($B79,索引!$AK$5:$AK$29,0),MATCH($C79,索引!$AL$4:$AO$4))&amp;" "&amp;VLOOKUP($D79,索引!$M$4:$O$12,3,0)</f>
        <v>Centurion Boots</v>
      </c>
    </row>
    <row r="80" spans="1:19" x14ac:dyDescent="0.2">
      <c r="A80">
        <f t="shared" si="7"/>
        <v>1008111</v>
      </c>
      <c r="B80" s="15">
        <v>8</v>
      </c>
      <c r="C80" s="55">
        <v>1</v>
      </c>
      <c r="D80">
        <f t="shared" si="12"/>
        <v>11</v>
      </c>
      <c r="E80">
        <f t="shared" si="10"/>
        <v>1008111</v>
      </c>
      <c r="F80">
        <f>INDEX(索引!$P$5:$AC$12,MATCH($D80,索引!$M$5:$M$12,0),MATCH(F$6,索引!$P$4:$AC$4,0))*ROUND(VLOOKUP($B80,原始数值!$A:$E,F$2,0)*VLOOKUP($C80,索引!$A:$D,2,0)*VLOOKUP(D80,索引!$M:$X,索引!$T$1,0),F$3)</f>
        <v>10</v>
      </c>
      <c r="G80">
        <f>INDEX(索引!$P$5:$AC$12,MATCH($D80,索引!$M$5:$M$12,0),MATCH(G$6,索引!$P$4:$AC$4,0))*ROUND(VLOOKUP($B80,原始数值!$A:$E,G$2,0)*VLOOKUP($C80,索引!$A:$D,2,0),G$3)</f>
        <v>0</v>
      </c>
      <c r="H80">
        <f>INDEX(索引!$P$5:$AC$12,MATCH($D80,索引!$M$5:$M$12,0),MATCH(H$6,索引!$P$4:$AC$4,0))*ROUND(VLOOKUP($B80,原始数值!$A:$E,H$2,0)*VLOOKUP($C80,索引!$A:$D,2,0),H$3)</f>
        <v>0</v>
      </c>
      <c r="I80">
        <f>INDEX(索引!$P$5:$AC$12,MATCH($D80,索引!$M$5:$M$12,0),MATCH(I$6,索引!$P$4:$AC$4,0))*ROUND(VLOOKUP($B80,原始数值!$A:$E,I$2,0)*VLOOKUP($C80,索引!$A:$D,2,0),I$3)</f>
        <v>0</v>
      </c>
      <c r="J80">
        <f>VLOOKUP($D80,索引!$M:$U,J$2,0)</f>
        <v>2</v>
      </c>
      <c r="K80">
        <f>VLOOKUP($D80,索引!$M:$X,K$2,0)*(VLOOKUP($C80,索引!$A:$I,K$2-5,0)/100)</f>
        <v>0.1</v>
      </c>
      <c r="L80">
        <f>VLOOKUP($D80,索引!$M:$X,L$2,0)*(VLOOKUP($C80,索引!$A:$I,L$2-5,0)/100)</f>
        <v>0</v>
      </c>
      <c r="M80">
        <f>VLOOKUP($D80,索引!$M:$Y,M$2,0)*(VLOOKUP($C80,索引!$A:$J,M$2-5,0)/100)</f>
        <v>0</v>
      </c>
      <c r="N80">
        <f>VLOOKUP($D80,索引!$M:$Z,N$2,0)*(VLOOKUP($C80,索引!$A:$K,N$2-5,0)/100)</f>
        <v>0</v>
      </c>
      <c r="P80">
        <f t="shared" si="9"/>
        <v>1008111</v>
      </c>
      <c r="Q80" t="str">
        <f t="shared" si="11"/>
        <v>EquipName_1008111</v>
      </c>
      <c r="R80" t="str">
        <f>INDEX(索引!$AF$5:$AI$29,MATCH($B80,索引!$AE$5:$AE$29,0),MATCH($C80,索引!$AF$4:$AI$4))&amp;VLOOKUP($D80,索引!$M$4:$N$12,2,0)</f>
        <v>勇士剑</v>
      </c>
      <c r="S80" t="str">
        <f>INDEX(索引!$AL$5:$AO$29,MATCH($B80,索引!$AK$5:$AK$29,0),MATCH($C80,索引!$AL$4:$AO$4))&amp;" "&amp;VLOOKUP($D80,索引!$M$4:$O$12,3,0)</f>
        <v>Brave Sword</v>
      </c>
    </row>
    <row r="81" spans="1:19" x14ac:dyDescent="0.2">
      <c r="A81">
        <f t="shared" si="7"/>
        <v>1008112</v>
      </c>
      <c r="B81" s="15">
        <v>8</v>
      </c>
      <c r="C81" s="55">
        <v>1</v>
      </c>
      <c r="D81">
        <f t="shared" si="12"/>
        <v>12</v>
      </c>
      <c r="E81">
        <f t="shared" si="10"/>
        <v>1008112</v>
      </c>
      <c r="F81">
        <f>INDEX(索引!$P$5:$AC$12,MATCH($D81,索引!$M$5:$M$12,0),MATCH(F$6,索引!$P$4:$AC$4,0))*ROUND(VLOOKUP($B81,原始数值!$A:$E,F$2,0)*VLOOKUP($C81,索引!$A:$D,2,0)*VLOOKUP(D81,索引!$M:$X,索引!$T$1,0),F$3)</f>
        <v>11</v>
      </c>
      <c r="G81">
        <f>INDEX(索引!$P$5:$AC$12,MATCH($D81,索引!$M$5:$M$12,0),MATCH(G$6,索引!$P$4:$AC$4,0))*ROUND(VLOOKUP($B81,原始数值!$A:$E,G$2,0)*VLOOKUP($C81,索引!$A:$D,2,0),G$3)</f>
        <v>0</v>
      </c>
      <c r="H81">
        <f>INDEX(索引!$P$5:$AC$12,MATCH($D81,索引!$M$5:$M$12,0),MATCH(H$6,索引!$P$4:$AC$4,0))*ROUND(VLOOKUP($B81,原始数值!$A:$E,H$2,0)*VLOOKUP($C81,索引!$A:$D,2,0),H$3)</f>
        <v>0</v>
      </c>
      <c r="I81">
        <f>INDEX(索引!$P$5:$AC$12,MATCH($D81,索引!$M$5:$M$12,0),MATCH(I$6,索引!$P$4:$AC$4,0))*ROUND(VLOOKUP($B81,原始数值!$A:$E,I$2,0)*VLOOKUP($C81,索引!$A:$D,2,0),I$3)</f>
        <v>0</v>
      </c>
      <c r="J81">
        <f>VLOOKUP($D81,索引!$M:$U,J$2,0)</f>
        <v>1</v>
      </c>
      <c r="K81">
        <f>VLOOKUP($D81,索引!$M:$X,K$2,0)*(VLOOKUP($C81,索引!$A:$I,K$2-5,0)/100)</f>
        <v>0</v>
      </c>
      <c r="L81">
        <f>VLOOKUP($D81,索引!$M:$X,L$2,0)*(VLOOKUP($C81,索引!$A:$I,L$2-5,0)/100)</f>
        <v>0</v>
      </c>
      <c r="M81">
        <f>VLOOKUP($D81,索引!$M:$Y,M$2,0)*(VLOOKUP($C81,索引!$A:$J,M$2-5,0)/100)</f>
        <v>30</v>
      </c>
      <c r="N81">
        <f>VLOOKUP($D81,索引!$M:$Z,N$2,0)*(VLOOKUP($C81,索引!$A:$K,N$2-5,0)/100)</f>
        <v>0</v>
      </c>
      <c r="P81">
        <f t="shared" si="9"/>
        <v>1008112</v>
      </c>
      <c r="Q81" t="str">
        <f t="shared" si="11"/>
        <v>EquipName_1008112</v>
      </c>
      <c r="R81" t="str">
        <f>INDEX(索引!$AF$5:$AI$29,MATCH($B81,索引!$AE$5:$AE$29,0),MATCH($C81,索引!$AF$4:$AI$4))&amp;VLOOKUP($D81,索引!$M$4:$N$12,2,0)</f>
        <v>勇士杖</v>
      </c>
      <c r="S81" t="str">
        <f>INDEX(索引!$AL$5:$AO$29,MATCH($B81,索引!$AK$5:$AK$29,0),MATCH($C81,索引!$AL$4:$AO$4))&amp;" "&amp;VLOOKUP($D81,索引!$M$4:$O$12,3,0)</f>
        <v>Brave Staff</v>
      </c>
    </row>
    <row r="82" spans="1:19" x14ac:dyDescent="0.2">
      <c r="A82">
        <f t="shared" si="7"/>
        <v>1008113</v>
      </c>
      <c r="B82" s="15">
        <v>8</v>
      </c>
      <c r="C82" s="55">
        <v>1</v>
      </c>
      <c r="D82">
        <f t="shared" si="12"/>
        <v>13</v>
      </c>
      <c r="E82">
        <f t="shared" si="10"/>
        <v>1008113</v>
      </c>
      <c r="F82">
        <f>INDEX(索引!$P$5:$AC$12,MATCH($D82,索引!$M$5:$M$12,0),MATCH(F$6,索引!$P$4:$AC$4,0))*ROUND(VLOOKUP($B82,原始数值!$A:$E,F$2,0)*VLOOKUP($C82,索引!$A:$D,2,0)*VLOOKUP(D82,索引!$M:$X,索引!$T$1,0),F$3)</f>
        <v>10</v>
      </c>
      <c r="G82">
        <f>INDEX(索引!$P$5:$AC$12,MATCH($D82,索引!$M$5:$M$12,0),MATCH(G$6,索引!$P$4:$AC$4,0))*ROUND(VLOOKUP($B82,原始数值!$A:$E,G$2,0)*VLOOKUP($C82,索引!$A:$D,2,0),G$3)</f>
        <v>0</v>
      </c>
      <c r="H82">
        <f>INDEX(索引!$P$5:$AC$12,MATCH($D82,索引!$M$5:$M$12,0),MATCH(H$6,索引!$P$4:$AC$4,0))*ROUND(VLOOKUP($B82,原始数值!$A:$E,H$2,0)*VLOOKUP($C82,索引!$A:$D,2,0),H$3)</f>
        <v>0</v>
      </c>
      <c r="I82">
        <f>INDEX(索引!$P$5:$AC$12,MATCH($D82,索引!$M$5:$M$12,0),MATCH(I$6,索引!$P$4:$AC$4,0))*ROUND(VLOOKUP($B82,原始数值!$A:$E,I$2,0)*VLOOKUP($C82,索引!$A:$D,2,0),I$3)</f>
        <v>0</v>
      </c>
      <c r="J82">
        <f>VLOOKUP($D82,索引!$M:$U,J$2,0)</f>
        <v>1.75</v>
      </c>
      <c r="K82">
        <f>VLOOKUP($D82,索引!$M:$X,K$2,0)*(VLOOKUP($C82,索引!$A:$I,K$2-5,0)/100)</f>
        <v>0</v>
      </c>
      <c r="L82">
        <f>VLOOKUP($D82,索引!$M:$X,L$2,0)*(VLOOKUP($C82,索引!$A:$I,L$2-5,0)/100)</f>
        <v>40</v>
      </c>
      <c r="M82">
        <f>VLOOKUP($D82,索引!$M:$Y,M$2,0)*(VLOOKUP($C82,索引!$A:$J,M$2-5,0)/100)</f>
        <v>0</v>
      </c>
      <c r="N82">
        <f>VLOOKUP($D82,索引!$M:$Z,N$2,0)*(VLOOKUP($C82,索引!$A:$K,N$2-5,0)/100)</f>
        <v>0</v>
      </c>
      <c r="P82">
        <f t="shared" si="9"/>
        <v>1008113</v>
      </c>
      <c r="Q82" t="str">
        <f t="shared" si="11"/>
        <v>EquipName_1008113</v>
      </c>
      <c r="R82" t="str">
        <f>INDEX(索引!$AF$5:$AI$29,MATCH($B82,索引!$AE$5:$AE$29,0),MATCH($C82,索引!$AF$4:$AI$4))&amp;VLOOKUP($D82,索引!$M$4:$N$12,2,0)</f>
        <v>勇士弓</v>
      </c>
      <c r="S82" t="str">
        <f>INDEX(索引!$AL$5:$AO$29,MATCH($B82,索引!$AK$5:$AK$29,0),MATCH($C82,索引!$AL$4:$AO$4))&amp;" "&amp;VLOOKUP($D82,索引!$M$4:$O$12,3,0)</f>
        <v>Brave Bow</v>
      </c>
    </row>
    <row r="83" spans="1:19" x14ac:dyDescent="0.2">
      <c r="A83">
        <f t="shared" si="7"/>
        <v>1008102</v>
      </c>
      <c r="B83" s="15">
        <v>8</v>
      </c>
      <c r="C83" s="55">
        <v>1</v>
      </c>
      <c r="D83">
        <f t="shared" si="12"/>
        <v>2</v>
      </c>
      <c r="E83">
        <f t="shared" si="10"/>
        <v>1008102</v>
      </c>
      <c r="F83">
        <f>INDEX(索引!$P$5:$AC$12,MATCH($D83,索引!$M$5:$M$12,0),MATCH(F$6,索引!$P$4:$AC$4,0))*ROUND(VLOOKUP($B83,原始数值!$A:$E,F$2,0)*VLOOKUP($C83,索引!$A:$D,2,0)*VLOOKUP(D83,索引!$M:$X,索引!$T$1,0),F$3)</f>
        <v>0</v>
      </c>
      <c r="G83">
        <f>INDEX(索引!$P$5:$AC$12,MATCH($D83,索引!$M$5:$M$12,0),MATCH(G$6,索引!$P$4:$AC$4,0))*ROUND(VLOOKUP($B83,原始数值!$A:$E,G$2,0)*VLOOKUP($C83,索引!$A:$D,2,0),G$3)</f>
        <v>60</v>
      </c>
      <c r="H83">
        <f>INDEX(索引!$P$5:$AC$12,MATCH($D83,索引!$M$5:$M$12,0),MATCH(H$6,索引!$P$4:$AC$4,0))*ROUND(VLOOKUP($B83,原始数值!$A:$E,H$2,0)*VLOOKUP($C83,索引!$A:$D,2,0),H$3)</f>
        <v>0</v>
      </c>
      <c r="I83">
        <f>INDEX(索引!$P$5:$AC$12,MATCH($D83,索引!$M$5:$M$12,0),MATCH(I$6,索引!$P$4:$AC$4,0))*ROUND(VLOOKUP($B83,原始数值!$A:$E,I$2,0)*VLOOKUP($C83,索引!$A:$D,2,0),I$3)</f>
        <v>0</v>
      </c>
      <c r="J83">
        <f>VLOOKUP($D83,索引!$M:$U,J$2,0)</f>
        <v>0</v>
      </c>
      <c r="K83">
        <f>VLOOKUP($D83,索引!$M:$X,K$2,0)*(VLOOKUP($C83,索引!$A:$I,K$2-5,0)/100)</f>
        <v>0</v>
      </c>
      <c r="L83">
        <f>VLOOKUP($D83,索引!$M:$X,L$2,0)*(VLOOKUP($C83,索引!$A:$I,L$2-5,0)/100)</f>
        <v>0</v>
      </c>
      <c r="M83">
        <f>VLOOKUP($D83,索引!$M:$Y,M$2,0)*(VLOOKUP($C83,索引!$A:$J,M$2-5,0)/100)</f>
        <v>0</v>
      </c>
      <c r="N83">
        <f>VLOOKUP($D83,索引!$M:$Z,N$2,0)*(VLOOKUP($C83,索引!$A:$K,N$2-5,0)/100)</f>
        <v>0</v>
      </c>
      <c r="P83">
        <f t="shared" si="9"/>
        <v>1008102</v>
      </c>
      <c r="Q83" t="str">
        <f t="shared" si="11"/>
        <v>EquipName_1008102</v>
      </c>
      <c r="R83" t="str">
        <f>INDEX(索引!$AF$5:$AI$29,MATCH($B83,索引!$AE$5:$AE$29,0),MATCH($C83,索引!$AF$4:$AI$4))&amp;VLOOKUP($D83,索引!$M$4:$N$12,2,0)</f>
        <v>勇士护甲</v>
      </c>
      <c r="S83" t="str">
        <f>INDEX(索引!$AL$5:$AO$29,MATCH($B83,索引!$AK$5:$AK$29,0),MATCH($C83,索引!$AL$4:$AO$4))&amp;" "&amp;VLOOKUP($D83,索引!$M$4:$O$12,3,0)</f>
        <v>Brave Armor</v>
      </c>
    </row>
    <row r="84" spans="1:19" x14ac:dyDescent="0.2">
      <c r="A84">
        <f t="shared" si="7"/>
        <v>1008103</v>
      </c>
      <c r="B84" s="15">
        <v>8</v>
      </c>
      <c r="C84" s="55">
        <v>1</v>
      </c>
      <c r="D84">
        <f t="shared" si="12"/>
        <v>3</v>
      </c>
      <c r="E84">
        <f t="shared" si="10"/>
        <v>1008103</v>
      </c>
      <c r="F84">
        <f>INDEX(索引!$P$5:$AC$12,MATCH($D84,索引!$M$5:$M$12,0),MATCH(F$6,索引!$P$4:$AC$4,0))*ROUND(VLOOKUP($B84,原始数值!$A:$E,F$2,0)*VLOOKUP($C84,索引!$A:$D,2,0)*VLOOKUP(D84,索引!$M:$X,索引!$T$1,0),F$3)</f>
        <v>0</v>
      </c>
      <c r="G84">
        <f>INDEX(索引!$P$5:$AC$12,MATCH($D84,索引!$M$5:$M$12,0),MATCH(G$6,索引!$P$4:$AC$4,0))*ROUND(VLOOKUP($B84,原始数值!$A:$E,G$2,0)*VLOOKUP($C84,索引!$A:$D,2,0),G$3)</f>
        <v>0</v>
      </c>
      <c r="H84">
        <f>INDEX(索引!$P$5:$AC$12,MATCH($D84,索引!$M$5:$M$12,0),MATCH(H$6,索引!$P$4:$AC$4,0))*ROUND(VLOOKUP($B84,原始数值!$A:$E,H$2,0)*VLOOKUP($C84,索引!$A:$D,2,0),H$3)</f>
        <v>27</v>
      </c>
      <c r="I84">
        <f>INDEX(索引!$P$5:$AC$12,MATCH($D84,索引!$M$5:$M$12,0),MATCH(I$6,索引!$P$4:$AC$4,0))*ROUND(VLOOKUP($B84,原始数值!$A:$E,I$2,0)*VLOOKUP($C84,索引!$A:$D,2,0),I$3)</f>
        <v>0</v>
      </c>
      <c r="J84">
        <f>VLOOKUP($D84,索引!$M:$U,J$2,0)</f>
        <v>0</v>
      </c>
      <c r="K84">
        <f>VLOOKUP($D84,索引!$M:$X,K$2,0)*(VLOOKUP($C84,索引!$A:$I,K$2-5,0)/100)</f>
        <v>0</v>
      </c>
      <c r="L84">
        <f>VLOOKUP($D84,索引!$M:$X,L$2,0)*(VLOOKUP($C84,索引!$A:$I,L$2-5,0)/100)</f>
        <v>0</v>
      </c>
      <c r="M84">
        <f>VLOOKUP($D84,索引!$M:$Y,M$2,0)*(VLOOKUP($C84,索引!$A:$J,M$2-5,0)/100)</f>
        <v>0</v>
      </c>
      <c r="N84">
        <f>VLOOKUP($D84,索引!$M:$Z,N$2,0)*(VLOOKUP($C84,索引!$A:$K,N$2-5,0)/100)</f>
        <v>0</v>
      </c>
      <c r="P84">
        <f t="shared" si="9"/>
        <v>1008103</v>
      </c>
      <c r="Q84" t="str">
        <f t="shared" si="11"/>
        <v>EquipName_1008103</v>
      </c>
      <c r="R84" t="str">
        <f>INDEX(索引!$AF$5:$AI$29,MATCH($B84,索引!$AE$5:$AE$29,0),MATCH($C84,索引!$AF$4:$AI$4))&amp;VLOOKUP($D84,索引!$M$4:$N$12,2,0)</f>
        <v>勇士头盔</v>
      </c>
      <c r="S84" t="str">
        <f>INDEX(索引!$AL$5:$AO$29,MATCH($B84,索引!$AK$5:$AK$29,0),MATCH($C84,索引!$AL$4:$AO$4))&amp;" "&amp;VLOOKUP($D84,索引!$M$4:$O$12,3,0)</f>
        <v>Brave Helmet</v>
      </c>
    </row>
    <row r="85" spans="1:19" x14ac:dyDescent="0.2">
      <c r="A85">
        <f t="shared" si="7"/>
        <v>1008104</v>
      </c>
      <c r="B85" s="15">
        <v>8</v>
      </c>
      <c r="C85" s="55">
        <v>1</v>
      </c>
      <c r="D85">
        <f t="shared" si="12"/>
        <v>4</v>
      </c>
      <c r="E85">
        <f t="shared" si="10"/>
        <v>1008104</v>
      </c>
      <c r="F85">
        <f>INDEX(索引!$P$5:$AC$12,MATCH($D85,索引!$M$5:$M$12,0),MATCH(F$6,索引!$P$4:$AC$4,0))*ROUND(VLOOKUP($B85,原始数值!$A:$E,F$2,0)*VLOOKUP($C85,索引!$A:$D,2,0)*VLOOKUP(D85,索引!$M:$X,索引!$T$1,0),F$3)</f>
        <v>0</v>
      </c>
      <c r="G85">
        <f>INDEX(索引!$P$5:$AC$12,MATCH($D85,索引!$M$5:$M$12,0),MATCH(G$6,索引!$P$4:$AC$4,0))*ROUND(VLOOKUP($B85,原始数值!$A:$E,G$2,0)*VLOOKUP($C85,索引!$A:$D,2,0),G$3)</f>
        <v>0</v>
      </c>
      <c r="H85">
        <f>INDEX(索引!$P$5:$AC$12,MATCH($D85,索引!$M$5:$M$12,0),MATCH(H$6,索引!$P$4:$AC$4,0))*ROUND(VLOOKUP($B85,原始数值!$A:$E,H$2,0)*VLOOKUP($C85,索引!$A:$D,2,0),H$3)</f>
        <v>0</v>
      </c>
      <c r="I85">
        <f>INDEX(索引!$P$5:$AC$12,MATCH($D85,索引!$M$5:$M$12,0),MATCH(I$6,索引!$P$4:$AC$4,0))*ROUND(VLOOKUP($B85,原始数值!$A:$E,I$2,0)*VLOOKUP($C85,索引!$A:$D,2,0),I$3)</f>
        <v>4</v>
      </c>
      <c r="J85">
        <f>VLOOKUP($D85,索引!$M:$U,J$2,0)</f>
        <v>0</v>
      </c>
      <c r="K85">
        <f>VLOOKUP($D85,索引!$M:$X,K$2,0)*(VLOOKUP($C85,索引!$A:$I,K$2-5,0)/100)</f>
        <v>0</v>
      </c>
      <c r="L85">
        <f>VLOOKUP($D85,索引!$M:$X,L$2,0)*(VLOOKUP($C85,索引!$A:$I,L$2-5,0)/100)</f>
        <v>0</v>
      </c>
      <c r="M85">
        <f>VLOOKUP($D85,索引!$M:$Y,M$2,0)*(VLOOKUP($C85,索引!$A:$J,M$2-5,0)/100)</f>
        <v>0</v>
      </c>
      <c r="N85">
        <f>VLOOKUP($D85,索引!$M:$Z,N$2,0)*(VLOOKUP($C85,索引!$A:$K,N$2-5,0)/100)</f>
        <v>0</v>
      </c>
      <c r="P85">
        <f t="shared" si="9"/>
        <v>1008104</v>
      </c>
      <c r="Q85" t="str">
        <f t="shared" si="11"/>
        <v>EquipName_1008104</v>
      </c>
      <c r="R85" t="str">
        <f>INDEX(索引!$AF$5:$AI$29,MATCH($B85,索引!$AE$5:$AE$29,0),MATCH($C85,索引!$AF$4:$AI$4))&amp;VLOOKUP($D85,索引!$M$4:$N$12,2,0)</f>
        <v>勇士鞋子</v>
      </c>
      <c r="S85" t="str">
        <f>INDEX(索引!$AL$5:$AO$29,MATCH($B85,索引!$AK$5:$AK$29,0),MATCH($C85,索引!$AL$4:$AO$4))&amp;" "&amp;VLOOKUP($D85,索引!$M$4:$O$12,3,0)</f>
        <v>Brave Boots</v>
      </c>
    </row>
    <row r="86" spans="1:19" x14ac:dyDescent="0.2">
      <c r="A86">
        <f t="shared" si="7"/>
        <v>1008211</v>
      </c>
      <c r="B86" s="15">
        <v>8</v>
      </c>
      <c r="C86" s="14">
        <f t="shared" ref="C86:C103" si="13">C80+1</f>
        <v>2</v>
      </c>
      <c r="D86">
        <f t="shared" si="12"/>
        <v>11</v>
      </c>
      <c r="E86">
        <f t="shared" si="10"/>
        <v>1008211</v>
      </c>
      <c r="F86">
        <f>INDEX(索引!$P$5:$AC$12,MATCH($D86,索引!$M$5:$M$12,0),MATCH(F$6,索引!$P$4:$AC$4,0))*ROUND(VLOOKUP($B86,原始数值!$A:$E,F$2,0)*VLOOKUP($C86,索引!$A:$D,2,0)*VLOOKUP(D86,索引!$M:$X,索引!$T$1,0),F$3)</f>
        <v>19</v>
      </c>
      <c r="G86">
        <f>INDEX(索引!$P$5:$AC$12,MATCH($D86,索引!$M$5:$M$12,0),MATCH(G$6,索引!$P$4:$AC$4,0))*ROUND(VLOOKUP($B86,原始数值!$A:$E,G$2,0)*VLOOKUP($C86,索引!$A:$D,2,0),G$3)</f>
        <v>0</v>
      </c>
      <c r="H86">
        <f>INDEX(索引!$P$5:$AC$12,MATCH($D86,索引!$M$5:$M$12,0),MATCH(H$6,索引!$P$4:$AC$4,0))*ROUND(VLOOKUP($B86,原始数值!$A:$E,H$2,0)*VLOOKUP($C86,索引!$A:$D,2,0),H$3)</f>
        <v>0</v>
      </c>
      <c r="I86">
        <f>INDEX(索引!$P$5:$AC$12,MATCH($D86,索引!$M$5:$M$12,0),MATCH(I$6,索引!$P$4:$AC$4,0))*ROUND(VLOOKUP($B86,原始数值!$A:$E,I$2,0)*VLOOKUP($C86,索引!$A:$D,2,0),I$3)</f>
        <v>0</v>
      </c>
      <c r="J86">
        <f>VLOOKUP($D86,索引!$M:$U,J$2,0)</f>
        <v>2</v>
      </c>
      <c r="K86">
        <f>VLOOKUP($D86,索引!$M:$X,K$2,0)*(VLOOKUP($C86,索引!$A:$I,K$2-5,0)/100)</f>
        <v>0.15000000000000002</v>
      </c>
      <c r="L86">
        <f>VLOOKUP($D86,索引!$M:$X,L$2,0)*(VLOOKUP($C86,索引!$A:$I,L$2-5,0)/100)</f>
        <v>0</v>
      </c>
      <c r="M86">
        <f>VLOOKUP($D86,索引!$M:$Y,M$2,0)*(VLOOKUP($C86,索引!$A:$J,M$2-5,0)/100)</f>
        <v>0</v>
      </c>
      <c r="N86">
        <f>VLOOKUP($D86,索引!$M:$Z,N$2,0)*(VLOOKUP($C86,索引!$A:$K,N$2-5,0)/100)</f>
        <v>0</v>
      </c>
      <c r="P86">
        <f t="shared" si="9"/>
        <v>1008211</v>
      </c>
      <c r="Q86" t="str">
        <f t="shared" si="11"/>
        <v>EquipName_1008211</v>
      </c>
      <c r="R86" t="str">
        <f>INDEX(索引!$AF$5:$AI$29,MATCH($B86,索引!$AE$5:$AE$29,0),MATCH($C86,索引!$AF$4:$AI$4))&amp;VLOOKUP($D86,索引!$M$4:$N$12,2,0)</f>
        <v>勇士剑</v>
      </c>
      <c r="S86" t="str">
        <f>INDEX(索引!$AL$5:$AO$29,MATCH($B86,索引!$AK$5:$AK$29,0),MATCH($C86,索引!$AL$4:$AO$4))&amp;" "&amp;VLOOKUP($D86,索引!$M$4:$O$12,3,0)</f>
        <v>Brave Sword</v>
      </c>
    </row>
    <row r="87" spans="1:19" x14ac:dyDescent="0.2">
      <c r="A87">
        <f t="shared" si="7"/>
        <v>1008212</v>
      </c>
      <c r="B87" s="15">
        <v>8</v>
      </c>
      <c r="C87" s="14">
        <f t="shared" si="13"/>
        <v>2</v>
      </c>
      <c r="D87">
        <f t="shared" si="12"/>
        <v>12</v>
      </c>
      <c r="E87">
        <f t="shared" si="10"/>
        <v>1008212</v>
      </c>
      <c r="F87">
        <f>INDEX(索引!$P$5:$AC$12,MATCH($D87,索引!$M$5:$M$12,0),MATCH(F$6,索引!$P$4:$AC$4,0))*ROUND(VLOOKUP($B87,原始数值!$A:$E,F$2,0)*VLOOKUP($C87,索引!$A:$D,2,0)*VLOOKUP(D87,索引!$M:$X,索引!$T$1,0),F$3)</f>
        <v>23</v>
      </c>
      <c r="G87">
        <f>INDEX(索引!$P$5:$AC$12,MATCH($D87,索引!$M$5:$M$12,0),MATCH(G$6,索引!$P$4:$AC$4,0))*ROUND(VLOOKUP($B87,原始数值!$A:$E,G$2,0)*VLOOKUP($C87,索引!$A:$D,2,0),G$3)</f>
        <v>0</v>
      </c>
      <c r="H87">
        <f>INDEX(索引!$P$5:$AC$12,MATCH($D87,索引!$M$5:$M$12,0),MATCH(H$6,索引!$P$4:$AC$4,0))*ROUND(VLOOKUP($B87,原始数值!$A:$E,H$2,0)*VLOOKUP($C87,索引!$A:$D,2,0),H$3)</f>
        <v>0</v>
      </c>
      <c r="I87">
        <f>INDEX(索引!$P$5:$AC$12,MATCH($D87,索引!$M$5:$M$12,0),MATCH(I$6,索引!$P$4:$AC$4,0))*ROUND(VLOOKUP($B87,原始数值!$A:$E,I$2,0)*VLOOKUP($C87,索引!$A:$D,2,0),I$3)</f>
        <v>0</v>
      </c>
      <c r="J87">
        <f>VLOOKUP($D87,索引!$M:$U,J$2,0)</f>
        <v>1</v>
      </c>
      <c r="K87">
        <f>VLOOKUP($D87,索引!$M:$X,K$2,0)*(VLOOKUP($C87,索引!$A:$I,K$2-5,0)/100)</f>
        <v>0</v>
      </c>
      <c r="L87">
        <f>VLOOKUP($D87,索引!$M:$X,L$2,0)*(VLOOKUP($C87,索引!$A:$I,L$2-5,0)/100)</f>
        <v>0</v>
      </c>
      <c r="M87">
        <f>VLOOKUP($D87,索引!$M:$Y,M$2,0)*(VLOOKUP($C87,索引!$A:$J,M$2-5,0)/100)</f>
        <v>36</v>
      </c>
      <c r="N87">
        <f>VLOOKUP($D87,索引!$M:$Z,N$2,0)*(VLOOKUP($C87,索引!$A:$K,N$2-5,0)/100)</f>
        <v>0</v>
      </c>
      <c r="P87">
        <f t="shared" si="9"/>
        <v>1008212</v>
      </c>
      <c r="Q87" t="str">
        <f t="shared" si="11"/>
        <v>EquipName_1008212</v>
      </c>
      <c r="R87" t="str">
        <f>INDEX(索引!$AF$5:$AI$29,MATCH($B87,索引!$AE$5:$AE$29,0),MATCH($C87,索引!$AF$4:$AI$4))&amp;VLOOKUP($D87,索引!$M$4:$N$12,2,0)</f>
        <v>勇士杖</v>
      </c>
      <c r="S87" t="str">
        <f>INDEX(索引!$AL$5:$AO$29,MATCH($B87,索引!$AK$5:$AK$29,0),MATCH($C87,索引!$AL$4:$AO$4))&amp;" "&amp;VLOOKUP($D87,索引!$M$4:$O$12,3,0)</f>
        <v>Brave Staff</v>
      </c>
    </row>
    <row r="88" spans="1:19" x14ac:dyDescent="0.2">
      <c r="A88">
        <f t="shared" si="7"/>
        <v>1008213</v>
      </c>
      <c r="B88" s="15">
        <v>8</v>
      </c>
      <c r="C88" s="14">
        <f t="shared" si="13"/>
        <v>2</v>
      </c>
      <c r="D88">
        <f t="shared" si="12"/>
        <v>13</v>
      </c>
      <c r="E88">
        <f t="shared" si="10"/>
        <v>1008213</v>
      </c>
      <c r="F88">
        <f>INDEX(索引!$P$5:$AC$12,MATCH($D88,索引!$M$5:$M$12,0),MATCH(F$6,索引!$P$4:$AC$4,0))*ROUND(VLOOKUP($B88,原始数值!$A:$E,F$2,0)*VLOOKUP($C88,索引!$A:$D,2,0)*VLOOKUP(D88,索引!$M:$X,索引!$T$1,0),F$3)</f>
        <v>21</v>
      </c>
      <c r="G88">
        <f>INDEX(索引!$P$5:$AC$12,MATCH($D88,索引!$M$5:$M$12,0),MATCH(G$6,索引!$P$4:$AC$4,0))*ROUND(VLOOKUP($B88,原始数值!$A:$E,G$2,0)*VLOOKUP($C88,索引!$A:$D,2,0),G$3)</f>
        <v>0</v>
      </c>
      <c r="H88">
        <f>INDEX(索引!$P$5:$AC$12,MATCH($D88,索引!$M$5:$M$12,0),MATCH(H$6,索引!$P$4:$AC$4,0))*ROUND(VLOOKUP($B88,原始数值!$A:$E,H$2,0)*VLOOKUP($C88,索引!$A:$D,2,0),H$3)</f>
        <v>0</v>
      </c>
      <c r="I88">
        <f>INDEX(索引!$P$5:$AC$12,MATCH($D88,索引!$M$5:$M$12,0),MATCH(I$6,索引!$P$4:$AC$4,0))*ROUND(VLOOKUP($B88,原始数值!$A:$E,I$2,0)*VLOOKUP($C88,索引!$A:$D,2,0),I$3)</f>
        <v>0</v>
      </c>
      <c r="J88">
        <f>VLOOKUP($D88,索引!$M:$U,J$2,0)</f>
        <v>1.75</v>
      </c>
      <c r="K88">
        <f>VLOOKUP($D88,索引!$M:$X,K$2,0)*(VLOOKUP($C88,索引!$A:$I,K$2-5,0)/100)</f>
        <v>0</v>
      </c>
      <c r="L88">
        <f>VLOOKUP($D88,索引!$M:$X,L$2,0)*(VLOOKUP($C88,索引!$A:$I,L$2-5,0)/100)</f>
        <v>48</v>
      </c>
      <c r="M88">
        <f>VLOOKUP($D88,索引!$M:$Y,M$2,0)*(VLOOKUP($C88,索引!$A:$J,M$2-5,0)/100)</f>
        <v>0</v>
      </c>
      <c r="N88">
        <f>VLOOKUP($D88,索引!$M:$Z,N$2,0)*(VLOOKUP($C88,索引!$A:$K,N$2-5,0)/100)</f>
        <v>0</v>
      </c>
      <c r="P88">
        <f t="shared" si="9"/>
        <v>1008213</v>
      </c>
      <c r="Q88" t="str">
        <f t="shared" si="11"/>
        <v>EquipName_1008213</v>
      </c>
      <c r="R88" t="str">
        <f>INDEX(索引!$AF$5:$AI$29,MATCH($B88,索引!$AE$5:$AE$29,0),MATCH($C88,索引!$AF$4:$AI$4))&amp;VLOOKUP($D88,索引!$M$4:$N$12,2,0)</f>
        <v>勇士弓</v>
      </c>
      <c r="S88" t="str">
        <f>INDEX(索引!$AL$5:$AO$29,MATCH($B88,索引!$AK$5:$AK$29,0),MATCH($C88,索引!$AL$4:$AO$4))&amp;" "&amp;VLOOKUP($D88,索引!$M$4:$O$12,3,0)</f>
        <v>Brave Bow</v>
      </c>
    </row>
    <row r="89" spans="1:19" x14ac:dyDescent="0.2">
      <c r="A89">
        <f t="shared" si="7"/>
        <v>1008202</v>
      </c>
      <c r="B89" s="15">
        <v>8</v>
      </c>
      <c r="C89" s="14">
        <f t="shared" si="13"/>
        <v>2</v>
      </c>
      <c r="D89">
        <f t="shared" si="12"/>
        <v>2</v>
      </c>
      <c r="E89">
        <f t="shared" si="10"/>
        <v>1008202</v>
      </c>
      <c r="F89">
        <f>INDEX(索引!$P$5:$AC$12,MATCH($D89,索引!$M$5:$M$12,0),MATCH(F$6,索引!$P$4:$AC$4,0))*ROUND(VLOOKUP($B89,原始数值!$A:$E,F$2,0)*VLOOKUP($C89,索引!$A:$D,2,0)*VLOOKUP(D89,索引!$M:$X,索引!$T$1,0),F$3)</f>
        <v>0</v>
      </c>
      <c r="G89">
        <f>INDEX(索引!$P$5:$AC$12,MATCH($D89,索引!$M$5:$M$12,0),MATCH(G$6,索引!$P$4:$AC$4,0))*ROUND(VLOOKUP($B89,原始数值!$A:$E,G$2,0)*VLOOKUP($C89,索引!$A:$D,2,0),G$3)</f>
        <v>120</v>
      </c>
      <c r="H89">
        <f>INDEX(索引!$P$5:$AC$12,MATCH($D89,索引!$M$5:$M$12,0),MATCH(H$6,索引!$P$4:$AC$4,0))*ROUND(VLOOKUP($B89,原始数值!$A:$E,H$2,0)*VLOOKUP($C89,索引!$A:$D,2,0),H$3)</f>
        <v>0</v>
      </c>
      <c r="I89">
        <f>INDEX(索引!$P$5:$AC$12,MATCH($D89,索引!$M$5:$M$12,0),MATCH(I$6,索引!$P$4:$AC$4,0))*ROUND(VLOOKUP($B89,原始数值!$A:$E,I$2,0)*VLOOKUP($C89,索引!$A:$D,2,0),I$3)</f>
        <v>0</v>
      </c>
      <c r="J89">
        <f>VLOOKUP($D89,索引!$M:$U,J$2,0)</f>
        <v>0</v>
      </c>
      <c r="K89">
        <f>VLOOKUP($D89,索引!$M:$X,K$2,0)*(VLOOKUP($C89,索引!$A:$I,K$2-5,0)/100)</f>
        <v>0</v>
      </c>
      <c r="L89">
        <f>VLOOKUP($D89,索引!$M:$X,L$2,0)*(VLOOKUP($C89,索引!$A:$I,L$2-5,0)/100)</f>
        <v>0</v>
      </c>
      <c r="M89">
        <f>VLOOKUP($D89,索引!$M:$Y,M$2,0)*(VLOOKUP($C89,索引!$A:$J,M$2-5,0)/100)</f>
        <v>0</v>
      </c>
      <c r="N89">
        <f>VLOOKUP($D89,索引!$M:$Z,N$2,0)*(VLOOKUP($C89,索引!$A:$K,N$2-5,0)/100)</f>
        <v>0</v>
      </c>
      <c r="P89">
        <f t="shared" si="9"/>
        <v>1008202</v>
      </c>
      <c r="Q89" t="str">
        <f t="shared" si="11"/>
        <v>EquipName_1008202</v>
      </c>
      <c r="R89" t="str">
        <f>INDEX(索引!$AF$5:$AI$29,MATCH($B89,索引!$AE$5:$AE$29,0),MATCH($C89,索引!$AF$4:$AI$4))&amp;VLOOKUP($D89,索引!$M$4:$N$12,2,0)</f>
        <v>勇士护甲</v>
      </c>
      <c r="S89" t="str">
        <f>INDEX(索引!$AL$5:$AO$29,MATCH($B89,索引!$AK$5:$AK$29,0),MATCH($C89,索引!$AL$4:$AO$4))&amp;" "&amp;VLOOKUP($D89,索引!$M$4:$O$12,3,0)</f>
        <v>Brave Armor</v>
      </c>
    </row>
    <row r="90" spans="1:19" x14ac:dyDescent="0.2">
      <c r="A90">
        <f t="shared" si="7"/>
        <v>1008203</v>
      </c>
      <c r="B90" s="15">
        <v>8</v>
      </c>
      <c r="C90" s="14">
        <f t="shared" si="13"/>
        <v>2</v>
      </c>
      <c r="D90">
        <f t="shared" si="12"/>
        <v>3</v>
      </c>
      <c r="E90">
        <f t="shared" si="10"/>
        <v>1008203</v>
      </c>
      <c r="F90">
        <f>INDEX(索引!$P$5:$AC$12,MATCH($D90,索引!$M$5:$M$12,0),MATCH(F$6,索引!$P$4:$AC$4,0))*ROUND(VLOOKUP($B90,原始数值!$A:$E,F$2,0)*VLOOKUP($C90,索引!$A:$D,2,0)*VLOOKUP(D90,索引!$M:$X,索引!$T$1,0),F$3)</f>
        <v>0</v>
      </c>
      <c r="G90">
        <f>INDEX(索引!$P$5:$AC$12,MATCH($D90,索引!$M$5:$M$12,0),MATCH(G$6,索引!$P$4:$AC$4,0))*ROUND(VLOOKUP($B90,原始数值!$A:$E,G$2,0)*VLOOKUP($C90,索引!$A:$D,2,0),G$3)</f>
        <v>0</v>
      </c>
      <c r="H90">
        <f>INDEX(索引!$P$5:$AC$12,MATCH($D90,索引!$M$5:$M$12,0),MATCH(H$6,索引!$P$4:$AC$4,0))*ROUND(VLOOKUP($B90,原始数值!$A:$E,H$2,0)*VLOOKUP($C90,索引!$A:$D,2,0),H$3)</f>
        <v>54</v>
      </c>
      <c r="I90">
        <f>INDEX(索引!$P$5:$AC$12,MATCH($D90,索引!$M$5:$M$12,0),MATCH(I$6,索引!$P$4:$AC$4,0))*ROUND(VLOOKUP($B90,原始数值!$A:$E,I$2,0)*VLOOKUP($C90,索引!$A:$D,2,0),I$3)</f>
        <v>0</v>
      </c>
      <c r="J90">
        <f>VLOOKUP($D90,索引!$M:$U,J$2,0)</f>
        <v>0</v>
      </c>
      <c r="K90">
        <f>VLOOKUP($D90,索引!$M:$X,K$2,0)*(VLOOKUP($C90,索引!$A:$I,K$2-5,0)/100)</f>
        <v>0</v>
      </c>
      <c r="L90">
        <f>VLOOKUP($D90,索引!$M:$X,L$2,0)*(VLOOKUP($C90,索引!$A:$I,L$2-5,0)/100)</f>
        <v>0</v>
      </c>
      <c r="M90">
        <f>VLOOKUP($D90,索引!$M:$Y,M$2,0)*(VLOOKUP($C90,索引!$A:$J,M$2-5,0)/100)</f>
        <v>0</v>
      </c>
      <c r="N90">
        <f>VLOOKUP($D90,索引!$M:$Z,N$2,0)*(VLOOKUP($C90,索引!$A:$K,N$2-5,0)/100)</f>
        <v>0</v>
      </c>
      <c r="P90">
        <f t="shared" si="9"/>
        <v>1008203</v>
      </c>
      <c r="Q90" t="str">
        <f t="shared" si="11"/>
        <v>EquipName_1008203</v>
      </c>
      <c r="R90" t="str">
        <f>INDEX(索引!$AF$5:$AI$29,MATCH($B90,索引!$AE$5:$AE$29,0),MATCH($C90,索引!$AF$4:$AI$4))&amp;VLOOKUP($D90,索引!$M$4:$N$12,2,0)</f>
        <v>勇士头盔</v>
      </c>
      <c r="S90" t="str">
        <f>INDEX(索引!$AL$5:$AO$29,MATCH($B90,索引!$AK$5:$AK$29,0),MATCH($C90,索引!$AL$4:$AO$4))&amp;" "&amp;VLOOKUP($D90,索引!$M$4:$O$12,3,0)</f>
        <v>Brave Helmet</v>
      </c>
    </row>
    <row r="91" spans="1:19" x14ac:dyDescent="0.2">
      <c r="A91">
        <f t="shared" si="7"/>
        <v>1008204</v>
      </c>
      <c r="B91" s="15">
        <v>8</v>
      </c>
      <c r="C91" s="14">
        <f t="shared" si="13"/>
        <v>2</v>
      </c>
      <c r="D91">
        <f t="shared" si="12"/>
        <v>4</v>
      </c>
      <c r="E91">
        <f t="shared" si="10"/>
        <v>1008204</v>
      </c>
      <c r="F91">
        <f>INDEX(索引!$P$5:$AC$12,MATCH($D91,索引!$M$5:$M$12,0),MATCH(F$6,索引!$P$4:$AC$4,0))*ROUND(VLOOKUP($B91,原始数值!$A:$E,F$2,0)*VLOOKUP($C91,索引!$A:$D,2,0)*VLOOKUP(D91,索引!$M:$X,索引!$T$1,0),F$3)</f>
        <v>0</v>
      </c>
      <c r="G91">
        <f>INDEX(索引!$P$5:$AC$12,MATCH($D91,索引!$M$5:$M$12,0),MATCH(G$6,索引!$P$4:$AC$4,0))*ROUND(VLOOKUP($B91,原始数值!$A:$E,G$2,0)*VLOOKUP($C91,索引!$A:$D,2,0),G$3)</f>
        <v>0</v>
      </c>
      <c r="H91">
        <f>INDEX(索引!$P$5:$AC$12,MATCH($D91,索引!$M$5:$M$12,0),MATCH(H$6,索引!$P$4:$AC$4,0))*ROUND(VLOOKUP($B91,原始数值!$A:$E,H$2,0)*VLOOKUP($C91,索引!$A:$D,2,0),H$3)</f>
        <v>0</v>
      </c>
      <c r="I91">
        <f>INDEX(索引!$P$5:$AC$12,MATCH($D91,索引!$M$5:$M$12,0),MATCH(I$6,索引!$P$4:$AC$4,0))*ROUND(VLOOKUP($B91,原始数值!$A:$E,I$2,0)*VLOOKUP($C91,索引!$A:$D,2,0),I$3)</f>
        <v>8</v>
      </c>
      <c r="J91">
        <f>VLOOKUP($D91,索引!$M:$U,J$2,0)</f>
        <v>0</v>
      </c>
      <c r="K91">
        <f>VLOOKUP($D91,索引!$M:$X,K$2,0)*(VLOOKUP($C91,索引!$A:$I,K$2-5,0)/100)</f>
        <v>0</v>
      </c>
      <c r="L91">
        <f>VLOOKUP($D91,索引!$M:$X,L$2,0)*(VLOOKUP($C91,索引!$A:$I,L$2-5,0)/100)</f>
        <v>0</v>
      </c>
      <c r="M91">
        <f>VLOOKUP($D91,索引!$M:$Y,M$2,0)*(VLOOKUP($C91,索引!$A:$J,M$2-5,0)/100)</f>
        <v>0</v>
      </c>
      <c r="N91">
        <f>VLOOKUP($D91,索引!$M:$Z,N$2,0)*(VLOOKUP($C91,索引!$A:$K,N$2-5,0)/100)</f>
        <v>0</v>
      </c>
      <c r="P91">
        <f t="shared" si="9"/>
        <v>1008204</v>
      </c>
      <c r="Q91" t="str">
        <f t="shared" si="11"/>
        <v>EquipName_1008204</v>
      </c>
      <c r="R91" t="str">
        <f>INDEX(索引!$AF$5:$AI$29,MATCH($B91,索引!$AE$5:$AE$29,0),MATCH($C91,索引!$AF$4:$AI$4))&amp;VLOOKUP($D91,索引!$M$4:$N$12,2,0)</f>
        <v>勇士鞋子</v>
      </c>
      <c r="S91" t="str">
        <f>INDEX(索引!$AL$5:$AO$29,MATCH($B91,索引!$AK$5:$AK$29,0),MATCH($C91,索引!$AL$4:$AO$4))&amp;" "&amp;VLOOKUP($D91,索引!$M$4:$O$12,3,0)</f>
        <v>Brave Boots</v>
      </c>
    </row>
    <row r="92" spans="1:19" x14ac:dyDescent="0.2">
      <c r="A92">
        <f t="shared" si="7"/>
        <v>1008311</v>
      </c>
      <c r="B92" s="15">
        <v>8</v>
      </c>
      <c r="C92" s="30">
        <f t="shared" si="13"/>
        <v>3</v>
      </c>
      <c r="D92">
        <f t="shared" si="12"/>
        <v>11</v>
      </c>
      <c r="E92">
        <f t="shared" si="10"/>
        <v>1008311</v>
      </c>
      <c r="F92">
        <f>INDEX(索引!$P$5:$AC$12,MATCH($D92,索引!$M$5:$M$12,0),MATCH(F$6,索引!$P$4:$AC$4,0))*ROUND(VLOOKUP($B92,原始数值!$A:$E,F$2,0)*VLOOKUP($C92,索引!$A:$D,2,0)*VLOOKUP(D92,索引!$M:$X,索引!$T$1,0),F$3)</f>
        <v>29</v>
      </c>
      <c r="G92">
        <f>INDEX(索引!$P$5:$AC$12,MATCH($D92,索引!$M$5:$M$12,0),MATCH(G$6,索引!$P$4:$AC$4,0))*ROUND(VLOOKUP($B92,原始数值!$A:$E,G$2,0)*VLOOKUP($C92,索引!$A:$D,2,0),G$3)</f>
        <v>0</v>
      </c>
      <c r="H92">
        <f>INDEX(索引!$P$5:$AC$12,MATCH($D92,索引!$M$5:$M$12,0),MATCH(H$6,索引!$P$4:$AC$4,0))*ROUND(VLOOKUP($B92,原始数值!$A:$E,H$2,0)*VLOOKUP($C92,索引!$A:$D,2,0),H$3)</f>
        <v>0</v>
      </c>
      <c r="I92">
        <f>INDEX(索引!$P$5:$AC$12,MATCH($D92,索引!$M$5:$M$12,0),MATCH(I$6,索引!$P$4:$AC$4,0))*ROUND(VLOOKUP($B92,原始数值!$A:$E,I$2,0)*VLOOKUP($C92,索引!$A:$D,2,0),I$3)</f>
        <v>0</v>
      </c>
      <c r="J92">
        <f>VLOOKUP($D92,索引!$M:$U,J$2,0)</f>
        <v>2</v>
      </c>
      <c r="K92">
        <f>VLOOKUP($D92,索引!$M:$X,K$2,0)*(VLOOKUP($C92,索引!$A:$I,K$2-5,0)/100)</f>
        <v>0.2</v>
      </c>
      <c r="L92">
        <f>VLOOKUP($D92,索引!$M:$X,L$2,0)*(VLOOKUP($C92,索引!$A:$I,L$2-5,0)/100)</f>
        <v>0</v>
      </c>
      <c r="M92">
        <f>VLOOKUP($D92,索引!$M:$Y,M$2,0)*(VLOOKUP($C92,索引!$A:$J,M$2-5,0)/100)</f>
        <v>0</v>
      </c>
      <c r="N92">
        <f>VLOOKUP($D92,索引!$M:$Z,N$2,0)*(VLOOKUP($C92,索引!$A:$K,N$2-5,0)/100)</f>
        <v>0</v>
      </c>
      <c r="P92">
        <f t="shared" si="9"/>
        <v>1008311</v>
      </c>
      <c r="Q92" t="str">
        <f t="shared" si="11"/>
        <v>EquipName_1008311</v>
      </c>
      <c r="R92" t="str">
        <f>INDEX(索引!$AF$5:$AI$29,MATCH($B92,索引!$AE$5:$AE$29,0),MATCH($C92,索引!$AF$4:$AI$4))&amp;VLOOKUP($D92,索引!$M$4:$N$12,2,0)</f>
        <v>勇士剑</v>
      </c>
      <c r="S92" t="str">
        <f>INDEX(索引!$AL$5:$AO$29,MATCH($B92,索引!$AK$5:$AK$29,0),MATCH($C92,索引!$AL$4:$AO$4))&amp;" "&amp;VLOOKUP($D92,索引!$M$4:$O$12,3,0)</f>
        <v>Brave Sword</v>
      </c>
    </row>
    <row r="93" spans="1:19" x14ac:dyDescent="0.2">
      <c r="A93">
        <f t="shared" si="7"/>
        <v>1008312</v>
      </c>
      <c r="B93" s="15">
        <v>8</v>
      </c>
      <c r="C93" s="30">
        <f t="shared" si="13"/>
        <v>3</v>
      </c>
      <c r="D93">
        <f t="shared" si="12"/>
        <v>12</v>
      </c>
      <c r="E93">
        <f t="shared" si="10"/>
        <v>1008312</v>
      </c>
      <c r="F93">
        <f>INDEX(索引!$P$5:$AC$12,MATCH($D93,索引!$M$5:$M$12,0),MATCH(F$6,索引!$P$4:$AC$4,0))*ROUND(VLOOKUP($B93,原始数值!$A:$E,F$2,0)*VLOOKUP($C93,索引!$A:$D,2,0)*VLOOKUP(D93,索引!$M:$X,索引!$T$1,0),F$3)</f>
        <v>34</v>
      </c>
      <c r="G93">
        <f>INDEX(索引!$P$5:$AC$12,MATCH($D93,索引!$M$5:$M$12,0),MATCH(G$6,索引!$P$4:$AC$4,0))*ROUND(VLOOKUP($B93,原始数值!$A:$E,G$2,0)*VLOOKUP($C93,索引!$A:$D,2,0),G$3)</f>
        <v>0</v>
      </c>
      <c r="H93">
        <f>INDEX(索引!$P$5:$AC$12,MATCH($D93,索引!$M$5:$M$12,0),MATCH(H$6,索引!$P$4:$AC$4,0))*ROUND(VLOOKUP($B93,原始数值!$A:$E,H$2,0)*VLOOKUP($C93,索引!$A:$D,2,0),H$3)</f>
        <v>0</v>
      </c>
      <c r="I93">
        <f>INDEX(索引!$P$5:$AC$12,MATCH($D93,索引!$M$5:$M$12,0),MATCH(I$6,索引!$P$4:$AC$4,0))*ROUND(VLOOKUP($B93,原始数值!$A:$E,I$2,0)*VLOOKUP($C93,索引!$A:$D,2,0),I$3)</f>
        <v>0</v>
      </c>
      <c r="J93">
        <f>VLOOKUP($D93,索引!$M:$U,J$2,0)</f>
        <v>1</v>
      </c>
      <c r="K93">
        <f>VLOOKUP($D93,索引!$M:$X,K$2,0)*(VLOOKUP($C93,索引!$A:$I,K$2-5,0)/100)</f>
        <v>0</v>
      </c>
      <c r="L93">
        <f>VLOOKUP($D93,索引!$M:$X,L$2,0)*(VLOOKUP($C93,索引!$A:$I,L$2-5,0)/100)</f>
        <v>0</v>
      </c>
      <c r="M93">
        <f>VLOOKUP($D93,索引!$M:$Y,M$2,0)*(VLOOKUP($C93,索引!$A:$J,M$2-5,0)/100)</f>
        <v>42</v>
      </c>
      <c r="N93">
        <f>VLOOKUP($D93,索引!$M:$Z,N$2,0)*(VLOOKUP($C93,索引!$A:$K,N$2-5,0)/100)</f>
        <v>0</v>
      </c>
      <c r="P93">
        <f t="shared" si="9"/>
        <v>1008312</v>
      </c>
      <c r="Q93" t="str">
        <f t="shared" si="11"/>
        <v>EquipName_1008312</v>
      </c>
      <c r="R93" t="str">
        <f>INDEX(索引!$AF$5:$AI$29,MATCH($B93,索引!$AE$5:$AE$29,0),MATCH($C93,索引!$AF$4:$AI$4))&amp;VLOOKUP($D93,索引!$M$4:$N$12,2,0)</f>
        <v>勇士杖</v>
      </c>
      <c r="S93" t="str">
        <f>INDEX(索引!$AL$5:$AO$29,MATCH($B93,索引!$AK$5:$AK$29,0),MATCH($C93,索引!$AL$4:$AO$4))&amp;" "&amp;VLOOKUP($D93,索引!$M$4:$O$12,3,0)</f>
        <v>Brave Staff</v>
      </c>
    </row>
    <row r="94" spans="1:19" x14ac:dyDescent="0.2">
      <c r="A94">
        <f t="shared" si="7"/>
        <v>1008313</v>
      </c>
      <c r="B94" s="15">
        <v>8</v>
      </c>
      <c r="C94" s="30">
        <f t="shared" si="13"/>
        <v>3</v>
      </c>
      <c r="D94">
        <f t="shared" si="12"/>
        <v>13</v>
      </c>
      <c r="E94">
        <f t="shared" si="10"/>
        <v>1008313</v>
      </c>
      <c r="F94">
        <f>INDEX(索引!$P$5:$AC$12,MATCH($D94,索引!$M$5:$M$12,0),MATCH(F$6,索引!$P$4:$AC$4,0))*ROUND(VLOOKUP($B94,原始数值!$A:$E,F$2,0)*VLOOKUP($C94,索引!$A:$D,2,0)*VLOOKUP(D94,索引!$M:$X,索引!$T$1,0),F$3)</f>
        <v>31</v>
      </c>
      <c r="G94">
        <f>INDEX(索引!$P$5:$AC$12,MATCH($D94,索引!$M$5:$M$12,0),MATCH(G$6,索引!$P$4:$AC$4,0))*ROUND(VLOOKUP($B94,原始数值!$A:$E,G$2,0)*VLOOKUP($C94,索引!$A:$D,2,0),G$3)</f>
        <v>0</v>
      </c>
      <c r="H94">
        <f>INDEX(索引!$P$5:$AC$12,MATCH($D94,索引!$M$5:$M$12,0),MATCH(H$6,索引!$P$4:$AC$4,0))*ROUND(VLOOKUP($B94,原始数值!$A:$E,H$2,0)*VLOOKUP($C94,索引!$A:$D,2,0),H$3)</f>
        <v>0</v>
      </c>
      <c r="I94">
        <f>INDEX(索引!$P$5:$AC$12,MATCH($D94,索引!$M$5:$M$12,0),MATCH(I$6,索引!$P$4:$AC$4,0))*ROUND(VLOOKUP($B94,原始数值!$A:$E,I$2,0)*VLOOKUP($C94,索引!$A:$D,2,0),I$3)</f>
        <v>0</v>
      </c>
      <c r="J94">
        <f>VLOOKUP($D94,索引!$M:$U,J$2,0)</f>
        <v>1.75</v>
      </c>
      <c r="K94">
        <f>VLOOKUP($D94,索引!$M:$X,K$2,0)*(VLOOKUP($C94,索引!$A:$I,K$2-5,0)/100)</f>
        <v>0</v>
      </c>
      <c r="L94">
        <f>VLOOKUP($D94,索引!$M:$X,L$2,0)*(VLOOKUP($C94,索引!$A:$I,L$2-5,0)/100)</f>
        <v>56</v>
      </c>
      <c r="M94">
        <f>VLOOKUP($D94,索引!$M:$Y,M$2,0)*(VLOOKUP($C94,索引!$A:$J,M$2-5,0)/100)</f>
        <v>0</v>
      </c>
      <c r="N94">
        <f>VLOOKUP($D94,索引!$M:$Z,N$2,0)*(VLOOKUP($C94,索引!$A:$K,N$2-5,0)/100)</f>
        <v>0</v>
      </c>
      <c r="P94">
        <f t="shared" si="9"/>
        <v>1008313</v>
      </c>
      <c r="Q94" t="str">
        <f t="shared" si="11"/>
        <v>EquipName_1008313</v>
      </c>
      <c r="R94" t="str">
        <f>INDEX(索引!$AF$5:$AI$29,MATCH($B94,索引!$AE$5:$AE$29,0),MATCH($C94,索引!$AF$4:$AI$4))&amp;VLOOKUP($D94,索引!$M$4:$N$12,2,0)</f>
        <v>勇士弓</v>
      </c>
      <c r="S94" t="str">
        <f>INDEX(索引!$AL$5:$AO$29,MATCH($B94,索引!$AK$5:$AK$29,0),MATCH($C94,索引!$AL$4:$AO$4))&amp;" "&amp;VLOOKUP($D94,索引!$M$4:$O$12,3,0)</f>
        <v>Brave Bow</v>
      </c>
    </row>
    <row r="95" spans="1:19" x14ac:dyDescent="0.2">
      <c r="A95">
        <f t="shared" si="7"/>
        <v>1008302</v>
      </c>
      <c r="B95" s="15">
        <v>8</v>
      </c>
      <c r="C95" s="30">
        <f t="shared" si="13"/>
        <v>3</v>
      </c>
      <c r="D95">
        <f t="shared" si="12"/>
        <v>2</v>
      </c>
      <c r="E95">
        <f t="shared" si="10"/>
        <v>1008302</v>
      </c>
      <c r="F95">
        <f>INDEX(索引!$P$5:$AC$12,MATCH($D95,索引!$M$5:$M$12,0),MATCH(F$6,索引!$P$4:$AC$4,0))*ROUND(VLOOKUP($B95,原始数值!$A:$E,F$2,0)*VLOOKUP($C95,索引!$A:$D,2,0)*VLOOKUP(D95,索引!$M:$X,索引!$T$1,0),F$3)</f>
        <v>0</v>
      </c>
      <c r="G95">
        <f>INDEX(索引!$P$5:$AC$12,MATCH($D95,索引!$M$5:$M$12,0),MATCH(G$6,索引!$P$4:$AC$4,0))*ROUND(VLOOKUP($B95,原始数值!$A:$E,G$2,0)*VLOOKUP($C95,索引!$A:$D,2,0),G$3)</f>
        <v>180</v>
      </c>
      <c r="H95">
        <f>INDEX(索引!$P$5:$AC$12,MATCH($D95,索引!$M$5:$M$12,0),MATCH(H$6,索引!$P$4:$AC$4,0))*ROUND(VLOOKUP($B95,原始数值!$A:$E,H$2,0)*VLOOKUP($C95,索引!$A:$D,2,0),H$3)</f>
        <v>0</v>
      </c>
      <c r="I95">
        <f>INDEX(索引!$P$5:$AC$12,MATCH($D95,索引!$M$5:$M$12,0),MATCH(I$6,索引!$P$4:$AC$4,0))*ROUND(VLOOKUP($B95,原始数值!$A:$E,I$2,0)*VLOOKUP($C95,索引!$A:$D,2,0),I$3)</f>
        <v>0</v>
      </c>
      <c r="J95">
        <f>VLOOKUP($D95,索引!$M:$U,J$2,0)</f>
        <v>0</v>
      </c>
      <c r="K95">
        <f>VLOOKUP($D95,索引!$M:$X,K$2,0)*(VLOOKUP($C95,索引!$A:$I,K$2-5,0)/100)</f>
        <v>0</v>
      </c>
      <c r="L95">
        <f>VLOOKUP($D95,索引!$M:$X,L$2,0)*(VLOOKUP($C95,索引!$A:$I,L$2-5,0)/100)</f>
        <v>0</v>
      </c>
      <c r="M95">
        <f>VLOOKUP($D95,索引!$M:$Y,M$2,0)*(VLOOKUP($C95,索引!$A:$J,M$2-5,0)/100)</f>
        <v>0</v>
      </c>
      <c r="N95">
        <f>VLOOKUP($D95,索引!$M:$Z,N$2,0)*(VLOOKUP($C95,索引!$A:$K,N$2-5,0)/100)</f>
        <v>0</v>
      </c>
      <c r="P95">
        <f t="shared" si="9"/>
        <v>1008302</v>
      </c>
      <c r="Q95" t="str">
        <f t="shared" si="11"/>
        <v>EquipName_1008302</v>
      </c>
      <c r="R95" t="str">
        <f>INDEX(索引!$AF$5:$AI$29,MATCH($B95,索引!$AE$5:$AE$29,0),MATCH($C95,索引!$AF$4:$AI$4))&amp;VLOOKUP($D95,索引!$M$4:$N$12,2,0)</f>
        <v>勇士护甲</v>
      </c>
      <c r="S95" t="str">
        <f>INDEX(索引!$AL$5:$AO$29,MATCH($B95,索引!$AK$5:$AK$29,0),MATCH($C95,索引!$AL$4:$AO$4))&amp;" "&amp;VLOOKUP($D95,索引!$M$4:$O$12,3,0)</f>
        <v>Brave Armor</v>
      </c>
    </row>
    <row r="96" spans="1:19" x14ac:dyDescent="0.2">
      <c r="A96">
        <f t="shared" si="7"/>
        <v>1008303</v>
      </c>
      <c r="B96" s="15">
        <v>8</v>
      </c>
      <c r="C96" s="30">
        <f t="shared" si="13"/>
        <v>3</v>
      </c>
      <c r="D96">
        <f t="shared" si="12"/>
        <v>3</v>
      </c>
      <c r="E96">
        <f t="shared" si="10"/>
        <v>1008303</v>
      </c>
      <c r="F96">
        <f>INDEX(索引!$P$5:$AC$12,MATCH($D96,索引!$M$5:$M$12,0),MATCH(F$6,索引!$P$4:$AC$4,0))*ROUND(VLOOKUP($B96,原始数值!$A:$E,F$2,0)*VLOOKUP($C96,索引!$A:$D,2,0)*VLOOKUP(D96,索引!$M:$X,索引!$T$1,0),F$3)</f>
        <v>0</v>
      </c>
      <c r="G96">
        <f>INDEX(索引!$P$5:$AC$12,MATCH($D96,索引!$M$5:$M$12,0),MATCH(G$6,索引!$P$4:$AC$4,0))*ROUND(VLOOKUP($B96,原始数值!$A:$E,G$2,0)*VLOOKUP($C96,索引!$A:$D,2,0),G$3)</f>
        <v>0</v>
      </c>
      <c r="H96">
        <f>INDEX(索引!$P$5:$AC$12,MATCH($D96,索引!$M$5:$M$12,0),MATCH(H$6,索引!$P$4:$AC$4,0))*ROUND(VLOOKUP($B96,原始数值!$A:$E,H$2,0)*VLOOKUP($C96,索引!$A:$D,2,0),H$3)</f>
        <v>81</v>
      </c>
      <c r="I96">
        <f>INDEX(索引!$P$5:$AC$12,MATCH($D96,索引!$M$5:$M$12,0),MATCH(I$6,索引!$P$4:$AC$4,0))*ROUND(VLOOKUP($B96,原始数值!$A:$E,I$2,0)*VLOOKUP($C96,索引!$A:$D,2,0),I$3)</f>
        <v>0</v>
      </c>
      <c r="J96">
        <f>VLOOKUP($D96,索引!$M:$U,J$2,0)</f>
        <v>0</v>
      </c>
      <c r="K96">
        <f>VLOOKUP($D96,索引!$M:$X,K$2,0)*(VLOOKUP($C96,索引!$A:$I,K$2-5,0)/100)</f>
        <v>0</v>
      </c>
      <c r="L96">
        <f>VLOOKUP($D96,索引!$M:$X,L$2,0)*(VLOOKUP($C96,索引!$A:$I,L$2-5,0)/100)</f>
        <v>0</v>
      </c>
      <c r="M96">
        <f>VLOOKUP($D96,索引!$M:$Y,M$2,0)*(VLOOKUP($C96,索引!$A:$J,M$2-5,0)/100)</f>
        <v>0</v>
      </c>
      <c r="N96">
        <f>VLOOKUP($D96,索引!$M:$Z,N$2,0)*(VLOOKUP($C96,索引!$A:$K,N$2-5,0)/100)</f>
        <v>0</v>
      </c>
      <c r="P96">
        <f t="shared" si="9"/>
        <v>1008303</v>
      </c>
      <c r="Q96" t="str">
        <f t="shared" si="11"/>
        <v>EquipName_1008303</v>
      </c>
      <c r="R96" t="str">
        <f>INDEX(索引!$AF$5:$AI$29,MATCH($B96,索引!$AE$5:$AE$29,0),MATCH($C96,索引!$AF$4:$AI$4))&amp;VLOOKUP($D96,索引!$M$4:$N$12,2,0)</f>
        <v>勇士头盔</v>
      </c>
      <c r="S96" t="str">
        <f>INDEX(索引!$AL$5:$AO$29,MATCH($B96,索引!$AK$5:$AK$29,0),MATCH($C96,索引!$AL$4:$AO$4))&amp;" "&amp;VLOOKUP($D96,索引!$M$4:$O$12,3,0)</f>
        <v>Brave Helmet</v>
      </c>
    </row>
    <row r="97" spans="1:19" x14ac:dyDescent="0.2">
      <c r="A97">
        <f t="shared" si="7"/>
        <v>1008304</v>
      </c>
      <c r="B97" s="15">
        <v>8</v>
      </c>
      <c r="C97" s="30">
        <f t="shared" si="13"/>
        <v>3</v>
      </c>
      <c r="D97">
        <f t="shared" si="12"/>
        <v>4</v>
      </c>
      <c r="E97">
        <f t="shared" si="10"/>
        <v>1008304</v>
      </c>
      <c r="F97">
        <f>INDEX(索引!$P$5:$AC$12,MATCH($D97,索引!$M$5:$M$12,0),MATCH(F$6,索引!$P$4:$AC$4,0))*ROUND(VLOOKUP($B97,原始数值!$A:$E,F$2,0)*VLOOKUP($C97,索引!$A:$D,2,0)*VLOOKUP(D97,索引!$M:$X,索引!$T$1,0),F$3)</f>
        <v>0</v>
      </c>
      <c r="G97">
        <f>INDEX(索引!$P$5:$AC$12,MATCH($D97,索引!$M$5:$M$12,0),MATCH(G$6,索引!$P$4:$AC$4,0))*ROUND(VLOOKUP($B97,原始数值!$A:$E,G$2,0)*VLOOKUP($C97,索引!$A:$D,2,0),G$3)</f>
        <v>0</v>
      </c>
      <c r="H97">
        <f>INDEX(索引!$P$5:$AC$12,MATCH($D97,索引!$M$5:$M$12,0),MATCH(H$6,索引!$P$4:$AC$4,0))*ROUND(VLOOKUP($B97,原始数值!$A:$E,H$2,0)*VLOOKUP($C97,索引!$A:$D,2,0),H$3)</f>
        <v>0</v>
      </c>
      <c r="I97">
        <f>INDEX(索引!$P$5:$AC$12,MATCH($D97,索引!$M$5:$M$12,0),MATCH(I$6,索引!$P$4:$AC$4,0))*ROUND(VLOOKUP($B97,原始数值!$A:$E,I$2,0)*VLOOKUP($C97,索引!$A:$D,2,0),I$3)</f>
        <v>12</v>
      </c>
      <c r="J97">
        <f>VLOOKUP($D97,索引!$M:$U,J$2,0)</f>
        <v>0</v>
      </c>
      <c r="K97">
        <f>VLOOKUP($D97,索引!$M:$X,K$2,0)*(VLOOKUP($C97,索引!$A:$I,K$2-5,0)/100)</f>
        <v>0</v>
      </c>
      <c r="L97">
        <f>VLOOKUP($D97,索引!$M:$X,L$2,0)*(VLOOKUP($C97,索引!$A:$I,L$2-5,0)/100)</f>
        <v>0</v>
      </c>
      <c r="M97">
        <f>VLOOKUP($D97,索引!$M:$Y,M$2,0)*(VLOOKUP($C97,索引!$A:$J,M$2-5,0)/100)</f>
        <v>0</v>
      </c>
      <c r="N97">
        <f>VLOOKUP($D97,索引!$M:$Z,N$2,0)*(VLOOKUP($C97,索引!$A:$K,N$2-5,0)/100)</f>
        <v>0</v>
      </c>
      <c r="P97">
        <f t="shared" si="9"/>
        <v>1008304</v>
      </c>
      <c r="Q97" t="str">
        <f t="shared" si="11"/>
        <v>EquipName_1008304</v>
      </c>
      <c r="R97" t="str">
        <f>INDEX(索引!$AF$5:$AI$29,MATCH($B97,索引!$AE$5:$AE$29,0),MATCH($C97,索引!$AF$4:$AI$4))&amp;VLOOKUP($D97,索引!$M$4:$N$12,2,0)</f>
        <v>勇士鞋子</v>
      </c>
      <c r="S97" t="str">
        <f>INDEX(索引!$AL$5:$AO$29,MATCH($B97,索引!$AK$5:$AK$29,0),MATCH($C97,索引!$AL$4:$AO$4))&amp;" "&amp;VLOOKUP($D97,索引!$M$4:$O$12,3,0)</f>
        <v>Brave Boots</v>
      </c>
    </row>
    <row r="98" spans="1:19" x14ac:dyDescent="0.2">
      <c r="A98">
        <f t="shared" si="7"/>
        <v>1008411</v>
      </c>
      <c r="B98" s="15">
        <v>8</v>
      </c>
      <c r="C98" s="11">
        <f t="shared" si="13"/>
        <v>4</v>
      </c>
      <c r="D98">
        <f t="shared" si="12"/>
        <v>11</v>
      </c>
      <c r="E98">
        <f t="shared" si="10"/>
        <v>1008411</v>
      </c>
      <c r="F98">
        <f>INDEX(索引!$P$5:$AC$12,MATCH($D98,索引!$M$5:$M$12,0),MATCH(F$6,索引!$P$4:$AC$4,0))*ROUND(VLOOKUP($B98,原始数值!$A:$E,F$2,0)*VLOOKUP($C98,索引!$A:$D,2,0)*VLOOKUP(D98,索引!$M:$X,索引!$T$1,0),F$3)</f>
        <v>38</v>
      </c>
      <c r="G98">
        <f>INDEX(索引!$P$5:$AC$12,MATCH($D98,索引!$M$5:$M$12,0),MATCH(G$6,索引!$P$4:$AC$4,0))*ROUND(VLOOKUP($B98,原始数值!$A:$E,G$2,0)*VLOOKUP($C98,索引!$A:$D,2,0),G$3)</f>
        <v>0</v>
      </c>
      <c r="H98">
        <f>INDEX(索引!$P$5:$AC$12,MATCH($D98,索引!$M$5:$M$12,0),MATCH(H$6,索引!$P$4:$AC$4,0))*ROUND(VLOOKUP($B98,原始数值!$A:$E,H$2,0)*VLOOKUP($C98,索引!$A:$D,2,0),H$3)</f>
        <v>0</v>
      </c>
      <c r="I98">
        <f>INDEX(索引!$P$5:$AC$12,MATCH($D98,索引!$M$5:$M$12,0),MATCH(I$6,索引!$P$4:$AC$4,0))*ROUND(VLOOKUP($B98,原始数值!$A:$E,I$2,0)*VLOOKUP($C98,索引!$A:$D,2,0),I$3)</f>
        <v>0</v>
      </c>
      <c r="J98">
        <f>VLOOKUP($D98,索引!$M:$U,J$2,0)</f>
        <v>2</v>
      </c>
      <c r="K98">
        <f>VLOOKUP($D98,索引!$M:$X,K$2,0)*(VLOOKUP($C98,索引!$A:$I,K$2-5,0)/100)</f>
        <v>0.35000000000000003</v>
      </c>
      <c r="L98">
        <f>VLOOKUP($D98,索引!$M:$X,L$2,0)*(VLOOKUP($C98,索引!$A:$I,L$2-5,0)/100)</f>
        <v>0</v>
      </c>
      <c r="M98">
        <f>VLOOKUP($D98,索引!$M:$Y,M$2,0)*(VLOOKUP($C98,索引!$A:$J,M$2-5,0)/100)</f>
        <v>0</v>
      </c>
      <c r="N98">
        <f>VLOOKUP($D98,索引!$M:$Z,N$2,0)*(VLOOKUP($C98,索引!$A:$K,N$2-5,0)/100)</f>
        <v>0</v>
      </c>
      <c r="P98">
        <f t="shared" si="9"/>
        <v>1008411</v>
      </c>
      <c r="Q98" t="str">
        <f t="shared" si="11"/>
        <v>EquipName_1008411</v>
      </c>
      <c r="R98" t="str">
        <f>INDEX(索引!$AF$5:$AI$29,MATCH($B98,索引!$AE$5:$AE$29,0),MATCH($C98,索引!$AF$4:$AI$4))&amp;VLOOKUP($D98,索引!$M$4:$N$12,2,0)</f>
        <v>无畏勇者剑</v>
      </c>
      <c r="S98" t="str">
        <f>INDEX(索引!$AL$5:$AO$29,MATCH($B98,索引!$AK$5:$AK$29,0),MATCH($C98,索引!$AL$4:$AO$4))&amp;" "&amp;VLOOKUP($D98,索引!$M$4:$O$12,3,0)</f>
        <v>Fearless Sword</v>
      </c>
    </row>
    <row r="99" spans="1:19" x14ac:dyDescent="0.2">
      <c r="A99">
        <f t="shared" si="7"/>
        <v>1008412</v>
      </c>
      <c r="B99" s="15">
        <v>8</v>
      </c>
      <c r="C99" s="11">
        <f t="shared" si="13"/>
        <v>4</v>
      </c>
      <c r="D99">
        <f t="shared" si="12"/>
        <v>12</v>
      </c>
      <c r="E99">
        <f t="shared" si="10"/>
        <v>1008412</v>
      </c>
      <c r="F99">
        <f>INDEX(索引!$P$5:$AC$12,MATCH($D99,索引!$M$5:$M$12,0),MATCH(F$6,索引!$P$4:$AC$4,0))*ROUND(VLOOKUP($B99,原始数值!$A:$E,F$2,0)*VLOOKUP($C99,索引!$A:$D,2,0)*VLOOKUP(D99,索引!$M:$X,索引!$T$1,0),F$3)</f>
        <v>46</v>
      </c>
      <c r="G99">
        <f>INDEX(索引!$P$5:$AC$12,MATCH($D99,索引!$M$5:$M$12,0),MATCH(G$6,索引!$P$4:$AC$4,0))*ROUND(VLOOKUP($B99,原始数值!$A:$E,G$2,0)*VLOOKUP($C99,索引!$A:$D,2,0),G$3)</f>
        <v>0</v>
      </c>
      <c r="H99">
        <f>INDEX(索引!$P$5:$AC$12,MATCH($D99,索引!$M$5:$M$12,0),MATCH(H$6,索引!$P$4:$AC$4,0))*ROUND(VLOOKUP($B99,原始数值!$A:$E,H$2,0)*VLOOKUP($C99,索引!$A:$D,2,0),H$3)</f>
        <v>0</v>
      </c>
      <c r="I99">
        <f>INDEX(索引!$P$5:$AC$12,MATCH($D99,索引!$M$5:$M$12,0),MATCH(I$6,索引!$P$4:$AC$4,0))*ROUND(VLOOKUP($B99,原始数值!$A:$E,I$2,0)*VLOOKUP($C99,索引!$A:$D,2,0),I$3)</f>
        <v>0</v>
      </c>
      <c r="J99">
        <f>VLOOKUP($D99,索引!$M:$U,J$2,0)</f>
        <v>1</v>
      </c>
      <c r="K99">
        <f>VLOOKUP($D99,索引!$M:$X,K$2,0)*(VLOOKUP($C99,索引!$A:$I,K$2-5,0)/100)</f>
        <v>0</v>
      </c>
      <c r="L99">
        <f>VLOOKUP($D99,索引!$M:$X,L$2,0)*(VLOOKUP($C99,索引!$A:$I,L$2-5,0)/100)</f>
        <v>0</v>
      </c>
      <c r="M99">
        <f>VLOOKUP($D99,索引!$M:$Y,M$2,0)*(VLOOKUP($C99,索引!$A:$J,M$2-5,0)/100)</f>
        <v>54</v>
      </c>
      <c r="N99">
        <f>VLOOKUP($D99,索引!$M:$Z,N$2,0)*(VLOOKUP($C99,索引!$A:$K,N$2-5,0)/100)</f>
        <v>0</v>
      </c>
      <c r="P99">
        <f t="shared" si="9"/>
        <v>1008412</v>
      </c>
      <c r="Q99" t="str">
        <f t="shared" si="11"/>
        <v>EquipName_1008412</v>
      </c>
      <c r="R99" t="str">
        <f>INDEX(索引!$AF$5:$AI$29,MATCH($B99,索引!$AE$5:$AE$29,0),MATCH($C99,索引!$AF$4:$AI$4))&amp;VLOOKUP($D99,索引!$M$4:$N$12,2,0)</f>
        <v>无畏勇者杖</v>
      </c>
      <c r="S99" t="str">
        <f>INDEX(索引!$AL$5:$AO$29,MATCH($B99,索引!$AK$5:$AK$29,0),MATCH($C99,索引!$AL$4:$AO$4))&amp;" "&amp;VLOOKUP($D99,索引!$M$4:$O$12,3,0)</f>
        <v>Fearless Staff</v>
      </c>
    </row>
    <row r="100" spans="1:19" x14ac:dyDescent="0.2">
      <c r="A100">
        <f t="shared" si="7"/>
        <v>1008413</v>
      </c>
      <c r="B100" s="15">
        <v>8</v>
      </c>
      <c r="C100" s="11">
        <f t="shared" si="13"/>
        <v>4</v>
      </c>
      <c r="D100">
        <f t="shared" si="12"/>
        <v>13</v>
      </c>
      <c r="E100">
        <f t="shared" si="10"/>
        <v>1008413</v>
      </c>
      <c r="F100">
        <f>INDEX(索引!$P$5:$AC$12,MATCH($D100,索引!$M$5:$M$12,0),MATCH(F$6,索引!$P$4:$AC$4,0))*ROUND(VLOOKUP($B100,原始数值!$A:$E,F$2,0)*VLOOKUP($C100,索引!$A:$D,2,0)*VLOOKUP(D100,索引!$M:$X,索引!$T$1,0),F$3)</f>
        <v>42</v>
      </c>
      <c r="G100">
        <f>INDEX(索引!$P$5:$AC$12,MATCH($D100,索引!$M$5:$M$12,0),MATCH(G$6,索引!$P$4:$AC$4,0))*ROUND(VLOOKUP($B100,原始数值!$A:$E,G$2,0)*VLOOKUP($C100,索引!$A:$D,2,0),G$3)</f>
        <v>0</v>
      </c>
      <c r="H100">
        <f>INDEX(索引!$P$5:$AC$12,MATCH($D100,索引!$M$5:$M$12,0),MATCH(H$6,索引!$P$4:$AC$4,0))*ROUND(VLOOKUP($B100,原始数值!$A:$E,H$2,0)*VLOOKUP($C100,索引!$A:$D,2,0),H$3)</f>
        <v>0</v>
      </c>
      <c r="I100">
        <f>INDEX(索引!$P$5:$AC$12,MATCH($D100,索引!$M$5:$M$12,0),MATCH(I$6,索引!$P$4:$AC$4,0))*ROUND(VLOOKUP($B100,原始数值!$A:$E,I$2,0)*VLOOKUP($C100,索引!$A:$D,2,0),I$3)</f>
        <v>0</v>
      </c>
      <c r="J100">
        <f>VLOOKUP($D100,索引!$M:$U,J$2,0)</f>
        <v>1.75</v>
      </c>
      <c r="K100">
        <f>VLOOKUP($D100,索引!$M:$X,K$2,0)*(VLOOKUP($C100,索引!$A:$I,K$2-5,0)/100)</f>
        <v>0</v>
      </c>
      <c r="L100">
        <f>VLOOKUP($D100,索引!$M:$X,L$2,0)*(VLOOKUP($C100,索引!$A:$I,L$2-5,0)/100)</f>
        <v>72</v>
      </c>
      <c r="M100">
        <f>VLOOKUP($D100,索引!$M:$Y,M$2,0)*(VLOOKUP($C100,索引!$A:$J,M$2-5,0)/100)</f>
        <v>0</v>
      </c>
      <c r="N100">
        <f>VLOOKUP($D100,索引!$M:$Z,N$2,0)*(VLOOKUP($C100,索引!$A:$K,N$2-5,0)/100)</f>
        <v>0</v>
      </c>
      <c r="P100">
        <f t="shared" si="9"/>
        <v>1008413</v>
      </c>
      <c r="Q100" t="str">
        <f t="shared" si="11"/>
        <v>EquipName_1008413</v>
      </c>
      <c r="R100" t="str">
        <f>INDEX(索引!$AF$5:$AI$29,MATCH($B100,索引!$AE$5:$AE$29,0),MATCH($C100,索引!$AF$4:$AI$4))&amp;VLOOKUP($D100,索引!$M$4:$N$12,2,0)</f>
        <v>无畏勇者弓</v>
      </c>
      <c r="S100" t="str">
        <f>INDEX(索引!$AL$5:$AO$29,MATCH($B100,索引!$AK$5:$AK$29,0),MATCH($C100,索引!$AL$4:$AO$4))&amp;" "&amp;VLOOKUP($D100,索引!$M$4:$O$12,3,0)</f>
        <v>Fearless Bow</v>
      </c>
    </row>
    <row r="101" spans="1:19" x14ac:dyDescent="0.2">
      <c r="A101">
        <f t="shared" si="7"/>
        <v>1008402</v>
      </c>
      <c r="B101" s="15">
        <v>8</v>
      </c>
      <c r="C101" s="11">
        <f t="shared" si="13"/>
        <v>4</v>
      </c>
      <c r="D101">
        <f t="shared" si="12"/>
        <v>2</v>
      </c>
      <c r="E101">
        <f t="shared" si="10"/>
        <v>1008402</v>
      </c>
      <c r="F101">
        <f>INDEX(索引!$P$5:$AC$12,MATCH($D101,索引!$M$5:$M$12,0),MATCH(F$6,索引!$P$4:$AC$4,0))*ROUND(VLOOKUP($B101,原始数值!$A:$E,F$2,0)*VLOOKUP($C101,索引!$A:$D,2,0)*VLOOKUP(D101,索引!$M:$X,索引!$T$1,0),F$3)</f>
        <v>0</v>
      </c>
      <c r="G101">
        <f>INDEX(索引!$P$5:$AC$12,MATCH($D101,索引!$M$5:$M$12,0),MATCH(G$6,索引!$P$4:$AC$4,0))*ROUND(VLOOKUP($B101,原始数值!$A:$E,G$2,0)*VLOOKUP($C101,索引!$A:$D,2,0),G$3)</f>
        <v>240</v>
      </c>
      <c r="H101">
        <f>INDEX(索引!$P$5:$AC$12,MATCH($D101,索引!$M$5:$M$12,0),MATCH(H$6,索引!$P$4:$AC$4,0))*ROUND(VLOOKUP($B101,原始数值!$A:$E,H$2,0)*VLOOKUP($C101,索引!$A:$D,2,0),H$3)</f>
        <v>0</v>
      </c>
      <c r="I101">
        <f>INDEX(索引!$P$5:$AC$12,MATCH($D101,索引!$M$5:$M$12,0),MATCH(I$6,索引!$P$4:$AC$4,0))*ROUND(VLOOKUP($B101,原始数值!$A:$E,I$2,0)*VLOOKUP($C101,索引!$A:$D,2,0),I$3)</f>
        <v>0</v>
      </c>
      <c r="J101">
        <f>VLOOKUP($D101,索引!$M:$U,J$2,0)</f>
        <v>0</v>
      </c>
      <c r="K101">
        <f>VLOOKUP($D101,索引!$M:$X,K$2,0)*(VLOOKUP($C101,索引!$A:$I,K$2-5,0)/100)</f>
        <v>0</v>
      </c>
      <c r="L101">
        <f>VLOOKUP($D101,索引!$M:$X,L$2,0)*(VLOOKUP($C101,索引!$A:$I,L$2-5,0)/100)</f>
        <v>0</v>
      </c>
      <c r="M101">
        <f>VLOOKUP($D101,索引!$M:$Y,M$2,0)*(VLOOKUP($C101,索引!$A:$J,M$2-5,0)/100)</f>
        <v>0</v>
      </c>
      <c r="N101">
        <f>VLOOKUP($D101,索引!$M:$Z,N$2,0)*(VLOOKUP($C101,索引!$A:$K,N$2-5,0)/100)</f>
        <v>0</v>
      </c>
      <c r="P101">
        <f t="shared" si="9"/>
        <v>1008402</v>
      </c>
      <c r="Q101" t="str">
        <f t="shared" si="11"/>
        <v>EquipName_1008402</v>
      </c>
      <c r="R101" t="str">
        <f>INDEX(索引!$AF$5:$AI$29,MATCH($B101,索引!$AE$5:$AE$29,0),MATCH($C101,索引!$AF$4:$AI$4))&amp;VLOOKUP($D101,索引!$M$4:$N$12,2,0)</f>
        <v>无畏勇者护甲</v>
      </c>
      <c r="S101" t="str">
        <f>INDEX(索引!$AL$5:$AO$29,MATCH($B101,索引!$AK$5:$AK$29,0),MATCH($C101,索引!$AL$4:$AO$4))&amp;" "&amp;VLOOKUP($D101,索引!$M$4:$O$12,3,0)</f>
        <v>Fearless Armor</v>
      </c>
    </row>
    <row r="102" spans="1:19" x14ac:dyDescent="0.2">
      <c r="A102">
        <f t="shared" si="7"/>
        <v>1008403</v>
      </c>
      <c r="B102" s="15">
        <v>8</v>
      </c>
      <c r="C102" s="11">
        <f t="shared" si="13"/>
        <v>4</v>
      </c>
      <c r="D102">
        <f t="shared" si="12"/>
        <v>3</v>
      </c>
      <c r="E102">
        <f t="shared" si="10"/>
        <v>1008403</v>
      </c>
      <c r="F102">
        <f>INDEX(索引!$P$5:$AC$12,MATCH($D102,索引!$M$5:$M$12,0),MATCH(F$6,索引!$P$4:$AC$4,0))*ROUND(VLOOKUP($B102,原始数值!$A:$E,F$2,0)*VLOOKUP($C102,索引!$A:$D,2,0)*VLOOKUP(D102,索引!$M:$X,索引!$T$1,0),F$3)</f>
        <v>0</v>
      </c>
      <c r="G102">
        <f>INDEX(索引!$P$5:$AC$12,MATCH($D102,索引!$M$5:$M$12,0),MATCH(G$6,索引!$P$4:$AC$4,0))*ROUND(VLOOKUP($B102,原始数值!$A:$E,G$2,0)*VLOOKUP($C102,索引!$A:$D,2,0),G$3)</f>
        <v>0</v>
      </c>
      <c r="H102">
        <f>INDEX(索引!$P$5:$AC$12,MATCH($D102,索引!$M$5:$M$12,0),MATCH(H$6,索引!$P$4:$AC$4,0))*ROUND(VLOOKUP($B102,原始数值!$A:$E,H$2,0)*VLOOKUP($C102,索引!$A:$D,2,0),H$3)</f>
        <v>108</v>
      </c>
      <c r="I102">
        <f>INDEX(索引!$P$5:$AC$12,MATCH($D102,索引!$M$5:$M$12,0),MATCH(I$6,索引!$P$4:$AC$4,0))*ROUND(VLOOKUP($B102,原始数值!$A:$E,I$2,0)*VLOOKUP($C102,索引!$A:$D,2,0),I$3)</f>
        <v>0</v>
      </c>
      <c r="J102">
        <f>VLOOKUP($D102,索引!$M:$U,J$2,0)</f>
        <v>0</v>
      </c>
      <c r="K102">
        <f>VLOOKUP($D102,索引!$M:$X,K$2,0)*(VLOOKUP($C102,索引!$A:$I,K$2-5,0)/100)</f>
        <v>0</v>
      </c>
      <c r="L102">
        <f>VLOOKUP($D102,索引!$M:$X,L$2,0)*(VLOOKUP($C102,索引!$A:$I,L$2-5,0)/100)</f>
        <v>0</v>
      </c>
      <c r="M102">
        <f>VLOOKUP($D102,索引!$M:$Y,M$2,0)*(VLOOKUP($C102,索引!$A:$J,M$2-5,0)/100)</f>
        <v>0</v>
      </c>
      <c r="N102">
        <f>VLOOKUP($D102,索引!$M:$Z,N$2,0)*(VLOOKUP($C102,索引!$A:$K,N$2-5,0)/100)</f>
        <v>0</v>
      </c>
      <c r="P102">
        <f t="shared" si="9"/>
        <v>1008403</v>
      </c>
      <c r="Q102" t="str">
        <f t="shared" si="11"/>
        <v>EquipName_1008403</v>
      </c>
      <c r="R102" t="str">
        <f>INDEX(索引!$AF$5:$AI$29,MATCH($B102,索引!$AE$5:$AE$29,0),MATCH($C102,索引!$AF$4:$AI$4))&amp;VLOOKUP($D102,索引!$M$4:$N$12,2,0)</f>
        <v>无畏勇者头盔</v>
      </c>
      <c r="S102" t="str">
        <f>INDEX(索引!$AL$5:$AO$29,MATCH($B102,索引!$AK$5:$AK$29,0),MATCH($C102,索引!$AL$4:$AO$4))&amp;" "&amp;VLOOKUP($D102,索引!$M$4:$O$12,3,0)</f>
        <v>Fearless Helmet</v>
      </c>
    </row>
    <row r="103" spans="1:19" x14ac:dyDescent="0.2">
      <c r="A103">
        <f t="shared" si="7"/>
        <v>1008404</v>
      </c>
      <c r="B103" s="15">
        <v>8</v>
      </c>
      <c r="C103" s="11">
        <f t="shared" si="13"/>
        <v>4</v>
      </c>
      <c r="D103">
        <f t="shared" si="12"/>
        <v>4</v>
      </c>
      <c r="E103">
        <f t="shared" si="10"/>
        <v>1008404</v>
      </c>
      <c r="F103">
        <f>INDEX(索引!$P$5:$AC$12,MATCH($D103,索引!$M$5:$M$12,0),MATCH(F$6,索引!$P$4:$AC$4,0))*ROUND(VLOOKUP($B103,原始数值!$A:$E,F$2,0)*VLOOKUP($C103,索引!$A:$D,2,0)*VLOOKUP(D103,索引!$M:$X,索引!$T$1,0),F$3)</f>
        <v>0</v>
      </c>
      <c r="G103">
        <f>INDEX(索引!$P$5:$AC$12,MATCH($D103,索引!$M$5:$M$12,0),MATCH(G$6,索引!$P$4:$AC$4,0))*ROUND(VLOOKUP($B103,原始数值!$A:$E,G$2,0)*VLOOKUP($C103,索引!$A:$D,2,0),G$3)</f>
        <v>0</v>
      </c>
      <c r="H103">
        <f>INDEX(索引!$P$5:$AC$12,MATCH($D103,索引!$M$5:$M$12,0),MATCH(H$6,索引!$P$4:$AC$4,0))*ROUND(VLOOKUP($B103,原始数值!$A:$E,H$2,0)*VLOOKUP($C103,索引!$A:$D,2,0),H$3)</f>
        <v>0</v>
      </c>
      <c r="I103">
        <f>INDEX(索引!$P$5:$AC$12,MATCH($D103,索引!$M$5:$M$12,0),MATCH(I$6,索引!$P$4:$AC$4,0))*ROUND(VLOOKUP($B103,原始数值!$A:$E,I$2,0)*VLOOKUP($C103,索引!$A:$D,2,0),I$3)</f>
        <v>16</v>
      </c>
      <c r="J103">
        <f>VLOOKUP($D103,索引!$M:$U,J$2,0)</f>
        <v>0</v>
      </c>
      <c r="K103">
        <f>VLOOKUP($D103,索引!$M:$X,K$2,0)*(VLOOKUP($C103,索引!$A:$I,K$2-5,0)/100)</f>
        <v>0</v>
      </c>
      <c r="L103">
        <f>VLOOKUP($D103,索引!$M:$X,L$2,0)*(VLOOKUP($C103,索引!$A:$I,L$2-5,0)/100)</f>
        <v>0</v>
      </c>
      <c r="M103">
        <f>VLOOKUP($D103,索引!$M:$Y,M$2,0)*(VLOOKUP($C103,索引!$A:$J,M$2-5,0)/100)</f>
        <v>0</v>
      </c>
      <c r="N103">
        <f>VLOOKUP($D103,索引!$M:$Z,N$2,0)*(VLOOKUP($C103,索引!$A:$K,N$2-5,0)/100)</f>
        <v>0</v>
      </c>
      <c r="P103">
        <f t="shared" si="9"/>
        <v>1008404</v>
      </c>
      <c r="Q103" t="str">
        <f t="shared" si="11"/>
        <v>EquipName_1008404</v>
      </c>
      <c r="R103" t="str">
        <f>INDEX(索引!$AF$5:$AI$29,MATCH($B103,索引!$AE$5:$AE$29,0),MATCH($C103,索引!$AF$4:$AI$4))&amp;VLOOKUP($D103,索引!$M$4:$N$12,2,0)</f>
        <v>无畏勇者鞋子</v>
      </c>
      <c r="S103" t="str">
        <f>INDEX(索引!$AL$5:$AO$29,MATCH($B103,索引!$AK$5:$AK$29,0),MATCH($C103,索引!$AL$4:$AO$4))&amp;" "&amp;VLOOKUP($D103,索引!$M$4:$O$12,3,0)</f>
        <v>Fearless Boots</v>
      </c>
    </row>
    <row r="104" spans="1:19" x14ac:dyDescent="0.2">
      <c r="A104">
        <f t="shared" ref="A104:A151" si="14">B104*1000+C104*100+D104+1000000</f>
        <v>1010111</v>
      </c>
      <c r="B104" s="16">
        <v>10</v>
      </c>
      <c r="C104" s="55">
        <v>1</v>
      </c>
      <c r="D104">
        <f t="shared" si="12"/>
        <v>11</v>
      </c>
      <c r="E104">
        <f t="shared" si="10"/>
        <v>1008111</v>
      </c>
      <c r="F104">
        <f>INDEX(索引!$P$5:$AC$12,MATCH($D104,索引!$M$5:$M$12,0),MATCH(F$6,索引!$P$4:$AC$4,0))*ROUND(VLOOKUP($B104,原始数值!$A:$E,F$2,0)*VLOOKUP($C104,索引!$A:$D,2,0)*VLOOKUP(D104,索引!$M:$X,索引!$T$1,0),F$3)</f>
        <v>12</v>
      </c>
      <c r="G104">
        <f>INDEX(索引!$P$5:$AC$12,MATCH($D104,索引!$M$5:$M$12,0),MATCH(G$6,索引!$P$4:$AC$4,0))*ROUND(VLOOKUP($B104,原始数值!$A:$E,G$2,0)*VLOOKUP($C104,索引!$A:$D,2,0),G$3)</f>
        <v>0</v>
      </c>
      <c r="H104">
        <f>INDEX(索引!$P$5:$AC$12,MATCH($D104,索引!$M$5:$M$12,0),MATCH(H$6,索引!$P$4:$AC$4,0))*ROUND(VLOOKUP($B104,原始数值!$A:$E,H$2,0)*VLOOKUP($C104,索引!$A:$D,2,0),H$3)</f>
        <v>0</v>
      </c>
      <c r="I104">
        <f>INDEX(索引!$P$5:$AC$12,MATCH($D104,索引!$M$5:$M$12,0),MATCH(I$6,索引!$P$4:$AC$4,0))*ROUND(VLOOKUP($B104,原始数值!$A:$E,I$2,0)*VLOOKUP($C104,索引!$A:$D,2,0),I$3)</f>
        <v>0</v>
      </c>
      <c r="J104">
        <f>VLOOKUP($D104,索引!$M:$U,J$2,0)</f>
        <v>2</v>
      </c>
      <c r="K104">
        <f>VLOOKUP($D104,索引!$M:$X,K$2,0)*(VLOOKUP($C104,索引!$A:$I,K$2-5,0)/100)</f>
        <v>0.1</v>
      </c>
      <c r="L104">
        <f>VLOOKUP($D104,索引!$M:$X,L$2,0)*(VLOOKUP($C104,索引!$A:$I,L$2-5,0)/100)</f>
        <v>0</v>
      </c>
      <c r="M104">
        <f>VLOOKUP($D104,索引!$M:$Y,M$2,0)*(VLOOKUP($C104,索引!$A:$J,M$2-5,0)/100)</f>
        <v>0</v>
      </c>
      <c r="N104">
        <f>VLOOKUP($D104,索引!$M:$Z,N$2,0)*(VLOOKUP($C104,索引!$A:$K,N$2-5,0)/100)</f>
        <v>0</v>
      </c>
      <c r="P104">
        <f t="shared" si="9"/>
        <v>1010111</v>
      </c>
      <c r="Q104" t="str">
        <f t="shared" si="11"/>
        <v>EquipName_1010111</v>
      </c>
      <c r="R104" t="str">
        <f>INDEX(索引!$AF$5:$AI$29,MATCH($B104,索引!$AE$5:$AE$29,0),MATCH($C104,索引!$AF$4:$AI$4))&amp;VLOOKUP($D104,索引!$M$4:$N$12,2,0)</f>
        <v>鹰隼剑</v>
      </c>
      <c r="S104" t="str">
        <f>INDEX(索引!$AL$5:$AO$29,MATCH($B104,索引!$AK$5:$AK$29,0),MATCH($C104,索引!$AL$4:$AO$4))&amp;" "&amp;VLOOKUP($D104,索引!$M$4:$O$12,3,0)</f>
        <v>Falcon Sword</v>
      </c>
    </row>
    <row r="105" spans="1:19" x14ac:dyDescent="0.2">
      <c r="A105">
        <f t="shared" si="14"/>
        <v>1010112</v>
      </c>
      <c r="B105" s="16">
        <v>10</v>
      </c>
      <c r="C105" s="55">
        <v>1</v>
      </c>
      <c r="D105">
        <f t="shared" si="12"/>
        <v>12</v>
      </c>
      <c r="E105">
        <f t="shared" si="10"/>
        <v>1008112</v>
      </c>
      <c r="F105">
        <f>INDEX(索引!$P$5:$AC$12,MATCH($D105,索引!$M$5:$M$12,0),MATCH(F$6,索引!$P$4:$AC$4,0))*ROUND(VLOOKUP($B105,原始数值!$A:$E,F$2,0)*VLOOKUP($C105,索引!$A:$D,2,0)*VLOOKUP(D105,索引!$M:$X,索引!$T$1,0),F$3)</f>
        <v>14</v>
      </c>
      <c r="G105">
        <f>INDEX(索引!$P$5:$AC$12,MATCH($D105,索引!$M$5:$M$12,0),MATCH(G$6,索引!$P$4:$AC$4,0))*ROUND(VLOOKUP($B105,原始数值!$A:$E,G$2,0)*VLOOKUP($C105,索引!$A:$D,2,0),G$3)</f>
        <v>0</v>
      </c>
      <c r="H105">
        <f>INDEX(索引!$P$5:$AC$12,MATCH($D105,索引!$M$5:$M$12,0),MATCH(H$6,索引!$P$4:$AC$4,0))*ROUND(VLOOKUP($B105,原始数值!$A:$E,H$2,0)*VLOOKUP($C105,索引!$A:$D,2,0),H$3)</f>
        <v>0</v>
      </c>
      <c r="I105">
        <f>INDEX(索引!$P$5:$AC$12,MATCH($D105,索引!$M$5:$M$12,0),MATCH(I$6,索引!$P$4:$AC$4,0))*ROUND(VLOOKUP($B105,原始数值!$A:$E,I$2,0)*VLOOKUP($C105,索引!$A:$D,2,0),I$3)</f>
        <v>0</v>
      </c>
      <c r="J105">
        <f>VLOOKUP($D105,索引!$M:$U,J$2,0)</f>
        <v>1</v>
      </c>
      <c r="K105">
        <f>VLOOKUP($D105,索引!$M:$X,K$2,0)*(VLOOKUP($C105,索引!$A:$I,K$2-5,0)/100)</f>
        <v>0</v>
      </c>
      <c r="L105">
        <f>VLOOKUP($D105,索引!$M:$X,L$2,0)*(VLOOKUP($C105,索引!$A:$I,L$2-5,0)/100)</f>
        <v>0</v>
      </c>
      <c r="M105">
        <f>VLOOKUP($D105,索引!$M:$Y,M$2,0)*(VLOOKUP($C105,索引!$A:$J,M$2-5,0)/100)</f>
        <v>30</v>
      </c>
      <c r="N105">
        <f>VLOOKUP($D105,索引!$M:$Z,N$2,0)*(VLOOKUP($C105,索引!$A:$K,N$2-5,0)/100)</f>
        <v>0</v>
      </c>
      <c r="P105">
        <f t="shared" si="9"/>
        <v>1010112</v>
      </c>
      <c r="Q105" t="str">
        <f t="shared" si="11"/>
        <v>EquipName_1010112</v>
      </c>
      <c r="R105" t="str">
        <f>INDEX(索引!$AF$5:$AI$29,MATCH($B105,索引!$AE$5:$AE$29,0),MATCH($C105,索引!$AF$4:$AI$4))&amp;VLOOKUP($D105,索引!$M$4:$N$12,2,0)</f>
        <v>鹰隼杖</v>
      </c>
      <c r="S105" t="str">
        <f>INDEX(索引!$AL$5:$AO$29,MATCH($B105,索引!$AK$5:$AK$29,0),MATCH($C105,索引!$AL$4:$AO$4))&amp;" "&amp;VLOOKUP($D105,索引!$M$4:$O$12,3,0)</f>
        <v>Falcon Staff</v>
      </c>
    </row>
    <row r="106" spans="1:19" x14ac:dyDescent="0.2">
      <c r="A106">
        <f t="shared" si="14"/>
        <v>1010113</v>
      </c>
      <c r="B106" s="16">
        <v>10</v>
      </c>
      <c r="C106" s="55">
        <v>1</v>
      </c>
      <c r="D106">
        <f t="shared" si="12"/>
        <v>13</v>
      </c>
      <c r="E106">
        <f t="shared" si="10"/>
        <v>1008113</v>
      </c>
      <c r="F106">
        <f>INDEX(索引!$P$5:$AC$12,MATCH($D106,索引!$M$5:$M$12,0),MATCH(F$6,索引!$P$4:$AC$4,0))*ROUND(VLOOKUP($B106,原始数值!$A:$E,F$2,0)*VLOOKUP($C106,索引!$A:$D,2,0)*VLOOKUP(D106,索引!$M:$X,索引!$T$1,0),F$3)</f>
        <v>13</v>
      </c>
      <c r="G106">
        <f>INDEX(索引!$P$5:$AC$12,MATCH($D106,索引!$M$5:$M$12,0),MATCH(G$6,索引!$P$4:$AC$4,0))*ROUND(VLOOKUP($B106,原始数值!$A:$E,G$2,0)*VLOOKUP($C106,索引!$A:$D,2,0),G$3)</f>
        <v>0</v>
      </c>
      <c r="H106">
        <f>INDEX(索引!$P$5:$AC$12,MATCH($D106,索引!$M$5:$M$12,0),MATCH(H$6,索引!$P$4:$AC$4,0))*ROUND(VLOOKUP($B106,原始数值!$A:$E,H$2,0)*VLOOKUP($C106,索引!$A:$D,2,0),H$3)</f>
        <v>0</v>
      </c>
      <c r="I106">
        <f>INDEX(索引!$P$5:$AC$12,MATCH($D106,索引!$M$5:$M$12,0),MATCH(I$6,索引!$P$4:$AC$4,0))*ROUND(VLOOKUP($B106,原始数值!$A:$E,I$2,0)*VLOOKUP($C106,索引!$A:$D,2,0),I$3)</f>
        <v>0</v>
      </c>
      <c r="J106">
        <f>VLOOKUP($D106,索引!$M:$U,J$2,0)</f>
        <v>1.75</v>
      </c>
      <c r="K106">
        <f>VLOOKUP($D106,索引!$M:$X,K$2,0)*(VLOOKUP($C106,索引!$A:$I,K$2-5,0)/100)</f>
        <v>0</v>
      </c>
      <c r="L106">
        <f>VLOOKUP($D106,索引!$M:$X,L$2,0)*(VLOOKUP($C106,索引!$A:$I,L$2-5,0)/100)</f>
        <v>40</v>
      </c>
      <c r="M106">
        <f>VLOOKUP($D106,索引!$M:$Y,M$2,0)*(VLOOKUP($C106,索引!$A:$J,M$2-5,0)/100)</f>
        <v>0</v>
      </c>
      <c r="N106">
        <f>VLOOKUP($D106,索引!$M:$Z,N$2,0)*(VLOOKUP($C106,索引!$A:$K,N$2-5,0)/100)</f>
        <v>0</v>
      </c>
      <c r="P106">
        <f t="shared" si="9"/>
        <v>1010113</v>
      </c>
      <c r="Q106" t="str">
        <f t="shared" si="11"/>
        <v>EquipName_1010113</v>
      </c>
      <c r="R106" t="str">
        <f>INDEX(索引!$AF$5:$AI$29,MATCH($B106,索引!$AE$5:$AE$29,0),MATCH($C106,索引!$AF$4:$AI$4))&amp;VLOOKUP($D106,索引!$M$4:$N$12,2,0)</f>
        <v>鹰隼弓</v>
      </c>
      <c r="S106" t="str">
        <f>INDEX(索引!$AL$5:$AO$29,MATCH($B106,索引!$AK$5:$AK$29,0),MATCH($C106,索引!$AL$4:$AO$4))&amp;" "&amp;VLOOKUP($D106,索引!$M$4:$O$12,3,0)</f>
        <v>Falcon Bow</v>
      </c>
    </row>
    <row r="107" spans="1:19" x14ac:dyDescent="0.2">
      <c r="A107">
        <f t="shared" si="14"/>
        <v>1010102</v>
      </c>
      <c r="B107" s="16">
        <v>10</v>
      </c>
      <c r="C107" s="55">
        <v>1</v>
      </c>
      <c r="D107">
        <f t="shared" si="12"/>
        <v>2</v>
      </c>
      <c r="E107">
        <f t="shared" si="10"/>
        <v>1008102</v>
      </c>
      <c r="F107">
        <f>INDEX(索引!$P$5:$AC$12,MATCH($D107,索引!$M$5:$M$12,0),MATCH(F$6,索引!$P$4:$AC$4,0))*ROUND(VLOOKUP($B107,原始数值!$A:$E,F$2,0)*VLOOKUP($C107,索引!$A:$D,2,0)*VLOOKUP(D107,索引!$M:$X,索引!$T$1,0),F$3)</f>
        <v>0</v>
      </c>
      <c r="G107">
        <f>INDEX(索引!$P$5:$AC$12,MATCH($D107,索引!$M$5:$M$12,0),MATCH(G$6,索引!$P$4:$AC$4,0))*ROUND(VLOOKUP($B107,原始数值!$A:$E,G$2,0)*VLOOKUP($C107,索引!$A:$D,2,0),G$3)</f>
        <v>70</v>
      </c>
      <c r="H107">
        <f>INDEX(索引!$P$5:$AC$12,MATCH($D107,索引!$M$5:$M$12,0),MATCH(H$6,索引!$P$4:$AC$4,0))*ROUND(VLOOKUP($B107,原始数值!$A:$E,H$2,0)*VLOOKUP($C107,索引!$A:$D,2,0),H$3)</f>
        <v>0</v>
      </c>
      <c r="I107">
        <f>INDEX(索引!$P$5:$AC$12,MATCH($D107,索引!$M$5:$M$12,0),MATCH(I$6,索引!$P$4:$AC$4,0))*ROUND(VLOOKUP($B107,原始数值!$A:$E,I$2,0)*VLOOKUP($C107,索引!$A:$D,2,0),I$3)</f>
        <v>0</v>
      </c>
      <c r="J107">
        <f>VLOOKUP($D107,索引!$M:$U,J$2,0)</f>
        <v>0</v>
      </c>
      <c r="K107">
        <f>VLOOKUP($D107,索引!$M:$X,K$2,0)*(VLOOKUP($C107,索引!$A:$I,K$2-5,0)/100)</f>
        <v>0</v>
      </c>
      <c r="L107">
        <f>VLOOKUP($D107,索引!$M:$X,L$2,0)*(VLOOKUP($C107,索引!$A:$I,L$2-5,0)/100)</f>
        <v>0</v>
      </c>
      <c r="M107">
        <f>VLOOKUP($D107,索引!$M:$Y,M$2,0)*(VLOOKUP($C107,索引!$A:$J,M$2-5,0)/100)</f>
        <v>0</v>
      </c>
      <c r="N107">
        <f>VLOOKUP($D107,索引!$M:$Z,N$2,0)*(VLOOKUP($C107,索引!$A:$K,N$2-5,0)/100)</f>
        <v>0</v>
      </c>
      <c r="P107">
        <f t="shared" si="9"/>
        <v>1010102</v>
      </c>
      <c r="Q107" t="str">
        <f t="shared" si="11"/>
        <v>EquipName_1010102</v>
      </c>
      <c r="R107" t="str">
        <f>INDEX(索引!$AF$5:$AI$29,MATCH($B107,索引!$AE$5:$AE$29,0),MATCH($C107,索引!$AF$4:$AI$4))&amp;VLOOKUP($D107,索引!$M$4:$N$12,2,0)</f>
        <v>鹰隼护甲</v>
      </c>
      <c r="S107" t="str">
        <f>INDEX(索引!$AL$5:$AO$29,MATCH($B107,索引!$AK$5:$AK$29,0),MATCH($C107,索引!$AL$4:$AO$4))&amp;" "&amp;VLOOKUP($D107,索引!$M$4:$O$12,3,0)</f>
        <v>Falcon Armor</v>
      </c>
    </row>
    <row r="108" spans="1:19" x14ac:dyDescent="0.2">
      <c r="A108">
        <f t="shared" si="14"/>
        <v>1010103</v>
      </c>
      <c r="B108" s="16">
        <v>10</v>
      </c>
      <c r="C108" s="55">
        <v>1</v>
      </c>
      <c r="D108">
        <f t="shared" si="12"/>
        <v>3</v>
      </c>
      <c r="E108">
        <f t="shared" si="10"/>
        <v>1008103</v>
      </c>
      <c r="F108">
        <f>INDEX(索引!$P$5:$AC$12,MATCH($D108,索引!$M$5:$M$12,0),MATCH(F$6,索引!$P$4:$AC$4,0))*ROUND(VLOOKUP($B108,原始数值!$A:$E,F$2,0)*VLOOKUP($C108,索引!$A:$D,2,0)*VLOOKUP(D108,索引!$M:$X,索引!$T$1,0),F$3)</f>
        <v>0</v>
      </c>
      <c r="G108">
        <f>INDEX(索引!$P$5:$AC$12,MATCH($D108,索引!$M$5:$M$12,0),MATCH(G$6,索引!$P$4:$AC$4,0))*ROUND(VLOOKUP($B108,原始数值!$A:$E,G$2,0)*VLOOKUP($C108,索引!$A:$D,2,0),G$3)</f>
        <v>0</v>
      </c>
      <c r="H108">
        <f>INDEX(索引!$P$5:$AC$12,MATCH($D108,索引!$M$5:$M$12,0),MATCH(H$6,索引!$P$4:$AC$4,0))*ROUND(VLOOKUP($B108,原始数值!$A:$E,H$2,0)*VLOOKUP($C108,索引!$A:$D,2,0),H$3)</f>
        <v>33</v>
      </c>
      <c r="I108">
        <f>INDEX(索引!$P$5:$AC$12,MATCH($D108,索引!$M$5:$M$12,0),MATCH(I$6,索引!$P$4:$AC$4,0))*ROUND(VLOOKUP($B108,原始数值!$A:$E,I$2,0)*VLOOKUP($C108,索引!$A:$D,2,0),I$3)</f>
        <v>0</v>
      </c>
      <c r="J108">
        <f>VLOOKUP($D108,索引!$M:$U,J$2,0)</f>
        <v>0</v>
      </c>
      <c r="K108">
        <f>VLOOKUP($D108,索引!$M:$X,K$2,0)*(VLOOKUP($C108,索引!$A:$I,K$2-5,0)/100)</f>
        <v>0</v>
      </c>
      <c r="L108">
        <f>VLOOKUP($D108,索引!$M:$X,L$2,0)*(VLOOKUP($C108,索引!$A:$I,L$2-5,0)/100)</f>
        <v>0</v>
      </c>
      <c r="M108">
        <f>VLOOKUP($D108,索引!$M:$Y,M$2,0)*(VLOOKUP($C108,索引!$A:$J,M$2-5,0)/100)</f>
        <v>0</v>
      </c>
      <c r="N108">
        <f>VLOOKUP($D108,索引!$M:$Z,N$2,0)*(VLOOKUP($C108,索引!$A:$K,N$2-5,0)/100)</f>
        <v>0</v>
      </c>
      <c r="P108">
        <f t="shared" si="9"/>
        <v>1010103</v>
      </c>
      <c r="Q108" t="str">
        <f t="shared" si="11"/>
        <v>EquipName_1010103</v>
      </c>
      <c r="R108" t="str">
        <f>INDEX(索引!$AF$5:$AI$29,MATCH($B108,索引!$AE$5:$AE$29,0),MATCH($C108,索引!$AF$4:$AI$4))&amp;VLOOKUP($D108,索引!$M$4:$N$12,2,0)</f>
        <v>鹰隼头盔</v>
      </c>
      <c r="S108" t="str">
        <f>INDEX(索引!$AL$5:$AO$29,MATCH($B108,索引!$AK$5:$AK$29,0),MATCH($C108,索引!$AL$4:$AO$4))&amp;" "&amp;VLOOKUP($D108,索引!$M$4:$O$12,3,0)</f>
        <v>Falcon Helmet</v>
      </c>
    </row>
    <row r="109" spans="1:19" x14ac:dyDescent="0.2">
      <c r="A109">
        <f t="shared" si="14"/>
        <v>1010104</v>
      </c>
      <c r="B109" s="16">
        <v>10</v>
      </c>
      <c r="C109" s="55">
        <v>1</v>
      </c>
      <c r="D109">
        <f t="shared" si="12"/>
        <v>4</v>
      </c>
      <c r="E109">
        <f t="shared" si="10"/>
        <v>1008104</v>
      </c>
      <c r="F109">
        <f>INDEX(索引!$P$5:$AC$12,MATCH($D109,索引!$M$5:$M$12,0),MATCH(F$6,索引!$P$4:$AC$4,0))*ROUND(VLOOKUP($B109,原始数值!$A:$E,F$2,0)*VLOOKUP($C109,索引!$A:$D,2,0)*VLOOKUP(D109,索引!$M:$X,索引!$T$1,0),F$3)</f>
        <v>0</v>
      </c>
      <c r="G109">
        <f>INDEX(索引!$P$5:$AC$12,MATCH($D109,索引!$M$5:$M$12,0),MATCH(G$6,索引!$P$4:$AC$4,0))*ROUND(VLOOKUP($B109,原始数值!$A:$E,G$2,0)*VLOOKUP($C109,索引!$A:$D,2,0),G$3)</f>
        <v>0</v>
      </c>
      <c r="H109">
        <f>INDEX(索引!$P$5:$AC$12,MATCH($D109,索引!$M$5:$M$12,0),MATCH(H$6,索引!$P$4:$AC$4,0))*ROUND(VLOOKUP($B109,原始数值!$A:$E,H$2,0)*VLOOKUP($C109,索引!$A:$D,2,0),H$3)</f>
        <v>0</v>
      </c>
      <c r="I109">
        <f>INDEX(索引!$P$5:$AC$12,MATCH($D109,索引!$M$5:$M$12,0),MATCH(I$6,索引!$P$4:$AC$4,0))*ROUND(VLOOKUP($B109,原始数值!$A:$E,I$2,0)*VLOOKUP($C109,索引!$A:$D,2,0),I$3)</f>
        <v>5</v>
      </c>
      <c r="J109">
        <f>VLOOKUP($D109,索引!$M:$U,J$2,0)</f>
        <v>0</v>
      </c>
      <c r="K109">
        <f>VLOOKUP($D109,索引!$M:$X,K$2,0)*(VLOOKUP($C109,索引!$A:$I,K$2-5,0)/100)</f>
        <v>0</v>
      </c>
      <c r="L109">
        <f>VLOOKUP($D109,索引!$M:$X,L$2,0)*(VLOOKUP($C109,索引!$A:$I,L$2-5,0)/100)</f>
        <v>0</v>
      </c>
      <c r="M109">
        <f>VLOOKUP($D109,索引!$M:$Y,M$2,0)*(VLOOKUP($C109,索引!$A:$J,M$2-5,0)/100)</f>
        <v>0</v>
      </c>
      <c r="N109">
        <f>VLOOKUP($D109,索引!$M:$Z,N$2,0)*(VLOOKUP($C109,索引!$A:$K,N$2-5,0)/100)</f>
        <v>0</v>
      </c>
      <c r="P109">
        <f t="shared" si="9"/>
        <v>1010104</v>
      </c>
      <c r="Q109" t="str">
        <f t="shared" si="11"/>
        <v>EquipName_1010104</v>
      </c>
      <c r="R109" t="str">
        <f>INDEX(索引!$AF$5:$AI$29,MATCH($B109,索引!$AE$5:$AE$29,0),MATCH($C109,索引!$AF$4:$AI$4))&amp;VLOOKUP($D109,索引!$M$4:$N$12,2,0)</f>
        <v>鹰隼鞋子</v>
      </c>
      <c r="S109" t="str">
        <f>INDEX(索引!$AL$5:$AO$29,MATCH($B109,索引!$AK$5:$AK$29,0),MATCH($C109,索引!$AL$4:$AO$4))&amp;" "&amp;VLOOKUP($D109,索引!$M$4:$O$12,3,0)</f>
        <v>Falcon Boots</v>
      </c>
    </row>
    <row r="110" spans="1:19" x14ac:dyDescent="0.2">
      <c r="A110">
        <f t="shared" si="14"/>
        <v>1010211</v>
      </c>
      <c r="B110" s="16">
        <v>10</v>
      </c>
      <c r="C110" s="14">
        <f t="shared" ref="C110:C127" si="15">C104+1</f>
        <v>2</v>
      </c>
      <c r="D110">
        <f t="shared" si="12"/>
        <v>11</v>
      </c>
      <c r="E110">
        <f t="shared" si="10"/>
        <v>1008211</v>
      </c>
      <c r="F110">
        <f>INDEX(索引!$P$5:$AC$12,MATCH($D110,索引!$M$5:$M$12,0),MATCH(F$6,索引!$P$4:$AC$4,0))*ROUND(VLOOKUP($B110,原始数值!$A:$E,F$2,0)*VLOOKUP($C110,索引!$A:$D,2,0)*VLOOKUP(D110,索引!$M:$X,索引!$T$1,0),F$3)</f>
        <v>23</v>
      </c>
      <c r="G110">
        <f>INDEX(索引!$P$5:$AC$12,MATCH($D110,索引!$M$5:$M$12,0),MATCH(G$6,索引!$P$4:$AC$4,0))*ROUND(VLOOKUP($B110,原始数值!$A:$E,G$2,0)*VLOOKUP($C110,索引!$A:$D,2,0),G$3)</f>
        <v>0</v>
      </c>
      <c r="H110">
        <f>INDEX(索引!$P$5:$AC$12,MATCH($D110,索引!$M$5:$M$12,0),MATCH(H$6,索引!$P$4:$AC$4,0))*ROUND(VLOOKUP($B110,原始数值!$A:$E,H$2,0)*VLOOKUP($C110,索引!$A:$D,2,0),H$3)</f>
        <v>0</v>
      </c>
      <c r="I110">
        <f>INDEX(索引!$P$5:$AC$12,MATCH($D110,索引!$M$5:$M$12,0),MATCH(I$6,索引!$P$4:$AC$4,0))*ROUND(VLOOKUP($B110,原始数值!$A:$E,I$2,0)*VLOOKUP($C110,索引!$A:$D,2,0),I$3)</f>
        <v>0</v>
      </c>
      <c r="J110">
        <f>VLOOKUP($D110,索引!$M:$U,J$2,0)</f>
        <v>2</v>
      </c>
      <c r="K110">
        <f>VLOOKUP($D110,索引!$M:$X,K$2,0)*(VLOOKUP($C110,索引!$A:$I,K$2-5,0)/100)</f>
        <v>0.15000000000000002</v>
      </c>
      <c r="L110">
        <f>VLOOKUP($D110,索引!$M:$X,L$2,0)*(VLOOKUP($C110,索引!$A:$I,L$2-5,0)/100)</f>
        <v>0</v>
      </c>
      <c r="M110">
        <f>VLOOKUP($D110,索引!$M:$Y,M$2,0)*(VLOOKUP($C110,索引!$A:$J,M$2-5,0)/100)</f>
        <v>0</v>
      </c>
      <c r="N110">
        <f>VLOOKUP($D110,索引!$M:$Z,N$2,0)*(VLOOKUP($C110,索引!$A:$K,N$2-5,0)/100)</f>
        <v>0</v>
      </c>
      <c r="P110">
        <f t="shared" si="9"/>
        <v>1010211</v>
      </c>
      <c r="Q110" t="str">
        <f t="shared" si="11"/>
        <v>EquipName_1010211</v>
      </c>
      <c r="R110" t="str">
        <f>INDEX(索引!$AF$5:$AI$29,MATCH($B110,索引!$AE$5:$AE$29,0),MATCH($C110,索引!$AF$4:$AI$4))&amp;VLOOKUP($D110,索引!$M$4:$N$12,2,0)</f>
        <v>鹰隼剑</v>
      </c>
      <c r="S110" t="str">
        <f>INDEX(索引!$AL$5:$AO$29,MATCH($B110,索引!$AK$5:$AK$29,0),MATCH($C110,索引!$AL$4:$AO$4))&amp;" "&amp;VLOOKUP($D110,索引!$M$4:$O$12,3,0)</f>
        <v>Falcon Sword</v>
      </c>
    </row>
    <row r="111" spans="1:19" x14ac:dyDescent="0.2">
      <c r="A111">
        <f t="shared" si="14"/>
        <v>1010212</v>
      </c>
      <c r="B111" s="16">
        <v>10</v>
      </c>
      <c r="C111" s="14">
        <f t="shared" si="15"/>
        <v>2</v>
      </c>
      <c r="D111">
        <f t="shared" si="12"/>
        <v>12</v>
      </c>
      <c r="E111">
        <f t="shared" si="10"/>
        <v>1008212</v>
      </c>
      <c r="F111">
        <f>INDEX(索引!$P$5:$AC$12,MATCH($D111,索引!$M$5:$M$12,0),MATCH(F$6,索引!$P$4:$AC$4,0))*ROUND(VLOOKUP($B111,原始数值!$A:$E,F$2,0)*VLOOKUP($C111,索引!$A:$D,2,0)*VLOOKUP(D111,索引!$M:$X,索引!$T$1,0),F$3)</f>
        <v>28</v>
      </c>
      <c r="G111">
        <f>INDEX(索引!$P$5:$AC$12,MATCH($D111,索引!$M$5:$M$12,0),MATCH(G$6,索引!$P$4:$AC$4,0))*ROUND(VLOOKUP($B111,原始数值!$A:$E,G$2,0)*VLOOKUP($C111,索引!$A:$D,2,0),G$3)</f>
        <v>0</v>
      </c>
      <c r="H111">
        <f>INDEX(索引!$P$5:$AC$12,MATCH($D111,索引!$M$5:$M$12,0),MATCH(H$6,索引!$P$4:$AC$4,0))*ROUND(VLOOKUP($B111,原始数值!$A:$E,H$2,0)*VLOOKUP($C111,索引!$A:$D,2,0),H$3)</f>
        <v>0</v>
      </c>
      <c r="I111">
        <f>INDEX(索引!$P$5:$AC$12,MATCH($D111,索引!$M$5:$M$12,0),MATCH(I$6,索引!$P$4:$AC$4,0))*ROUND(VLOOKUP($B111,原始数值!$A:$E,I$2,0)*VLOOKUP($C111,索引!$A:$D,2,0),I$3)</f>
        <v>0</v>
      </c>
      <c r="J111">
        <f>VLOOKUP($D111,索引!$M:$U,J$2,0)</f>
        <v>1</v>
      </c>
      <c r="K111">
        <f>VLOOKUP($D111,索引!$M:$X,K$2,0)*(VLOOKUP($C111,索引!$A:$I,K$2-5,0)/100)</f>
        <v>0</v>
      </c>
      <c r="L111">
        <f>VLOOKUP($D111,索引!$M:$X,L$2,0)*(VLOOKUP($C111,索引!$A:$I,L$2-5,0)/100)</f>
        <v>0</v>
      </c>
      <c r="M111">
        <f>VLOOKUP($D111,索引!$M:$Y,M$2,0)*(VLOOKUP($C111,索引!$A:$J,M$2-5,0)/100)</f>
        <v>36</v>
      </c>
      <c r="N111">
        <f>VLOOKUP($D111,索引!$M:$Z,N$2,0)*(VLOOKUP($C111,索引!$A:$K,N$2-5,0)/100)</f>
        <v>0</v>
      </c>
      <c r="P111">
        <f t="shared" si="9"/>
        <v>1010212</v>
      </c>
      <c r="Q111" t="str">
        <f t="shared" si="11"/>
        <v>EquipName_1010212</v>
      </c>
      <c r="R111" t="str">
        <f>INDEX(索引!$AF$5:$AI$29,MATCH($B111,索引!$AE$5:$AE$29,0),MATCH($C111,索引!$AF$4:$AI$4))&amp;VLOOKUP($D111,索引!$M$4:$N$12,2,0)</f>
        <v>鹰隼杖</v>
      </c>
      <c r="S111" t="str">
        <f>INDEX(索引!$AL$5:$AO$29,MATCH($B111,索引!$AK$5:$AK$29,0),MATCH($C111,索引!$AL$4:$AO$4))&amp;" "&amp;VLOOKUP($D111,索引!$M$4:$O$12,3,0)</f>
        <v>Falcon Staff</v>
      </c>
    </row>
    <row r="112" spans="1:19" x14ac:dyDescent="0.2">
      <c r="A112">
        <f t="shared" si="14"/>
        <v>1010213</v>
      </c>
      <c r="B112" s="16">
        <v>10</v>
      </c>
      <c r="C112" s="14">
        <f t="shared" si="15"/>
        <v>2</v>
      </c>
      <c r="D112">
        <f t="shared" si="12"/>
        <v>13</v>
      </c>
      <c r="E112">
        <f t="shared" si="10"/>
        <v>1008213</v>
      </c>
      <c r="F112">
        <f>INDEX(索引!$P$5:$AC$12,MATCH($D112,索引!$M$5:$M$12,0),MATCH(F$6,索引!$P$4:$AC$4,0))*ROUND(VLOOKUP($B112,原始数值!$A:$E,F$2,0)*VLOOKUP($C112,索引!$A:$D,2,0)*VLOOKUP(D112,索引!$M:$X,索引!$T$1,0),F$3)</f>
        <v>25</v>
      </c>
      <c r="G112">
        <f>INDEX(索引!$P$5:$AC$12,MATCH($D112,索引!$M$5:$M$12,0),MATCH(G$6,索引!$P$4:$AC$4,0))*ROUND(VLOOKUP($B112,原始数值!$A:$E,G$2,0)*VLOOKUP($C112,索引!$A:$D,2,0),G$3)</f>
        <v>0</v>
      </c>
      <c r="H112">
        <f>INDEX(索引!$P$5:$AC$12,MATCH($D112,索引!$M$5:$M$12,0),MATCH(H$6,索引!$P$4:$AC$4,0))*ROUND(VLOOKUP($B112,原始数值!$A:$E,H$2,0)*VLOOKUP($C112,索引!$A:$D,2,0),H$3)</f>
        <v>0</v>
      </c>
      <c r="I112">
        <f>INDEX(索引!$P$5:$AC$12,MATCH($D112,索引!$M$5:$M$12,0),MATCH(I$6,索引!$P$4:$AC$4,0))*ROUND(VLOOKUP($B112,原始数值!$A:$E,I$2,0)*VLOOKUP($C112,索引!$A:$D,2,0),I$3)</f>
        <v>0</v>
      </c>
      <c r="J112">
        <f>VLOOKUP($D112,索引!$M:$U,J$2,0)</f>
        <v>1.75</v>
      </c>
      <c r="K112">
        <f>VLOOKUP($D112,索引!$M:$X,K$2,0)*(VLOOKUP($C112,索引!$A:$I,K$2-5,0)/100)</f>
        <v>0</v>
      </c>
      <c r="L112">
        <f>VLOOKUP($D112,索引!$M:$X,L$2,0)*(VLOOKUP($C112,索引!$A:$I,L$2-5,0)/100)</f>
        <v>48</v>
      </c>
      <c r="M112">
        <f>VLOOKUP($D112,索引!$M:$Y,M$2,0)*(VLOOKUP($C112,索引!$A:$J,M$2-5,0)/100)</f>
        <v>0</v>
      </c>
      <c r="N112">
        <f>VLOOKUP($D112,索引!$M:$Z,N$2,0)*(VLOOKUP($C112,索引!$A:$K,N$2-5,0)/100)</f>
        <v>0</v>
      </c>
      <c r="P112">
        <f t="shared" si="9"/>
        <v>1010213</v>
      </c>
      <c r="Q112" t="str">
        <f t="shared" si="11"/>
        <v>EquipName_1010213</v>
      </c>
      <c r="R112" t="str">
        <f>INDEX(索引!$AF$5:$AI$29,MATCH($B112,索引!$AE$5:$AE$29,0),MATCH($C112,索引!$AF$4:$AI$4))&amp;VLOOKUP($D112,索引!$M$4:$N$12,2,0)</f>
        <v>鹰隼弓</v>
      </c>
      <c r="S112" t="str">
        <f>INDEX(索引!$AL$5:$AO$29,MATCH($B112,索引!$AK$5:$AK$29,0),MATCH($C112,索引!$AL$4:$AO$4))&amp;" "&amp;VLOOKUP($D112,索引!$M$4:$O$12,3,0)</f>
        <v>Falcon Bow</v>
      </c>
    </row>
    <row r="113" spans="1:19" x14ac:dyDescent="0.2">
      <c r="A113">
        <f t="shared" si="14"/>
        <v>1010202</v>
      </c>
      <c r="B113" s="16">
        <v>10</v>
      </c>
      <c r="C113" s="14">
        <f t="shared" si="15"/>
        <v>2</v>
      </c>
      <c r="D113">
        <f t="shared" si="12"/>
        <v>2</v>
      </c>
      <c r="E113">
        <f t="shared" si="10"/>
        <v>1008202</v>
      </c>
      <c r="F113">
        <f>INDEX(索引!$P$5:$AC$12,MATCH($D113,索引!$M$5:$M$12,0),MATCH(F$6,索引!$P$4:$AC$4,0))*ROUND(VLOOKUP($B113,原始数值!$A:$E,F$2,0)*VLOOKUP($C113,索引!$A:$D,2,0)*VLOOKUP(D113,索引!$M:$X,索引!$T$1,0),F$3)</f>
        <v>0</v>
      </c>
      <c r="G113">
        <f>INDEX(索引!$P$5:$AC$12,MATCH($D113,索引!$M$5:$M$12,0),MATCH(G$6,索引!$P$4:$AC$4,0))*ROUND(VLOOKUP($B113,原始数值!$A:$E,G$2,0)*VLOOKUP($C113,索引!$A:$D,2,0),G$3)</f>
        <v>140</v>
      </c>
      <c r="H113">
        <f>INDEX(索引!$P$5:$AC$12,MATCH($D113,索引!$M$5:$M$12,0),MATCH(H$6,索引!$P$4:$AC$4,0))*ROUND(VLOOKUP($B113,原始数值!$A:$E,H$2,0)*VLOOKUP($C113,索引!$A:$D,2,0),H$3)</f>
        <v>0</v>
      </c>
      <c r="I113">
        <f>INDEX(索引!$P$5:$AC$12,MATCH($D113,索引!$M$5:$M$12,0),MATCH(I$6,索引!$P$4:$AC$4,0))*ROUND(VLOOKUP($B113,原始数值!$A:$E,I$2,0)*VLOOKUP($C113,索引!$A:$D,2,0),I$3)</f>
        <v>0</v>
      </c>
      <c r="J113">
        <f>VLOOKUP($D113,索引!$M:$U,J$2,0)</f>
        <v>0</v>
      </c>
      <c r="K113">
        <f>VLOOKUP($D113,索引!$M:$X,K$2,0)*(VLOOKUP($C113,索引!$A:$I,K$2-5,0)/100)</f>
        <v>0</v>
      </c>
      <c r="L113">
        <f>VLOOKUP($D113,索引!$M:$X,L$2,0)*(VLOOKUP($C113,索引!$A:$I,L$2-5,0)/100)</f>
        <v>0</v>
      </c>
      <c r="M113">
        <f>VLOOKUP($D113,索引!$M:$Y,M$2,0)*(VLOOKUP($C113,索引!$A:$J,M$2-5,0)/100)</f>
        <v>0</v>
      </c>
      <c r="N113">
        <f>VLOOKUP($D113,索引!$M:$Z,N$2,0)*(VLOOKUP($C113,索引!$A:$K,N$2-5,0)/100)</f>
        <v>0</v>
      </c>
      <c r="P113">
        <f t="shared" si="9"/>
        <v>1010202</v>
      </c>
      <c r="Q113" t="str">
        <f t="shared" si="11"/>
        <v>EquipName_1010202</v>
      </c>
      <c r="R113" t="str">
        <f>INDEX(索引!$AF$5:$AI$29,MATCH($B113,索引!$AE$5:$AE$29,0),MATCH($C113,索引!$AF$4:$AI$4))&amp;VLOOKUP($D113,索引!$M$4:$N$12,2,0)</f>
        <v>鹰隼护甲</v>
      </c>
      <c r="S113" t="str">
        <f>INDEX(索引!$AL$5:$AO$29,MATCH($B113,索引!$AK$5:$AK$29,0),MATCH($C113,索引!$AL$4:$AO$4))&amp;" "&amp;VLOOKUP($D113,索引!$M$4:$O$12,3,0)</f>
        <v>Falcon Armor</v>
      </c>
    </row>
    <row r="114" spans="1:19" x14ac:dyDescent="0.2">
      <c r="A114">
        <f t="shared" si="14"/>
        <v>1010203</v>
      </c>
      <c r="B114" s="16">
        <v>10</v>
      </c>
      <c r="C114" s="14">
        <f t="shared" si="15"/>
        <v>2</v>
      </c>
      <c r="D114">
        <f t="shared" si="12"/>
        <v>3</v>
      </c>
      <c r="E114">
        <f t="shared" si="10"/>
        <v>1008203</v>
      </c>
      <c r="F114">
        <f>INDEX(索引!$P$5:$AC$12,MATCH($D114,索引!$M$5:$M$12,0),MATCH(F$6,索引!$P$4:$AC$4,0))*ROUND(VLOOKUP($B114,原始数值!$A:$E,F$2,0)*VLOOKUP($C114,索引!$A:$D,2,0)*VLOOKUP(D114,索引!$M:$X,索引!$T$1,0),F$3)</f>
        <v>0</v>
      </c>
      <c r="G114">
        <f>INDEX(索引!$P$5:$AC$12,MATCH($D114,索引!$M$5:$M$12,0),MATCH(G$6,索引!$P$4:$AC$4,0))*ROUND(VLOOKUP($B114,原始数值!$A:$E,G$2,0)*VLOOKUP($C114,索引!$A:$D,2,0),G$3)</f>
        <v>0</v>
      </c>
      <c r="H114">
        <f>INDEX(索引!$P$5:$AC$12,MATCH($D114,索引!$M$5:$M$12,0),MATCH(H$6,索引!$P$4:$AC$4,0))*ROUND(VLOOKUP($B114,原始数值!$A:$E,H$2,0)*VLOOKUP($C114,索引!$A:$D,2,0),H$3)</f>
        <v>66</v>
      </c>
      <c r="I114">
        <f>INDEX(索引!$P$5:$AC$12,MATCH($D114,索引!$M$5:$M$12,0),MATCH(I$6,索引!$P$4:$AC$4,0))*ROUND(VLOOKUP($B114,原始数值!$A:$E,I$2,0)*VLOOKUP($C114,索引!$A:$D,2,0),I$3)</f>
        <v>0</v>
      </c>
      <c r="J114">
        <f>VLOOKUP($D114,索引!$M:$U,J$2,0)</f>
        <v>0</v>
      </c>
      <c r="K114">
        <f>VLOOKUP($D114,索引!$M:$X,K$2,0)*(VLOOKUP($C114,索引!$A:$I,K$2-5,0)/100)</f>
        <v>0</v>
      </c>
      <c r="L114">
        <f>VLOOKUP($D114,索引!$M:$X,L$2,0)*(VLOOKUP($C114,索引!$A:$I,L$2-5,0)/100)</f>
        <v>0</v>
      </c>
      <c r="M114">
        <f>VLOOKUP($D114,索引!$M:$Y,M$2,0)*(VLOOKUP($C114,索引!$A:$J,M$2-5,0)/100)</f>
        <v>0</v>
      </c>
      <c r="N114">
        <f>VLOOKUP($D114,索引!$M:$Z,N$2,0)*(VLOOKUP($C114,索引!$A:$K,N$2-5,0)/100)</f>
        <v>0</v>
      </c>
      <c r="P114">
        <f t="shared" si="9"/>
        <v>1010203</v>
      </c>
      <c r="Q114" t="str">
        <f t="shared" si="11"/>
        <v>EquipName_1010203</v>
      </c>
      <c r="R114" t="str">
        <f>INDEX(索引!$AF$5:$AI$29,MATCH($B114,索引!$AE$5:$AE$29,0),MATCH($C114,索引!$AF$4:$AI$4))&amp;VLOOKUP($D114,索引!$M$4:$N$12,2,0)</f>
        <v>鹰隼头盔</v>
      </c>
      <c r="S114" t="str">
        <f>INDEX(索引!$AL$5:$AO$29,MATCH($B114,索引!$AK$5:$AK$29,0),MATCH($C114,索引!$AL$4:$AO$4))&amp;" "&amp;VLOOKUP($D114,索引!$M$4:$O$12,3,0)</f>
        <v>Falcon Helmet</v>
      </c>
    </row>
    <row r="115" spans="1:19" x14ac:dyDescent="0.2">
      <c r="A115">
        <f t="shared" si="14"/>
        <v>1010204</v>
      </c>
      <c r="B115" s="16">
        <v>10</v>
      </c>
      <c r="C115" s="14">
        <f t="shared" si="15"/>
        <v>2</v>
      </c>
      <c r="D115">
        <f t="shared" si="12"/>
        <v>4</v>
      </c>
      <c r="E115">
        <f t="shared" si="10"/>
        <v>1008204</v>
      </c>
      <c r="F115">
        <f>INDEX(索引!$P$5:$AC$12,MATCH($D115,索引!$M$5:$M$12,0),MATCH(F$6,索引!$P$4:$AC$4,0))*ROUND(VLOOKUP($B115,原始数值!$A:$E,F$2,0)*VLOOKUP($C115,索引!$A:$D,2,0)*VLOOKUP(D115,索引!$M:$X,索引!$T$1,0),F$3)</f>
        <v>0</v>
      </c>
      <c r="G115">
        <f>INDEX(索引!$P$5:$AC$12,MATCH($D115,索引!$M$5:$M$12,0),MATCH(G$6,索引!$P$4:$AC$4,0))*ROUND(VLOOKUP($B115,原始数值!$A:$E,G$2,0)*VLOOKUP($C115,索引!$A:$D,2,0),G$3)</f>
        <v>0</v>
      </c>
      <c r="H115">
        <f>INDEX(索引!$P$5:$AC$12,MATCH($D115,索引!$M$5:$M$12,0),MATCH(H$6,索引!$P$4:$AC$4,0))*ROUND(VLOOKUP($B115,原始数值!$A:$E,H$2,0)*VLOOKUP($C115,索引!$A:$D,2,0),H$3)</f>
        <v>0</v>
      </c>
      <c r="I115">
        <f>INDEX(索引!$P$5:$AC$12,MATCH($D115,索引!$M$5:$M$12,0),MATCH(I$6,索引!$P$4:$AC$4,0))*ROUND(VLOOKUP($B115,原始数值!$A:$E,I$2,0)*VLOOKUP($C115,索引!$A:$D,2,0),I$3)</f>
        <v>10</v>
      </c>
      <c r="J115">
        <f>VLOOKUP($D115,索引!$M:$U,J$2,0)</f>
        <v>0</v>
      </c>
      <c r="K115">
        <f>VLOOKUP($D115,索引!$M:$X,K$2,0)*(VLOOKUP($C115,索引!$A:$I,K$2-5,0)/100)</f>
        <v>0</v>
      </c>
      <c r="L115">
        <f>VLOOKUP($D115,索引!$M:$X,L$2,0)*(VLOOKUP($C115,索引!$A:$I,L$2-5,0)/100)</f>
        <v>0</v>
      </c>
      <c r="M115">
        <f>VLOOKUP($D115,索引!$M:$Y,M$2,0)*(VLOOKUP($C115,索引!$A:$J,M$2-5,0)/100)</f>
        <v>0</v>
      </c>
      <c r="N115">
        <f>VLOOKUP($D115,索引!$M:$Z,N$2,0)*(VLOOKUP($C115,索引!$A:$K,N$2-5,0)/100)</f>
        <v>0</v>
      </c>
      <c r="P115">
        <f t="shared" si="9"/>
        <v>1010204</v>
      </c>
      <c r="Q115" t="str">
        <f t="shared" si="11"/>
        <v>EquipName_1010204</v>
      </c>
      <c r="R115" t="str">
        <f>INDEX(索引!$AF$5:$AI$29,MATCH($B115,索引!$AE$5:$AE$29,0),MATCH($C115,索引!$AF$4:$AI$4))&amp;VLOOKUP($D115,索引!$M$4:$N$12,2,0)</f>
        <v>鹰隼鞋子</v>
      </c>
      <c r="S115" t="str">
        <f>INDEX(索引!$AL$5:$AO$29,MATCH($B115,索引!$AK$5:$AK$29,0),MATCH($C115,索引!$AL$4:$AO$4))&amp;" "&amp;VLOOKUP($D115,索引!$M$4:$O$12,3,0)</f>
        <v>Falcon Boots</v>
      </c>
    </row>
    <row r="116" spans="1:19" x14ac:dyDescent="0.2">
      <c r="A116">
        <f t="shared" si="14"/>
        <v>1010311</v>
      </c>
      <c r="B116" s="16">
        <v>10</v>
      </c>
      <c r="C116" s="30">
        <f t="shared" si="15"/>
        <v>3</v>
      </c>
      <c r="D116">
        <f t="shared" si="12"/>
        <v>11</v>
      </c>
      <c r="E116">
        <f t="shared" si="10"/>
        <v>1008311</v>
      </c>
      <c r="F116">
        <f>INDEX(索引!$P$5:$AC$12,MATCH($D116,索引!$M$5:$M$12,0),MATCH(F$6,索引!$P$4:$AC$4,0))*ROUND(VLOOKUP($B116,原始数值!$A:$E,F$2,0)*VLOOKUP($C116,索引!$A:$D,2,0)*VLOOKUP(D116,索引!$M:$X,索引!$T$1,0),F$3)</f>
        <v>35</v>
      </c>
      <c r="G116">
        <f>INDEX(索引!$P$5:$AC$12,MATCH($D116,索引!$M$5:$M$12,0),MATCH(G$6,索引!$P$4:$AC$4,0))*ROUND(VLOOKUP($B116,原始数值!$A:$E,G$2,0)*VLOOKUP($C116,索引!$A:$D,2,0),G$3)</f>
        <v>0</v>
      </c>
      <c r="H116">
        <f>INDEX(索引!$P$5:$AC$12,MATCH($D116,索引!$M$5:$M$12,0),MATCH(H$6,索引!$P$4:$AC$4,0))*ROUND(VLOOKUP($B116,原始数值!$A:$E,H$2,0)*VLOOKUP($C116,索引!$A:$D,2,0),H$3)</f>
        <v>0</v>
      </c>
      <c r="I116">
        <f>INDEX(索引!$P$5:$AC$12,MATCH($D116,索引!$M$5:$M$12,0),MATCH(I$6,索引!$P$4:$AC$4,0))*ROUND(VLOOKUP($B116,原始数值!$A:$E,I$2,0)*VLOOKUP($C116,索引!$A:$D,2,0),I$3)</f>
        <v>0</v>
      </c>
      <c r="J116">
        <f>VLOOKUP($D116,索引!$M:$U,J$2,0)</f>
        <v>2</v>
      </c>
      <c r="K116">
        <f>VLOOKUP($D116,索引!$M:$X,K$2,0)*(VLOOKUP($C116,索引!$A:$I,K$2-5,0)/100)</f>
        <v>0.2</v>
      </c>
      <c r="L116">
        <f>VLOOKUP($D116,索引!$M:$X,L$2,0)*(VLOOKUP($C116,索引!$A:$I,L$2-5,0)/100)</f>
        <v>0</v>
      </c>
      <c r="M116">
        <f>VLOOKUP($D116,索引!$M:$Y,M$2,0)*(VLOOKUP($C116,索引!$A:$J,M$2-5,0)/100)</f>
        <v>0</v>
      </c>
      <c r="N116">
        <f>VLOOKUP($D116,索引!$M:$Z,N$2,0)*(VLOOKUP($C116,索引!$A:$K,N$2-5,0)/100)</f>
        <v>0</v>
      </c>
      <c r="P116">
        <f t="shared" si="9"/>
        <v>1010311</v>
      </c>
      <c r="Q116" t="str">
        <f t="shared" si="11"/>
        <v>EquipName_1010311</v>
      </c>
      <c r="R116" t="str">
        <f>INDEX(索引!$AF$5:$AI$29,MATCH($B116,索引!$AE$5:$AE$29,0),MATCH($C116,索引!$AF$4:$AI$4))&amp;VLOOKUP($D116,索引!$M$4:$N$12,2,0)</f>
        <v>鹰隼剑</v>
      </c>
      <c r="S116" t="str">
        <f>INDEX(索引!$AL$5:$AO$29,MATCH($B116,索引!$AK$5:$AK$29,0),MATCH($C116,索引!$AL$4:$AO$4))&amp;" "&amp;VLOOKUP($D116,索引!$M$4:$O$12,3,0)</f>
        <v>Falcon Sword</v>
      </c>
    </row>
    <row r="117" spans="1:19" x14ac:dyDescent="0.2">
      <c r="A117">
        <f t="shared" si="14"/>
        <v>1010312</v>
      </c>
      <c r="B117" s="16">
        <v>10</v>
      </c>
      <c r="C117" s="30">
        <f t="shared" si="15"/>
        <v>3</v>
      </c>
      <c r="D117">
        <f t="shared" si="12"/>
        <v>12</v>
      </c>
      <c r="E117">
        <f t="shared" si="10"/>
        <v>1008312</v>
      </c>
      <c r="F117">
        <f>INDEX(索引!$P$5:$AC$12,MATCH($D117,索引!$M$5:$M$12,0),MATCH(F$6,索引!$P$4:$AC$4,0))*ROUND(VLOOKUP($B117,原始数值!$A:$E,F$2,0)*VLOOKUP($C117,索引!$A:$D,2,0)*VLOOKUP(D117,索引!$M:$X,索引!$T$1,0),F$3)</f>
        <v>41</v>
      </c>
      <c r="G117">
        <f>INDEX(索引!$P$5:$AC$12,MATCH($D117,索引!$M$5:$M$12,0),MATCH(G$6,索引!$P$4:$AC$4,0))*ROUND(VLOOKUP($B117,原始数值!$A:$E,G$2,0)*VLOOKUP($C117,索引!$A:$D,2,0),G$3)</f>
        <v>0</v>
      </c>
      <c r="H117">
        <f>INDEX(索引!$P$5:$AC$12,MATCH($D117,索引!$M$5:$M$12,0),MATCH(H$6,索引!$P$4:$AC$4,0))*ROUND(VLOOKUP($B117,原始数值!$A:$E,H$2,0)*VLOOKUP($C117,索引!$A:$D,2,0),H$3)</f>
        <v>0</v>
      </c>
      <c r="I117">
        <f>INDEX(索引!$P$5:$AC$12,MATCH($D117,索引!$M$5:$M$12,0),MATCH(I$6,索引!$P$4:$AC$4,0))*ROUND(VLOOKUP($B117,原始数值!$A:$E,I$2,0)*VLOOKUP($C117,索引!$A:$D,2,0),I$3)</f>
        <v>0</v>
      </c>
      <c r="J117">
        <f>VLOOKUP($D117,索引!$M:$U,J$2,0)</f>
        <v>1</v>
      </c>
      <c r="K117">
        <f>VLOOKUP($D117,索引!$M:$X,K$2,0)*(VLOOKUP($C117,索引!$A:$I,K$2-5,0)/100)</f>
        <v>0</v>
      </c>
      <c r="L117">
        <f>VLOOKUP($D117,索引!$M:$X,L$2,0)*(VLOOKUP($C117,索引!$A:$I,L$2-5,0)/100)</f>
        <v>0</v>
      </c>
      <c r="M117">
        <f>VLOOKUP($D117,索引!$M:$Y,M$2,0)*(VLOOKUP($C117,索引!$A:$J,M$2-5,0)/100)</f>
        <v>42</v>
      </c>
      <c r="N117">
        <f>VLOOKUP($D117,索引!$M:$Z,N$2,0)*(VLOOKUP($C117,索引!$A:$K,N$2-5,0)/100)</f>
        <v>0</v>
      </c>
      <c r="P117">
        <f t="shared" si="9"/>
        <v>1010312</v>
      </c>
      <c r="Q117" t="str">
        <f t="shared" si="11"/>
        <v>EquipName_1010312</v>
      </c>
      <c r="R117" t="str">
        <f>INDEX(索引!$AF$5:$AI$29,MATCH($B117,索引!$AE$5:$AE$29,0),MATCH($C117,索引!$AF$4:$AI$4))&amp;VLOOKUP($D117,索引!$M$4:$N$12,2,0)</f>
        <v>鹰隼杖</v>
      </c>
      <c r="S117" t="str">
        <f>INDEX(索引!$AL$5:$AO$29,MATCH($B117,索引!$AK$5:$AK$29,0),MATCH($C117,索引!$AL$4:$AO$4))&amp;" "&amp;VLOOKUP($D117,索引!$M$4:$O$12,3,0)</f>
        <v>Falcon Staff</v>
      </c>
    </row>
    <row r="118" spans="1:19" x14ac:dyDescent="0.2">
      <c r="A118">
        <f t="shared" si="14"/>
        <v>1010313</v>
      </c>
      <c r="B118" s="16">
        <v>10</v>
      </c>
      <c r="C118" s="30">
        <f t="shared" si="15"/>
        <v>3</v>
      </c>
      <c r="D118">
        <f t="shared" si="12"/>
        <v>13</v>
      </c>
      <c r="E118">
        <f t="shared" si="10"/>
        <v>1008313</v>
      </c>
      <c r="F118">
        <f>INDEX(索引!$P$5:$AC$12,MATCH($D118,索引!$M$5:$M$12,0),MATCH(F$6,索引!$P$4:$AC$4,0))*ROUND(VLOOKUP($B118,原始数值!$A:$E,F$2,0)*VLOOKUP($C118,索引!$A:$D,2,0)*VLOOKUP(D118,索引!$M:$X,索引!$T$1,0),F$3)</f>
        <v>38</v>
      </c>
      <c r="G118">
        <f>INDEX(索引!$P$5:$AC$12,MATCH($D118,索引!$M$5:$M$12,0),MATCH(G$6,索引!$P$4:$AC$4,0))*ROUND(VLOOKUP($B118,原始数值!$A:$E,G$2,0)*VLOOKUP($C118,索引!$A:$D,2,0),G$3)</f>
        <v>0</v>
      </c>
      <c r="H118">
        <f>INDEX(索引!$P$5:$AC$12,MATCH($D118,索引!$M$5:$M$12,0),MATCH(H$6,索引!$P$4:$AC$4,0))*ROUND(VLOOKUP($B118,原始数值!$A:$E,H$2,0)*VLOOKUP($C118,索引!$A:$D,2,0),H$3)</f>
        <v>0</v>
      </c>
      <c r="I118">
        <f>INDEX(索引!$P$5:$AC$12,MATCH($D118,索引!$M$5:$M$12,0),MATCH(I$6,索引!$P$4:$AC$4,0))*ROUND(VLOOKUP($B118,原始数值!$A:$E,I$2,0)*VLOOKUP($C118,索引!$A:$D,2,0),I$3)</f>
        <v>0</v>
      </c>
      <c r="J118">
        <f>VLOOKUP($D118,索引!$M:$U,J$2,0)</f>
        <v>1.75</v>
      </c>
      <c r="K118">
        <f>VLOOKUP($D118,索引!$M:$X,K$2,0)*(VLOOKUP($C118,索引!$A:$I,K$2-5,0)/100)</f>
        <v>0</v>
      </c>
      <c r="L118">
        <f>VLOOKUP($D118,索引!$M:$X,L$2,0)*(VLOOKUP($C118,索引!$A:$I,L$2-5,0)/100)</f>
        <v>56</v>
      </c>
      <c r="M118">
        <f>VLOOKUP($D118,索引!$M:$Y,M$2,0)*(VLOOKUP($C118,索引!$A:$J,M$2-5,0)/100)</f>
        <v>0</v>
      </c>
      <c r="N118">
        <f>VLOOKUP($D118,索引!$M:$Z,N$2,0)*(VLOOKUP($C118,索引!$A:$K,N$2-5,0)/100)</f>
        <v>0</v>
      </c>
      <c r="P118">
        <f t="shared" si="9"/>
        <v>1010313</v>
      </c>
      <c r="Q118" t="str">
        <f t="shared" si="11"/>
        <v>EquipName_1010313</v>
      </c>
      <c r="R118" t="str">
        <f>INDEX(索引!$AF$5:$AI$29,MATCH($B118,索引!$AE$5:$AE$29,0),MATCH($C118,索引!$AF$4:$AI$4))&amp;VLOOKUP($D118,索引!$M$4:$N$12,2,0)</f>
        <v>鹰隼弓</v>
      </c>
      <c r="S118" t="str">
        <f>INDEX(索引!$AL$5:$AO$29,MATCH($B118,索引!$AK$5:$AK$29,0),MATCH($C118,索引!$AL$4:$AO$4))&amp;" "&amp;VLOOKUP($D118,索引!$M$4:$O$12,3,0)</f>
        <v>Falcon Bow</v>
      </c>
    </row>
    <row r="119" spans="1:19" x14ac:dyDescent="0.2">
      <c r="A119">
        <f t="shared" si="14"/>
        <v>1010302</v>
      </c>
      <c r="B119" s="16">
        <v>10</v>
      </c>
      <c r="C119" s="30">
        <f t="shared" si="15"/>
        <v>3</v>
      </c>
      <c r="D119">
        <f t="shared" si="12"/>
        <v>2</v>
      </c>
      <c r="E119">
        <f t="shared" si="10"/>
        <v>1008302</v>
      </c>
      <c r="F119">
        <f>INDEX(索引!$P$5:$AC$12,MATCH($D119,索引!$M$5:$M$12,0),MATCH(F$6,索引!$P$4:$AC$4,0))*ROUND(VLOOKUP($B119,原始数值!$A:$E,F$2,0)*VLOOKUP($C119,索引!$A:$D,2,0)*VLOOKUP(D119,索引!$M:$X,索引!$T$1,0),F$3)</f>
        <v>0</v>
      </c>
      <c r="G119">
        <f>INDEX(索引!$P$5:$AC$12,MATCH($D119,索引!$M$5:$M$12,0),MATCH(G$6,索引!$P$4:$AC$4,0))*ROUND(VLOOKUP($B119,原始数值!$A:$E,G$2,0)*VLOOKUP($C119,索引!$A:$D,2,0),G$3)</f>
        <v>210</v>
      </c>
      <c r="H119">
        <f>INDEX(索引!$P$5:$AC$12,MATCH($D119,索引!$M$5:$M$12,0),MATCH(H$6,索引!$P$4:$AC$4,0))*ROUND(VLOOKUP($B119,原始数值!$A:$E,H$2,0)*VLOOKUP($C119,索引!$A:$D,2,0),H$3)</f>
        <v>0</v>
      </c>
      <c r="I119">
        <f>INDEX(索引!$P$5:$AC$12,MATCH($D119,索引!$M$5:$M$12,0),MATCH(I$6,索引!$P$4:$AC$4,0))*ROUND(VLOOKUP($B119,原始数值!$A:$E,I$2,0)*VLOOKUP($C119,索引!$A:$D,2,0),I$3)</f>
        <v>0</v>
      </c>
      <c r="J119">
        <f>VLOOKUP($D119,索引!$M:$U,J$2,0)</f>
        <v>0</v>
      </c>
      <c r="K119">
        <f>VLOOKUP($D119,索引!$M:$X,K$2,0)*(VLOOKUP($C119,索引!$A:$I,K$2-5,0)/100)</f>
        <v>0</v>
      </c>
      <c r="L119">
        <f>VLOOKUP($D119,索引!$M:$X,L$2,0)*(VLOOKUP($C119,索引!$A:$I,L$2-5,0)/100)</f>
        <v>0</v>
      </c>
      <c r="M119">
        <f>VLOOKUP($D119,索引!$M:$Y,M$2,0)*(VLOOKUP($C119,索引!$A:$J,M$2-5,0)/100)</f>
        <v>0</v>
      </c>
      <c r="N119">
        <f>VLOOKUP($D119,索引!$M:$Z,N$2,0)*(VLOOKUP($C119,索引!$A:$K,N$2-5,0)/100)</f>
        <v>0</v>
      </c>
      <c r="P119">
        <f t="shared" si="9"/>
        <v>1010302</v>
      </c>
      <c r="Q119" t="str">
        <f t="shared" si="11"/>
        <v>EquipName_1010302</v>
      </c>
      <c r="R119" t="str">
        <f>INDEX(索引!$AF$5:$AI$29,MATCH($B119,索引!$AE$5:$AE$29,0),MATCH($C119,索引!$AF$4:$AI$4))&amp;VLOOKUP($D119,索引!$M$4:$N$12,2,0)</f>
        <v>鹰隼护甲</v>
      </c>
      <c r="S119" t="str">
        <f>INDEX(索引!$AL$5:$AO$29,MATCH($B119,索引!$AK$5:$AK$29,0),MATCH($C119,索引!$AL$4:$AO$4))&amp;" "&amp;VLOOKUP($D119,索引!$M$4:$O$12,3,0)</f>
        <v>Falcon Armor</v>
      </c>
    </row>
    <row r="120" spans="1:19" x14ac:dyDescent="0.2">
      <c r="A120">
        <f t="shared" si="14"/>
        <v>1010303</v>
      </c>
      <c r="B120" s="16">
        <v>10</v>
      </c>
      <c r="C120" s="30">
        <f t="shared" si="15"/>
        <v>3</v>
      </c>
      <c r="D120">
        <f t="shared" si="12"/>
        <v>3</v>
      </c>
      <c r="E120">
        <f t="shared" si="10"/>
        <v>1008303</v>
      </c>
      <c r="F120">
        <f>INDEX(索引!$P$5:$AC$12,MATCH($D120,索引!$M$5:$M$12,0),MATCH(F$6,索引!$P$4:$AC$4,0))*ROUND(VLOOKUP($B120,原始数值!$A:$E,F$2,0)*VLOOKUP($C120,索引!$A:$D,2,0)*VLOOKUP(D120,索引!$M:$X,索引!$T$1,0),F$3)</f>
        <v>0</v>
      </c>
      <c r="G120">
        <f>INDEX(索引!$P$5:$AC$12,MATCH($D120,索引!$M$5:$M$12,0),MATCH(G$6,索引!$P$4:$AC$4,0))*ROUND(VLOOKUP($B120,原始数值!$A:$E,G$2,0)*VLOOKUP($C120,索引!$A:$D,2,0),G$3)</f>
        <v>0</v>
      </c>
      <c r="H120">
        <f>INDEX(索引!$P$5:$AC$12,MATCH($D120,索引!$M$5:$M$12,0),MATCH(H$6,索引!$P$4:$AC$4,0))*ROUND(VLOOKUP($B120,原始数值!$A:$E,H$2,0)*VLOOKUP($C120,索引!$A:$D,2,0),H$3)</f>
        <v>99</v>
      </c>
      <c r="I120">
        <f>INDEX(索引!$P$5:$AC$12,MATCH($D120,索引!$M$5:$M$12,0),MATCH(I$6,索引!$P$4:$AC$4,0))*ROUND(VLOOKUP($B120,原始数值!$A:$E,I$2,0)*VLOOKUP($C120,索引!$A:$D,2,0),I$3)</f>
        <v>0</v>
      </c>
      <c r="J120">
        <f>VLOOKUP($D120,索引!$M:$U,J$2,0)</f>
        <v>0</v>
      </c>
      <c r="K120">
        <f>VLOOKUP($D120,索引!$M:$X,K$2,0)*(VLOOKUP($C120,索引!$A:$I,K$2-5,0)/100)</f>
        <v>0</v>
      </c>
      <c r="L120">
        <f>VLOOKUP($D120,索引!$M:$X,L$2,0)*(VLOOKUP($C120,索引!$A:$I,L$2-5,0)/100)</f>
        <v>0</v>
      </c>
      <c r="M120">
        <f>VLOOKUP($D120,索引!$M:$Y,M$2,0)*(VLOOKUP($C120,索引!$A:$J,M$2-5,0)/100)</f>
        <v>0</v>
      </c>
      <c r="N120">
        <f>VLOOKUP($D120,索引!$M:$Z,N$2,0)*(VLOOKUP($C120,索引!$A:$K,N$2-5,0)/100)</f>
        <v>0</v>
      </c>
      <c r="P120">
        <f t="shared" si="9"/>
        <v>1010303</v>
      </c>
      <c r="Q120" t="str">
        <f t="shared" si="11"/>
        <v>EquipName_1010303</v>
      </c>
      <c r="R120" t="str">
        <f>INDEX(索引!$AF$5:$AI$29,MATCH($B120,索引!$AE$5:$AE$29,0),MATCH($C120,索引!$AF$4:$AI$4))&amp;VLOOKUP($D120,索引!$M$4:$N$12,2,0)</f>
        <v>鹰隼头盔</v>
      </c>
      <c r="S120" t="str">
        <f>INDEX(索引!$AL$5:$AO$29,MATCH($B120,索引!$AK$5:$AK$29,0),MATCH($C120,索引!$AL$4:$AO$4))&amp;" "&amp;VLOOKUP($D120,索引!$M$4:$O$12,3,0)</f>
        <v>Falcon Helmet</v>
      </c>
    </row>
    <row r="121" spans="1:19" x14ac:dyDescent="0.2">
      <c r="A121">
        <f t="shared" si="14"/>
        <v>1010304</v>
      </c>
      <c r="B121" s="16">
        <v>10</v>
      </c>
      <c r="C121" s="30">
        <f t="shared" si="15"/>
        <v>3</v>
      </c>
      <c r="D121">
        <f t="shared" si="12"/>
        <v>4</v>
      </c>
      <c r="E121">
        <f t="shared" si="10"/>
        <v>1008304</v>
      </c>
      <c r="F121">
        <f>INDEX(索引!$P$5:$AC$12,MATCH($D121,索引!$M$5:$M$12,0),MATCH(F$6,索引!$P$4:$AC$4,0))*ROUND(VLOOKUP($B121,原始数值!$A:$E,F$2,0)*VLOOKUP($C121,索引!$A:$D,2,0)*VLOOKUP(D121,索引!$M:$X,索引!$T$1,0),F$3)</f>
        <v>0</v>
      </c>
      <c r="G121">
        <f>INDEX(索引!$P$5:$AC$12,MATCH($D121,索引!$M$5:$M$12,0),MATCH(G$6,索引!$P$4:$AC$4,0))*ROUND(VLOOKUP($B121,原始数值!$A:$E,G$2,0)*VLOOKUP($C121,索引!$A:$D,2,0),G$3)</f>
        <v>0</v>
      </c>
      <c r="H121">
        <f>INDEX(索引!$P$5:$AC$12,MATCH($D121,索引!$M$5:$M$12,0),MATCH(H$6,索引!$P$4:$AC$4,0))*ROUND(VLOOKUP($B121,原始数值!$A:$E,H$2,0)*VLOOKUP($C121,索引!$A:$D,2,0),H$3)</f>
        <v>0</v>
      </c>
      <c r="I121">
        <f>INDEX(索引!$P$5:$AC$12,MATCH($D121,索引!$M$5:$M$12,0),MATCH(I$6,索引!$P$4:$AC$4,0))*ROUND(VLOOKUP($B121,原始数值!$A:$E,I$2,0)*VLOOKUP($C121,索引!$A:$D,2,0),I$3)</f>
        <v>15</v>
      </c>
      <c r="J121">
        <f>VLOOKUP($D121,索引!$M:$U,J$2,0)</f>
        <v>0</v>
      </c>
      <c r="K121">
        <f>VLOOKUP($D121,索引!$M:$X,K$2,0)*(VLOOKUP($C121,索引!$A:$I,K$2-5,0)/100)</f>
        <v>0</v>
      </c>
      <c r="L121">
        <f>VLOOKUP($D121,索引!$M:$X,L$2,0)*(VLOOKUP($C121,索引!$A:$I,L$2-5,0)/100)</f>
        <v>0</v>
      </c>
      <c r="M121">
        <f>VLOOKUP($D121,索引!$M:$Y,M$2,0)*(VLOOKUP($C121,索引!$A:$J,M$2-5,0)/100)</f>
        <v>0</v>
      </c>
      <c r="N121">
        <f>VLOOKUP($D121,索引!$M:$Z,N$2,0)*(VLOOKUP($C121,索引!$A:$K,N$2-5,0)/100)</f>
        <v>0</v>
      </c>
      <c r="P121">
        <f t="shared" si="9"/>
        <v>1010304</v>
      </c>
      <c r="Q121" t="str">
        <f t="shared" si="11"/>
        <v>EquipName_1010304</v>
      </c>
      <c r="R121" t="str">
        <f>INDEX(索引!$AF$5:$AI$29,MATCH($B121,索引!$AE$5:$AE$29,0),MATCH($C121,索引!$AF$4:$AI$4))&amp;VLOOKUP($D121,索引!$M$4:$N$12,2,0)</f>
        <v>鹰隼鞋子</v>
      </c>
      <c r="S121" t="str">
        <f>INDEX(索引!$AL$5:$AO$29,MATCH($B121,索引!$AK$5:$AK$29,0),MATCH($C121,索引!$AL$4:$AO$4))&amp;" "&amp;VLOOKUP($D121,索引!$M$4:$O$12,3,0)</f>
        <v>Falcon Boots</v>
      </c>
    </row>
    <row r="122" spans="1:19" x14ac:dyDescent="0.2">
      <c r="A122">
        <f t="shared" si="14"/>
        <v>1010411</v>
      </c>
      <c r="B122" s="16">
        <v>10</v>
      </c>
      <c r="C122" s="11">
        <f t="shared" si="15"/>
        <v>4</v>
      </c>
      <c r="D122">
        <f t="shared" si="12"/>
        <v>11</v>
      </c>
      <c r="E122">
        <f t="shared" si="10"/>
        <v>1008411</v>
      </c>
      <c r="F122">
        <f>INDEX(索引!$P$5:$AC$12,MATCH($D122,索引!$M$5:$M$12,0),MATCH(F$6,索引!$P$4:$AC$4,0))*ROUND(VLOOKUP($B122,原始数值!$A:$E,F$2,0)*VLOOKUP($C122,索引!$A:$D,2,0)*VLOOKUP(D122,索引!$M:$X,索引!$T$1,0),F$3)</f>
        <v>46</v>
      </c>
      <c r="G122">
        <f>INDEX(索引!$P$5:$AC$12,MATCH($D122,索引!$M$5:$M$12,0),MATCH(G$6,索引!$P$4:$AC$4,0))*ROUND(VLOOKUP($B122,原始数值!$A:$E,G$2,0)*VLOOKUP($C122,索引!$A:$D,2,0),G$3)</f>
        <v>0</v>
      </c>
      <c r="H122">
        <f>INDEX(索引!$P$5:$AC$12,MATCH($D122,索引!$M$5:$M$12,0),MATCH(H$6,索引!$P$4:$AC$4,0))*ROUND(VLOOKUP($B122,原始数值!$A:$E,H$2,0)*VLOOKUP($C122,索引!$A:$D,2,0),H$3)</f>
        <v>0</v>
      </c>
      <c r="I122">
        <f>INDEX(索引!$P$5:$AC$12,MATCH($D122,索引!$M$5:$M$12,0),MATCH(I$6,索引!$P$4:$AC$4,0))*ROUND(VLOOKUP($B122,原始数值!$A:$E,I$2,0)*VLOOKUP($C122,索引!$A:$D,2,0),I$3)</f>
        <v>0</v>
      </c>
      <c r="J122">
        <f>VLOOKUP($D122,索引!$M:$U,J$2,0)</f>
        <v>2</v>
      </c>
      <c r="K122">
        <f>VLOOKUP($D122,索引!$M:$X,K$2,0)*(VLOOKUP($C122,索引!$A:$I,K$2-5,0)/100)</f>
        <v>0.35000000000000003</v>
      </c>
      <c r="L122">
        <f>VLOOKUP($D122,索引!$M:$X,L$2,0)*(VLOOKUP($C122,索引!$A:$I,L$2-5,0)/100)</f>
        <v>0</v>
      </c>
      <c r="M122">
        <f>VLOOKUP($D122,索引!$M:$Y,M$2,0)*(VLOOKUP($C122,索引!$A:$J,M$2-5,0)/100)</f>
        <v>0</v>
      </c>
      <c r="N122">
        <f>VLOOKUP($D122,索引!$M:$Z,N$2,0)*(VLOOKUP($C122,索引!$A:$K,N$2-5,0)/100)</f>
        <v>0</v>
      </c>
      <c r="P122">
        <f t="shared" si="9"/>
        <v>1010411</v>
      </c>
      <c r="Q122" t="str">
        <f t="shared" si="11"/>
        <v>EquipName_1010411</v>
      </c>
      <c r="R122" t="str">
        <f>INDEX(索引!$AF$5:$AI$29,MATCH($B122,索引!$AE$5:$AE$29,0),MATCH($C122,索引!$AF$4:$AI$4))&amp;VLOOKUP($D122,索引!$M$4:$N$12,2,0)</f>
        <v>猎鹰者剑</v>
      </c>
      <c r="S122" t="str">
        <f>INDEX(索引!$AL$5:$AO$29,MATCH($B122,索引!$AK$5:$AK$29,0),MATCH($C122,索引!$AL$4:$AO$4))&amp;" "&amp;VLOOKUP($D122,索引!$M$4:$O$12,3,0)</f>
        <v>Falconer Sword</v>
      </c>
    </row>
    <row r="123" spans="1:19" x14ac:dyDescent="0.2">
      <c r="A123">
        <f t="shared" si="14"/>
        <v>1010412</v>
      </c>
      <c r="B123" s="16">
        <v>10</v>
      </c>
      <c r="C123" s="11">
        <f t="shared" si="15"/>
        <v>4</v>
      </c>
      <c r="D123">
        <f t="shared" si="12"/>
        <v>12</v>
      </c>
      <c r="E123">
        <f t="shared" si="10"/>
        <v>1008412</v>
      </c>
      <c r="F123">
        <f>INDEX(索引!$P$5:$AC$12,MATCH($D123,索引!$M$5:$M$12,0),MATCH(F$6,索引!$P$4:$AC$4,0))*ROUND(VLOOKUP($B123,原始数值!$A:$E,F$2,0)*VLOOKUP($C123,索引!$A:$D,2,0)*VLOOKUP(D123,索引!$M:$X,索引!$T$1,0),F$3)</f>
        <v>55</v>
      </c>
      <c r="G123">
        <f>INDEX(索引!$P$5:$AC$12,MATCH($D123,索引!$M$5:$M$12,0),MATCH(G$6,索引!$P$4:$AC$4,0))*ROUND(VLOOKUP($B123,原始数值!$A:$E,G$2,0)*VLOOKUP($C123,索引!$A:$D,2,0),G$3)</f>
        <v>0</v>
      </c>
      <c r="H123">
        <f>INDEX(索引!$P$5:$AC$12,MATCH($D123,索引!$M$5:$M$12,0),MATCH(H$6,索引!$P$4:$AC$4,0))*ROUND(VLOOKUP($B123,原始数值!$A:$E,H$2,0)*VLOOKUP($C123,索引!$A:$D,2,0),H$3)</f>
        <v>0</v>
      </c>
      <c r="I123">
        <f>INDEX(索引!$P$5:$AC$12,MATCH($D123,索引!$M$5:$M$12,0),MATCH(I$6,索引!$P$4:$AC$4,0))*ROUND(VLOOKUP($B123,原始数值!$A:$E,I$2,0)*VLOOKUP($C123,索引!$A:$D,2,0),I$3)</f>
        <v>0</v>
      </c>
      <c r="J123">
        <f>VLOOKUP($D123,索引!$M:$U,J$2,0)</f>
        <v>1</v>
      </c>
      <c r="K123">
        <f>VLOOKUP($D123,索引!$M:$X,K$2,0)*(VLOOKUP($C123,索引!$A:$I,K$2-5,0)/100)</f>
        <v>0</v>
      </c>
      <c r="L123">
        <f>VLOOKUP($D123,索引!$M:$X,L$2,0)*(VLOOKUP($C123,索引!$A:$I,L$2-5,0)/100)</f>
        <v>0</v>
      </c>
      <c r="M123">
        <f>VLOOKUP($D123,索引!$M:$Y,M$2,0)*(VLOOKUP($C123,索引!$A:$J,M$2-5,0)/100)</f>
        <v>54</v>
      </c>
      <c r="N123">
        <f>VLOOKUP($D123,索引!$M:$Z,N$2,0)*(VLOOKUP($C123,索引!$A:$K,N$2-5,0)/100)</f>
        <v>0</v>
      </c>
      <c r="P123">
        <f t="shared" si="9"/>
        <v>1010412</v>
      </c>
      <c r="Q123" t="str">
        <f t="shared" si="11"/>
        <v>EquipName_1010412</v>
      </c>
      <c r="R123" t="str">
        <f>INDEX(索引!$AF$5:$AI$29,MATCH($B123,索引!$AE$5:$AE$29,0),MATCH($C123,索引!$AF$4:$AI$4))&amp;VLOOKUP($D123,索引!$M$4:$N$12,2,0)</f>
        <v>猎鹰者杖</v>
      </c>
      <c r="S123" t="str">
        <f>INDEX(索引!$AL$5:$AO$29,MATCH($B123,索引!$AK$5:$AK$29,0),MATCH($C123,索引!$AL$4:$AO$4))&amp;" "&amp;VLOOKUP($D123,索引!$M$4:$O$12,3,0)</f>
        <v>Falconer Staff</v>
      </c>
    </row>
    <row r="124" spans="1:19" x14ac:dyDescent="0.2">
      <c r="A124">
        <f t="shared" si="14"/>
        <v>1010413</v>
      </c>
      <c r="B124" s="16">
        <v>10</v>
      </c>
      <c r="C124" s="11">
        <f t="shared" si="15"/>
        <v>4</v>
      </c>
      <c r="D124">
        <f t="shared" si="12"/>
        <v>13</v>
      </c>
      <c r="E124">
        <f t="shared" si="10"/>
        <v>1008413</v>
      </c>
      <c r="F124">
        <f>INDEX(索引!$P$5:$AC$12,MATCH($D124,索引!$M$5:$M$12,0),MATCH(F$6,索引!$P$4:$AC$4,0))*ROUND(VLOOKUP($B124,原始数值!$A:$E,F$2,0)*VLOOKUP($C124,索引!$A:$D,2,0)*VLOOKUP(D124,索引!$M:$X,索引!$T$1,0),F$3)</f>
        <v>51</v>
      </c>
      <c r="G124">
        <f>INDEX(索引!$P$5:$AC$12,MATCH($D124,索引!$M$5:$M$12,0),MATCH(G$6,索引!$P$4:$AC$4,0))*ROUND(VLOOKUP($B124,原始数值!$A:$E,G$2,0)*VLOOKUP($C124,索引!$A:$D,2,0),G$3)</f>
        <v>0</v>
      </c>
      <c r="H124">
        <f>INDEX(索引!$P$5:$AC$12,MATCH($D124,索引!$M$5:$M$12,0),MATCH(H$6,索引!$P$4:$AC$4,0))*ROUND(VLOOKUP($B124,原始数值!$A:$E,H$2,0)*VLOOKUP($C124,索引!$A:$D,2,0),H$3)</f>
        <v>0</v>
      </c>
      <c r="I124">
        <f>INDEX(索引!$P$5:$AC$12,MATCH($D124,索引!$M$5:$M$12,0),MATCH(I$6,索引!$P$4:$AC$4,0))*ROUND(VLOOKUP($B124,原始数值!$A:$E,I$2,0)*VLOOKUP($C124,索引!$A:$D,2,0),I$3)</f>
        <v>0</v>
      </c>
      <c r="J124">
        <f>VLOOKUP($D124,索引!$M:$U,J$2,0)</f>
        <v>1.75</v>
      </c>
      <c r="K124">
        <f>VLOOKUP($D124,索引!$M:$X,K$2,0)*(VLOOKUP($C124,索引!$A:$I,K$2-5,0)/100)</f>
        <v>0</v>
      </c>
      <c r="L124">
        <f>VLOOKUP($D124,索引!$M:$X,L$2,0)*(VLOOKUP($C124,索引!$A:$I,L$2-5,0)/100)</f>
        <v>72</v>
      </c>
      <c r="M124">
        <f>VLOOKUP($D124,索引!$M:$Y,M$2,0)*(VLOOKUP($C124,索引!$A:$J,M$2-5,0)/100)</f>
        <v>0</v>
      </c>
      <c r="N124">
        <f>VLOOKUP($D124,索引!$M:$Z,N$2,0)*(VLOOKUP($C124,索引!$A:$K,N$2-5,0)/100)</f>
        <v>0</v>
      </c>
      <c r="P124">
        <f t="shared" si="9"/>
        <v>1010413</v>
      </c>
      <c r="Q124" t="str">
        <f t="shared" si="11"/>
        <v>EquipName_1010413</v>
      </c>
      <c r="R124" t="str">
        <f>INDEX(索引!$AF$5:$AI$29,MATCH($B124,索引!$AE$5:$AE$29,0),MATCH($C124,索引!$AF$4:$AI$4))&amp;VLOOKUP($D124,索引!$M$4:$N$12,2,0)</f>
        <v>猎鹰者弓</v>
      </c>
      <c r="S124" t="str">
        <f>INDEX(索引!$AL$5:$AO$29,MATCH($B124,索引!$AK$5:$AK$29,0),MATCH($C124,索引!$AL$4:$AO$4))&amp;" "&amp;VLOOKUP($D124,索引!$M$4:$O$12,3,0)</f>
        <v>Falconer Bow</v>
      </c>
    </row>
    <row r="125" spans="1:19" x14ac:dyDescent="0.2">
      <c r="A125">
        <f t="shared" si="14"/>
        <v>1010402</v>
      </c>
      <c r="B125" s="16">
        <v>10</v>
      </c>
      <c r="C125" s="11">
        <f t="shared" si="15"/>
        <v>4</v>
      </c>
      <c r="D125">
        <f t="shared" si="12"/>
        <v>2</v>
      </c>
      <c r="E125">
        <f t="shared" si="10"/>
        <v>1008402</v>
      </c>
      <c r="F125">
        <f>INDEX(索引!$P$5:$AC$12,MATCH($D125,索引!$M$5:$M$12,0),MATCH(F$6,索引!$P$4:$AC$4,0))*ROUND(VLOOKUP($B125,原始数值!$A:$E,F$2,0)*VLOOKUP($C125,索引!$A:$D,2,0)*VLOOKUP(D125,索引!$M:$X,索引!$T$1,0),F$3)</f>
        <v>0</v>
      </c>
      <c r="G125">
        <f>INDEX(索引!$P$5:$AC$12,MATCH($D125,索引!$M$5:$M$12,0),MATCH(G$6,索引!$P$4:$AC$4,0))*ROUND(VLOOKUP($B125,原始数值!$A:$E,G$2,0)*VLOOKUP($C125,索引!$A:$D,2,0),G$3)</f>
        <v>280</v>
      </c>
      <c r="H125">
        <f>INDEX(索引!$P$5:$AC$12,MATCH($D125,索引!$M$5:$M$12,0),MATCH(H$6,索引!$P$4:$AC$4,0))*ROUND(VLOOKUP($B125,原始数值!$A:$E,H$2,0)*VLOOKUP($C125,索引!$A:$D,2,0),H$3)</f>
        <v>0</v>
      </c>
      <c r="I125">
        <f>INDEX(索引!$P$5:$AC$12,MATCH($D125,索引!$M$5:$M$12,0),MATCH(I$6,索引!$P$4:$AC$4,0))*ROUND(VLOOKUP($B125,原始数值!$A:$E,I$2,0)*VLOOKUP($C125,索引!$A:$D,2,0),I$3)</f>
        <v>0</v>
      </c>
      <c r="J125">
        <f>VLOOKUP($D125,索引!$M:$U,J$2,0)</f>
        <v>0</v>
      </c>
      <c r="K125">
        <f>VLOOKUP($D125,索引!$M:$X,K$2,0)*(VLOOKUP($C125,索引!$A:$I,K$2-5,0)/100)</f>
        <v>0</v>
      </c>
      <c r="L125">
        <f>VLOOKUP($D125,索引!$M:$X,L$2,0)*(VLOOKUP($C125,索引!$A:$I,L$2-5,0)/100)</f>
        <v>0</v>
      </c>
      <c r="M125">
        <f>VLOOKUP($D125,索引!$M:$Y,M$2,0)*(VLOOKUP($C125,索引!$A:$J,M$2-5,0)/100)</f>
        <v>0</v>
      </c>
      <c r="N125">
        <f>VLOOKUP($D125,索引!$M:$Z,N$2,0)*(VLOOKUP($C125,索引!$A:$K,N$2-5,0)/100)</f>
        <v>0</v>
      </c>
      <c r="P125">
        <f t="shared" si="9"/>
        <v>1010402</v>
      </c>
      <c r="Q125" t="str">
        <f t="shared" si="11"/>
        <v>EquipName_1010402</v>
      </c>
      <c r="R125" t="str">
        <f>INDEX(索引!$AF$5:$AI$29,MATCH($B125,索引!$AE$5:$AE$29,0),MATCH($C125,索引!$AF$4:$AI$4))&amp;VLOOKUP($D125,索引!$M$4:$N$12,2,0)</f>
        <v>猎鹰者护甲</v>
      </c>
      <c r="S125" t="str">
        <f>INDEX(索引!$AL$5:$AO$29,MATCH($B125,索引!$AK$5:$AK$29,0),MATCH($C125,索引!$AL$4:$AO$4))&amp;" "&amp;VLOOKUP($D125,索引!$M$4:$O$12,3,0)</f>
        <v>Falconer Armor</v>
      </c>
    </row>
    <row r="126" spans="1:19" x14ac:dyDescent="0.2">
      <c r="A126">
        <f t="shared" si="14"/>
        <v>1010403</v>
      </c>
      <c r="B126" s="16">
        <v>10</v>
      </c>
      <c r="C126" s="11">
        <f t="shared" si="15"/>
        <v>4</v>
      </c>
      <c r="D126">
        <f t="shared" si="12"/>
        <v>3</v>
      </c>
      <c r="E126">
        <f t="shared" si="10"/>
        <v>1008403</v>
      </c>
      <c r="F126">
        <f>INDEX(索引!$P$5:$AC$12,MATCH($D126,索引!$M$5:$M$12,0),MATCH(F$6,索引!$P$4:$AC$4,0))*ROUND(VLOOKUP($B126,原始数值!$A:$E,F$2,0)*VLOOKUP($C126,索引!$A:$D,2,0)*VLOOKUP(D126,索引!$M:$X,索引!$T$1,0),F$3)</f>
        <v>0</v>
      </c>
      <c r="G126">
        <f>INDEX(索引!$P$5:$AC$12,MATCH($D126,索引!$M$5:$M$12,0),MATCH(G$6,索引!$P$4:$AC$4,0))*ROUND(VLOOKUP($B126,原始数值!$A:$E,G$2,0)*VLOOKUP($C126,索引!$A:$D,2,0),G$3)</f>
        <v>0</v>
      </c>
      <c r="H126">
        <f>INDEX(索引!$P$5:$AC$12,MATCH($D126,索引!$M$5:$M$12,0),MATCH(H$6,索引!$P$4:$AC$4,0))*ROUND(VLOOKUP($B126,原始数值!$A:$E,H$2,0)*VLOOKUP($C126,索引!$A:$D,2,0),H$3)</f>
        <v>132</v>
      </c>
      <c r="I126">
        <f>INDEX(索引!$P$5:$AC$12,MATCH($D126,索引!$M$5:$M$12,0),MATCH(I$6,索引!$P$4:$AC$4,0))*ROUND(VLOOKUP($B126,原始数值!$A:$E,I$2,0)*VLOOKUP($C126,索引!$A:$D,2,0),I$3)</f>
        <v>0</v>
      </c>
      <c r="J126">
        <f>VLOOKUP($D126,索引!$M:$U,J$2,0)</f>
        <v>0</v>
      </c>
      <c r="K126">
        <f>VLOOKUP($D126,索引!$M:$X,K$2,0)*(VLOOKUP($C126,索引!$A:$I,K$2-5,0)/100)</f>
        <v>0</v>
      </c>
      <c r="L126">
        <f>VLOOKUP($D126,索引!$M:$X,L$2,0)*(VLOOKUP($C126,索引!$A:$I,L$2-5,0)/100)</f>
        <v>0</v>
      </c>
      <c r="M126">
        <f>VLOOKUP($D126,索引!$M:$Y,M$2,0)*(VLOOKUP($C126,索引!$A:$J,M$2-5,0)/100)</f>
        <v>0</v>
      </c>
      <c r="N126">
        <f>VLOOKUP($D126,索引!$M:$Z,N$2,0)*(VLOOKUP($C126,索引!$A:$K,N$2-5,0)/100)</f>
        <v>0</v>
      </c>
      <c r="P126">
        <f t="shared" si="9"/>
        <v>1010403</v>
      </c>
      <c r="Q126" t="str">
        <f t="shared" si="11"/>
        <v>EquipName_1010403</v>
      </c>
      <c r="R126" t="str">
        <f>INDEX(索引!$AF$5:$AI$29,MATCH($B126,索引!$AE$5:$AE$29,0),MATCH($C126,索引!$AF$4:$AI$4))&amp;VLOOKUP($D126,索引!$M$4:$N$12,2,0)</f>
        <v>猎鹰者头盔</v>
      </c>
      <c r="S126" t="str">
        <f>INDEX(索引!$AL$5:$AO$29,MATCH($B126,索引!$AK$5:$AK$29,0),MATCH($C126,索引!$AL$4:$AO$4))&amp;" "&amp;VLOOKUP($D126,索引!$M$4:$O$12,3,0)</f>
        <v>Falconer Helmet</v>
      </c>
    </row>
    <row r="127" spans="1:19" x14ac:dyDescent="0.2">
      <c r="A127">
        <f t="shared" si="14"/>
        <v>1010404</v>
      </c>
      <c r="B127" s="16">
        <v>10</v>
      </c>
      <c r="C127" s="11">
        <f t="shared" si="15"/>
        <v>4</v>
      </c>
      <c r="D127">
        <f t="shared" si="12"/>
        <v>4</v>
      </c>
      <c r="E127">
        <f t="shared" si="10"/>
        <v>1008404</v>
      </c>
      <c r="F127">
        <f>INDEX(索引!$P$5:$AC$12,MATCH($D127,索引!$M$5:$M$12,0),MATCH(F$6,索引!$P$4:$AC$4,0))*ROUND(VLOOKUP($B127,原始数值!$A:$E,F$2,0)*VLOOKUP($C127,索引!$A:$D,2,0)*VLOOKUP(D127,索引!$M:$X,索引!$T$1,0),F$3)</f>
        <v>0</v>
      </c>
      <c r="G127">
        <f>INDEX(索引!$P$5:$AC$12,MATCH($D127,索引!$M$5:$M$12,0),MATCH(G$6,索引!$P$4:$AC$4,0))*ROUND(VLOOKUP($B127,原始数值!$A:$E,G$2,0)*VLOOKUP($C127,索引!$A:$D,2,0),G$3)</f>
        <v>0</v>
      </c>
      <c r="H127">
        <f>INDEX(索引!$P$5:$AC$12,MATCH($D127,索引!$M$5:$M$12,0),MATCH(H$6,索引!$P$4:$AC$4,0))*ROUND(VLOOKUP($B127,原始数值!$A:$E,H$2,0)*VLOOKUP($C127,索引!$A:$D,2,0),H$3)</f>
        <v>0</v>
      </c>
      <c r="I127">
        <f>INDEX(索引!$P$5:$AC$12,MATCH($D127,索引!$M$5:$M$12,0),MATCH(I$6,索引!$P$4:$AC$4,0))*ROUND(VLOOKUP($B127,原始数值!$A:$E,I$2,0)*VLOOKUP($C127,索引!$A:$D,2,0),I$3)</f>
        <v>20</v>
      </c>
      <c r="J127">
        <f>VLOOKUP($D127,索引!$M:$U,J$2,0)</f>
        <v>0</v>
      </c>
      <c r="K127">
        <f>VLOOKUP($D127,索引!$M:$X,K$2,0)*(VLOOKUP($C127,索引!$A:$I,K$2-5,0)/100)</f>
        <v>0</v>
      </c>
      <c r="L127">
        <f>VLOOKUP($D127,索引!$M:$X,L$2,0)*(VLOOKUP($C127,索引!$A:$I,L$2-5,0)/100)</f>
        <v>0</v>
      </c>
      <c r="M127">
        <f>VLOOKUP($D127,索引!$M:$Y,M$2,0)*(VLOOKUP($C127,索引!$A:$J,M$2-5,0)/100)</f>
        <v>0</v>
      </c>
      <c r="N127">
        <f>VLOOKUP($D127,索引!$M:$Z,N$2,0)*(VLOOKUP($C127,索引!$A:$K,N$2-5,0)/100)</f>
        <v>0</v>
      </c>
      <c r="P127">
        <f t="shared" si="9"/>
        <v>1010404</v>
      </c>
      <c r="Q127" t="str">
        <f t="shared" si="11"/>
        <v>EquipName_1010404</v>
      </c>
      <c r="R127" t="str">
        <f>INDEX(索引!$AF$5:$AI$29,MATCH($B127,索引!$AE$5:$AE$29,0),MATCH($C127,索引!$AF$4:$AI$4))&amp;VLOOKUP($D127,索引!$M$4:$N$12,2,0)</f>
        <v>猎鹰者鞋子</v>
      </c>
      <c r="S127" t="str">
        <f>INDEX(索引!$AL$5:$AO$29,MATCH($B127,索引!$AK$5:$AK$29,0),MATCH($C127,索引!$AL$4:$AO$4))&amp;" "&amp;VLOOKUP($D127,索引!$M$4:$O$12,3,0)</f>
        <v>Falconer Boots</v>
      </c>
    </row>
    <row r="128" spans="1:19" x14ac:dyDescent="0.2">
      <c r="A128">
        <f t="shared" si="14"/>
        <v>1012111</v>
      </c>
      <c r="B128" s="15">
        <v>12</v>
      </c>
      <c r="C128" s="55">
        <v>1</v>
      </c>
      <c r="D128">
        <f t="shared" si="12"/>
        <v>11</v>
      </c>
      <c r="E128">
        <f t="shared" si="10"/>
        <v>1008111</v>
      </c>
      <c r="F128">
        <f>INDEX(索引!$P$5:$AC$12,MATCH($D128,索引!$M$5:$M$12,0),MATCH(F$6,索引!$P$4:$AC$4,0))*ROUND(VLOOKUP($B128,原始数值!$A:$E,F$2,0)*VLOOKUP($C128,索引!$A:$D,2,0)*VLOOKUP(D128,索引!$M:$X,索引!$T$1,0),F$3)</f>
        <v>14</v>
      </c>
      <c r="G128">
        <f>INDEX(索引!$P$5:$AC$12,MATCH($D128,索引!$M$5:$M$12,0),MATCH(G$6,索引!$P$4:$AC$4,0))*ROUND(VLOOKUP($B128,原始数值!$A:$E,G$2,0)*VLOOKUP($C128,索引!$A:$D,2,0),G$3)</f>
        <v>0</v>
      </c>
      <c r="H128">
        <f>INDEX(索引!$P$5:$AC$12,MATCH($D128,索引!$M$5:$M$12,0),MATCH(H$6,索引!$P$4:$AC$4,0))*ROUND(VLOOKUP($B128,原始数值!$A:$E,H$2,0)*VLOOKUP($C128,索引!$A:$D,2,0),H$3)</f>
        <v>0</v>
      </c>
      <c r="I128">
        <f>INDEX(索引!$P$5:$AC$12,MATCH($D128,索引!$M$5:$M$12,0),MATCH(I$6,索引!$P$4:$AC$4,0))*ROUND(VLOOKUP($B128,原始数值!$A:$E,I$2,0)*VLOOKUP($C128,索引!$A:$D,2,0),I$3)</f>
        <v>0</v>
      </c>
      <c r="J128">
        <f>VLOOKUP($D128,索引!$M:$U,J$2,0)</f>
        <v>2</v>
      </c>
      <c r="K128">
        <f>VLOOKUP($D128,索引!$M:$X,K$2,0)*(VLOOKUP($C128,索引!$A:$I,K$2-5,0)/100)</f>
        <v>0.1</v>
      </c>
      <c r="L128">
        <f>VLOOKUP($D128,索引!$M:$X,L$2,0)*(VLOOKUP($C128,索引!$A:$I,L$2-5,0)/100)</f>
        <v>0</v>
      </c>
      <c r="M128">
        <f>VLOOKUP($D128,索引!$M:$Y,M$2,0)*(VLOOKUP($C128,索引!$A:$J,M$2-5,0)/100)</f>
        <v>0</v>
      </c>
      <c r="N128">
        <f>VLOOKUP($D128,索引!$M:$Z,N$2,0)*(VLOOKUP($C128,索引!$A:$K,N$2-5,0)/100)</f>
        <v>0</v>
      </c>
      <c r="P128">
        <f t="shared" si="9"/>
        <v>1012111</v>
      </c>
      <c r="Q128" t="str">
        <f t="shared" si="11"/>
        <v>EquipName_1012111</v>
      </c>
      <c r="R128" t="str">
        <f>INDEX(索引!$AF$5:$AI$29,MATCH($B128,索引!$AE$5:$AE$29,0),MATCH($C128,索引!$AF$4:$AI$4))&amp;VLOOKUP($D128,索引!$M$4:$N$12,2,0)</f>
        <v>狂徒剑</v>
      </c>
      <c r="S128" t="str">
        <f>INDEX(索引!$AL$5:$AO$29,MATCH($B128,索引!$AK$5:$AK$29,0),MATCH($C128,索引!$AL$4:$AO$4))&amp;" "&amp;VLOOKUP($D128,索引!$M$4:$O$12,3,0)</f>
        <v>Zealot Sword</v>
      </c>
    </row>
    <row r="129" spans="1:19" x14ac:dyDescent="0.2">
      <c r="A129">
        <f t="shared" si="14"/>
        <v>1012112</v>
      </c>
      <c r="B129" s="15">
        <v>12</v>
      </c>
      <c r="C129" s="55">
        <v>1</v>
      </c>
      <c r="D129">
        <f t="shared" si="12"/>
        <v>12</v>
      </c>
      <c r="E129">
        <f t="shared" si="10"/>
        <v>1008112</v>
      </c>
      <c r="F129">
        <f>INDEX(索引!$P$5:$AC$12,MATCH($D129,索引!$M$5:$M$12,0),MATCH(F$6,索引!$P$4:$AC$4,0))*ROUND(VLOOKUP($B129,原始数值!$A:$E,F$2,0)*VLOOKUP($C129,索引!$A:$D,2,0)*VLOOKUP(D129,索引!$M:$X,索引!$T$1,0),F$3)</f>
        <v>16</v>
      </c>
      <c r="G129">
        <f>INDEX(索引!$P$5:$AC$12,MATCH($D129,索引!$M$5:$M$12,0),MATCH(G$6,索引!$P$4:$AC$4,0))*ROUND(VLOOKUP($B129,原始数值!$A:$E,G$2,0)*VLOOKUP($C129,索引!$A:$D,2,0),G$3)</f>
        <v>0</v>
      </c>
      <c r="H129">
        <f>INDEX(索引!$P$5:$AC$12,MATCH($D129,索引!$M$5:$M$12,0),MATCH(H$6,索引!$P$4:$AC$4,0))*ROUND(VLOOKUP($B129,原始数值!$A:$E,H$2,0)*VLOOKUP($C129,索引!$A:$D,2,0),H$3)</f>
        <v>0</v>
      </c>
      <c r="I129">
        <f>INDEX(索引!$P$5:$AC$12,MATCH($D129,索引!$M$5:$M$12,0),MATCH(I$6,索引!$P$4:$AC$4,0))*ROUND(VLOOKUP($B129,原始数值!$A:$E,I$2,0)*VLOOKUP($C129,索引!$A:$D,2,0),I$3)</f>
        <v>0</v>
      </c>
      <c r="J129">
        <f>VLOOKUP($D129,索引!$M:$U,J$2,0)</f>
        <v>1</v>
      </c>
      <c r="K129">
        <f>VLOOKUP($D129,索引!$M:$X,K$2,0)*(VLOOKUP($C129,索引!$A:$I,K$2-5,0)/100)</f>
        <v>0</v>
      </c>
      <c r="L129">
        <f>VLOOKUP($D129,索引!$M:$X,L$2,0)*(VLOOKUP($C129,索引!$A:$I,L$2-5,0)/100)</f>
        <v>0</v>
      </c>
      <c r="M129">
        <f>VLOOKUP($D129,索引!$M:$Y,M$2,0)*(VLOOKUP($C129,索引!$A:$J,M$2-5,0)/100)</f>
        <v>30</v>
      </c>
      <c r="N129">
        <f>VLOOKUP($D129,索引!$M:$Z,N$2,0)*(VLOOKUP($C129,索引!$A:$K,N$2-5,0)/100)</f>
        <v>0</v>
      </c>
      <c r="P129">
        <f t="shared" si="9"/>
        <v>1012112</v>
      </c>
      <c r="Q129" t="str">
        <f t="shared" si="11"/>
        <v>EquipName_1012112</v>
      </c>
      <c r="R129" t="str">
        <f>INDEX(索引!$AF$5:$AI$29,MATCH($B129,索引!$AE$5:$AE$29,0),MATCH($C129,索引!$AF$4:$AI$4))&amp;VLOOKUP($D129,索引!$M$4:$N$12,2,0)</f>
        <v>狂徒杖</v>
      </c>
      <c r="S129" t="str">
        <f>INDEX(索引!$AL$5:$AO$29,MATCH($B129,索引!$AK$5:$AK$29,0),MATCH($C129,索引!$AL$4:$AO$4))&amp;" "&amp;VLOOKUP($D129,索引!$M$4:$O$12,3,0)</f>
        <v>Zealot Staff</v>
      </c>
    </row>
    <row r="130" spans="1:19" x14ac:dyDescent="0.2">
      <c r="A130">
        <f t="shared" si="14"/>
        <v>1012113</v>
      </c>
      <c r="B130" s="15">
        <v>12</v>
      </c>
      <c r="C130" s="55">
        <v>1</v>
      </c>
      <c r="D130">
        <f t="shared" si="12"/>
        <v>13</v>
      </c>
      <c r="E130">
        <f t="shared" si="10"/>
        <v>1008113</v>
      </c>
      <c r="F130">
        <f>INDEX(索引!$P$5:$AC$12,MATCH($D130,索引!$M$5:$M$12,0),MATCH(F$6,索引!$P$4:$AC$4,0))*ROUND(VLOOKUP($B130,原始数值!$A:$E,F$2,0)*VLOOKUP($C130,索引!$A:$D,2,0)*VLOOKUP(D130,索引!$M:$X,索引!$T$1,0),F$3)</f>
        <v>15</v>
      </c>
      <c r="G130">
        <f>INDEX(索引!$P$5:$AC$12,MATCH($D130,索引!$M$5:$M$12,0),MATCH(G$6,索引!$P$4:$AC$4,0))*ROUND(VLOOKUP($B130,原始数值!$A:$E,G$2,0)*VLOOKUP($C130,索引!$A:$D,2,0),G$3)</f>
        <v>0</v>
      </c>
      <c r="H130">
        <f>INDEX(索引!$P$5:$AC$12,MATCH($D130,索引!$M$5:$M$12,0),MATCH(H$6,索引!$P$4:$AC$4,0))*ROUND(VLOOKUP($B130,原始数值!$A:$E,H$2,0)*VLOOKUP($C130,索引!$A:$D,2,0),H$3)</f>
        <v>0</v>
      </c>
      <c r="I130">
        <f>INDEX(索引!$P$5:$AC$12,MATCH($D130,索引!$M$5:$M$12,0),MATCH(I$6,索引!$P$4:$AC$4,0))*ROUND(VLOOKUP($B130,原始数值!$A:$E,I$2,0)*VLOOKUP($C130,索引!$A:$D,2,0),I$3)</f>
        <v>0</v>
      </c>
      <c r="J130">
        <f>VLOOKUP($D130,索引!$M:$U,J$2,0)</f>
        <v>1.75</v>
      </c>
      <c r="K130">
        <f>VLOOKUP($D130,索引!$M:$X,K$2,0)*(VLOOKUP($C130,索引!$A:$I,K$2-5,0)/100)</f>
        <v>0</v>
      </c>
      <c r="L130">
        <f>VLOOKUP($D130,索引!$M:$X,L$2,0)*(VLOOKUP($C130,索引!$A:$I,L$2-5,0)/100)</f>
        <v>40</v>
      </c>
      <c r="M130">
        <f>VLOOKUP($D130,索引!$M:$Y,M$2,0)*(VLOOKUP($C130,索引!$A:$J,M$2-5,0)/100)</f>
        <v>0</v>
      </c>
      <c r="N130">
        <f>VLOOKUP($D130,索引!$M:$Z,N$2,0)*(VLOOKUP($C130,索引!$A:$K,N$2-5,0)/100)</f>
        <v>0</v>
      </c>
      <c r="P130">
        <f t="shared" si="9"/>
        <v>1012113</v>
      </c>
      <c r="Q130" t="str">
        <f t="shared" si="11"/>
        <v>EquipName_1012113</v>
      </c>
      <c r="R130" t="str">
        <f>INDEX(索引!$AF$5:$AI$29,MATCH($B130,索引!$AE$5:$AE$29,0),MATCH($C130,索引!$AF$4:$AI$4))&amp;VLOOKUP($D130,索引!$M$4:$N$12,2,0)</f>
        <v>狂徒弓</v>
      </c>
      <c r="S130" t="str">
        <f>INDEX(索引!$AL$5:$AO$29,MATCH($B130,索引!$AK$5:$AK$29,0),MATCH($C130,索引!$AL$4:$AO$4))&amp;" "&amp;VLOOKUP($D130,索引!$M$4:$O$12,3,0)</f>
        <v>Zealot Bow</v>
      </c>
    </row>
    <row r="131" spans="1:19" x14ac:dyDescent="0.2">
      <c r="A131">
        <f t="shared" si="14"/>
        <v>1012102</v>
      </c>
      <c r="B131" s="15">
        <v>12</v>
      </c>
      <c r="C131" s="55">
        <v>1</v>
      </c>
      <c r="D131">
        <f t="shared" si="12"/>
        <v>2</v>
      </c>
      <c r="E131">
        <f t="shared" si="10"/>
        <v>1008102</v>
      </c>
      <c r="F131">
        <f>INDEX(索引!$P$5:$AC$12,MATCH($D131,索引!$M$5:$M$12,0),MATCH(F$6,索引!$P$4:$AC$4,0))*ROUND(VLOOKUP($B131,原始数值!$A:$E,F$2,0)*VLOOKUP($C131,索引!$A:$D,2,0)*VLOOKUP(D131,索引!$M:$X,索引!$T$1,0),F$3)</f>
        <v>0</v>
      </c>
      <c r="G131">
        <f>INDEX(索引!$P$5:$AC$12,MATCH($D131,索引!$M$5:$M$12,0),MATCH(G$6,索引!$P$4:$AC$4,0))*ROUND(VLOOKUP($B131,原始数值!$A:$E,G$2,0)*VLOOKUP($C131,索引!$A:$D,2,0),G$3)</f>
        <v>80</v>
      </c>
      <c r="H131">
        <f>INDEX(索引!$P$5:$AC$12,MATCH($D131,索引!$M$5:$M$12,0),MATCH(H$6,索引!$P$4:$AC$4,0))*ROUND(VLOOKUP($B131,原始数值!$A:$E,H$2,0)*VLOOKUP($C131,索引!$A:$D,2,0),H$3)</f>
        <v>0</v>
      </c>
      <c r="I131">
        <f>INDEX(索引!$P$5:$AC$12,MATCH($D131,索引!$M$5:$M$12,0),MATCH(I$6,索引!$P$4:$AC$4,0))*ROUND(VLOOKUP($B131,原始数值!$A:$E,I$2,0)*VLOOKUP($C131,索引!$A:$D,2,0),I$3)</f>
        <v>0</v>
      </c>
      <c r="J131">
        <f>VLOOKUP($D131,索引!$M:$U,J$2,0)</f>
        <v>0</v>
      </c>
      <c r="K131">
        <f>VLOOKUP($D131,索引!$M:$X,K$2,0)*(VLOOKUP($C131,索引!$A:$I,K$2-5,0)/100)</f>
        <v>0</v>
      </c>
      <c r="L131">
        <f>VLOOKUP($D131,索引!$M:$X,L$2,0)*(VLOOKUP($C131,索引!$A:$I,L$2-5,0)/100)</f>
        <v>0</v>
      </c>
      <c r="M131">
        <f>VLOOKUP($D131,索引!$M:$Y,M$2,0)*(VLOOKUP($C131,索引!$A:$J,M$2-5,0)/100)</f>
        <v>0</v>
      </c>
      <c r="N131">
        <f>VLOOKUP($D131,索引!$M:$Z,N$2,0)*(VLOOKUP($C131,索引!$A:$K,N$2-5,0)/100)</f>
        <v>0</v>
      </c>
      <c r="P131">
        <f t="shared" si="9"/>
        <v>1012102</v>
      </c>
      <c r="Q131" t="str">
        <f t="shared" si="11"/>
        <v>EquipName_1012102</v>
      </c>
      <c r="R131" t="str">
        <f>INDEX(索引!$AF$5:$AI$29,MATCH($B131,索引!$AE$5:$AE$29,0),MATCH($C131,索引!$AF$4:$AI$4))&amp;VLOOKUP($D131,索引!$M$4:$N$12,2,0)</f>
        <v>狂徒护甲</v>
      </c>
      <c r="S131" t="str">
        <f>INDEX(索引!$AL$5:$AO$29,MATCH($B131,索引!$AK$5:$AK$29,0),MATCH($C131,索引!$AL$4:$AO$4))&amp;" "&amp;VLOOKUP($D131,索引!$M$4:$O$12,3,0)</f>
        <v>Zealot Armor</v>
      </c>
    </row>
    <row r="132" spans="1:19" x14ac:dyDescent="0.2">
      <c r="A132">
        <f t="shared" si="14"/>
        <v>1012103</v>
      </c>
      <c r="B132" s="15">
        <v>12</v>
      </c>
      <c r="C132" s="55">
        <v>1</v>
      </c>
      <c r="D132">
        <f t="shared" si="12"/>
        <v>3</v>
      </c>
      <c r="E132">
        <f t="shared" si="10"/>
        <v>1008103</v>
      </c>
      <c r="F132">
        <f>INDEX(索引!$P$5:$AC$12,MATCH($D132,索引!$M$5:$M$12,0),MATCH(F$6,索引!$P$4:$AC$4,0))*ROUND(VLOOKUP($B132,原始数值!$A:$E,F$2,0)*VLOOKUP($C132,索引!$A:$D,2,0)*VLOOKUP(D132,索引!$M:$X,索引!$T$1,0),F$3)</f>
        <v>0</v>
      </c>
      <c r="G132">
        <f>INDEX(索引!$P$5:$AC$12,MATCH($D132,索引!$M$5:$M$12,0),MATCH(G$6,索引!$P$4:$AC$4,0))*ROUND(VLOOKUP($B132,原始数值!$A:$E,G$2,0)*VLOOKUP($C132,索引!$A:$D,2,0),G$3)</f>
        <v>0</v>
      </c>
      <c r="H132">
        <f>INDEX(索引!$P$5:$AC$12,MATCH($D132,索引!$M$5:$M$12,0),MATCH(H$6,索引!$P$4:$AC$4,0))*ROUND(VLOOKUP($B132,原始数值!$A:$E,H$2,0)*VLOOKUP($C132,索引!$A:$D,2,0),H$3)</f>
        <v>39</v>
      </c>
      <c r="I132">
        <f>INDEX(索引!$P$5:$AC$12,MATCH($D132,索引!$M$5:$M$12,0),MATCH(I$6,索引!$P$4:$AC$4,0))*ROUND(VLOOKUP($B132,原始数值!$A:$E,I$2,0)*VLOOKUP($C132,索引!$A:$D,2,0),I$3)</f>
        <v>0</v>
      </c>
      <c r="J132">
        <f>VLOOKUP($D132,索引!$M:$U,J$2,0)</f>
        <v>0</v>
      </c>
      <c r="K132">
        <f>VLOOKUP($D132,索引!$M:$X,K$2,0)*(VLOOKUP($C132,索引!$A:$I,K$2-5,0)/100)</f>
        <v>0</v>
      </c>
      <c r="L132">
        <f>VLOOKUP($D132,索引!$M:$X,L$2,0)*(VLOOKUP($C132,索引!$A:$I,L$2-5,0)/100)</f>
        <v>0</v>
      </c>
      <c r="M132">
        <f>VLOOKUP($D132,索引!$M:$Y,M$2,0)*(VLOOKUP($C132,索引!$A:$J,M$2-5,0)/100)</f>
        <v>0</v>
      </c>
      <c r="N132">
        <f>VLOOKUP($D132,索引!$M:$Z,N$2,0)*(VLOOKUP($C132,索引!$A:$K,N$2-5,0)/100)</f>
        <v>0</v>
      </c>
      <c r="P132">
        <f t="shared" si="9"/>
        <v>1012103</v>
      </c>
      <c r="Q132" t="str">
        <f t="shared" si="11"/>
        <v>EquipName_1012103</v>
      </c>
      <c r="R132" t="str">
        <f>INDEX(索引!$AF$5:$AI$29,MATCH($B132,索引!$AE$5:$AE$29,0),MATCH($C132,索引!$AF$4:$AI$4))&amp;VLOOKUP($D132,索引!$M$4:$N$12,2,0)</f>
        <v>狂徒头盔</v>
      </c>
      <c r="S132" t="str">
        <f>INDEX(索引!$AL$5:$AO$29,MATCH($B132,索引!$AK$5:$AK$29,0),MATCH($C132,索引!$AL$4:$AO$4))&amp;" "&amp;VLOOKUP($D132,索引!$M$4:$O$12,3,0)</f>
        <v>Zealot Helmet</v>
      </c>
    </row>
    <row r="133" spans="1:19" x14ac:dyDescent="0.2">
      <c r="A133">
        <f t="shared" si="14"/>
        <v>1012104</v>
      </c>
      <c r="B133" s="15">
        <v>12</v>
      </c>
      <c r="C133" s="55">
        <v>1</v>
      </c>
      <c r="D133">
        <f t="shared" si="12"/>
        <v>4</v>
      </c>
      <c r="E133">
        <f t="shared" si="10"/>
        <v>1008104</v>
      </c>
      <c r="F133">
        <f>INDEX(索引!$P$5:$AC$12,MATCH($D133,索引!$M$5:$M$12,0),MATCH(F$6,索引!$P$4:$AC$4,0))*ROUND(VLOOKUP($B133,原始数值!$A:$E,F$2,0)*VLOOKUP($C133,索引!$A:$D,2,0)*VLOOKUP(D133,索引!$M:$X,索引!$T$1,0),F$3)</f>
        <v>0</v>
      </c>
      <c r="G133">
        <f>INDEX(索引!$P$5:$AC$12,MATCH($D133,索引!$M$5:$M$12,0),MATCH(G$6,索引!$P$4:$AC$4,0))*ROUND(VLOOKUP($B133,原始数值!$A:$E,G$2,0)*VLOOKUP($C133,索引!$A:$D,2,0),G$3)</f>
        <v>0</v>
      </c>
      <c r="H133">
        <f>INDEX(索引!$P$5:$AC$12,MATCH($D133,索引!$M$5:$M$12,0),MATCH(H$6,索引!$P$4:$AC$4,0))*ROUND(VLOOKUP($B133,原始数值!$A:$E,H$2,0)*VLOOKUP($C133,索引!$A:$D,2,0),H$3)</f>
        <v>0</v>
      </c>
      <c r="I133">
        <f>INDEX(索引!$P$5:$AC$12,MATCH($D133,索引!$M$5:$M$12,0),MATCH(I$6,索引!$P$4:$AC$4,0))*ROUND(VLOOKUP($B133,原始数值!$A:$E,I$2,0)*VLOOKUP($C133,索引!$A:$D,2,0),I$3)</f>
        <v>6</v>
      </c>
      <c r="J133">
        <f>VLOOKUP($D133,索引!$M:$U,J$2,0)</f>
        <v>0</v>
      </c>
      <c r="K133">
        <f>VLOOKUP($D133,索引!$M:$X,K$2,0)*(VLOOKUP($C133,索引!$A:$I,K$2-5,0)/100)</f>
        <v>0</v>
      </c>
      <c r="L133">
        <f>VLOOKUP($D133,索引!$M:$X,L$2,0)*(VLOOKUP($C133,索引!$A:$I,L$2-5,0)/100)</f>
        <v>0</v>
      </c>
      <c r="M133">
        <f>VLOOKUP($D133,索引!$M:$Y,M$2,0)*(VLOOKUP($C133,索引!$A:$J,M$2-5,0)/100)</f>
        <v>0</v>
      </c>
      <c r="N133">
        <f>VLOOKUP($D133,索引!$M:$Z,N$2,0)*(VLOOKUP($C133,索引!$A:$K,N$2-5,0)/100)</f>
        <v>0</v>
      </c>
      <c r="P133">
        <f t="shared" si="9"/>
        <v>1012104</v>
      </c>
      <c r="Q133" t="str">
        <f t="shared" si="11"/>
        <v>EquipName_1012104</v>
      </c>
      <c r="R133" t="str">
        <f>INDEX(索引!$AF$5:$AI$29,MATCH($B133,索引!$AE$5:$AE$29,0),MATCH($C133,索引!$AF$4:$AI$4))&amp;VLOOKUP($D133,索引!$M$4:$N$12,2,0)</f>
        <v>狂徒鞋子</v>
      </c>
      <c r="S133" t="str">
        <f>INDEX(索引!$AL$5:$AO$29,MATCH($B133,索引!$AK$5:$AK$29,0),MATCH($C133,索引!$AL$4:$AO$4))&amp;" "&amp;VLOOKUP($D133,索引!$M$4:$O$12,3,0)</f>
        <v>Zealot Boots</v>
      </c>
    </row>
    <row r="134" spans="1:19" x14ac:dyDescent="0.2">
      <c r="A134">
        <f t="shared" si="14"/>
        <v>1012211</v>
      </c>
      <c r="B134" s="15">
        <v>12</v>
      </c>
      <c r="C134" s="14">
        <f t="shared" ref="C134:C151" si="16">C128+1</f>
        <v>2</v>
      </c>
      <c r="D134">
        <f t="shared" si="12"/>
        <v>11</v>
      </c>
      <c r="E134">
        <f t="shared" si="10"/>
        <v>1008211</v>
      </c>
      <c r="F134">
        <f>INDEX(索引!$P$5:$AC$12,MATCH($D134,索引!$M$5:$M$12,0),MATCH(F$6,索引!$P$4:$AC$4,0))*ROUND(VLOOKUP($B134,原始数值!$A:$E,F$2,0)*VLOOKUP($C134,索引!$A:$D,2,0)*VLOOKUP(D134,索引!$M:$X,索引!$T$1,0),F$3)</f>
        <v>27</v>
      </c>
      <c r="G134">
        <f>INDEX(索引!$P$5:$AC$12,MATCH($D134,索引!$M$5:$M$12,0),MATCH(G$6,索引!$P$4:$AC$4,0))*ROUND(VLOOKUP($B134,原始数值!$A:$E,G$2,0)*VLOOKUP($C134,索引!$A:$D,2,0),G$3)</f>
        <v>0</v>
      </c>
      <c r="H134">
        <f>INDEX(索引!$P$5:$AC$12,MATCH($D134,索引!$M$5:$M$12,0),MATCH(H$6,索引!$P$4:$AC$4,0))*ROUND(VLOOKUP($B134,原始数值!$A:$E,H$2,0)*VLOOKUP($C134,索引!$A:$D,2,0),H$3)</f>
        <v>0</v>
      </c>
      <c r="I134">
        <f>INDEX(索引!$P$5:$AC$12,MATCH($D134,索引!$M$5:$M$12,0),MATCH(I$6,索引!$P$4:$AC$4,0))*ROUND(VLOOKUP($B134,原始数值!$A:$E,I$2,0)*VLOOKUP($C134,索引!$A:$D,2,0),I$3)</f>
        <v>0</v>
      </c>
      <c r="J134">
        <f>VLOOKUP($D134,索引!$M:$U,J$2,0)</f>
        <v>2</v>
      </c>
      <c r="K134">
        <f>VLOOKUP($D134,索引!$M:$X,K$2,0)*(VLOOKUP($C134,索引!$A:$I,K$2-5,0)/100)</f>
        <v>0.15000000000000002</v>
      </c>
      <c r="L134">
        <f>VLOOKUP($D134,索引!$M:$X,L$2,0)*(VLOOKUP($C134,索引!$A:$I,L$2-5,0)/100)</f>
        <v>0</v>
      </c>
      <c r="M134">
        <f>VLOOKUP($D134,索引!$M:$Y,M$2,0)*(VLOOKUP($C134,索引!$A:$J,M$2-5,0)/100)</f>
        <v>0</v>
      </c>
      <c r="N134">
        <f>VLOOKUP($D134,索引!$M:$Z,N$2,0)*(VLOOKUP($C134,索引!$A:$K,N$2-5,0)/100)</f>
        <v>0</v>
      </c>
      <c r="P134">
        <f t="shared" si="9"/>
        <v>1012211</v>
      </c>
      <c r="Q134" t="str">
        <f t="shared" si="11"/>
        <v>EquipName_1012211</v>
      </c>
      <c r="R134" t="str">
        <f>INDEX(索引!$AF$5:$AI$29,MATCH($B134,索引!$AE$5:$AE$29,0),MATCH($C134,索引!$AF$4:$AI$4))&amp;VLOOKUP($D134,索引!$M$4:$N$12,2,0)</f>
        <v>狂徒剑</v>
      </c>
      <c r="S134" t="str">
        <f>INDEX(索引!$AL$5:$AO$29,MATCH($B134,索引!$AK$5:$AK$29,0),MATCH($C134,索引!$AL$4:$AO$4))&amp;" "&amp;VLOOKUP($D134,索引!$M$4:$O$12,3,0)</f>
        <v>Zealot Sword</v>
      </c>
    </row>
    <row r="135" spans="1:19" x14ac:dyDescent="0.2">
      <c r="A135">
        <f t="shared" si="14"/>
        <v>1012212</v>
      </c>
      <c r="B135" s="15">
        <v>12</v>
      </c>
      <c r="C135" s="14">
        <f t="shared" si="16"/>
        <v>2</v>
      </c>
      <c r="D135">
        <f t="shared" si="12"/>
        <v>12</v>
      </c>
      <c r="E135">
        <f t="shared" si="10"/>
        <v>1008212</v>
      </c>
      <c r="F135">
        <f>INDEX(索引!$P$5:$AC$12,MATCH($D135,索引!$M$5:$M$12,0),MATCH(F$6,索引!$P$4:$AC$4,0))*ROUND(VLOOKUP($B135,原始数值!$A:$E,F$2,0)*VLOOKUP($C135,索引!$A:$D,2,0)*VLOOKUP(D135,索引!$M:$X,索引!$T$1,0),F$3)</f>
        <v>32</v>
      </c>
      <c r="G135">
        <f>INDEX(索引!$P$5:$AC$12,MATCH($D135,索引!$M$5:$M$12,0),MATCH(G$6,索引!$P$4:$AC$4,0))*ROUND(VLOOKUP($B135,原始数值!$A:$E,G$2,0)*VLOOKUP($C135,索引!$A:$D,2,0),G$3)</f>
        <v>0</v>
      </c>
      <c r="H135">
        <f>INDEX(索引!$P$5:$AC$12,MATCH($D135,索引!$M$5:$M$12,0),MATCH(H$6,索引!$P$4:$AC$4,0))*ROUND(VLOOKUP($B135,原始数值!$A:$E,H$2,0)*VLOOKUP($C135,索引!$A:$D,2,0),H$3)</f>
        <v>0</v>
      </c>
      <c r="I135">
        <f>INDEX(索引!$P$5:$AC$12,MATCH($D135,索引!$M$5:$M$12,0),MATCH(I$6,索引!$P$4:$AC$4,0))*ROUND(VLOOKUP($B135,原始数值!$A:$E,I$2,0)*VLOOKUP($C135,索引!$A:$D,2,0),I$3)</f>
        <v>0</v>
      </c>
      <c r="J135">
        <f>VLOOKUP($D135,索引!$M:$U,J$2,0)</f>
        <v>1</v>
      </c>
      <c r="K135">
        <f>VLOOKUP($D135,索引!$M:$X,K$2,0)*(VLOOKUP($C135,索引!$A:$I,K$2-5,0)/100)</f>
        <v>0</v>
      </c>
      <c r="L135">
        <f>VLOOKUP($D135,索引!$M:$X,L$2,0)*(VLOOKUP($C135,索引!$A:$I,L$2-5,0)/100)</f>
        <v>0</v>
      </c>
      <c r="M135">
        <f>VLOOKUP($D135,索引!$M:$Y,M$2,0)*(VLOOKUP($C135,索引!$A:$J,M$2-5,0)/100)</f>
        <v>36</v>
      </c>
      <c r="N135">
        <f>VLOOKUP($D135,索引!$M:$Z,N$2,0)*(VLOOKUP($C135,索引!$A:$K,N$2-5,0)/100)</f>
        <v>0</v>
      </c>
      <c r="P135">
        <f t="shared" si="9"/>
        <v>1012212</v>
      </c>
      <c r="Q135" t="str">
        <f t="shared" si="11"/>
        <v>EquipName_1012212</v>
      </c>
      <c r="R135" t="str">
        <f>INDEX(索引!$AF$5:$AI$29,MATCH($B135,索引!$AE$5:$AE$29,0),MATCH($C135,索引!$AF$4:$AI$4))&amp;VLOOKUP($D135,索引!$M$4:$N$12,2,0)</f>
        <v>狂徒杖</v>
      </c>
      <c r="S135" t="str">
        <f>INDEX(索引!$AL$5:$AO$29,MATCH($B135,索引!$AK$5:$AK$29,0),MATCH($C135,索引!$AL$4:$AO$4))&amp;" "&amp;VLOOKUP($D135,索引!$M$4:$O$12,3,0)</f>
        <v>Zealot Staff</v>
      </c>
    </row>
    <row r="136" spans="1:19" x14ac:dyDescent="0.2">
      <c r="A136">
        <f t="shared" si="14"/>
        <v>1012213</v>
      </c>
      <c r="B136" s="15">
        <v>12</v>
      </c>
      <c r="C136" s="14">
        <f t="shared" si="16"/>
        <v>2</v>
      </c>
      <c r="D136">
        <f t="shared" si="12"/>
        <v>13</v>
      </c>
      <c r="E136">
        <f t="shared" si="10"/>
        <v>1008213</v>
      </c>
      <c r="F136">
        <f>INDEX(索引!$P$5:$AC$12,MATCH($D136,索引!$M$5:$M$12,0),MATCH(F$6,索引!$P$4:$AC$4,0))*ROUND(VLOOKUP($B136,原始数值!$A:$E,F$2,0)*VLOOKUP($C136,索引!$A:$D,2,0)*VLOOKUP(D136,索引!$M:$X,索引!$T$1,0),F$3)</f>
        <v>30</v>
      </c>
      <c r="G136">
        <f>INDEX(索引!$P$5:$AC$12,MATCH($D136,索引!$M$5:$M$12,0),MATCH(G$6,索引!$P$4:$AC$4,0))*ROUND(VLOOKUP($B136,原始数值!$A:$E,G$2,0)*VLOOKUP($C136,索引!$A:$D,2,0),G$3)</f>
        <v>0</v>
      </c>
      <c r="H136">
        <f>INDEX(索引!$P$5:$AC$12,MATCH($D136,索引!$M$5:$M$12,0),MATCH(H$6,索引!$P$4:$AC$4,0))*ROUND(VLOOKUP($B136,原始数值!$A:$E,H$2,0)*VLOOKUP($C136,索引!$A:$D,2,0),H$3)</f>
        <v>0</v>
      </c>
      <c r="I136">
        <f>INDEX(索引!$P$5:$AC$12,MATCH($D136,索引!$M$5:$M$12,0),MATCH(I$6,索引!$P$4:$AC$4,0))*ROUND(VLOOKUP($B136,原始数值!$A:$E,I$2,0)*VLOOKUP($C136,索引!$A:$D,2,0),I$3)</f>
        <v>0</v>
      </c>
      <c r="J136">
        <f>VLOOKUP($D136,索引!$M:$U,J$2,0)</f>
        <v>1.75</v>
      </c>
      <c r="K136">
        <f>VLOOKUP($D136,索引!$M:$X,K$2,0)*(VLOOKUP($C136,索引!$A:$I,K$2-5,0)/100)</f>
        <v>0</v>
      </c>
      <c r="L136">
        <f>VLOOKUP($D136,索引!$M:$X,L$2,0)*(VLOOKUP($C136,索引!$A:$I,L$2-5,0)/100)</f>
        <v>48</v>
      </c>
      <c r="M136">
        <f>VLOOKUP($D136,索引!$M:$Y,M$2,0)*(VLOOKUP($C136,索引!$A:$J,M$2-5,0)/100)</f>
        <v>0</v>
      </c>
      <c r="N136">
        <f>VLOOKUP($D136,索引!$M:$Z,N$2,0)*(VLOOKUP($C136,索引!$A:$K,N$2-5,0)/100)</f>
        <v>0</v>
      </c>
      <c r="P136">
        <f t="shared" ref="P136:P199" si="17">A136</f>
        <v>1012213</v>
      </c>
      <c r="Q136" t="str">
        <f t="shared" si="11"/>
        <v>EquipName_1012213</v>
      </c>
      <c r="R136" t="str">
        <f>INDEX(索引!$AF$5:$AI$29,MATCH($B136,索引!$AE$5:$AE$29,0),MATCH($C136,索引!$AF$4:$AI$4))&amp;VLOOKUP($D136,索引!$M$4:$N$12,2,0)</f>
        <v>狂徒弓</v>
      </c>
      <c r="S136" t="str">
        <f>INDEX(索引!$AL$5:$AO$29,MATCH($B136,索引!$AK$5:$AK$29,0),MATCH($C136,索引!$AL$4:$AO$4))&amp;" "&amp;VLOOKUP($D136,索引!$M$4:$O$12,3,0)</f>
        <v>Zealot Bow</v>
      </c>
    </row>
    <row r="137" spans="1:19" x14ac:dyDescent="0.2">
      <c r="A137">
        <f t="shared" si="14"/>
        <v>1012202</v>
      </c>
      <c r="B137" s="15">
        <v>12</v>
      </c>
      <c r="C137" s="14">
        <f t="shared" si="16"/>
        <v>2</v>
      </c>
      <c r="D137">
        <f t="shared" si="12"/>
        <v>2</v>
      </c>
      <c r="E137">
        <f t="shared" ref="E137:E200" si="18">IF(B137&gt;8,8,B137)*1000+C137*100+D137+1000000</f>
        <v>1008202</v>
      </c>
      <c r="F137">
        <f>INDEX(索引!$P$5:$AC$12,MATCH($D137,索引!$M$5:$M$12,0),MATCH(F$6,索引!$P$4:$AC$4,0))*ROUND(VLOOKUP($B137,原始数值!$A:$E,F$2,0)*VLOOKUP($C137,索引!$A:$D,2,0)*VLOOKUP(D137,索引!$M:$X,索引!$T$1,0),F$3)</f>
        <v>0</v>
      </c>
      <c r="G137">
        <f>INDEX(索引!$P$5:$AC$12,MATCH($D137,索引!$M$5:$M$12,0),MATCH(G$6,索引!$P$4:$AC$4,0))*ROUND(VLOOKUP($B137,原始数值!$A:$E,G$2,0)*VLOOKUP($C137,索引!$A:$D,2,0),G$3)</f>
        <v>160</v>
      </c>
      <c r="H137">
        <f>INDEX(索引!$P$5:$AC$12,MATCH($D137,索引!$M$5:$M$12,0),MATCH(H$6,索引!$P$4:$AC$4,0))*ROUND(VLOOKUP($B137,原始数值!$A:$E,H$2,0)*VLOOKUP($C137,索引!$A:$D,2,0),H$3)</f>
        <v>0</v>
      </c>
      <c r="I137">
        <f>INDEX(索引!$P$5:$AC$12,MATCH($D137,索引!$M$5:$M$12,0),MATCH(I$6,索引!$P$4:$AC$4,0))*ROUND(VLOOKUP($B137,原始数值!$A:$E,I$2,0)*VLOOKUP($C137,索引!$A:$D,2,0),I$3)</f>
        <v>0</v>
      </c>
      <c r="J137">
        <f>VLOOKUP($D137,索引!$M:$U,J$2,0)</f>
        <v>0</v>
      </c>
      <c r="K137">
        <f>VLOOKUP($D137,索引!$M:$X,K$2,0)*(VLOOKUP($C137,索引!$A:$I,K$2-5,0)/100)</f>
        <v>0</v>
      </c>
      <c r="L137">
        <f>VLOOKUP($D137,索引!$M:$X,L$2,0)*(VLOOKUP($C137,索引!$A:$I,L$2-5,0)/100)</f>
        <v>0</v>
      </c>
      <c r="M137">
        <f>VLOOKUP($D137,索引!$M:$Y,M$2,0)*(VLOOKUP($C137,索引!$A:$J,M$2-5,0)/100)</f>
        <v>0</v>
      </c>
      <c r="N137">
        <f>VLOOKUP($D137,索引!$M:$Z,N$2,0)*(VLOOKUP($C137,索引!$A:$K,N$2-5,0)/100)</f>
        <v>0</v>
      </c>
      <c r="P137">
        <f t="shared" si="17"/>
        <v>1012202</v>
      </c>
      <c r="Q137" t="str">
        <f t="shared" ref="Q137:Q200" si="19">"EquipName_"&amp;P137</f>
        <v>EquipName_1012202</v>
      </c>
      <c r="R137" t="str">
        <f>INDEX(索引!$AF$5:$AI$29,MATCH($B137,索引!$AE$5:$AE$29,0),MATCH($C137,索引!$AF$4:$AI$4))&amp;VLOOKUP($D137,索引!$M$4:$N$12,2,0)</f>
        <v>狂徒护甲</v>
      </c>
      <c r="S137" t="str">
        <f>INDEX(索引!$AL$5:$AO$29,MATCH($B137,索引!$AK$5:$AK$29,0),MATCH($C137,索引!$AL$4:$AO$4))&amp;" "&amp;VLOOKUP($D137,索引!$M$4:$O$12,3,0)</f>
        <v>Zealot Armor</v>
      </c>
    </row>
    <row r="138" spans="1:19" x14ac:dyDescent="0.2">
      <c r="A138">
        <f t="shared" si="14"/>
        <v>1012203</v>
      </c>
      <c r="B138" s="15">
        <v>12</v>
      </c>
      <c r="C138" s="14">
        <f t="shared" si="16"/>
        <v>2</v>
      </c>
      <c r="D138">
        <f t="shared" si="12"/>
        <v>3</v>
      </c>
      <c r="E138">
        <f t="shared" si="18"/>
        <v>1008203</v>
      </c>
      <c r="F138">
        <f>INDEX(索引!$P$5:$AC$12,MATCH($D138,索引!$M$5:$M$12,0),MATCH(F$6,索引!$P$4:$AC$4,0))*ROUND(VLOOKUP($B138,原始数值!$A:$E,F$2,0)*VLOOKUP($C138,索引!$A:$D,2,0)*VLOOKUP(D138,索引!$M:$X,索引!$T$1,0),F$3)</f>
        <v>0</v>
      </c>
      <c r="G138">
        <f>INDEX(索引!$P$5:$AC$12,MATCH($D138,索引!$M$5:$M$12,0),MATCH(G$6,索引!$P$4:$AC$4,0))*ROUND(VLOOKUP($B138,原始数值!$A:$E,G$2,0)*VLOOKUP($C138,索引!$A:$D,2,0),G$3)</f>
        <v>0</v>
      </c>
      <c r="H138">
        <f>INDEX(索引!$P$5:$AC$12,MATCH($D138,索引!$M$5:$M$12,0),MATCH(H$6,索引!$P$4:$AC$4,0))*ROUND(VLOOKUP($B138,原始数值!$A:$E,H$2,0)*VLOOKUP($C138,索引!$A:$D,2,0),H$3)</f>
        <v>78</v>
      </c>
      <c r="I138">
        <f>INDEX(索引!$P$5:$AC$12,MATCH($D138,索引!$M$5:$M$12,0),MATCH(I$6,索引!$P$4:$AC$4,0))*ROUND(VLOOKUP($B138,原始数值!$A:$E,I$2,0)*VLOOKUP($C138,索引!$A:$D,2,0),I$3)</f>
        <v>0</v>
      </c>
      <c r="J138">
        <f>VLOOKUP($D138,索引!$M:$U,J$2,0)</f>
        <v>0</v>
      </c>
      <c r="K138">
        <f>VLOOKUP($D138,索引!$M:$X,K$2,0)*(VLOOKUP($C138,索引!$A:$I,K$2-5,0)/100)</f>
        <v>0</v>
      </c>
      <c r="L138">
        <f>VLOOKUP($D138,索引!$M:$X,L$2,0)*(VLOOKUP($C138,索引!$A:$I,L$2-5,0)/100)</f>
        <v>0</v>
      </c>
      <c r="M138">
        <f>VLOOKUP($D138,索引!$M:$Y,M$2,0)*(VLOOKUP($C138,索引!$A:$J,M$2-5,0)/100)</f>
        <v>0</v>
      </c>
      <c r="N138">
        <f>VLOOKUP($D138,索引!$M:$Z,N$2,0)*(VLOOKUP($C138,索引!$A:$K,N$2-5,0)/100)</f>
        <v>0</v>
      </c>
      <c r="P138">
        <f t="shared" si="17"/>
        <v>1012203</v>
      </c>
      <c r="Q138" t="str">
        <f t="shared" si="19"/>
        <v>EquipName_1012203</v>
      </c>
      <c r="R138" t="str">
        <f>INDEX(索引!$AF$5:$AI$29,MATCH($B138,索引!$AE$5:$AE$29,0),MATCH($C138,索引!$AF$4:$AI$4))&amp;VLOOKUP($D138,索引!$M$4:$N$12,2,0)</f>
        <v>狂徒头盔</v>
      </c>
      <c r="S138" t="str">
        <f>INDEX(索引!$AL$5:$AO$29,MATCH($B138,索引!$AK$5:$AK$29,0),MATCH($C138,索引!$AL$4:$AO$4))&amp;" "&amp;VLOOKUP($D138,索引!$M$4:$O$12,3,0)</f>
        <v>Zealot Helmet</v>
      </c>
    </row>
    <row r="139" spans="1:19" x14ac:dyDescent="0.2">
      <c r="A139">
        <f t="shared" si="14"/>
        <v>1012204</v>
      </c>
      <c r="B139" s="15">
        <v>12</v>
      </c>
      <c r="C139" s="14">
        <f t="shared" si="16"/>
        <v>2</v>
      </c>
      <c r="D139">
        <f t="shared" si="12"/>
        <v>4</v>
      </c>
      <c r="E139">
        <f t="shared" si="18"/>
        <v>1008204</v>
      </c>
      <c r="F139">
        <f>INDEX(索引!$P$5:$AC$12,MATCH($D139,索引!$M$5:$M$12,0),MATCH(F$6,索引!$P$4:$AC$4,0))*ROUND(VLOOKUP($B139,原始数值!$A:$E,F$2,0)*VLOOKUP($C139,索引!$A:$D,2,0)*VLOOKUP(D139,索引!$M:$X,索引!$T$1,0),F$3)</f>
        <v>0</v>
      </c>
      <c r="G139">
        <f>INDEX(索引!$P$5:$AC$12,MATCH($D139,索引!$M$5:$M$12,0),MATCH(G$6,索引!$P$4:$AC$4,0))*ROUND(VLOOKUP($B139,原始数值!$A:$E,G$2,0)*VLOOKUP($C139,索引!$A:$D,2,0),G$3)</f>
        <v>0</v>
      </c>
      <c r="H139">
        <f>INDEX(索引!$P$5:$AC$12,MATCH($D139,索引!$M$5:$M$12,0),MATCH(H$6,索引!$P$4:$AC$4,0))*ROUND(VLOOKUP($B139,原始数值!$A:$E,H$2,0)*VLOOKUP($C139,索引!$A:$D,2,0),H$3)</f>
        <v>0</v>
      </c>
      <c r="I139">
        <f>INDEX(索引!$P$5:$AC$12,MATCH($D139,索引!$M$5:$M$12,0),MATCH(I$6,索引!$P$4:$AC$4,0))*ROUND(VLOOKUP($B139,原始数值!$A:$E,I$2,0)*VLOOKUP($C139,索引!$A:$D,2,0),I$3)</f>
        <v>12</v>
      </c>
      <c r="J139">
        <f>VLOOKUP($D139,索引!$M:$U,J$2,0)</f>
        <v>0</v>
      </c>
      <c r="K139">
        <f>VLOOKUP($D139,索引!$M:$X,K$2,0)*(VLOOKUP($C139,索引!$A:$I,K$2-5,0)/100)</f>
        <v>0</v>
      </c>
      <c r="L139">
        <f>VLOOKUP($D139,索引!$M:$X,L$2,0)*(VLOOKUP($C139,索引!$A:$I,L$2-5,0)/100)</f>
        <v>0</v>
      </c>
      <c r="M139">
        <f>VLOOKUP($D139,索引!$M:$Y,M$2,0)*(VLOOKUP($C139,索引!$A:$J,M$2-5,0)/100)</f>
        <v>0</v>
      </c>
      <c r="N139">
        <f>VLOOKUP($D139,索引!$M:$Z,N$2,0)*(VLOOKUP($C139,索引!$A:$K,N$2-5,0)/100)</f>
        <v>0</v>
      </c>
      <c r="P139">
        <f t="shared" si="17"/>
        <v>1012204</v>
      </c>
      <c r="Q139" t="str">
        <f t="shared" si="19"/>
        <v>EquipName_1012204</v>
      </c>
      <c r="R139" t="str">
        <f>INDEX(索引!$AF$5:$AI$29,MATCH($B139,索引!$AE$5:$AE$29,0),MATCH($C139,索引!$AF$4:$AI$4))&amp;VLOOKUP($D139,索引!$M$4:$N$12,2,0)</f>
        <v>狂徒鞋子</v>
      </c>
      <c r="S139" t="str">
        <f>INDEX(索引!$AL$5:$AO$29,MATCH($B139,索引!$AK$5:$AK$29,0),MATCH($C139,索引!$AL$4:$AO$4))&amp;" "&amp;VLOOKUP($D139,索引!$M$4:$O$12,3,0)</f>
        <v>Zealot Boots</v>
      </c>
    </row>
    <row r="140" spans="1:19" x14ac:dyDescent="0.2">
      <c r="A140">
        <f t="shared" si="14"/>
        <v>1012311</v>
      </c>
      <c r="B140" s="15">
        <v>12</v>
      </c>
      <c r="C140" s="30">
        <f t="shared" si="16"/>
        <v>3</v>
      </c>
      <c r="D140">
        <f t="shared" si="12"/>
        <v>11</v>
      </c>
      <c r="E140">
        <f t="shared" si="18"/>
        <v>1008311</v>
      </c>
      <c r="F140">
        <f>INDEX(索引!$P$5:$AC$12,MATCH($D140,索引!$M$5:$M$12,0),MATCH(F$6,索引!$P$4:$AC$4,0))*ROUND(VLOOKUP($B140,原始数值!$A:$E,F$2,0)*VLOOKUP($C140,索引!$A:$D,2,0)*VLOOKUP(D140,索引!$M:$X,索引!$T$1,0),F$3)</f>
        <v>41</v>
      </c>
      <c r="G140">
        <f>INDEX(索引!$P$5:$AC$12,MATCH($D140,索引!$M$5:$M$12,0),MATCH(G$6,索引!$P$4:$AC$4,0))*ROUND(VLOOKUP($B140,原始数值!$A:$E,G$2,0)*VLOOKUP($C140,索引!$A:$D,2,0),G$3)</f>
        <v>0</v>
      </c>
      <c r="H140">
        <f>INDEX(索引!$P$5:$AC$12,MATCH($D140,索引!$M$5:$M$12,0),MATCH(H$6,索引!$P$4:$AC$4,0))*ROUND(VLOOKUP($B140,原始数值!$A:$E,H$2,0)*VLOOKUP($C140,索引!$A:$D,2,0),H$3)</f>
        <v>0</v>
      </c>
      <c r="I140">
        <f>INDEX(索引!$P$5:$AC$12,MATCH($D140,索引!$M$5:$M$12,0),MATCH(I$6,索引!$P$4:$AC$4,0))*ROUND(VLOOKUP($B140,原始数值!$A:$E,I$2,0)*VLOOKUP($C140,索引!$A:$D,2,0),I$3)</f>
        <v>0</v>
      </c>
      <c r="J140">
        <f>VLOOKUP($D140,索引!$M:$U,J$2,0)</f>
        <v>2</v>
      </c>
      <c r="K140">
        <f>VLOOKUP($D140,索引!$M:$X,K$2,0)*(VLOOKUP($C140,索引!$A:$I,K$2-5,0)/100)</f>
        <v>0.2</v>
      </c>
      <c r="L140">
        <f>VLOOKUP($D140,索引!$M:$X,L$2,0)*(VLOOKUP($C140,索引!$A:$I,L$2-5,0)/100)</f>
        <v>0</v>
      </c>
      <c r="M140">
        <f>VLOOKUP($D140,索引!$M:$Y,M$2,0)*(VLOOKUP($C140,索引!$A:$J,M$2-5,0)/100)</f>
        <v>0</v>
      </c>
      <c r="N140">
        <f>VLOOKUP($D140,索引!$M:$Z,N$2,0)*(VLOOKUP($C140,索引!$A:$K,N$2-5,0)/100)</f>
        <v>0</v>
      </c>
      <c r="P140">
        <f t="shared" si="17"/>
        <v>1012311</v>
      </c>
      <c r="Q140" t="str">
        <f t="shared" si="19"/>
        <v>EquipName_1012311</v>
      </c>
      <c r="R140" t="str">
        <f>INDEX(索引!$AF$5:$AI$29,MATCH($B140,索引!$AE$5:$AE$29,0),MATCH($C140,索引!$AF$4:$AI$4))&amp;VLOOKUP($D140,索引!$M$4:$N$12,2,0)</f>
        <v>狂徒剑</v>
      </c>
      <c r="S140" t="str">
        <f>INDEX(索引!$AL$5:$AO$29,MATCH($B140,索引!$AK$5:$AK$29,0),MATCH($C140,索引!$AL$4:$AO$4))&amp;" "&amp;VLOOKUP($D140,索引!$M$4:$O$12,3,0)</f>
        <v>Zealot Sword</v>
      </c>
    </row>
    <row r="141" spans="1:19" x14ac:dyDescent="0.2">
      <c r="A141">
        <f t="shared" si="14"/>
        <v>1012312</v>
      </c>
      <c r="B141" s="15">
        <v>12</v>
      </c>
      <c r="C141" s="30">
        <f t="shared" si="16"/>
        <v>3</v>
      </c>
      <c r="D141">
        <f t="shared" si="12"/>
        <v>12</v>
      </c>
      <c r="E141">
        <f t="shared" si="18"/>
        <v>1008312</v>
      </c>
      <c r="F141">
        <f>INDEX(索引!$P$5:$AC$12,MATCH($D141,索引!$M$5:$M$12,0),MATCH(F$6,索引!$P$4:$AC$4,0))*ROUND(VLOOKUP($B141,原始数值!$A:$E,F$2,0)*VLOOKUP($C141,索引!$A:$D,2,0)*VLOOKUP(D141,索引!$M:$X,索引!$T$1,0),F$3)</f>
        <v>49</v>
      </c>
      <c r="G141">
        <f>INDEX(索引!$P$5:$AC$12,MATCH($D141,索引!$M$5:$M$12,0),MATCH(G$6,索引!$P$4:$AC$4,0))*ROUND(VLOOKUP($B141,原始数值!$A:$E,G$2,0)*VLOOKUP($C141,索引!$A:$D,2,0),G$3)</f>
        <v>0</v>
      </c>
      <c r="H141">
        <f>INDEX(索引!$P$5:$AC$12,MATCH($D141,索引!$M$5:$M$12,0),MATCH(H$6,索引!$P$4:$AC$4,0))*ROUND(VLOOKUP($B141,原始数值!$A:$E,H$2,0)*VLOOKUP($C141,索引!$A:$D,2,0),H$3)</f>
        <v>0</v>
      </c>
      <c r="I141">
        <f>INDEX(索引!$P$5:$AC$12,MATCH($D141,索引!$M$5:$M$12,0),MATCH(I$6,索引!$P$4:$AC$4,0))*ROUND(VLOOKUP($B141,原始数值!$A:$E,I$2,0)*VLOOKUP($C141,索引!$A:$D,2,0),I$3)</f>
        <v>0</v>
      </c>
      <c r="J141">
        <f>VLOOKUP($D141,索引!$M:$U,J$2,0)</f>
        <v>1</v>
      </c>
      <c r="K141">
        <f>VLOOKUP($D141,索引!$M:$X,K$2,0)*(VLOOKUP($C141,索引!$A:$I,K$2-5,0)/100)</f>
        <v>0</v>
      </c>
      <c r="L141">
        <f>VLOOKUP($D141,索引!$M:$X,L$2,0)*(VLOOKUP($C141,索引!$A:$I,L$2-5,0)/100)</f>
        <v>0</v>
      </c>
      <c r="M141">
        <f>VLOOKUP($D141,索引!$M:$Y,M$2,0)*(VLOOKUP($C141,索引!$A:$J,M$2-5,0)/100)</f>
        <v>42</v>
      </c>
      <c r="N141">
        <f>VLOOKUP($D141,索引!$M:$Z,N$2,0)*(VLOOKUP($C141,索引!$A:$K,N$2-5,0)/100)</f>
        <v>0</v>
      </c>
      <c r="P141">
        <f t="shared" si="17"/>
        <v>1012312</v>
      </c>
      <c r="Q141" t="str">
        <f t="shared" si="19"/>
        <v>EquipName_1012312</v>
      </c>
      <c r="R141" t="str">
        <f>INDEX(索引!$AF$5:$AI$29,MATCH($B141,索引!$AE$5:$AE$29,0),MATCH($C141,索引!$AF$4:$AI$4))&amp;VLOOKUP($D141,索引!$M$4:$N$12,2,0)</f>
        <v>狂徒杖</v>
      </c>
      <c r="S141" t="str">
        <f>INDEX(索引!$AL$5:$AO$29,MATCH($B141,索引!$AK$5:$AK$29,0),MATCH($C141,索引!$AL$4:$AO$4))&amp;" "&amp;VLOOKUP($D141,索引!$M$4:$O$12,3,0)</f>
        <v>Zealot Staff</v>
      </c>
    </row>
    <row r="142" spans="1:19" x14ac:dyDescent="0.2">
      <c r="A142">
        <f t="shared" si="14"/>
        <v>1012313</v>
      </c>
      <c r="B142" s="15">
        <v>12</v>
      </c>
      <c r="C142" s="30">
        <f t="shared" si="16"/>
        <v>3</v>
      </c>
      <c r="D142">
        <f t="shared" ref="D142:D205" si="20">D136</f>
        <v>13</v>
      </c>
      <c r="E142">
        <f t="shared" si="18"/>
        <v>1008313</v>
      </c>
      <c r="F142">
        <f>INDEX(索引!$P$5:$AC$12,MATCH($D142,索引!$M$5:$M$12,0),MATCH(F$6,索引!$P$4:$AC$4,0))*ROUND(VLOOKUP($B142,原始数值!$A:$E,F$2,0)*VLOOKUP($C142,索引!$A:$D,2,0)*VLOOKUP(D142,索引!$M:$X,索引!$T$1,0),F$3)</f>
        <v>45</v>
      </c>
      <c r="G142">
        <f>INDEX(索引!$P$5:$AC$12,MATCH($D142,索引!$M$5:$M$12,0),MATCH(G$6,索引!$P$4:$AC$4,0))*ROUND(VLOOKUP($B142,原始数值!$A:$E,G$2,0)*VLOOKUP($C142,索引!$A:$D,2,0),G$3)</f>
        <v>0</v>
      </c>
      <c r="H142">
        <f>INDEX(索引!$P$5:$AC$12,MATCH($D142,索引!$M$5:$M$12,0),MATCH(H$6,索引!$P$4:$AC$4,0))*ROUND(VLOOKUP($B142,原始数值!$A:$E,H$2,0)*VLOOKUP($C142,索引!$A:$D,2,0),H$3)</f>
        <v>0</v>
      </c>
      <c r="I142">
        <f>INDEX(索引!$P$5:$AC$12,MATCH($D142,索引!$M$5:$M$12,0),MATCH(I$6,索引!$P$4:$AC$4,0))*ROUND(VLOOKUP($B142,原始数值!$A:$E,I$2,0)*VLOOKUP($C142,索引!$A:$D,2,0),I$3)</f>
        <v>0</v>
      </c>
      <c r="J142">
        <f>VLOOKUP($D142,索引!$M:$U,J$2,0)</f>
        <v>1.75</v>
      </c>
      <c r="K142">
        <f>VLOOKUP($D142,索引!$M:$X,K$2,0)*(VLOOKUP($C142,索引!$A:$I,K$2-5,0)/100)</f>
        <v>0</v>
      </c>
      <c r="L142">
        <f>VLOOKUP($D142,索引!$M:$X,L$2,0)*(VLOOKUP($C142,索引!$A:$I,L$2-5,0)/100)</f>
        <v>56</v>
      </c>
      <c r="M142">
        <f>VLOOKUP($D142,索引!$M:$Y,M$2,0)*(VLOOKUP($C142,索引!$A:$J,M$2-5,0)/100)</f>
        <v>0</v>
      </c>
      <c r="N142">
        <f>VLOOKUP($D142,索引!$M:$Z,N$2,0)*(VLOOKUP($C142,索引!$A:$K,N$2-5,0)/100)</f>
        <v>0</v>
      </c>
      <c r="P142">
        <f t="shared" si="17"/>
        <v>1012313</v>
      </c>
      <c r="Q142" t="str">
        <f t="shared" si="19"/>
        <v>EquipName_1012313</v>
      </c>
      <c r="R142" t="str">
        <f>INDEX(索引!$AF$5:$AI$29,MATCH($B142,索引!$AE$5:$AE$29,0),MATCH($C142,索引!$AF$4:$AI$4))&amp;VLOOKUP($D142,索引!$M$4:$N$12,2,0)</f>
        <v>狂徒弓</v>
      </c>
      <c r="S142" t="str">
        <f>INDEX(索引!$AL$5:$AO$29,MATCH($B142,索引!$AK$5:$AK$29,0),MATCH($C142,索引!$AL$4:$AO$4))&amp;" "&amp;VLOOKUP($D142,索引!$M$4:$O$12,3,0)</f>
        <v>Zealot Bow</v>
      </c>
    </row>
    <row r="143" spans="1:19" x14ac:dyDescent="0.2">
      <c r="A143">
        <f t="shared" si="14"/>
        <v>1012302</v>
      </c>
      <c r="B143" s="15">
        <v>12</v>
      </c>
      <c r="C143" s="30">
        <f t="shared" si="16"/>
        <v>3</v>
      </c>
      <c r="D143">
        <f t="shared" si="20"/>
        <v>2</v>
      </c>
      <c r="E143">
        <f t="shared" si="18"/>
        <v>1008302</v>
      </c>
      <c r="F143">
        <f>INDEX(索引!$P$5:$AC$12,MATCH($D143,索引!$M$5:$M$12,0),MATCH(F$6,索引!$P$4:$AC$4,0))*ROUND(VLOOKUP($B143,原始数值!$A:$E,F$2,0)*VLOOKUP($C143,索引!$A:$D,2,0)*VLOOKUP(D143,索引!$M:$X,索引!$T$1,0),F$3)</f>
        <v>0</v>
      </c>
      <c r="G143">
        <f>INDEX(索引!$P$5:$AC$12,MATCH($D143,索引!$M$5:$M$12,0),MATCH(G$6,索引!$P$4:$AC$4,0))*ROUND(VLOOKUP($B143,原始数值!$A:$E,G$2,0)*VLOOKUP($C143,索引!$A:$D,2,0),G$3)</f>
        <v>240</v>
      </c>
      <c r="H143">
        <f>INDEX(索引!$P$5:$AC$12,MATCH($D143,索引!$M$5:$M$12,0),MATCH(H$6,索引!$P$4:$AC$4,0))*ROUND(VLOOKUP($B143,原始数值!$A:$E,H$2,0)*VLOOKUP($C143,索引!$A:$D,2,0),H$3)</f>
        <v>0</v>
      </c>
      <c r="I143">
        <f>INDEX(索引!$P$5:$AC$12,MATCH($D143,索引!$M$5:$M$12,0),MATCH(I$6,索引!$P$4:$AC$4,0))*ROUND(VLOOKUP($B143,原始数值!$A:$E,I$2,0)*VLOOKUP($C143,索引!$A:$D,2,0),I$3)</f>
        <v>0</v>
      </c>
      <c r="J143">
        <f>VLOOKUP($D143,索引!$M:$U,J$2,0)</f>
        <v>0</v>
      </c>
      <c r="K143">
        <f>VLOOKUP($D143,索引!$M:$X,K$2,0)*(VLOOKUP($C143,索引!$A:$I,K$2-5,0)/100)</f>
        <v>0</v>
      </c>
      <c r="L143">
        <f>VLOOKUP($D143,索引!$M:$X,L$2,0)*(VLOOKUP($C143,索引!$A:$I,L$2-5,0)/100)</f>
        <v>0</v>
      </c>
      <c r="M143">
        <f>VLOOKUP($D143,索引!$M:$Y,M$2,0)*(VLOOKUP($C143,索引!$A:$J,M$2-5,0)/100)</f>
        <v>0</v>
      </c>
      <c r="N143">
        <f>VLOOKUP($D143,索引!$M:$Z,N$2,0)*(VLOOKUP($C143,索引!$A:$K,N$2-5,0)/100)</f>
        <v>0</v>
      </c>
      <c r="P143">
        <f t="shared" si="17"/>
        <v>1012302</v>
      </c>
      <c r="Q143" t="str">
        <f t="shared" si="19"/>
        <v>EquipName_1012302</v>
      </c>
      <c r="R143" t="str">
        <f>INDEX(索引!$AF$5:$AI$29,MATCH($B143,索引!$AE$5:$AE$29,0),MATCH($C143,索引!$AF$4:$AI$4))&amp;VLOOKUP($D143,索引!$M$4:$N$12,2,0)</f>
        <v>狂徒护甲</v>
      </c>
      <c r="S143" t="str">
        <f>INDEX(索引!$AL$5:$AO$29,MATCH($B143,索引!$AK$5:$AK$29,0),MATCH($C143,索引!$AL$4:$AO$4))&amp;" "&amp;VLOOKUP($D143,索引!$M$4:$O$12,3,0)</f>
        <v>Zealot Armor</v>
      </c>
    </row>
    <row r="144" spans="1:19" x14ac:dyDescent="0.2">
      <c r="A144">
        <f t="shared" si="14"/>
        <v>1012303</v>
      </c>
      <c r="B144" s="15">
        <v>12</v>
      </c>
      <c r="C144" s="30">
        <f t="shared" si="16"/>
        <v>3</v>
      </c>
      <c r="D144">
        <f t="shared" si="20"/>
        <v>3</v>
      </c>
      <c r="E144">
        <f t="shared" si="18"/>
        <v>1008303</v>
      </c>
      <c r="F144">
        <f>INDEX(索引!$P$5:$AC$12,MATCH($D144,索引!$M$5:$M$12,0),MATCH(F$6,索引!$P$4:$AC$4,0))*ROUND(VLOOKUP($B144,原始数值!$A:$E,F$2,0)*VLOOKUP($C144,索引!$A:$D,2,0)*VLOOKUP(D144,索引!$M:$X,索引!$T$1,0),F$3)</f>
        <v>0</v>
      </c>
      <c r="G144">
        <f>INDEX(索引!$P$5:$AC$12,MATCH($D144,索引!$M$5:$M$12,0),MATCH(G$6,索引!$P$4:$AC$4,0))*ROUND(VLOOKUP($B144,原始数值!$A:$E,G$2,0)*VLOOKUP($C144,索引!$A:$D,2,0),G$3)</f>
        <v>0</v>
      </c>
      <c r="H144">
        <f>INDEX(索引!$P$5:$AC$12,MATCH($D144,索引!$M$5:$M$12,0),MATCH(H$6,索引!$P$4:$AC$4,0))*ROUND(VLOOKUP($B144,原始数值!$A:$E,H$2,0)*VLOOKUP($C144,索引!$A:$D,2,0),H$3)</f>
        <v>117</v>
      </c>
      <c r="I144">
        <f>INDEX(索引!$P$5:$AC$12,MATCH($D144,索引!$M$5:$M$12,0),MATCH(I$6,索引!$P$4:$AC$4,0))*ROUND(VLOOKUP($B144,原始数值!$A:$E,I$2,0)*VLOOKUP($C144,索引!$A:$D,2,0),I$3)</f>
        <v>0</v>
      </c>
      <c r="J144">
        <f>VLOOKUP($D144,索引!$M:$U,J$2,0)</f>
        <v>0</v>
      </c>
      <c r="K144">
        <f>VLOOKUP($D144,索引!$M:$X,K$2,0)*(VLOOKUP($C144,索引!$A:$I,K$2-5,0)/100)</f>
        <v>0</v>
      </c>
      <c r="L144">
        <f>VLOOKUP($D144,索引!$M:$X,L$2,0)*(VLOOKUP($C144,索引!$A:$I,L$2-5,0)/100)</f>
        <v>0</v>
      </c>
      <c r="M144">
        <f>VLOOKUP($D144,索引!$M:$Y,M$2,0)*(VLOOKUP($C144,索引!$A:$J,M$2-5,0)/100)</f>
        <v>0</v>
      </c>
      <c r="N144">
        <f>VLOOKUP($D144,索引!$M:$Z,N$2,0)*(VLOOKUP($C144,索引!$A:$K,N$2-5,0)/100)</f>
        <v>0</v>
      </c>
      <c r="P144">
        <f t="shared" si="17"/>
        <v>1012303</v>
      </c>
      <c r="Q144" t="str">
        <f t="shared" si="19"/>
        <v>EquipName_1012303</v>
      </c>
      <c r="R144" t="str">
        <f>INDEX(索引!$AF$5:$AI$29,MATCH($B144,索引!$AE$5:$AE$29,0),MATCH($C144,索引!$AF$4:$AI$4))&amp;VLOOKUP($D144,索引!$M$4:$N$12,2,0)</f>
        <v>狂徒头盔</v>
      </c>
      <c r="S144" t="str">
        <f>INDEX(索引!$AL$5:$AO$29,MATCH($B144,索引!$AK$5:$AK$29,0),MATCH($C144,索引!$AL$4:$AO$4))&amp;" "&amp;VLOOKUP($D144,索引!$M$4:$O$12,3,0)</f>
        <v>Zealot Helmet</v>
      </c>
    </row>
    <row r="145" spans="1:19" x14ac:dyDescent="0.2">
      <c r="A145">
        <f t="shared" si="14"/>
        <v>1012304</v>
      </c>
      <c r="B145" s="15">
        <v>12</v>
      </c>
      <c r="C145" s="30">
        <f t="shared" si="16"/>
        <v>3</v>
      </c>
      <c r="D145">
        <f t="shared" si="20"/>
        <v>4</v>
      </c>
      <c r="E145">
        <f t="shared" si="18"/>
        <v>1008304</v>
      </c>
      <c r="F145">
        <f>INDEX(索引!$P$5:$AC$12,MATCH($D145,索引!$M$5:$M$12,0),MATCH(F$6,索引!$P$4:$AC$4,0))*ROUND(VLOOKUP($B145,原始数值!$A:$E,F$2,0)*VLOOKUP($C145,索引!$A:$D,2,0)*VLOOKUP(D145,索引!$M:$X,索引!$T$1,0),F$3)</f>
        <v>0</v>
      </c>
      <c r="G145">
        <f>INDEX(索引!$P$5:$AC$12,MATCH($D145,索引!$M$5:$M$12,0),MATCH(G$6,索引!$P$4:$AC$4,0))*ROUND(VLOOKUP($B145,原始数值!$A:$E,G$2,0)*VLOOKUP($C145,索引!$A:$D,2,0),G$3)</f>
        <v>0</v>
      </c>
      <c r="H145">
        <f>INDEX(索引!$P$5:$AC$12,MATCH($D145,索引!$M$5:$M$12,0),MATCH(H$6,索引!$P$4:$AC$4,0))*ROUND(VLOOKUP($B145,原始数值!$A:$E,H$2,0)*VLOOKUP($C145,索引!$A:$D,2,0),H$3)</f>
        <v>0</v>
      </c>
      <c r="I145">
        <f>INDEX(索引!$P$5:$AC$12,MATCH($D145,索引!$M$5:$M$12,0),MATCH(I$6,索引!$P$4:$AC$4,0))*ROUND(VLOOKUP($B145,原始数值!$A:$E,I$2,0)*VLOOKUP($C145,索引!$A:$D,2,0),I$3)</f>
        <v>18</v>
      </c>
      <c r="J145">
        <f>VLOOKUP($D145,索引!$M:$U,J$2,0)</f>
        <v>0</v>
      </c>
      <c r="K145">
        <f>VLOOKUP($D145,索引!$M:$X,K$2,0)*(VLOOKUP($C145,索引!$A:$I,K$2-5,0)/100)</f>
        <v>0</v>
      </c>
      <c r="L145">
        <f>VLOOKUP($D145,索引!$M:$X,L$2,0)*(VLOOKUP($C145,索引!$A:$I,L$2-5,0)/100)</f>
        <v>0</v>
      </c>
      <c r="M145">
        <f>VLOOKUP($D145,索引!$M:$Y,M$2,0)*(VLOOKUP($C145,索引!$A:$J,M$2-5,0)/100)</f>
        <v>0</v>
      </c>
      <c r="N145">
        <f>VLOOKUP($D145,索引!$M:$Z,N$2,0)*(VLOOKUP($C145,索引!$A:$K,N$2-5,0)/100)</f>
        <v>0</v>
      </c>
      <c r="P145">
        <f t="shared" si="17"/>
        <v>1012304</v>
      </c>
      <c r="Q145" t="str">
        <f t="shared" si="19"/>
        <v>EquipName_1012304</v>
      </c>
      <c r="R145" t="str">
        <f>INDEX(索引!$AF$5:$AI$29,MATCH($B145,索引!$AE$5:$AE$29,0),MATCH($C145,索引!$AF$4:$AI$4))&amp;VLOOKUP($D145,索引!$M$4:$N$12,2,0)</f>
        <v>狂徒鞋子</v>
      </c>
      <c r="S145" t="str">
        <f>INDEX(索引!$AL$5:$AO$29,MATCH($B145,索引!$AK$5:$AK$29,0),MATCH($C145,索引!$AL$4:$AO$4))&amp;" "&amp;VLOOKUP($D145,索引!$M$4:$O$12,3,0)</f>
        <v>Zealot Boots</v>
      </c>
    </row>
    <row r="146" spans="1:19" x14ac:dyDescent="0.2">
      <c r="A146">
        <f t="shared" si="14"/>
        <v>1012411</v>
      </c>
      <c r="B146" s="15">
        <v>12</v>
      </c>
      <c r="C146" s="11">
        <f t="shared" si="16"/>
        <v>4</v>
      </c>
      <c r="D146">
        <f t="shared" si="20"/>
        <v>11</v>
      </c>
      <c r="E146">
        <f t="shared" si="18"/>
        <v>1008411</v>
      </c>
      <c r="F146">
        <f>INDEX(索引!$P$5:$AC$12,MATCH($D146,索引!$M$5:$M$12,0),MATCH(F$6,索引!$P$4:$AC$4,0))*ROUND(VLOOKUP($B146,原始数值!$A:$E,F$2,0)*VLOOKUP($C146,索引!$A:$D,2,0)*VLOOKUP(D146,索引!$M:$X,索引!$T$1,0),F$3)</f>
        <v>54</v>
      </c>
      <c r="G146">
        <f>INDEX(索引!$P$5:$AC$12,MATCH($D146,索引!$M$5:$M$12,0),MATCH(G$6,索引!$P$4:$AC$4,0))*ROUND(VLOOKUP($B146,原始数值!$A:$E,G$2,0)*VLOOKUP($C146,索引!$A:$D,2,0),G$3)</f>
        <v>0</v>
      </c>
      <c r="H146">
        <f>INDEX(索引!$P$5:$AC$12,MATCH($D146,索引!$M$5:$M$12,0),MATCH(H$6,索引!$P$4:$AC$4,0))*ROUND(VLOOKUP($B146,原始数值!$A:$E,H$2,0)*VLOOKUP($C146,索引!$A:$D,2,0),H$3)</f>
        <v>0</v>
      </c>
      <c r="I146">
        <f>INDEX(索引!$P$5:$AC$12,MATCH($D146,索引!$M$5:$M$12,0),MATCH(I$6,索引!$P$4:$AC$4,0))*ROUND(VLOOKUP($B146,原始数值!$A:$E,I$2,0)*VLOOKUP($C146,索引!$A:$D,2,0),I$3)</f>
        <v>0</v>
      </c>
      <c r="J146">
        <f>VLOOKUP($D146,索引!$M:$U,J$2,0)</f>
        <v>2</v>
      </c>
      <c r="K146">
        <f>VLOOKUP($D146,索引!$M:$X,K$2,0)*(VLOOKUP($C146,索引!$A:$I,K$2-5,0)/100)</f>
        <v>0.35000000000000003</v>
      </c>
      <c r="L146">
        <f>VLOOKUP($D146,索引!$M:$X,L$2,0)*(VLOOKUP($C146,索引!$A:$I,L$2-5,0)/100)</f>
        <v>0</v>
      </c>
      <c r="M146">
        <f>VLOOKUP($D146,索引!$M:$Y,M$2,0)*(VLOOKUP($C146,索引!$A:$J,M$2-5,0)/100)</f>
        <v>0</v>
      </c>
      <c r="N146">
        <f>VLOOKUP($D146,索引!$M:$Z,N$2,0)*(VLOOKUP($C146,索引!$A:$K,N$2-5,0)/100)</f>
        <v>0</v>
      </c>
      <c r="P146">
        <f t="shared" si="17"/>
        <v>1012411</v>
      </c>
      <c r="Q146" t="str">
        <f t="shared" si="19"/>
        <v>EquipName_1012411</v>
      </c>
      <c r="R146" t="str">
        <f>INDEX(索引!$AF$5:$AI$29,MATCH($B146,索引!$AE$5:$AE$29,0),MATCH($C146,索引!$AF$4:$AI$4))&amp;VLOOKUP($D146,索引!$M$4:$N$12,2,0)</f>
        <v>偏执狂剑</v>
      </c>
      <c r="S146" t="str">
        <f>INDEX(索引!$AL$5:$AO$29,MATCH($B146,索引!$AK$5:$AK$29,0),MATCH($C146,索引!$AL$4:$AO$4))&amp;" "&amp;VLOOKUP($D146,索引!$M$4:$O$12,3,0)</f>
        <v>Paranoid Sword</v>
      </c>
    </row>
    <row r="147" spans="1:19" x14ac:dyDescent="0.2">
      <c r="A147">
        <f t="shared" si="14"/>
        <v>1012412</v>
      </c>
      <c r="B147" s="15">
        <v>12</v>
      </c>
      <c r="C147" s="11">
        <f t="shared" si="16"/>
        <v>4</v>
      </c>
      <c r="D147">
        <f t="shared" si="20"/>
        <v>12</v>
      </c>
      <c r="E147">
        <f t="shared" si="18"/>
        <v>1008412</v>
      </c>
      <c r="F147">
        <f>INDEX(索引!$P$5:$AC$12,MATCH($D147,索引!$M$5:$M$12,0),MATCH(F$6,索引!$P$4:$AC$4,0))*ROUND(VLOOKUP($B147,原始数值!$A:$E,F$2,0)*VLOOKUP($C147,索引!$A:$D,2,0)*VLOOKUP(D147,索引!$M:$X,索引!$T$1,0),F$3)</f>
        <v>65</v>
      </c>
      <c r="G147">
        <f>INDEX(索引!$P$5:$AC$12,MATCH($D147,索引!$M$5:$M$12,0),MATCH(G$6,索引!$P$4:$AC$4,0))*ROUND(VLOOKUP($B147,原始数值!$A:$E,G$2,0)*VLOOKUP($C147,索引!$A:$D,2,0),G$3)</f>
        <v>0</v>
      </c>
      <c r="H147">
        <f>INDEX(索引!$P$5:$AC$12,MATCH($D147,索引!$M$5:$M$12,0),MATCH(H$6,索引!$P$4:$AC$4,0))*ROUND(VLOOKUP($B147,原始数值!$A:$E,H$2,0)*VLOOKUP($C147,索引!$A:$D,2,0),H$3)</f>
        <v>0</v>
      </c>
      <c r="I147">
        <f>INDEX(索引!$P$5:$AC$12,MATCH($D147,索引!$M$5:$M$12,0),MATCH(I$6,索引!$P$4:$AC$4,0))*ROUND(VLOOKUP($B147,原始数值!$A:$E,I$2,0)*VLOOKUP($C147,索引!$A:$D,2,0),I$3)</f>
        <v>0</v>
      </c>
      <c r="J147">
        <f>VLOOKUP($D147,索引!$M:$U,J$2,0)</f>
        <v>1</v>
      </c>
      <c r="K147">
        <f>VLOOKUP($D147,索引!$M:$X,K$2,0)*(VLOOKUP($C147,索引!$A:$I,K$2-5,0)/100)</f>
        <v>0</v>
      </c>
      <c r="L147">
        <f>VLOOKUP($D147,索引!$M:$X,L$2,0)*(VLOOKUP($C147,索引!$A:$I,L$2-5,0)/100)</f>
        <v>0</v>
      </c>
      <c r="M147">
        <f>VLOOKUP($D147,索引!$M:$Y,M$2,0)*(VLOOKUP($C147,索引!$A:$J,M$2-5,0)/100)</f>
        <v>54</v>
      </c>
      <c r="N147">
        <f>VLOOKUP($D147,索引!$M:$Z,N$2,0)*(VLOOKUP($C147,索引!$A:$K,N$2-5,0)/100)</f>
        <v>0</v>
      </c>
      <c r="P147">
        <f t="shared" si="17"/>
        <v>1012412</v>
      </c>
      <c r="Q147" t="str">
        <f t="shared" si="19"/>
        <v>EquipName_1012412</v>
      </c>
      <c r="R147" t="str">
        <f>INDEX(索引!$AF$5:$AI$29,MATCH($B147,索引!$AE$5:$AE$29,0),MATCH($C147,索引!$AF$4:$AI$4))&amp;VLOOKUP($D147,索引!$M$4:$N$12,2,0)</f>
        <v>偏执狂杖</v>
      </c>
      <c r="S147" t="str">
        <f>INDEX(索引!$AL$5:$AO$29,MATCH($B147,索引!$AK$5:$AK$29,0),MATCH($C147,索引!$AL$4:$AO$4))&amp;" "&amp;VLOOKUP($D147,索引!$M$4:$O$12,3,0)</f>
        <v>Paranoid Staff</v>
      </c>
    </row>
    <row r="148" spans="1:19" x14ac:dyDescent="0.2">
      <c r="A148">
        <f t="shared" si="14"/>
        <v>1012413</v>
      </c>
      <c r="B148" s="15">
        <v>12</v>
      </c>
      <c r="C148" s="11">
        <f t="shared" si="16"/>
        <v>4</v>
      </c>
      <c r="D148">
        <f t="shared" si="20"/>
        <v>13</v>
      </c>
      <c r="E148">
        <f t="shared" si="18"/>
        <v>1008413</v>
      </c>
      <c r="F148">
        <f>INDEX(索引!$P$5:$AC$12,MATCH($D148,索引!$M$5:$M$12,0),MATCH(F$6,索引!$P$4:$AC$4,0))*ROUND(VLOOKUP($B148,原始数值!$A:$E,F$2,0)*VLOOKUP($C148,索引!$A:$D,2,0)*VLOOKUP(D148,索引!$M:$X,索引!$T$1,0),F$3)</f>
        <v>59</v>
      </c>
      <c r="G148">
        <f>INDEX(索引!$P$5:$AC$12,MATCH($D148,索引!$M$5:$M$12,0),MATCH(G$6,索引!$P$4:$AC$4,0))*ROUND(VLOOKUP($B148,原始数值!$A:$E,G$2,0)*VLOOKUP($C148,索引!$A:$D,2,0),G$3)</f>
        <v>0</v>
      </c>
      <c r="H148">
        <f>INDEX(索引!$P$5:$AC$12,MATCH($D148,索引!$M$5:$M$12,0),MATCH(H$6,索引!$P$4:$AC$4,0))*ROUND(VLOOKUP($B148,原始数值!$A:$E,H$2,0)*VLOOKUP($C148,索引!$A:$D,2,0),H$3)</f>
        <v>0</v>
      </c>
      <c r="I148">
        <f>INDEX(索引!$P$5:$AC$12,MATCH($D148,索引!$M$5:$M$12,0),MATCH(I$6,索引!$P$4:$AC$4,0))*ROUND(VLOOKUP($B148,原始数值!$A:$E,I$2,0)*VLOOKUP($C148,索引!$A:$D,2,0),I$3)</f>
        <v>0</v>
      </c>
      <c r="J148">
        <f>VLOOKUP($D148,索引!$M:$U,J$2,0)</f>
        <v>1.75</v>
      </c>
      <c r="K148">
        <f>VLOOKUP($D148,索引!$M:$X,K$2,0)*(VLOOKUP($C148,索引!$A:$I,K$2-5,0)/100)</f>
        <v>0</v>
      </c>
      <c r="L148">
        <f>VLOOKUP($D148,索引!$M:$X,L$2,0)*(VLOOKUP($C148,索引!$A:$I,L$2-5,0)/100)</f>
        <v>72</v>
      </c>
      <c r="M148">
        <f>VLOOKUP($D148,索引!$M:$Y,M$2,0)*(VLOOKUP($C148,索引!$A:$J,M$2-5,0)/100)</f>
        <v>0</v>
      </c>
      <c r="N148">
        <f>VLOOKUP($D148,索引!$M:$Z,N$2,0)*(VLOOKUP($C148,索引!$A:$K,N$2-5,0)/100)</f>
        <v>0</v>
      </c>
      <c r="P148">
        <f t="shared" si="17"/>
        <v>1012413</v>
      </c>
      <c r="Q148" t="str">
        <f t="shared" si="19"/>
        <v>EquipName_1012413</v>
      </c>
      <c r="R148" t="str">
        <f>INDEX(索引!$AF$5:$AI$29,MATCH($B148,索引!$AE$5:$AE$29,0),MATCH($C148,索引!$AF$4:$AI$4))&amp;VLOOKUP($D148,索引!$M$4:$N$12,2,0)</f>
        <v>偏执狂弓</v>
      </c>
      <c r="S148" t="str">
        <f>INDEX(索引!$AL$5:$AO$29,MATCH($B148,索引!$AK$5:$AK$29,0),MATCH($C148,索引!$AL$4:$AO$4))&amp;" "&amp;VLOOKUP($D148,索引!$M$4:$O$12,3,0)</f>
        <v>Paranoid Bow</v>
      </c>
    </row>
    <row r="149" spans="1:19" x14ac:dyDescent="0.2">
      <c r="A149">
        <f t="shared" si="14"/>
        <v>1012402</v>
      </c>
      <c r="B149" s="15">
        <v>12</v>
      </c>
      <c r="C149" s="11">
        <f t="shared" si="16"/>
        <v>4</v>
      </c>
      <c r="D149">
        <f t="shared" si="20"/>
        <v>2</v>
      </c>
      <c r="E149">
        <f t="shared" si="18"/>
        <v>1008402</v>
      </c>
      <c r="F149">
        <f>INDEX(索引!$P$5:$AC$12,MATCH($D149,索引!$M$5:$M$12,0),MATCH(F$6,索引!$P$4:$AC$4,0))*ROUND(VLOOKUP($B149,原始数值!$A:$E,F$2,0)*VLOOKUP($C149,索引!$A:$D,2,0)*VLOOKUP(D149,索引!$M:$X,索引!$T$1,0),F$3)</f>
        <v>0</v>
      </c>
      <c r="G149">
        <f>INDEX(索引!$P$5:$AC$12,MATCH($D149,索引!$M$5:$M$12,0),MATCH(G$6,索引!$P$4:$AC$4,0))*ROUND(VLOOKUP($B149,原始数值!$A:$E,G$2,0)*VLOOKUP($C149,索引!$A:$D,2,0),G$3)</f>
        <v>320</v>
      </c>
      <c r="H149">
        <f>INDEX(索引!$P$5:$AC$12,MATCH($D149,索引!$M$5:$M$12,0),MATCH(H$6,索引!$P$4:$AC$4,0))*ROUND(VLOOKUP($B149,原始数值!$A:$E,H$2,0)*VLOOKUP($C149,索引!$A:$D,2,0),H$3)</f>
        <v>0</v>
      </c>
      <c r="I149">
        <f>INDEX(索引!$P$5:$AC$12,MATCH($D149,索引!$M$5:$M$12,0),MATCH(I$6,索引!$P$4:$AC$4,0))*ROUND(VLOOKUP($B149,原始数值!$A:$E,I$2,0)*VLOOKUP($C149,索引!$A:$D,2,0),I$3)</f>
        <v>0</v>
      </c>
      <c r="J149">
        <f>VLOOKUP($D149,索引!$M:$U,J$2,0)</f>
        <v>0</v>
      </c>
      <c r="K149">
        <f>VLOOKUP($D149,索引!$M:$X,K$2,0)*(VLOOKUP($C149,索引!$A:$I,K$2-5,0)/100)</f>
        <v>0</v>
      </c>
      <c r="L149">
        <f>VLOOKUP($D149,索引!$M:$X,L$2,0)*(VLOOKUP($C149,索引!$A:$I,L$2-5,0)/100)</f>
        <v>0</v>
      </c>
      <c r="M149">
        <f>VLOOKUP($D149,索引!$M:$Y,M$2,0)*(VLOOKUP($C149,索引!$A:$J,M$2-5,0)/100)</f>
        <v>0</v>
      </c>
      <c r="N149">
        <f>VLOOKUP($D149,索引!$M:$Z,N$2,0)*(VLOOKUP($C149,索引!$A:$K,N$2-5,0)/100)</f>
        <v>0</v>
      </c>
      <c r="P149">
        <f t="shared" si="17"/>
        <v>1012402</v>
      </c>
      <c r="Q149" t="str">
        <f t="shared" si="19"/>
        <v>EquipName_1012402</v>
      </c>
      <c r="R149" t="str">
        <f>INDEX(索引!$AF$5:$AI$29,MATCH($B149,索引!$AE$5:$AE$29,0),MATCH($C149,索引!$AF$4:$AI$4))&amp;VLOOKUP($D149,索引!$M$4:$N$12,2,0)</f>
        <v>偏执狂护甲</v>
      </c>
      <c r="S149" t="str">
        <f>INDEX(索引!$AL$5:$AO$29,MATCH($B149,索引!$AK$5:$AK$29,0),MATCH($C149,索引!$AL$4:$AO$4))&amp;" "&amp;VLOOKUP($D149,索引!$M$4:$O$12,3,0)</f>
        <v>Paranoid Armor</v>
      </c>
    </row>
    <row r="150" spans="1:19" x14ac:dyDescent="0.2">
      <c r="A150">
        <f t="shared" si="14"/>
        <v>1012403</v>
      </c>
      <c r="B150" s="15">
        <v>12</v>
      </c>
      <c r="C150" s="11">
        <f t="shared" si="16"/>
        <v>4</v>
      </c>
      <c r="D150">
        <f t="shared" si="20"/>
        <v>3</v>
      </c>
      <c r="E150">
        <f t="shared" si="18"/>
        <v>1008403</v>
      </c>
      <c r="F150">
        <f>INDEX(索引!$P$5:$AC$12,MATCH($D150,索引!$M$5:$M$12,0),MATCH(F$6,索引!$P$4:$AC$4,0))*ROUND(VLOOKUP($B150,原始数值!$A:$E,F$2,0)*VLOOKUP($C150,索引!$A:$D,2,0)*VLOOKUP(D150,索引!$M:$X,索引!$T$1,0),F$3)</f>
        <v>0</v>
      </c>
      <c r="G150">
        <f>INDEX(索引!$P$5:$AC$12,MATCH($D150,索引!$M$5:$M$12,0),MATCH(G$6,索引!$P$4:$AC$4,0))*ROUND(VLOOKUP($B150,原始数值!$A:$E,G$2,0)*VLOOKUP($C150,索引!$A:$D,2,0),G$3)</f>
        <v>0</v>
      </c>
      <c r="H150">
        <f>INDEX(索引!$P$5:$AC$12,MATCH($D150,索引!$M$5:$M$12,0),MATCH(H$6,索引!$P$4:$AC$4,0))*ROUND(VLOOKUP($B150,原始数值!$A:$E,H$2,0)*VLOOKUP($C150,索引!$A:$D,2,0),H$3)</f>
        <v>156</v>
      </c>
      <c r="I150">
        <f>INDEX(索引!$P$5:$AC$12,MATCH($D150,索引!$M$5:$M$12,0),MATCH(I$6,索引!$P$4:$AC$4,0))*ROUND(VLOOKUP($B150,原始数值!$A:$E,I$2,0)*VLOOKUP($C150,索引!$A:$D,2,0),I$3)</f>
        <v>0</v>
      </c>
      <c r="J150">
        <f>VLOOKUP($D150,索引!$M:$U,J$2,0)</f>
        <v>0</v>
      </c>
      <c r="K150">
        <f>VLOOKUP($D150,索引!$M:$X,K$2,0)*(VLOOKUP($C150,索引!$A:$I,K$2-5,0)/100)</f>
        <v>0</v>
      </c>
      <c r="L150">
        <f>VLOOKUP($D150,索引!$M:$X,L$2,0)*(VLOOKUP($C150,索引!$A:$I,L$2-5,0)/100)</f>
        <v>0</v>
      </c>
      <c r="M150">
        <f>VLOOKUP($D150,索引!$M:$Y,M$2,0)*(VLOOKUP($C150,索引!$A:$J,M$2-5,0)/100)</f>
        <v>0</v>
      </c>
      <c r="N150">
        <f>VLOOKUP($D150,索引!$M:$Z,N$2,0)*(VLOOKUP($C150,索引!$A:$K,N$2-5,0)/100)</f>
        <v>0</v>
      </c>
      <c r="P150">
        <f t="shared" si="17"/>
        <v>1012403</v>
      </c>
      <c r="Q150" t="str">
        <f t="shared" si="19"/>
        <v>EquipName_1012403</v>
      </c>
      <c r="R150" t="str">
        <f>INDEX(索引!$AF$5:$AI$29,MATCH($B150,索引!$AE$5:$AE$29,0),MATCH($C150,索引!$AF$4:$AI$4))&amp;VLOOKUP($D150,索引!$M$4:$N$12,2,0)</f>
        <v>偏执狂头盔</v>
      </c>
      <c r="S150" t="str">
        <f>INDEX(索引!$AL$5:$AO$29,MATCH($B150,索引!$AK$5:$AK$29,0),MATCH($C150,索引!$AL$4:$AO$4))&amp;" "&amp;VLOOKUP($D150,索引!$M$4:$O$12,3,0)</f>
        <v>Paranoid Helmet</v>
      </c>
    </row>
    <row r="151" spans="1:19" x14ac:dyDescent="0.2">
      <c r="A151">
        <f t="shared" si="14"/>
        <v>1012404</v>
      </c>
      <c r="B151" s="15">
        <v>12</v>
      </c>
      <c r="C151" s="11">
        <f t="shared" si="16"/>
        <v>4</v>
      </c>
      <c r="D151">
        <f t="shared" si="20"/>
        <v>4</v>
      </c>
      <c r="E151">
        <f t="shared" si="18"/>
        <v>1008404</v>
      </c>
      <c r="F151">
        <f>INDEX(索引!$P$5:$AC$12,MATCH($D151,索引!$M$5:$M$12,0),MATCH(F$6,索引!$P$4:$AC$4,0))*ROUND(VLOOKUP($B151,原始数值!$A:$E,F$2,0)*VLOOKUP($C151,索引!$A:$D,2,0)*VLOOKUP(D151,索引!$M:$X,索引!$T$1,0),F$3)</f>
        <v>0</v>
      </c>
      <c r="G151">
        <f>INDEX(索引!$P$5:$AC$12,MATCH($D151,索引!$M$5:$M$12,0),MATCH(G$6,索引!$P$4:$AC$4,0))*ROUND(VLOOKUP($B151,原始数值!$A:$E,G$2,0)*VLOOKUP($C151,索引!$A:$D,2,0),G$3)</f>
        <v>0</v>
      </c>
      <c r="H151">
        <f>INDEX(索引!$P$5:$AC$12,MATCH($D151,索引!$M$5:$M$12,0),MATCH(H$6,索引!$P$4:$AC$4,0))*ROUND(VLOOKUP($B151,原始数值!$A:$E,H$2,0)*VLOOKUP($C151,索引!$A:$D,2,0),H$3)</f>
        <v>0</v>
      </c>
      <c r="I151">
        <f>INDEX(索引!$P$5:$AC$12,MATCH($D151,索引!$M$5:$M$12,0),MATCH(I$6,索引!$P$4:$AC$4,0))*ROUND(VLOOKUP($B151,原始数值!$A:$E,I$2,0)*VLOOKUP($C151,索引!$A:$D,2,0),I$3)</f>
        <v>24</v>
      </c>
      <c r="J151">
        <f>VLOOKUP($D151,索引!$M:$U,J$2,0)</f>
        <v>0</v>
      </c>
      <c r="K151">
        <f>VLOOKUP($D151,索引!$M:$X,K$2,0)*(VLOOKUP($C151,索引!$A:$I,K$2-5,0)/100)</f>
        <v>0</v>
      </c>
      <c r="L151">
        <f>VLOOKUP($D151,索引!$M:$X,L$2,0)*(VLOOKUP($C151,索引!$A:$I,L$2-5,0)/100)</f>
        <v>0</v>
      </c>
      <c r="M151">
        <f>VLOOKUP($D151,索引!$M:$Y,M$2,0)*(VLOOKUP($C151,索引!$A:$J,M$2-5,0)/100)</f>
        <v>0</v>
      </c>
      <c r="N151">
        <f>VLOOKUP($D151,索引!$M:$Z,N$2,0)*(VLOOKUP($C151,索引!$A:$K,N$2-5,0)/100)</f>
        <v>0</v>
      </c>
      <c r="P151">
        <f t="shared" si="17"/>
        <v>1012404</v>
      </c>
      <c r="Q151" t="str">
        <f t="shared" si="19"/>
        <v>EquipName_1012404</v>
      </c>
      <c r="R151" t="str">
        <f>INDEX(索引!$AF$5:$AI$29,MATCH($B151,索引!$AE$5:$AE$29,0),MATCH($C151,索引!$AF$4:$AI$4))&amp;VLOOKUP($D151,索引!$M$4:$N$12,2,0)</f>
        <v>偏执狂鞋子</v>
      </c>
      <c r="S151" t="str">
        <f>INDEX(索引!$AL$5:$AO$29,MATCH($B151,索引!$AK$5:$AK$29,0),MATCH($C151,索引!$AL$4:$AO$4))&amp;" "&amp;VLOOKUP($D151,索引!$M$4:$O$12,3,0)</f>
        <v>Paranoid Boots</v>
      </c>
    </row>
    <row r="152" spans="1:19" x14ac:dyDescent="0.2">
      <c r="A152">
        <f t="shared" ref="A152:A199" si="21">B152*1000+C152*100+D152+1000000</f>
        <v>1014111</v>
      </c>
      <c r="B152" s="16">
        <v>14</v>
      </c>
      <c r="C152" s="55">
        <v>1</v>
      </c>
      <c r="D152">
        <f t="shared" si="20"/>
        <v>11</v>
      </c>
      <c r="E152">
        <f t="shared" si="18"/>
        <v>1008111</v>
      </c>
      <c r="F152">
        <f>INDEX(索引!$P$5:$AC$12,MATCH($D152,索引!$M$5:$M$12,0),MATCH(F$6,索引!$P$4:$AC$4,0))*ROUND(VLOOKUP($B152,原始数值!$A:$E,F$2,0)*VLOOKUP($C152,索引!$A:$D,2,0)*VLOOKUP(D152,索引!$M:$X,索引!$T$1,0),F$3)</f>
        <v>16</v>
      </c>
      <c r="G152">
        <f>INDEX(索引!$P$5:$AC$12,MATCH($D152,索引!$M$5:$M$12,0),MATCH(G$6,索引!$P$4:$AC$4,0))*ROUND(VLOOKUP($B152,原始数值!$A:$E,G$2,0)*VLOOKUP($C152,索引!$A:$D,2,0),G$3)</f>
        <v>0</v>
      </c>
      <c r="H152">
        <f>INDEX(索引!$P$5:$AC$12,MATCH($D152,索引!$M$5:$M$12,0),MATCH(H$6,索引!$P$4:$AC$4,0))*ROUND(VLOOKUP($B152,原始数值!$A:$E,H$2,0)*VLOOKUP($C152,索引!$A:$D,2,0),H$3)</f>
        <v>0</v>
      </c>
      <c r="I152">
        <f>INDEX(索引!$P$5:$AC$12,MATCH($D152,索引!$M$5:$M$12,0),MATCH(I$6,索引!$P$4:$AC$4,0))*ROUND(VLOOKUP($B152,原始数值!$A:$E,I$2,0)*VLOOKUP($C152,索引!$A:$D,2,0),I$3)</f>
        <v>0</v>
      </c>
      <c r="J152">
        <f>VLOOKUP($D152,索引!$M:$U,J$2,0)</f>
        <v>2</v>
      </c>
      <c r="K152">
        <f>VLOOKUP($D152,索引!$M:$X,K$2,0)*(VLOOKUP($C152,索引!$A:$I,K$2-5,0)/100)</f>
        <v>0.1</v>
      </c>
      <c r="L152">
        <f>VLOOKUP($D152,索引!$M:$X,L$2,0)*(VLOOKUP($C152,索引!$A:$I,L$2-5,0)/100)</f>
        <v>0</v>
      </c>
      <c r="M152">
        <f>VLOOKUP($D152,索引!$M:$Y,M$2,0)*(VLOOKUP($C152,索引!$A:$J,M$2-5,0)/100)</f>
        <v>0</v>
      </c>
      <c r="N152">
        <f>VLOOKUP($D152,索引!$M:$Z,N$2,0)*(VLOOKUP($C152,索引!$A:$K,N$2-5,0)/100)</f>
        <v>0</v>
      </c>
      <c r="P152">
        <f t="shared" si="17"/>
        <v>1014111</v>
      </c>
      <c r="Q152" t="str">
        <f t="shared" si="19"/>
        <v>EquipName_1014111</v>
      </c>
      <c r="R152" t="str">
        <f>INDEX(索引!$AF$5:$AI$29,MATCH($B152,索引!$AE$5:$AE$29,0),MATCH($C152,索引!$AF$4:$AI$4))&amp;VLOOKUP($D152,索引!$M$4:$N$12,2,0)</f>
        <v>贤者剑</v>
      </c>
      <c r="S152" t="str">
        <f>INDEX(索引!$AL$5:$AO$29,MATCH($B152,索引!$AK$5:$AK$29,0),MATCH($C152,索引!$AL$4:$AO$4))&amp;" "&amp;VLOOKUP($D152,索引!$M$4:$O$12,3,0)</f>
        <v>Savant Sword</v>
      </c>
    </row>
    <row r="153" spans="1:19" x14ac:dyDescent="0.2">
      <c r="A153">
        <f t="shared" si="21"/>
        <v>1014112</v>
      </c>
      <c r="B153" s="16">
        <v>14</v>
      </c>
      <c r="C153" s="55">
        <v>1</v>
      </c>
      <c r="D153">
        <f t="shared" si="20"/>
        <v>12</v>
      </c>
      <c r="E153">
        <f t="shared" si="18"/>
        <v>1008112</v>
      </c>
      <c r="F153">
        <f>INDEX(索引!$P$5:$AC$12,MATCH($D153,索引!$M$5:$M$12,0),MATCH(F$6,索引!$P$4:$AC$4,0))*ROUND(VLOOKUP($B153,原始数值!$A:$E,F$2,0)*VLOOKUP($C153,索引!$A:$D,2,0)*VLOOKUP(D153,索引!$M:$X,索引!$T$1,0),F$3)</f>
        <v>19</v>
      </c>
      <c r="G153">
        <f>INDEX(索引!$P$5:$AC$12,MATCH($D153,索引!$M$5:$M$12,0),MATCH(G$6,索引!$P$4:$AC$4,0))*ROUND(VLOOKUP($B153,原始数值!$A:$E,G$2,0)*VLOOKUP($C153,索引!$A:$D,2,0),G$3)</f>
        <v>0</v>
      </c>
      <c r="H153">
        <f>INDEX(索引!$P$5:$AC$12,MATCH($D153,索引!$M$5:$M$12,0),MATCH(H$6,索引!$P$4:$AC$4,0))*ROUND(VLOOKUP($B153,原始数值!$A:$E,H$2,0)*VLOOKUP($C153,索引!$A:$D,2,0),H$3)</f>
        <v>0</v>
      </c>
      <c r="I153">
        <f>INDEX(索引!$P$5:$AC$12,MATCH($D153,索引!$M$5:$M$12,0),MATCH(I$6,索引!$P$4:$AC$4,0))*ROUND(VLOOKUP($B153,原始数值!$A:$E,I$2,0)*VLOOKUP($C153,索引!$A:$D,2,0),I$3)</f>
        <v>0</v>
      </c>
      <c r="J153">
        <f>VLOOKUP($D153,索引!$M:$U,J$2,0)</f>
        <v>1</v>
      </c>
      <c r="K153">
        <f>VLOOKUP($D153,索引!$M:$X,K$2,0)*(VLOOKUP($C153,索引!$A:$I,K$2-5,0)/100)</f>
        <v>0</v>
      </c>
      <c r="L153">
        <f>VLOOKUP($D153,索引!$M:$X,L$2,0)*(VLOOKUP($C153,索引!$A:$I,L$2-5,0)/100)</f>
        <v>0</v>
      </c>
      <c r="M153">
        <f>VLOOKUP($D153,索引!$M:$Y,M$2,0)*(VLOOKUP($C153,索引!$A:$J,M$2-5,0)/100)</f>
        <v>30</v>
      </c>
      <c r="N153">
        <f>VLOOKUP($D153,索引!$M:$Z,N$2,0)*(VLOOKUP($C153,索引!$A:$K,N$2-5,0)/100)</f>
        <v>0</v>
      </c>
      <c r="P153">
        <f t="shared" si="17"/>
        <v>1014112</v>
      </c>
      <c r="Q153" t="str">
        <f t="shared" si="19"/>
        <v>EquipName_1014112</v>
      </c>
      <c r="R153" t="str">
        <f>INDEX(索引!$AF$5:$AI$29,MATCH($B153,索引!$AE$5:$AE$29,0),MATCH($C153,索引!$AF$4:$AI$4))&amp;VLOOKUP($D153,索引!$M$4:$N$12,2,0)</f>
        <v>贤者杖</v>
      </c>
      <c r="S153" t="str">
        <f>INDEX(索引!$AL$5:$AO$29,MATCH($B153,索引!$AK$5:$AK$29,0),MATCH($C153,索引!$AL$4:$AO$4))&amp;" "&amp;VLOOKUP($D153,索引!$M$4:$O$12,3,0)</f>
        <v>Savant Staff</v>
      </c>
    </row>
    <row r="154" spans="1:19" x14ac:dyDescent="0.2">
      <c r="A154">
        <f t="shared" si="21"/>
        <v>1014113</v>
      </c>
      <c r="B154" s="16">
        <v>14</v>
      </c>
      <c r="C154" s="55">
        <v>1</v>
      </c>
      <c r="D154">
        <f t="shared" si="20"/>
        <v>13</v>
      </c>
      <c r="E154">
        <f t="shared" si="18"/>
        <v>1008113</v>
      </c>
      <c r="F154">
        <f>INDEX(索引!$P$5:$AC$12,MATCH($D154,索引!$M$5:$M$12,0),MATCH(F$6,索引!$P$4:$AC$4,0))*ROUND(VLOOKUP($B154,原始数值!$A:$E,F$2,0)*VLOOKUP($C154,索引!$A:$D,2,0)*VLOOKUP(D154,索引!$M:$X,索引!$T$1,0),F$3)</f>
        <v>17</v>
      </c>
      <c r="G154">
        <f>INDEX(索引!$P$5:$AC$12,MATCH($D154,索引!$M$5:$M$12,0),MATCH(G$6,索引!$P$4:$AC$4,0))*ROUND(VLOOKUP($B154,原始数值!$A:$E,G$2,0)*VLOOKUP($C154,索引!$A:$D,2,0),G$3)</f>
        <v>0</v>
      </c>
      <c r="H154">
        <f>INDEX(索引!$P$5:$AC$12,MATCH($D154,索引!$M$5:$M$12,0),MATCH(H$6,索引!$P$4:$AC$4,0))*ROUND(VLOOKUP($B154,原始数值!$A:$E,H$2,0)*VLOOKUP($C154,索引!$A:$D,2,0),H$3)</f>
        <v>0</v>
      </c>
      <c r="I154">
        <f>INDEX(索引!$P$5:$AC$12,MATCH($D154,索引!$M$5:$M$12,0),MATCH(I$6,索引!$P$4:$AC$4,0))*ROUND(VLOOKUP($B154,原始数值!$A:$E,I$2,0)*VLOOKUP($C154,索引!$A:$D,2,0),I$3)</f>
        <v>0</v>
      </c>
      <c r="J154">
        <f>VLOOKUP($D154,索引!$M:$U,J$2,0)</f>
        <v>1.75</v>
      </c>
      <c r="K154">
        <f>VLOOKUP($D154,索引!$M:$X,K$2,0)*(VLOOKUP($C154,索引!$A:$I,K$2-5,0)/100)</f>
        <v>0</v>
      </c>
      <c r="L154">
        <f>VLOOKUP($D154,索引!$M:$X,L$2,0)*(VLOOKUP($C154,索引!$A:$I,L$2-5,0)/100)</f>
        <v>40</v>
      </c>
      <c r="M154">
        <f>VLOOKUP($D154,索引!$M:$Y,M$2,0)*(VLOOKUP($C154,索引!$A:$J,M$2-5,0)/100)</f>
        <v>0</v>
      </c>
      <c r="N154">
        <f>VLOOKUP($D154,索引!$M:$Z,N$2,0)*(VLOOKUP($C154,索引!$A:$K,N$2-5,0)/100)</f>
        <v>0</v>
      </c>
      <c r="P154">
        <f t="shared" si="17"/>
        <v>1014113</v>
      </c>
      <c r="Q154" t="str">
        <f t="shared" si="19"/>
        <v>EquipName_1014113</v>
      </c>
      <c r="R154" t="str">
        <f>INDEX(索引!$AF$5:$AI$29,MATCH($B154,索引!$AE$5:$AE$29,0),MATCH($C154,索引!$AF$4:$AI$4))&amp;VLOOKUP($D154,索引!$M$4:$N$12,2,0)</f>
        <v>贤者弓</v>
      </c>
      <c r="S154" t="str">
        <f>INDEX(索引!$AL$5:$AO$29,MATCH($B154,索引!$AK$5:$AK$29,0),MATCH($C154,索引!$AL$4:$AO$4))&amp;" "&amp;VLOOKUP($D154,索引!$M$4:$O$12,3,0)</f>
        <v>Savant Bow</v>
      </c>
    </row>
    <row r="155" spans="1:19" x14ac:dyDescent="0.2">
      <c r="A155">
        <f t="shared" si="21"/>
        <v>1014102</v>
      </c>
      <c r="B155" s="16">
        <v>14</v>
      </c>
      <c r="C155" s="55">
        <v>1</v>
      </c>
      <c r="D155">
        <f t="shared" si="20"/>
        <v>2</v>
      </c>
      <c r="E155">
        <f t="shared" si="18"/>
        <v>1008102</v>
      </c>
      <c r="F155">
        <f>INDEX(索引!$P$5:$AC$12,MATCH($D155,索引!$M$5:$M$12,0),MATCH(F$6,索引!$P$4:$AC$4,0))*ROUND(VLOOKUP($B155,原始数值!$A:$E,F$2,0)*VLOOKUP($C155,索引!$A:$D,2,0)*VLOOKUP(D155,索引!$M:$X,索引!$T$1,0),F$3)</f>
        <v>0</v>
      </c>
      <c r="G155">
        <f>INDEX(索引!$P$5:$AC$12,MATCH($D155,索引!$M$5:$M$12,0),MATCH(G$6,索引!$P$4:$AC$4,0))*ROUND(VLOOKUP($B155,原始数值!$A:$E,G$2,0)*VLOOKUP($C155,索引!$A:$D,2,0),G$3)</f>
        <v>90</v>
      </c>
      <c r="H155">
        <f>INDEX(索引!$P$5:$AC$12,MATCH($D155,索引!$M$5:$M$12,0),MATCH(H$6,索引!$P$4:$AC$4,0))*ROUND(VLOOKUP($B155,原始数值!$A:$E,H$2,0)*VLOOKUP($C155,索引!$A:$D,2,0),H$3)</f>
        <v>0</v>
      </c>
      <c r="I155">
        <f>INDEX(索引!$P$5:$AC$12,MATCH($D155,索引!$M$5:$M$12,0),MATCH(I$6,索引!$P$4:$AC$4,0))*ROUND(VLOOKUP($B155,原始数值!$A:$E,I$2,0)*VLOOKUP($C155,索引!$A:$D,2,0),I$3)</f>
        <v>0</v>
      </c>
      <c r="J155">
        <f>VLOOKUP($D155,索引!$M:$U,J$2,0)</f>
        <v>0</v>
      </c>
      <c r="K155">
        <f>VLOOKUP($D155,索引!$M:$X,K$2,0)*(VLOOKUP($C155,索引!$A:$I,K$2-5,0)/100)</f>
        <v>0</v>
      </c>
      <c r="L155">
        <f>VLOOKUP($D155,索引!$M:$X,L$2,0)*(VLOOKUP($C155,索引!$A:$I,L$2-5,0)/100)</f>
        <v>0</v>
      </c>
      <c r="M155">
        <f>VLOOKUP($D155,索引!$M:$Y,M$2,0)*(VLOOKUP($C155,索引!$A:$J,M$2-5,0)/100)</f>
        <v>0</v>
      </c>
      <c r="N155">
        <f>VLOOKUP($D155,索引!$M:$Z,N$2,0)*(VLOOKUP($C155,索引!$A:$K,N$2-5,0)/100)</f>
        <v>0</v>
      </c>
      <c r="P155">
        <f t="shared" si="17"/>
        <v>1014102</v>
      </c>
      <c r="Q155" t="str">
        <f t="shared" si="19"/>
        <v>EquipName_1014102</v>
      </c>
      <c r="R155" t="str">
        <f>INDEX(索引!$AF$5:$AI$29,MATCH($B155,索引!$AE$5:$AE$29,0),MATCH($C155,索引!$AF$4:$AI$4))&amp;VLOOKUP($D155,索引!$M$4:$N$12,2,0)</f>
        <v>贤者护甲</v>
      </c>
      <c r="S155" t="str">
        <f>INDEX(索引!$AL$5:$AO$29,MATCH($B155,索引!$AK$5:$AK$29,0),MATCH($C155,索引!$AL$4:$AO$4))&amp;" "&amp;VLOOKUP($D155,索引!$M$4:$O$12,3,0)</f>
        <v>Savant Armor</v>
      </c>
    </row>
    <row r="156" spans="1:19" x14ac:dyDescent="0.2">
      <c r="A156">
        <f t="shared" si="21"/>
        <v>1014103</v>
      </c>
      <c r="B156" s="16">
        <v>14</v>
      </c>
      <c r="C156" s="55">
        <v>1</v>
      </c>
      <c r="D156">
        <f t="shared" si="20"/>
        <v>3</v>
      </c>
      <c r="E156">
        <f t="shared" si="18"/>
        <v>1008103</v>
      </c>
      <c r="F156">
        <f>INDEX(索引!$P$5:$AC$12,MATCH($D156,索引!$M$5:$M$12,0),MATCH(F$6,索引!$P$4:$AC$4,0))*ROUND(VLOOKUP($B156,原始数值!$A:$E,F$2,0)*VLOOKUP($C156,索引!$A:$D,2,0)*VLOOKUP(D156,索引!$M:$X,索引!$T$1,0),F$3)</f>
        <v>0</v>
      </c>
      <c r="G156">
        <f>INDEX(索引!$P$5:$AC$12,MATCH($D156,索引!$M$5:$M$12,0),MATCH(G$6,索引!$P$4:$AC$4,0))*ROUND(VLOOKUP($B156,原始数值!$A:$E,G$2,0)*VLOOKUP($C156,索引!$A:$D,2,0),G$3)</f>
        <v>0</v>
      </c>
      <c r="H156">
        <f>INDEX(索引!$P$5:$AC$12,MATCH($D156,索引!$M$5:$M$12,0),MATCH(H$6,索引!$P$4:$AC$4,0))*ROUND(VLOOKUP($B156,原始数值!$A:$E,H$2,0)*VLOOKUP($C156,索引!$A:$D,2,0),H$3)</f>
        <v>45</v>
      </c>
      <c r="I156">
        <f>INDEX(索引!$P$5:$AC$12,MATCH($D156,索引!$M$5:$M$12,0),MATCH(I$6,索引!$P$4:$AC$4,0))*ROUND(VLOOKUP($B156,原始数值!$A:$E,I$2,0)*VLOOKUP($C156,索引!$A:$D,2,0),I$3)</f>
        <v>0</v>
      </c>
      <c r="J156">
        <f>VLOOKUP($D156,索引!$M:$U,J$2,0)</f>
        <v>0</v>
      </c>
      <c r="K156">
        <f>VLOOKUP($D156,索引!$M:$X,K$2,0)*(VLOOKUP($C156,索引!$A:$I,K$2-5,0)/100)</f>
        <v>0</v>
      </c>
      <c r="L156">
        <f>VLOOKUP($D156,索引!$M:$X,L$2,0)*(VLOOKUP($C156,索引!$A:$I,L$2-5,0)/100)</f>
        <v>0</v>
      </c>
      <c r="M156">
        <f>VLOOKUP($D156,索引!$M:$Y,M$2,0)*(VLOOKUP($C156,索引!$A:$J,M$2-5,0)/100)</f>
        <v>0</v>
      </c>
      <c r="N156">
        <f>VLOOKUP($D156,索引!$M:$Z,N$2,0)*(VLOOKUP($C156,索引!$A:$K,N$2-5,0)/100)</f>
        <v>0</v>
      </c>
      <c r="P156">
        <f t="shared" si="17"/>
        <v>1014103</v>
      </c>
      <c r="Q156" t="str">
        <f t="shared" si="19"/>
        <v>EquipName_1014103</v>
      </c>
      <c r="R156" t="str">
        <f>INDEX(索引!$AF$5:$AI$29,MATCH($B156,索引!$AE$5:$AE$29,0),MATCH($C156,索引!$AF$4:$AI$4))&amp;VLOOKUP($D156,索引!$M$4:$N$12,2,0)</f>
        <v>贤者头盔</v>
      </c>
      <c r="S156" t="str">
        <f>INDEX(索引!$AL$5:$AO$29,MATCH($B156,索引!$AK$5:$AK$29,0),MATCH($C156,索引!$AL$4:$AO$4))&amp;" "&amp;VLOOKUP($D156,索引!$M$4:$O$12,3,0)</f>
        <v>Savant Helmet</v>
      </c>
    </row>
    <row r="157" spans="1:19" x14ac:dyDescent="0.2">
      <c r="A157">
        <f t="shared" si="21"/>
        <v>1014104</v>
      </c>
      <c r="B157" s="16">
        <v>14</v>
      </c>
      <c r="C157" s="55">
        <v>1</v>
      </c>
      <c r="D157">
        <f t="shared" si="20"/>
        <v>4</v>
      </c>
      <c r="E157">
        <f t="shared" si="18"/>
        <v>1008104</v>
      </c>
      <c r="F157">
        <f>INDEX(索引!$P$5:$AC$12,MATCH($D157,索引!$M$5:$M$12,0),MATCH(F$6,索引!$P$4:$AC$4,0))*ROUND(VLOOKUP($B157,原始数值!$A:$E,F$2,0)*VLOOKUP($C157,索引!$A:$D,2,0)*VLOOKUP(D157,索引!$M:$X,索引!$T$1,0),F$3)</f>
        <v>0</v>
      </c>
      <c r="G157">
        <f>INDEX(索引!$P$5:$AC$12,MATCH($D157,索引!$M$5:$M$12,0),MATCH(G$6,索引!$P$4:$AC$4,0))*ROUND(VLOOKUP($B157,原始数值!$A:$E,G$2,0)*VLOOKUP($C157,索引!$A:$D,2,0),G$3)</f>
        <v>0</v>
      </c>
      <c r="H157">
        <f>INDEX(索引!$P$5:$AC$12,MATCH($D157,索引!$M$5:$M$12,0),MATCH(H$6,索引!$P$4:$AC$4,0))*ROUND(VLOOKUP($B157,原始数值!$A:$E,H$2,0)*VLOOKUP($C157,索引!$A:$D,2,0),H$3)</f>
        <v>0</v>
      </c>
      <c r="I157">
        <f>INDEX(索引!$P$5:$AC$12,MATCH($D157,索引!$M$5:$M$12,0),MATCH(I$6,索引!$P$4:$AC$4,0))*ROUND(VLOOKUP($B157,原始数值!$A:$E,I$2,0)*VLOOKUP($C157,索引!$A:$D,2,0),I$3)</f>
        <v>7</v>
      </c>
      <c r="J157">
        <f>VLOOKUP($D157,索引!$M:$U,J$2,0)</f>
        <v>0</v>
      </c>
      <c r="K157">
        <f>VLOOKUP($D157,索引!$M:$X,K$2,0)*(VLOOKUP($C157,索引!$A:$I,K$2-5,0)/100)</f>
        <v>0</v>
      </c>
      <c r="L157">
        <f>VLOOKUP($D157,索引!$M:$X,L$2,0)*(VLOOKUP($C157,索引!$A:$I,L$2-5,0)/100)</f>
        <v>0</v>
      </c>
      <c r="M157">
        <f>VLOOKUP($D157,索引!$M:$Y,M$2,0)*(VLOOKUP($C157,索引!$A:$J,M$2-5,0)/100)</f>
        <v>0</v>
      </c>
      <c r="N157">
        <f>VLOOKUP($D157,索引!$M:$Z,N$2,0)*(VLOOKUP($C157,索引!$A:$K,N$2-5,0)/100)</f>
        <v>0</v>
      </c>
      <c r="P157">
        <f t="shared" si="17"/>
        <v>1014104</v>
      </c>
      <c r="Q157" t="str">
        <f t="shared" si="19"/>
        <v>EquipName_1014104</v>
      </c>
      <c r="R157" t="str">
        <f>INDEX(索引!$AF$5:$AI$29,MATCH($B157,索引!$AE$5:$AE$29,0),MATCH($C157,索引!$AF$4:$AI$4))&amp;VLOOKUP($D157,索引!$M$4:$N$12,2,0)</f>
        <v>贤者鞋子</v>
      </c>
      <c r="S157" t="str">
        <f>INDEX(索引!$AL$5:$AO$29,MATCH($B157,索引!$AK$5:$AK$29,0),MATCH($C157,索引!$AL$4:$AO$4))&amp;" "&amp;VLOOKUP($D157,索引!$M$4:$O$12,3,0)</f>
        <v>Savant Boots</v>
      </c>
    </row>
    <row r="158" spans="1:19" x14ac:dyDescent="0.2">
      <c r="A158">
        <f t="shared" si="21"/>
        <v>1014211</v>
      </c>
      <c r="B158" s="16">
        <v>14</v>
      </c>
      <c r="C158" s="14">
        <f t="shared" ref="C158:C175" si="22">C152+1</f>
        <v>2</v>
      </c>
      <c r="D158">
        <f t="shared" si="20"/>
        <v>11</v>
      </c>
      <c r="E158">
        <f t="shared" si="18"/>
        <v>1008211</v>
      </c>
      <c r="F158">
        <f>INDEX(索引!$P$5:$AC$12,MATCH($D158,索引!$M$5:$M$12,0),MATCH(F$6,索引!$P$4:$AC$4,0))*ROUND(VLOOKUP($B158,原始数值!$A:$E,F$2,0)*VLOOKUP($C158,索引!$A:$D,2,0)*VLOOKUP(D158,索引!$M:$X,索引!$T$1,0),F$3)</f>
        <v>31</v>
      </c>
      <c r="G158">
        <f>INDEX(索引!$P$5:$AC$12,MATCH($D158,索引!$M$5:$M$12,0),MATCH(G$6,索引!$P$4:$AC$4,0))*ROUND(VLOOKUP($B158,原始数值!$A:$E,G$2,0)*VLOOKUP($C158,索引!$A:$D,2,0),G$3)</f>
        <v>0</v>
      </c>
      <c r="H158">
        <f>INDEX(索引!$P$5:$AC$12,MATCH($D158,索引!$M$5:$M$12,0),MATCH(H$6,索引!$P$4:$AC$4,0))*ROUND(VLOOKUP($B158,原始数值!$A:$E,H$2,0)*VLOOKUP($C158,索引!$A:$D,2,0),H$3)</f>
        <v>0</v>
      </c>
      <c r="I158">
        <f>INDEX(索引!$P$5:$AC$12,MATCH($D158,索引!$M$5:$M$12,0),MATCH(I$6,索引!$P$4:$AC$4,0))*ROUND(VLOOKUP($B158,原始数值!$A:$E,I$2,0)*VLOOKUP($C158,索引!$A:$D,2,0),I$3)</f>
        <v>0</v>
      </c>
      <c r="J158">
        <f>VLOOKUP($D158,索引!$M:$U,J$2,0)</f>
        <v>2</v>
      </c>
      <c r="K158">
        <f>VLOOKUP($D158,索引!$M:$X,K$2,0)*(VLOOKUP($C158,索引!$A:$I,K$2-5,0)/100)</f>
        <v>0.15000000000000002</v>
      </c>
      <c r="L158">
        <f>VLOOKUP($D158,索引!$M:$X,L$2,0)*(VLOOKUP($C158,索引!$A:$I,L$2-5,0)/100)</f>
        <v>0</v>
      </c>
      <c r="M158">
        <f>VLOOKUP($D158,索引!$M:$Y,M$2,0)*(VLOOKUP($C158,索引!$A:$J,M$2-5,0)/100)</f>
        <v>0</v>
      </c>
      <c r="N158">
        <f>VLOOKUP($D158,索引!$M:$Z,N$2,0)*(VLOOKUP($C158,索引!$A:$K,N$2-5,0)/100)</f>
        <v>0</v>
      </c>
      <c r="P158">
        <f t="shared" si="17"/>
        <v>1014211</v>
      </c>
      <c r="Q158" t="str">
        <f t="shared" si="19"/>
        <v>EquipName_1014211</v>
      </c>
      <c r="R158" t="str">
        <f>INDEX(索引!$AF$5:$AI$29,MATCH($B158,索引!$AE$5:$AE$29,0),MATCH($C158,索引!$AF$4:$AI$4))&amp;VLOOKUP($D158,索引!$M$4:$N$12,2,0)</f>
        <v>贤者剑</v>
      </c>
      <c r="S158" t="str">
        <f>INDEX(索引!$AL$5:$AO$29,MATCH($B158,索引!$AK$5:$AK$29,0),MATCH($C158,索引!$AL$4:$AO$4))&amp;" "&amp;VLOOKUP($D158,索引!$M$4:$O$12,3,0)</f>
        <v>Savant Sword</v>
      </c>
    </row>
    <row r="159" spans="1:19" x14ac:dyDescent="0.2">
      <c r="A159">
        <f t="shared" si="21"/>
        <v>1014212</v>
      </c>
      <c r="B159" s="16">
        <v>14</v>
      </c>
      <c r="C159" s="14">
        <f t="shared" si="22"/>
        <v>2</v>
      </c>
      <c r="D159">
        <f t="shared" si="20"/>
        <v>12</v>
      </c>
      <c r="E159">
        <f t="shared" si="18"/>
        <v>1008212</v>
      </c>
      <c r="F159">
        <f>INDEX(索引!$P$5:$AC$12,MATCH($D159,索引!$M$5:$M$12,0),MATCH(F$6,索引!$P$4:$AC$4,0))*ROUND(VLOOKUP($B159,原始数值!$A:$E,F$2,0)*VLOOKUP($C159,索引!$A:$D,2,0)*VLOOKUP(D159,索引!$M:$X,索引!$T$1,0),F$3)</f>
        <v>37</v>
      </c>
      <c r="G159">
        <f>INDEX(索引!$P$5:$AC$12,MATCH($D159,索引!$M$5:$M$12,0),MATCH(G$6,索引!$P$4:$AC$4,0))*ROUND(VLOOKUP($B159,原始数值!$A:$E,G$2,0)*VLOOKUP($C159,索引!$A:$D,2,0),G$3)</f>
        <v>0</v>
      </c>
      <c r="H159">
        <f>INDEX(索引!$P$5:$AC$12,MATCH($D159,索引!$M$5:$M$12,0),MATCH(H$6,索引!$P$4:$AC$4,0))*ROUND(VLOOKUP($B159,原始数值!$A:$E,H$2,0)*VLOOKUP($C159,索引!$A:$D,2,0),H$3)</f>
        <v>0</v>
      </c>
      <c r="I159">
        <f>INDEX(索引!$P$5:$AC$12,MATCH($D159,索引!$M$5:$M$12,0),MATCH(I$6,索引!$P$4:$AC$4,0))*ROUND(VLOOKUP($B159,原始数值!$A:$E,I$2,0)*VLOOKUP($C159,索引!$A:$D,2,0),I$3)</f>
        <v>0</v>
      </c>
      <c r="J159">
        <f>VLOOKUP($D159,索引!$M:$U,J$2,0)</f>
        <v>1</v>
      </c>
      <c r="K159">
        <f>VLOOKUP($D159,索引!$M:$X,K$2,0)*(VLOOKUP($C159,索引!$A:$I,K$2-5,0)/100)</f>
        <v>0</v>
      </c>
      <c r="L159">
        <f>VLOOKUP($D159,索引!$M:$X,L$2,0)*(VLOOKUP($C159,索引!$A:$I,L$2-5,0)/100)</f>
        <v>0</v>
      </c>
      <c r="M159">
        <f>VLOOKUP($D159,索引!$M:$Y,M$2,0)*(VLOOKUP($C159,索引!$A:$J,M$2-5,0)/100)</f>
        <v>36</v>
      </c>
      <c r="N159">
        <f>VLOOKUP($D159,索引!$M:$Z,N$2,0)*(VLOOKUP($C159,索引!$A:$K,N$2-5,0)/100)</f>
        <v>0</v>
      </c>
      <c r="P159">
        <f t="shared" si="17"/>
        <v>1014212</v>
      </c>
      <c r="Q159" t="str">
        <f t="shared" si="19"/>
        <v>EquipName_1014212</v>
      </c>
      <c r="R159" t="str">
        <f>INDEX(索引!$AF$5:$AI$29,MATCH($B159,索引!$AE$5:$AE$29,0),MATCH($C159,索引!$AF$4:$AI$4))&amp;VLOOKUP($D159,索引!$M$4:$N$12,2,0)</f>
        <v>贤者杖</v>
      </c>
      <c r="S159" t="str">
        <f>INDEX(索引!$AL$5:$AO$29,MATCH($B159,索引!$AK$5:$AK$29,0),MATCH($C159,索引!$AL$4:$AO$4))&amp;" "&amp;VLOOKUP($D159,索引!$M$4:$O$12,3,0)</f>
        <v>Savant Staff</v>
      </c>
    </row>
    <row r="160" spans="1:19" x14ac:dyDescent="0.2">
      <c r="A160">
        <f t="shared" si="21"/>
        <v>1014213</v>
      </c>
      <c r="B160" s="16">
        <v>14</v>
      </c>
      <c r="C160" s="14">
        <f t="shared" si="22"/>
        <v>2</v>
      </c>
      <c r="D160">
        <f t="shared" si="20"/>
        <v>13</v>
      </c>
      <c r="E160">
        <f t="shared" si="18"/>
        <v>1008213</v>
      </c>
      <c r="F160">
        <f>INDEX(索引!$P$5:$AC$12,MATCH($D160,索引!$M$5:$M$12,0),MATCH(F$6,索引!$P$4:$AC$4,0))*ROUND(VLOOKUP($B160,原始数值!$A:$E,F$2,0)*VLOOKUP($C160,索引!$A:$D,2,0)*VLOOKUP(D160,索引!$M:$X,索引!$T$1,0),F$3)</f>
        <v>34</v>
      </c>
      <c r="G160">
        <f>INDEX(索引!$P$5:$AC$12,MATCH($D160,索引!$M$5:$M$12,0),MATCH(G$6,索引!$P$4:$AC$4,0))*ROUND(VLOOKUP($B160,原始数值!$A:$E,G$2,0)*VLOOKUP($C160,索引!$A:$D,2,0),G$3)</f>
        <v>0</v>
      </c>
      <c r="H160">
        <f>INDEX(索引!$P$5:$AC$12,MATCH($D160,索引!$M$5:$M$12,0),MATCH(H$6,索引!$P$4:$AC$4,0))*ROUND(VLOOKUP($B160,原始数值!$A:$E,H$2,0)*VLOOKUP($C160,索引!$A:$D,2,0),H$3)</f>
        <v>0</v>
      </c>
      <c r="I160">
        <f>INDEX(索引!$P$5:$AC$12,MATCH($D160,索引!$M$5:$M$12,0),MATCH(I$6,索引!$P$4:$AC$4,0))*ROUND(VLOOKUP($B160,原始数值!$A:$E,I$2,0)*VLOOKUP($C160,索引!$A:$D,2,0),I$3)</f>
        <v>0</v>
      </c>
      <c r="J160">
        <f>VLOOKUP($D160,索引!$M:$U,J$2,0)</f>
        <v>1.75</v>
      </c>
      <c r="K160">
        <f>VLOOKUP($D160,索引!$M:$X,K$2,0)*(VLOOKUP($C160,索引!$A:$I,K$2-5,0)/100)</f>
        <v>0</v>
      </c>
      <c r="L160">
        <f>VLOOKUP($D160,索引!$M:$X,L$2,0)*(VLOOKUP($C160,索引!$A:$I,L$2-5,0)/100)</f>
        <v>48</v>
      </c>
      <c r="M160">
        <f>VLOOKUP($D160,索引!$M:$Y,M$2,0)*(VLOOKUP($C160,索引!$A:$J,M$2-5,0)/100)</f>
        <v>0</v>
      </c>
      <c r="N160">
        <f>VLOOKUP($D160,索引!$M:$Z,N$2,0)*(VLOOKUP($C160,索引!$A:$K,N$2-5,0)/100)</f>
        <v>0</v>
      </c>
      <c r="P160">
        <f t="shared" si="17"/>
        <v>1014213</v>
      </c>
      <c r="Q160" t="str">
        <f t="shared" si="19"/>
        <v>EquipName_1014213</v>
      </c>
      <c r="R160" t="str">
        <f>INDEX(索引!$AF$5:$AI$29,MATCH($B160,索引!$AE$5:$AE$29,0),MATCH($C160,索引!$AF$4:$AI$4))&amp;VLOOKUP($D160,索引!$M$4:$N$12,2,0)</f>
        <v>贤者弓</v>
      </c>
      <c r="S160" t="str">
        <f>INDEX(索引!$AL$5:$AO$29,MATCH($B160,索引!$AK$5:$AK$29,0),MATCH($C160,索引!$AL$4:$AO$4))&amp;" "&amp;VLOOKUP($D160,索引!$M$4:$O$12,3,0)</f>
        <v>Savant Bow</v>
      </c>
    </row>
    <row r="161" spans="1:19" x14ac:dyDescent="0.2">
      <c r="A161">
        <f t="shared" si="21"/>
        <v>1014202</v>
      </c>
      <c r="B161" s="16">
        <v>14</v>
      </c>
      <c r="C161" s="14">
        <f t="shared" si="22"/>
        <v>2</v>
      </c>
      <c r="D161">
        <f t="shared" si="20"/>
        <v>2</v>
      </c>
      <c r="E161">
        <f t="shared" si="18"/>
        <v>1008202</v>
      </c>
      <c r="F161">
        <f>INDEX(索引!$P$5:$AC$12,MATCH($D161,索引!$M$5:$M$12,0),MATCH(F$6,索引!$P$4:$AC$4,0))*ROUND(VLOOKUP($B161,原始数值!$A:$E,F$2,0)*VLOOKUP($C161,索引!$A:$D,2,0)*VLOOKUP(D161,索引!$M:$X,索引!$T$1,0),F$3)</f>
        <v>0</v>
      </c>
      <c r="G161">
        <f>INDEX(索引!$P$5:$AC$12,MATCH($D161,索引!$M$5:$M$12,0),MATCH(G$6,索引!$P$4:$AC$4,0))*ROUND(VLOOKUP($B161,原始数值!$A:$E,G$2,0)*VLOOKUP($C161,索引!$A:$D,2,0),G$3)</f>
        <v>180</v>
      </c>
      <c r="H161">
        <f>INDEX(索引!$P$5:$AC$12,MATCH($D161,索引!$M$5:$M$12,0),MATCH(H$6,索引!$P$4:$AC$4,0))*ROUND(VLOOKUP($B161,原始数值!$A:$E,H$2,0)*VLOOKUP($C161,索引!$A:$D,2,0),H$3)</f>
        <v>0</v>
      </c>
      <c r="I161">
        <f>INDEX(索引!$P$5:$AC$12,MATCH($D161,索引!$M$5:$M$12,0),MATCH(I$6,索引!$P$4:$AC$4,0))*ROUND(VLOOKUP($B161,原始数值!$A:$E,I$2,0)*VLOOKUP($C161,索引!$A:$D,2,0),I$3)</f>
        <v>0</v>
      </c>
      <c r="J161">
        <f>VLOOKUP($D161,索引!$M:$U,J$2,0)</f>
        <v>0</v>
      </c>
      <c r="K161">
        <f>VLOOKUP($D161,索引!$M:$X,K$2,0)*(VLOOKUP($C161,索引!$A:$I,K$2-5,0)/100)</f>
        <v>0</v>
      </c>
      <c r="L161">
        <f>VLOOKUP($D161,索引!$M:$X,L$2,0)*(VLOOKUP($C161,索引!$A:$I,L$2-5,0)/100)</f>
        <v>0</v>
      </c>
      <c r="M161">
        <f>VLOOKUP($D161,索引!$M:$Y,M$2,0)*(VLOOKUP($C161,索引!$A:$J,M$2-5,0)/100)</f>
        <v>0</v>
      </c>
      <c r="N161">
        <f>VLOOKUP($D161,索引!$M:$Z,N$2,0)*(VLOOKUP($C161,索引!$A:$K,N$2-5,0)/100)</f>
        <v>0</v>
      </c>
      <c r="P161">
        <f t="shared" si="17"/>
        <v>1014202</v>
      </c>
      <c r="Q161" t="str">
        <f t="shared" si="19"/>
        <v>EquipName_1014202</v>
      </c>
      <c r="R161" t="str">
        <f>INDEX(索引!$AF$5:$AI$29,MATCH($B161,索引!$AE$5:$AE$29,0),MATCH($C161,索引!$AF$4:$AI$4))&amp;VLOOKUP($D161,索引!$M$4:$N$12,2,0)</f>
        <v>贤者护甲</v>
      </c>
      <c r="S161" t="str">
        <f>INDEX(索引!$AL$5:$AO$29,MATCH($B161,索引!$AK$5:$AK$29,0),MATCH($C161,索引!$AL$4:$AO$4))&amp;" "&amp;VLOOKUP($D161,索引!$M$4:$O$12,3,0)</f>
        <v>Savant Armor</v>
      </c>
    </row>
    <row r="162" spans="1:19" x14ac:dyDescent="0.2">
      <c r="A162">
        <f t="shared" si="21"/>
        <v>1014203</v>
      </c>
      <c r="B162" s="16">
        <v>14</v>
      </c>
      <c r="C162" s="14">
        <f t="shared" si="22"/>
        <v>2</v>
      </c>
      <c r="D162">
        <f t="shared" si="20"/>
        <v>3</v>
      </c>
      <c r="E162">
        <f t="shared" si="18"/>
        <v>1008203</v>
      </c>
      <c r="F162">
        <f>INDEX(索引!$P$5:$AC$12,MATCH($D162,索引!$M$5:$M$12,0),MATCH(F$6,索引!$P$4:$AC$4,0))*ROUND(VLOOKUP($B162,原始数值!$A:$E,F$2,0)*VLOOKUP($C162,索引!$A:$D,2,0)*VLOOKUP(D162,索引!$M:$X,索引!$T$1,0),F$3)</f>
        <v>0</v>
      </c>
      <c r="G162">
        <f>INDEX(索引!$P$5:$AC$12,MATCH($D162,索引!$M$5:$M$12,0),MATCH(G$6,索引!$P$4:$AC$4,0))*ROUND(VLOOKUP($B162,原始数值!$A:$E,G$2,0)*VLOOKUP($C162,索引!$A:$D,2,0),G$3)</f>
        <v>0</v>
      </c>
      <c r="H162">
        <f>INDEX(索引!$P$5:$AC$12,MATCH($D162,索引!$M$5:$M$12,0),MATCH(H$6,索引!$P$4:$AC$4,0))*ROUND(VLOOKUP($B162,原始数值!$A:$E,H$2,0)*VLOOKUP($C162,索引!$A:$D,2,0),H$3)</f>
        <v>90</v>
      </c>
      <c r="I162">
        <f>INDEX(索引!$P$5:$AC$12,MATCH($D162,索引!$M$5:$M$12,0),MATCH(I$6,索引!$P$4:$AC$4,0))*ROUND(VLOOKUP($B162,原始数值!$A:$E,I$2,0)*VLOOKUP($C162,索引!$A:$D,2,0),I$3)</f>
        <v>0</v>
      </c>
      <c r="J162">
        <f>VLOOKUP($D162,索引!$M:$U,J$2,0)</f>
        <v>0</v>
      </c>
      <c r="K162">
        <f>VLOOKUP($D162,索引!$M:$X,K$2,0)*(VLOOKUP($C162,索引!$A:$I,K$2-5,0)/100)</f>
        <v>0</v>
      </c>
      <c r="L162">
        <f>VLOOKUP($D162,索引!$M:$X,L$2,0)*(VLOOKUP($C162,索引!$A:$I,L$2-5,0)/100)</f>
        <v>0</v>
      </c>
      <c r="M162">
        <f>VLOOKUP($D162,索引!$M:$Y,M$2,0)*(VLOOKUP($C162,索引!$A:$J,M$2-5,0)/100)</f>
        <v>0</v>
      </c>
      <c r="N162">
        <f>VLOOKUP($D162,索引!$M:$Z,N$2,0)*(VLOOKUP($C162,索引!$A:$K,N$2-5,0)/100)</f>
        <v>0</v>
      </c>
      <c r="P162">
        <f t="shared" si="17"/>
        <v>1014203</v>
      </c>
      <c r="Q162" t="str">
        <f t="shared" si="19"/>
        <v>EquipName_1014203</v>
      </c>
      <c r="R162" t="str">
        <f>INDEX(索引!$AF$5:$AI$29,MATCH($B162,索引!$AE$5:$AE$29,0),MATCH($C162,索引!$AF$4:$AI$4))&amp;VLOOKUP($D162,索引!$M$4:$N$12,2,0)</f>
        <v>贤者头盔</v>
      </c>
      <c r="S162" t="str">
        <f>INDEX(索引!$AL$5:$AO$29,MATCH($B162,索引!$AK$5:$AK$29,0),MATCH($C162,索引!$AL$4:$AO$4))&amp;" "&amp;VLOOKUP($D162,索引!$M$4:$O$12,3,0)</f>
        <v>Savant Helmet</v>
      </c>
    </row>
    <row r="163" spans="1:19" x14ac:dyDescent="0.2">
      <c r="A163">
        <f t="shared" si="21"/>
        <v>1014204</v>
      </c>
      <c r="B163" s="16">
        <v>14</v>
      </c>
      <c r="C163" s="14">
        <f t="shared" si="22"/>
        <v>2</v>
      </c>
      <c r="D163">
        <f t="shared" si="20"/>
        <v>4</v>
      </c>
      <c r="E163">
        <f t="shared" si="18"/>
        <v>1008204</v>
      </c>
      <c r="F163">
        <f>INDEX(索引!$P$5:$AC$12,MATCH($D163,索引!$M$5:$M$12,0),MATCH(F$6,索引!$P$4:$AC$4,0))*ROUND(VLOOKUP($B163,原始数值!$A:$E,F$2,0)*VLOOKUP($C163,索引!$A:$D,2,0)*VLOOKUP(D163,索引!$M:$X,索引!$T$1,0),F$3)</f>
        <v>0</v>
      </c>
      <c r="G163">
        <f>INDEX(索引!$P$5:$AC$12,MATCH($D163,索引!$M$5:$M$12,0),MATCH(G$6,索引!$P$4:$AC$4,0))*ROUND(VLOOKUP($B163,原始数值!$A:$E,G$2,0)*VLOOKUP($C163,索引!$A:$D,2,0),G$3)</f>
        <v>0</v>
      </c>
      <c r="H163">
        <f>INDEX(索引!$P$5:$AC$12,MATCH($D163,索引!$M$5:$M$12,0),MATCH(H$6,索引!$P$4:$AC$4,0))*ROUND(VLOOKUP($B163,原始数值!$A:$E,H$2,0)*VLOOKUP($C163,索引!$A:$D,2,0),H$3)</f>
        <v>0</v>
      </c>
      <c r="I163">
        <f>INDEX(索引!$P$5:$AC$12,MATCH($D163,索引!$M$5:$M$12,0),MATCH(I$6,索引!$P$4:$AC$4,0))*ROUND(VLOOKUP($B163,原始数值!$A:$E,I$2,0)*VLOOKUP($C163,索引!$A:$D,2,0),I$3)</f>
        <v>14</v>
      </c>
      <c r="J163">
        <f>VLOOKUP($D163,索引!$M:$U,J$2,0)</f>
        <v>0</v>
      </c>
      <c r="K163">
        <f>VLOOKUP($D163,索引!$M:$X,K$2,0)*(VLOOKUP($C163,索引!$A:$I,K$2-5,0)/100)</f>
        <v>0</v>
      </c>
      <c r="L163">
        <f>VLOOKUP($D163,索引!$M:$X,L$2,0)*(VLOOKUP($C163,索引!$A:$I,L$2-5,0)/100)</f>
        <v>0</v>
      </c>
      <c r="M163">
        <f>VLOOKUP($D163,索引!$M:$Y,M$2,0)*(VLOOKUP($C163,索引!$A:$J,M$2-5,0)/100)</f>
        <v>0</v>
      </c>
      <c r="N163">
        <f>VLOOKUP($D163,索引!$M:$Z,N$2,0)*(VLOOKUP($C163,索引!$A:$K,N$2-5,0)/100)</f>
        <v>0</v>
      </c>
      <c r="P163">
        <f t="shared" si="17"/>
        <v>1014204</v>
      </c>
      <c r="Q163" t="str">
        <f t="shared" si="19"/>
        <v>EquipName_1014204</v>
      </c>
      <c r="R163" t="str">
        <f>INDEX(索引!$AF$5:$AI$29,MATCH($B163,索引!$AE$5:$AE$29,0),MATCH($C163,索引!$AF$4:$AI$4))&amp;VLOOKUP($D163,索引!$M$4:$N$12,2,0)</f>
        <v>贤者鞋子</v>
      </c>
      <c r="S163" t="str">
        <f>INDEX(索引!$AL$5:$AO$29,MATCH($B163,索引!$AK$5:$AK$29,0),MATCH($C163,索引!$AL$4:$AO$4))&amp;" "&amp;VLOOKUP($D163,索引!$M$4:$O$12,3,0)</f>
        <v>Savant Boots</v>
      </c>
    </row>
    <row r="164" spans="1:19" x14ac:dyDescent="0.2">
      <c r="A164">
        <f t="shared" si="21"/>
        <v>1014311</v>
      </c>
      <c r="B164" s="16">
        <v>14</v>
      </c>
      <c r="C164" s="30">
        <f t="shared" si="22"/>
        <v>3</v>
      </c>
      <c r="D164">
        <f t="shared" si="20"/>
        <v>11</v>
      </c>
      <c r="E164">
        <f t="shared" si="18"/>
        <v>1008311</v>
      </c>
      <c r="F164">
        <f>INDEX(索引!$P$5:$AC$12,MATCH($D164,索引!$M$5:$M$12,0),MATCH(F$6,索引!$P$4:$AC$4,0))*ROUND(VLOOKUP($B164,原始数值!$A:$E,F$2,0)*VLOOKUP($C164,索引!$A:$D,2,0)*VLOOKUP(D164,索引!$M:$X,索引!$T$1,0),F$3)</f>
        <v>47</v>
      </c>
      <c r="G164">
        <f>INDEX(索引!$P$5:$AC$12,MATCH($D164,索引!$M$5:$M$12,0),MATCH(G$6,索引!$P$4:$AC$4,0))*ROUND(VLOOKUP($B164,原始数值!$A:$E,G$2,0)*VLOOKUP($C164,索引!$A:$D,2,0),G$3)</f>
        <v>0</v>
      </c>
      <c r="H164">
        <f>INDEX(索引!$P$5:$AC$12,MATCH($D164,索引!$M$5:$M$12,0),MATCH(H$6,索引!$P$4:$AC$4,0))*ROUND(VLOOKUP($B164,原始数值!$A:$E,H$2,0)*VLOOKUP($C164,索引!$A:$D,2,0),H$3)</f>
        <v>0</v>
      </c>
      <c r="I164">
        <f>INDEX(索引!$P$5:$AC$12,MATCH($D164,索引!$M$5:$M$12,0),MATCH(I$6,索引!$P$4:$AC$4,0))*ROUND(VLOOKUP($B164,原始数值!$A:$E,I$2,0)*VLOOKUP($C164,索引!$A:$D,2,0),I$3)</f>
        <v>0</v>
      </c>
      <c r="J164">
        <f>VLOOKUP($D164,索引!$M:$U,J$2,0)</f>
        <v>2</v>
      </c>
      <c r="K164">
        <f>VLOOKUP($D164,索引!$M:$X,K$2,0)*(VLOOKUP($C164,索引!$A:$I,K$2-5,0)/100)</f>
        <v>0.2</v>
      </c>
      <c r="L164">
        <f>VLOOKUP($D164,索引!$M:$X,L$2,0)*(VLOOKUP($C164,索引!$A:$I,L$2-5,0)/100)</f>
        <v>0</v>
      </c>
      <c r="M164">
        <f>VLOOKUP($D164,索引!$M:$Y,M$2,0)*(VLOOKUP($C164,索引!$A:$J,M$2-5,0)/100)</f>
        <v>0</v>
      </c>
      <c r="N164">
        <f>VLOOKUP($D164,索引!$M:$Z,N$2,0)*(VLOOKUP($C164,索引!$A:$K,N$2-5,0)/100)</f>
        <v>0</v>
      </c>
      <c r="P164">
        <f t="shared" si="17"/>
        <v>1014311</v>
      </c>
      <c r="Q164" t="str">
        <f t="shared" si="19"/>
        <v>EquipName_1014311</v>
      </c>
      <c r="R164" t="str">
        <f>INDEX(索引!$AF$5:$AI$29,MATCH($B164,索引!$AE$5:$AE$29,0),MATCH($C164,索引!$AF$4:$AI$4))&amp;VLOOKUP($D164,索引!$M$4:$N$12,2,0)</f>
        <v>贤者剑</v>
      </c>
      <c r="S164" t="str">
        <f>INDEX(索引!$AL$5:$AO$29,MATCH($B164,索引!$AK$5:$AK$29,0),MATCH($C164,索引!$AL$4:$AO$4))&amp;" "&amp;VLOOKUP($D164,索引!$M$4:$O$12,3,0)</f>
        <v>Savant Sword</v>
      </c>
    </row>
    <row r="165" spans="1:19" x14ac:dyDescent="0.2">
      <c r="A165">
        <f t="shared" si="21"/>
        <v>1014312</v>
      </c>
      <c r="B165" s="16">
        <v>14</v>
      </c>
      <c r="C165" s="30">
        <f t="shared" si="22"/>
        <v>3</v>
      </c>
      <c r="D165">
        <f t="shared" si="20"/>
        <v>12</v>
      </c>
      <c r="E165">
        <f t="shared" si="18"/>
        <v>1008312</v>
      </c>
      <c r="F165">
        <f>INDEX(索引!$P$5:$AC$12,MATCH($D165,索引!$M$5:$M$12,0),MATCH(F$6,索引!$P$4:$AC$4,0))*ROUND(VLOOKUP($B165,原始数值!$A:$E,F$2,0)*VLOOKUP($C165,索引!$A:$D,2,0)*VLOOKUP(D165,索引!$M:$X,索引!$T$1,0),F$3)</f>
        <v>56</v>
      </c>
      <c r="G165">
        <f>INDEX(索引!$P$5:$AC$12,MATCH($D165,索引!$M$5:$M$12,0),MATCH(G$6,索引!$P$4:$AC$4,0))*ROUND(VLOOKUP($B165,原始数值!$A:$E,G$2,0)*VLOOKUP($C165,索引!$A:$D,2,0),G$3)</f>
        <v>0</v>
      </c>
      <c r="H165">
        <f>INDEX(索引!$P$5:$AC$12,MATCH($D165,索引!$M$5:$M$12,0),MATCH(H$6,索引!$P$4:$AC$4,0))*ROUND(VLOOKUP($B165,原始数值!$A:$E,H$2,0)*VLOOKUP($C165,索引!$A:$D,2,0),H$3)</f>
        <v>0</v>
      </c>
      <c r="I165">
        <f>INDEX(索引!$P$5:$AC$12,MATCH($D165,索引!$M$5:$M$12,0),MATCH(I$6,索引!$P$4:$AC$4,0))*ROUND(VLOOKUP($B165,原始数值!$A:$E,I$2,0)*VLOOKUP($C165,索引!$A:$D,2,0),I$3)</f>
        <v>0</v>
      </c>
      <c r="J165">
        <f>VLOOKUP($D165,索引!$M:$U,J$2,0)</f>
        <v>1</v>
      </c>
      <c r="K165">
        <f>VLOOKUP($D165,索引!$M:$X,K$2,0)*(VLOOKUP($C165,索引!$A:$I,K$2-5,0)/100)</f>
        <v>0</v>
      </c>
      <c r="L165">
        <f>VLOOKUP($D165,索引!$M:$X,L$2,0)*(VLOOKUP($C165,索引!$A:$I,L$2-5,0)/100)</f>
        <v>0</v>
      </c>
      <c r="M165">
        <f>VLOOKUP($D165,索引!$M:$Y,M$2,0)*(VLOOKUP($C165,索引!$A:$J,M$2-5,0)/100)</f>
        <v>42</v>
      </c>
      <c r="N165">
        <f>VLOOKUP($D165,索引!$M:$Z,N$2,0)*(VLOOKUP($C165,索引!$A:$K,N$2-5,0)/100)</f>
        <v>0</v>
      </c>
      <c r="P165">
        <f t="shared" si="17"/>
        <v>1014312</v>
      </c>
      <c r="Q165" t="str">
        <f t="shared" si="19"/>
        <v>EquipName_1014312</v>
      </c>
      <c r="R165" t="str">
        <f>INDEX(索引!$AF$5:$AI$29,MATCH($B165,索引!$AE$5:$AE$29,0),MATCH($C165,索引!$AF$4:$AI$4))&amp;VLOOKUP($D165,索引!$M$4:$N$12,2,0)</f>
        <v>贤者杖</v>
      </c>
      <c r="S165" t="str">
        <f>INDEX(索引!$AL$5:$AO$29,MATCH($B165,索引!$AK$5:$AK$29,0),MATCH($C165,索引!$AL$4:$AO$4))&amp;" "&amp;VLOOKUP($D165,索引!$M$4:$O$12,3,0)</f>
        <v>Savant Staff</v>
      </c>
    </row>
    <row r="166" spans="1:19" x14ac:dyDescent="0.2">
      <c r="A166">
        <f t="shared" si="21"/>
        <v>1014313</v>
      </c>
      <c r="B166" s="16">
        <v>14</v>
      </c>
      <c r="C166" s="30">
        <f t="shared" si="22"/>
        <v>3</v>
      </c>
      <c r="D166">
        <f t="shared" si="20"/>
        <v>13</v>
      </c>
      <c r="E166">
        <f t="shared" si="18"/>
        <v>1008313</v>
      </c>
      <c r="F166">
        <f>INDEX(索引!$P$5:$AC$12,MATCH($D166,索引!$M$5:$M$12,0),MATCH(F$6,索引!$P$4:$AC$4,0))*ROUND(VLOOKUP($B166,原始数值!$A:$E,F$2,0)*VLOOKUP($C166,索引!$A:$D,2,0)*VLOOKUP(D166,索引!$M:$X,索引!$T$1,0),F$3)</f>
        <v>51</v>
      </c>
      <c r="G166">
        <f>INDEX(索引!$P$5:$AC$12,MATCH($D166,索引!$M$5:$M$12,0),MATCH(G$6,索引!$P$4:$AC$4,0))*ROUND(VLOOKUP($B166,原始数值!$A:$E,G$2,0)*VLOOKUP($C166,索引!$A:$D,2,0),G$3)</f>
        <v>0</v>
      </c>
      <c r="H166">
        <f>INDEX(索引!$P$5:$AC$12,MATCH($D166,索引!$M$5:$M$12,0),MATCH(H$6,索引!$P$4:$AC$4,0))*ROUND(VLOOKUP($B166,原始数值!$A:$E,H$2,0)*VLOOKUP($C166,索引!$A:$D,2,0),H$3)</f>
        <v>0</v>
      </c>
      <c r="I166">
        <f>INDEX(索引!$P$5:$AC$12,MATCH($D166,索引!$M$5:$M$12,0),MATCH(I$6,索引!$P$4:$AC$4,0))*ROUND(VLOOKUP($B166,原始数值!$A:$E,I$2,0)*VLOOKUP($C166,索引!$A:$D,2,0),I$3)</f>
        <v>0</v>
      </c>
      <c r="J166">
        <f>VLOOKUP($D166,索引!$M:$U,J$2,0)</f>
        <v>1.75</v>
      </c>
      <c r="K166">
        <f>VLOOKUP($D166,索引!$M:$X,K$2,0)*(VLOOKUP($C166,索引!$A:$I,K$2-5,0)/100)</f>
        <v>0</v>
      </c>
      <c r="L166">
        <f>VLOOKUP($D166,索引!$M:$X,L$2,0)*(VLOOKUP($C166,索引!$A:$I,L$2-5,0)/100)</f>
        <v>56</v>
      </c>
      <c r="M166">
        <f>VLOOKUP($D166,索引!$M:$Y,M$2,0)*(VLOOKUP($C166,索引!$A:$J,M$2-5,0)/100)</f>
        <v>0</v>
      </c>
      <c r="N166">
        <f>VLOOKUP($D166,索引!$M:$Z,N$2,0)*(VLOOKUP($C166,索引!$A:$K,N$2-5,0)/100)</f>
        <v>0</v>
      </c>
      <c r="P166">
        <f t="shared" si="17"/>
        <v>1014313</v>
      </c>
      <c r="Q166" t="str">
        <f t="shared" si="19"/>
        <v>EquipName_1014313</v>
      </c>
      <c r="R166" t="str">
        <f>INDEX(索引!$AF$5:$AI$29,MATCH($B166,索引!$AE$5:$AE$29,0),MATCH($C166,索引!$AF$4:$AI$4))&amp;VLOOKUP($D166,索引!$M$4:$N$12,2,0)</f>
        <v>贤者弓</v>
      </c>
      <c r="S166" t="str">
        <f>INDEX(索引!$AL$5:$AO$29,MATCH($B166,索引!$AK$5:$AK$29,0),MATCH($C166,索引!$AL$4:$AO$4))&amp;" "&amp;VLOOKUP($D166,索引!$M$4:$O$12,3,0)</f>
        <v>Savant Bow</v>
      </c>
    </row>
    <row r="167" spans="1:19" x14ac:dyDescent="0.2">
      <c r="A167">
        <f t="shared" si="21"/>
        <v>1014302</v>
      </c>
      <c r="B167" s="16">
        <v>14</v>
      </c>
      <c r="C167" s="30">
        <f t="shared" si="22"/>
        <v>3</v>
      </c>
      <c r="D167">
        <f t="shared" si="20"/>
        <v>2</v>
      </c>
      <c r="E167">
        <f t="shared" si="18"/>
        <v>1008302</v>
      </c>
      <c r="F167">
        <f>INDEX(索引!$P$5:$AC$12,MATCH($D167,索引!$M$5:$M$12,0),MATCH(F$6,索引!$P$4:$AC$4,0))*ROUND(VLOOKUP($B167,原始数值!$A:$E,F$2,0)*VLOOKUP($C167,索引!$A:$D,2,0)*VLOOKUP(D167,索引!$M:$X,索引!$T$1,0),F$3)</f>
        <v>0</v>
      </c>
      <c r="G167">
        <f>INDEX(索引!$P$5:$AC$12,MATCH($D167,索引!$M$5:$M$12,0),MATCH(G$6,索引!$P$4:$AC$4,0))*ROUND(VLOOKUP($B167,原始数值!$A:$E,G$2,0)*VLOOKUP($C167,索引!$A:$D,2,0),G$3)</f>
        <v>270</v>
      </c>
      <c r="H167">
        <f>INDEX(索引!$P$5:$AC$12,MATCH($D167,索引!$M$5:$M$12,0),MATCH(H$6,索引!$P$4:$AC$4,0))*ROUND(VLOOKUP($B167,原始数值!$A:$E,H$2,0)*VLOOKUP($C167,索引!$A:$D,2,0),H$3)</f>
        <v>0</v>
      </c>
      <c r="I167">
        <f>INDEX(索引!$P$5:$AC$12,MATCH($D167,索引!$M$5:$M$12,0),MATCH(I$6,索引!$P$4:$AC$4,0))*ROUND(VLOOKUP($B167,原始数值!$A:$E,I$2,0)*VLOOKUP($C167,索引!$A:$D,2,0),I$3)</f>
        <v>0</v>
      </c>
      <c r="J167">
        <f>VLOOKUP($D167,索引!$M:$U,J$2,0)</f>
        <v>0</v>
      </c>
      <c r="K167">
        <f>VLOOKUP($D167,索引!$M:$X,K$2,0)*(VLOOKUP($C167,索引!$A:$I,K$2-5,0)/100)</f>
        <v>0</v>
      </c>
      <c r="L167">
        <f>VLOOKUP($D167,索引!$M:$X,L$2,0)*(VLOOKUP($C167,索引!$A:$I,L$2-5,0)/100)</f>
        <v>0</v>
      </c>
      <c r="M167">
        <f>VLOOKUP($D167,索引!$M:$Y,M$2,0)*(VLOOKUP($C167,索引!$A:$J,M$2-5,0)/100)</f>
        <v>0</v>
      </c>
      <c r="N167">
        <f>VLOOKUP($D167,索引!$M:$Z,N$2,0)*(VLOOKUP($C167,索引!$A:$K,N$2-5,0)/100)</f>
        <v>0</v>
      </c>
      <c r="P167">
        <f t="shared" si="17"/>
        <v>1014302</v>
      </c>
      <c r="Q167" t="str">
        <f t="shared" si="19"/>
        <v>EquipName_1014302</v>
      </c>
      <c r="R167" t="str">
        <f>INDEX(索引!$AF$5:$AI$29,MATCH($B167,索引!$AE$5:$AE$29,0),MATCH($C167,索引!$AF$4:$AI$4))&amp;VLOOKUP($D167,索引!$M$4:$N$12,2,0)</f>
        <v>贤者护甲</v>
      </c>
      <c r="S167" t="str">
        <f>INDEX(索引!$AL$5:$AO$29,MATCH($B167,索引!$AK$5:$AK$29,0),MATCH($C167,索引!$AL$4:$AO$4))&amp;" "&amp;VLOOKUP($D167,索引!$M$4:$O$12,3,0)</f>
        <v>Savant Armor</v>
      </c>
    </row>
    <row r="168" spans="1:19" x14ac:dyDescent="0.2">
      <c r="A168">
        <f t="shared" si="21"/>
        <v>1014303</v>
      </c>
      <c r="B168" s="16">
        <v>14</v>
      </c>
      <c r="C168" s="30">
        <f t="shared" si="22"/>
        <v>3</v>
      </c>
      <c r="D168">
        <f t="shared" si="20"/>
        <v>3</v>
      </c>
      <c r="E168">
        <f t="shared" si="18"/>
        <v>1008303</v>
      </c>
      <c r="F168">
        <f>INDEX(索引!$P$5:$AC$12,MATCH($D168,索引!$M$5:$M$12,0),MATCH(F$6,索引!$P$4:$AC$4,0))*ROUND(VLOOKUP($B168,原始数值!$A:$E,F$2,0)*VLOOKUP($C168,索引!$A:$D,2,0)*VLOOKUP(D168,索引!$M:$X,索引!$T$1,0),F$3)</f>
        <v>0</v>
      </c>
      <c r="G168">
        <f>INDEX(索引!$P$5:$AC$12,MATCH($D168,索引!$M$5:$M$12,0),MATCH(G$6,索引!$P$4:$AC$4,0))*ROUND(VLOOKUP($B168,原始数值!$A:$E,G$2,0)*VLOOKUP($C168,索引!$A:$D,2,0),G$3)</f>
        <v>0</v>
      </c>
      <c r="H168">
        <f>INDEX(索引!$P$5:$AC$12,MATCH($D168,索引!$M$5:$M$12,0),MATCH(H$6,索引!$P$4:$AC$4,0))*ROUND(VLOOKUP($B168,原始数值!$A:$E,H$2,0)*VLOOKUP($C168,索引!$A:$D,2,0),H$3)</f>
        <v>135</v>
      </c>
      <c r="I168">
        <f>INDEX(索引!$P$5:$AC$12,MATCH($D168,索引!$M$5:$M$12,0),MATCH(I$6,索引!$P$4:$AC$4,0))*ROUND(VLOOKUP($B168,原始数值!$A:$E,I$2,0)*VLOOKUP($C168,索引!$A:$D,2,0),I$3)</f>
        <v>0</v>
      </c>
      <c r="J168">
        <f>VLOOKUP($D168,索引!$M:$U,J$2,0)</f>
        <v>0</v>
      </c>
      <c r="K168">
        <f>VLOOKUP($D168,索引!$M:$X,K$2,0)*(VLOOKUP($C168,索引!$A:$I,K$2-5,0)/100)</f>
        <v>0</v>
      </c>
      <c r="L168">
        <f>VLOOKUP($D168,索引!$M:$X,L$2,0)*(VLOOKUP($C168,索引!$A:$I,L$2-5,0)/100)</f>
        <v>0</v>
      </c>
      <c r="M168">
        <f>VLOOKUP($D168,索引!$M:$Y,M$2,0)*(VLOOKUP($C168,索引!$A:$J,M$2-5,0)/100)</f>
        <v>0</v>
      </c>
      <c r="N168">
        <f>VLOOKUP($D168,索引!$M:$Z,N$2,0)*(VLOOKUP($C168,索引!$A:$K,N$2-5,0)/100)</f>
        <v>0</v>
      </c>
      <c r="P168">
        <f t="shared" si="17"/>
        <v>1014303</v>
      </c>
      <c r="Q168" t="str">
        <f t="shared" si="19"/>
        <v>EquipName_1014303</v>
      </c>
      <c r="R168" t="str">
        <f>INDEX(索引!$AF$5:$AI$29,MATCH($B168,索引!$AE$5:$AE$29,0),MATCH($C168,索引!$AF$4:$AI$4))&amp;VLOOKUP($D168,索引!$M$4:$N$12,2,0)</f>
        <v>贤者头盔</v>
      </c>
      <c r="S168" t="str">
        <f>INDEX(索引!$AL$5:$AO$29,MATCH($B168,索引!$AK$5:$AK$29,0),MATCH($C168,索引!$AL$4:$AO$4))&amp;" "&amp;VLOOKUP($D168,索引!$M$4:$O$12,3,0)</f>
        <v>Savant Helmet</v>
      </c>
    </row>
    <row r="169" spans="1:19" x14ac:dyDescent="0.2">
      <c r="A169">
        <f t="shared" si="21"/>
        <v>1014304</v>
      </c>
      <c r="B169" s="16">
        <v>14</v>
      </c>
      <c r="C169" s="30">
        <f t="shared" si="22"/>
        <v>3</v>
      </c>
      <c r="D169">
        <f t="shared" si="20"/>
        <v>4</v>
      </c>
      <c r="E169">
        <f t="shared" si="18"/>
        <v>1008304</v>
      </c>
      <c r="F169">
        <f>INDEX(索引!$P$5:$AC$12,MATCH($D169,索引!$M$5:$M$12,0),MATCH(F$6,索引!$P$4:$AC$4,0))*ROUND(VLOOKUP($B169,原始数值!$A:$E,F$2,0)*VLOOKUP($C169,索引!$A:$D,2,0)*VLOOKUP(D169,索引!$M:$X,索引!$T$1,0),F$3)</f>
        <v>0</v>
      </c>
      <c r="G169">
        <f>INDEX(索引!$P$5:$AC$12,MATCH($D169,索引!$M$5:$M$12,0),MATCH(G$6,索引!$P$4:$AC$4,0))*ROUND(VLOOKUP($B169,原始数值!$A:$E,G$2,0)*VLOOKUP($C169,索引!$A:$D,2,0),G$3)</f>
        <v>0</v>
      </c>
      <c r="H169">
        <f>INDEX(索引!$P$5:$AC$12,MATCH($D169,索引!$M$5:$M$12,0),MATCH(H$6,索引!$P$4:$AC$4,0))*ROUND(VLOOKUP($B169,原始数值!$A:$E,H$2,0)*VLOOKUP($C169,索引!$A:$D,2,0),H$3)</f>
        <v>0</v>
      </c>
      <c r="I169">
        <f>INDEX(索引!$P$5:$AC$12,MATCH($D169,索引!$M$5:$M$12,0),MATCH(I$6,索引!$P$4:$AC$4,0))*ROUND(VLOOKUP($B169,原始数值!$A:$E,I$2,0)*VLOOKUP($C169,索引!$A:$D,2,0),I$3)</f>
        <v>21</v>
      </c>
      <c r="J169">
        <f>VLOOKUP($D169,索引!$M:$U,J$2,0)</f>
        <v>0</v>
      </c>
      <c r="K169">
        <f>VLOOKUP($D169,索引!$M:$X,K$2,0)*(VLOOKUP($C169,索引!$A:$I,K$2-5,0)/100)</f>
        <v>0</v>
      </c>
      <c r="L169">
        <f>VLOOKUP($D169,索引!$M:$X,L$2,0)*(VLOOKUP($C169,索引!$A:$I,L$2-5,0)/100)</f>
        <v>0</v>
      </c>
      <c r="M169">
        <f>VLOOKUP($D169,索引!$M:$Y,M$2,0)*(VLOOKUP($C169,索引!$A:$J,M$2-5,0)/100)</f>
        <v>0</v>
      </c>
      <c r="N169">
        <f>VLOOKUP($D169,索引!$M:$Z,N$2,0)*(VLOOKUP($C169,索引!$A:$K,N$2-5,0)/100)</f>
        <v>0</v>
      </c>
      <c r="P169">
        <f t="shared" si="17"/>
        <v>1014304</v>
      </c>
      <c r="Q169" t="str">
        <f t="shared" si="19"/>
        <v>EquipName_1014304</v>
      </c>
      <c r="R169" t="str">
        <f>INDEX(索引!$AF$5:$AI$29,MATCH($B169,索引!$AE$5:$AE$29,0),MATCH($C169,索引!$AF$4:$AI$4))&amp;VLOOKUP($D169,索引!$M$4:$N$12,2,0)</f>
        <v>贤者鞋子</v>
      </c>
      <c r="S169" t="str">
        <f>INDEX(索引!$AL$5:$AO$29,MATCH($B169,索引!$AK$5:$AK$29,0),MATCH($C169,索引!$AL$4:$AO$4))&amp;" "&amp;VLOOKUP($D169,索引!$M$4:$O$12,3,0)</f>
        <v>Savant Boots</v>
      </c>
    </row>
    <row r="170" spans="1:19" x14ac:dyDescent="0.2">
      <c r="A170">
        <f t="shared" si="21"/>
        <v>1014411</v>
      </c>
      <c r="B170" s="16">
        <v>14</v>
      </c>
      <c r="C170" s="11">
        <f t="shared" si="22"/>
        <v>4</v>
      </c>
      <c r="D170">
        <f t="shared" si="20"/>
        <v>11</v>
      </c>
      <c r="E170">
        <f t="shared" si="18"/>
        <v>1008411</v>
      </c>
      <c r="F170">
        <f>INDEX(索引!$P$5:$AC$12,MATCH($D170,索引!$M$5:$M$12,0),MATCH(F$6,索引!$P$4:$AC$4,0))*ROUND(VLOOKUP($B170,原始数值!$A:$E,F$2,0)*VLOOKUP($C170,索引!$A:$D,2,0)*VLOOKUP(D170,索引!$M:$X,索引!$T$1,0),F$3)</f>
        <v>62</v>
      </c>
      <c r="G170">
        <f>INDEX(索引!$P$5:$AC$12,MATCH($D170,索引!$M$5:$M$12,0),MATCH(G$6,索引!$P$4:$AC$4,0))*ROUND(VLOOKUP($B170,原始数值!$A:$E,G$2,0)*VLOOKUP($C170,索引!$A:$D,2,0),G$3)</f>
        <v>0</v>
      </c>
      <c r="H170">
        <f>INDEX(索引!$P$5:$AC$12,MATCH($D170,索引!$M$5:$M$12,0),MATCH(H$6,索引!$P$4:$AC$4,0))*ROUND(VLOOKUP($B170,原始数值!$A:$E,H$2,0)*VLOOKUP($C170,索引!$A:$D,2,0),H$3)</f>
        <v>0</v>
      </c>
      <c r="I170">
        <f>INDEX(索引!$P$5:$AC$12,MATCH($D170,索引!$M$5:$M$12,0),MATCH(I$6,索引!$P$4:$AC$4,0))*ROUND(VLOOKUP($B170,原始数值!$A:$E,I$2,0)*VLOOKUP($C170,索引!$A:$D,2,0),I$3)</f>
        <v>0</v>
      </c>
      <c r="J170">
        <f>VLOOKUP($D170,索引!$M:$U,J$2,0)</f>
        <v>2</v>
      </c>
      <c r="K170">
        <f>VLOOKUP($D170,索引!$M:$X,K$2,0)*(VLOOKUP($C170,索引!$A:$I,K$2-5,0)/100)</f>
        <v>0.35000000000000003</v>
      </c>
      <c r="L170">
        <f>VLOOKUP($D170,索引!$M:$X,L$2,0)*(VLOOKUP($C170,索引!$A:$I,L$2-5,0)/100)</f>
        <v>0</v>
      </c>
      <c r="M170">
        <f>VLOOKUP($D170,索引!$M:$Y,M$2,0)*(VLOOKUP($C170,索引!$A:$J,M$2-5,0)/100)</f>
        <v>0</v>
      </c>
      <c r="N170">
        <f>VLOOKUP($D170,索引!$M:$Z,N$2,0)*(VLOOKUP($C170,索引!$A:$K,N$2-5,0)/100)</f>
        <v>0</v>
      </c>
      <c r="P170">
        <f t="shared" si="17"/>
        <v>1014411</v>
      </c>
      <c r="Q170" t="str">
        <f t="shared" si="19"/>
        <v>EquipName_1014411</v>
      </c>
      <c r="R170" t="str">
        <f>INDEX(索引!$AF$5:$AI$29,MATCH($B170,索引!$AE$5:$AE$29,0),MATCH($C170,索引!$AF$4:$AI$4))&amp;VLOOKUP($D170,索引!$M$4:$N$12,2,0)</f>
        <v>大贤者剑</v>
      </c>
      <c r="S170" t="str">
        <f>INDEX(索引!$AL$5:$AO$29,MATCH($B170,索引!$AK$5:$AK$29,0),MATCH($C170,索引!$AL$4:$AO$4))&amp;" "&amp;VLOOKUP($D170,索引!$M$4:$O$12,3,0)</f>
        <v>Oracle Sword</v>
      </c>
    </row>
    <row r="171" spans="1:19" x14ac:dyDescent="0.2">
      <c r="A171">
        <f t="shared" si="21"/>
        <v>1014412</v>
      </c>
      <c r="B171" s="16">
        <v>14</v>
      </c>
      <c r="C171" s="11">
        <f t="shared" si="22"/>
        <v>4</v>
      </c>
      <c r="D171">
        <f t="shared" si="20"/>
        <v>12</v>
      </c>
      <c r="E171">
        <f t="shared" si="18"/>
        <v>1008412</v>
      </c>
      <c r="F171">
        <f>INDEX(索引!$P$5:$AC$12,MATCH($D171,索引!$M$5:$M$12,0),MATCH(F$6,索引!$P$4:$AC$4,0))*ROUND(VLOOKUP($B171,原始数值!$A:$E,F$2,0)*VLOOKUP($C171,索引!$A:$D,2,0)*VLOOKUP(D171,索引!$M:$X,索引!$T$1,0),F$3)</f>
        <v>74</v>
      </c>
      <c r="G171">
        <f>INDEX(索引!$P$5:$AC$12,MATCH($D171,索引!$M$5:$M$12,0),MATCH(G$6,索引!$P$4:$AC$4,0))*ROUND(VLOOKUP($B171,原始数值!$A:$E,G$2,0)*VLOOKUP($C171,索引!$A:$D,2,0),G$3)</f>
        <v>0</v>
      </c>
      <c r="H171">
        <f>INDEX(索引!$P$5:$AC$12,MATCH($D171,索引!$M$5:$M$12,0),MATCH(H$6,索引!$P$4:$AC$4,0))*ROUND(VLOOKUP($B171,原始数值!$A:$E,H$2,0)*VLOOKUP($C171,索引!$A:$D,2,0),H$3)</f>
        <v>0</v>
      </c>
      <c r="I171">
        <f>INDEX(索引!$P$5:$AC$12,MATCH($D171,索引!$M$5:$M$12,0),MATCH(I$6,索引!$P$4:$AC$4,0))*ROUND(VLOOKUP($B171,原始数值!$A:$E,I$2,0)*VLOOKUP($C171,索引!$A:$D,2,0),I$3)</f>
        <v>0</v>
      </c>
      <c r="J171">
        <f>VLOOKUP($D171,索引!$M:$U,J$2,0)</f>
        <v>1</v>
      </c>
      <c r="K171">
        <f>VLOOKUP($D171,索引!$M:$X,K$2,0)*(VLOOKUP($C171,索引!$A:$I,K$2-5,0)/100)</f>
        <v>0</v>
      </c>
      <c r="L171">
        <f>VLOOKUP($D171,索引!$M:$X,L$2,0)*(VLOOKUP($C171,索引!$A:$I,L$2-5,0)/100)</f>
        <v>0</v>
      </c>
      <c r="M171">
        <f>VLOOKUP($D171,索引!$M:$Y,M$2,0)*(VLOOKUP($C171,索引!$A:$J,M$2-5,0)/100)</f>
        <v>54</v>
      </c>
      <c r="N171">
        <f>VLOOKUP($D171,索引!$M:$Z,N$2,0)*(VLOOKUP($C171,索引!$A:$K,N$2-5,0)/100)</f>
        <v>0</v>
      </c>
      <c r="P171">
        <f t="shared" si="17"/>
        <v>1014412</v>
      </c>
      <c r="Q171" t="str">
        <f t="shared" si="19"/>
        <v>EquipName_1014412</v>
      </c>
      <c r="R171" t="str">
        <f>INDEX(索引!$AF$5:$AI$29,MATCH($B171,索引!$AE$5:$AE$29,0),MATCH($C171,索引!$AF$4:$AI$4))&amp;VLOOKUP($D171,索引!$M$4:$N$12,2,0)</f>
        <v>大贤者杖</v>
      </c>
      <c r="S171" t="str">
        <f>INDEX(索引!$AL$5:$AO$29,MATCH($B171,索引!$AK$5:$AK$29,0),MATCH($C171,索引!$AL$4:$AO$4))&amp;" "&amp;VLOOKUP($D171,索引!$M$4:$O$12,3,0)</f>
        <v>Oracle Staff</v>
      </c>
    </row>
    <row r="172" spans="1:19" x14ac:dyDescent="0.2">
      <c r="A172">
        <f t="shared" si="21"/>
        <v>1014413</v>
      </c>
      <c r="B172" s="16">
        <v>14</v>
      </c>
      <c r="C172" s="11">
        <f t="shared" si="22"/>
        <v>4</v>
      </c>
      <c r="D172">
        <f t="shared" si="20"/>
        <v>13</v>
      </c>
      <c r="E172">
        <f t="shared" si="18"/>
        <v>1008413</v>
      </c>
      <c r="F172">
        <f>INDEX(索引!$P$5:$AC$12,MATCH($D172,索引!$M$5:$M$12,0),MATCH(F$6,索引!$P$4:$AC$4,0))*ROUND(VLOOKUP($B172,原始数值!$A:$E,F$2,0)*VLOOKUP($C172,索引!$A:$D,2,0)*VLOOKUP(D172,索引!$M:$X,索引!$T$1,0),F$3)</f>
        <v>68</v>
      </c>
      <c r="G172">
        <f>INDEX(索引!$P$5:$AC$12,MATCH($D172,索引!$M$5:$M$12,0),MATCH(G$6,索引!$P$4:$AC$4,0))*ROUND(VLOOKUP($B172,原始数值!$A:$E,G$2,0)*VLOOKUP($C172,索引!$A:$D,2,0),G$3)</f>
        <v>0</v>
      </c>
      <c r="H172">
        <f>INDEX(索引!$P$5:$AC$12,MATCH($D172,索引!$M$5:$M$12,0),MATCH(H$6,索引!$P$4:$AC$4,0))*ROUND(VLOOKUP($B172,原始数值!$A:$E,H$2,0)*VLOOKUP($C172,索引!$A:$D,2,0),H$3)</f>
        <v>0</v>
      </c>
      <c r="I172">
        <f>INDEX(索引!$P$5:$AC$12,MATCH($D172,索引!$M$5:$M$12,0),MATCH(I$6,索引!$P$4:$AC$4,0))*ROUND(VLOOKUP($B172,原始数值!$A:$E,I$2,0)*VLOOKUP($C172,索引!$A:$D,2,0),I$3)</f>
        <v>0</v>
      </c>
      <c r="J172">
        <f>VLOOKUP($D172,索引!$M:$U,J$2,0)</f>
        <v>1.75</v>
      </c>
      <c r="K172">
        <f>VLOOKUP($D172,索引!$M:$X,K$2,0)*(VLOOKUP($C172,索引!$A:$I,K$2-5,0)/100)</f>
        <v>0</v>
      </c>
      <c r="L172">
        <f>VLOOKUP($D172,索引!$M:$X,L$2,0)*(VLOOKUP($C172,索引!$A:$I,L$2-5,0)/100)</f>
        <v>72</v>
      </c>
      <c r="M172">
        <f>VLOOKUP($D172,索引!$M:$Y,M$2,0)*(VLOOKUP($C172,索引!$A:$J,M$2-5,0)/100)</f>
        <v>0</v>
      </c>
      <c r="N172">
        <f>VLOOKUP($D172,索引!$M:$Z,N$2,0)*(VLOOKUP($C172,索引!$A:$K,N$2-5,0)/100)</f>
        <v>0</v>
      </c>
      <c r="P172">
        <f t="shared" si="17"/>
        <v>1014413</v>
      </c>
      <c r="Q172" t="str">
        <f t="shared" si="19"/>
        <v>EquipName_1014413</v>
      </c>
      <c r="R172" t="str">
        <f>INDEX(索引!$AF$5:$AI$29,MATCH($B172,索引!$AE$5:$AE$29,0),MATCH($C172,索引!$AF$4:$AI$4))&amp;VLOOKUP($D172,索引!$M$4:$N$12,2,0)</f>
        <v>大贤者弓</v>
      </c>
      <c r="S172" t="str">
        <f>INDEX(索引!$AL$5:$AO$29,MATCH($B172,索引!$AK$5:$AK$29,0),MATCH($C172,索引!$AL$4:$AO$4))&amp;" "&amp;VLOOKUP($D172,索引!$M$4:$O$12,3,0)</f>
        <v>Oracle Bow</v>
      </c>
    </row>
    <row r="173" spans="1:19" x14ac:dyDescent="0.2">
      <c r="A173">
        <f t="shared" si="21"/>
        <v>1014402</v>
      </c>
      <c r="B173" s="16">
        <v>14</v>
      </c>
      <c r="C173" s="11">
        <f t="shared" si="22"/>
        <v>4</v>
      </c>
      <c r="D173">
        <f t="shared" si="20"/>
        <v>2</v>
      </c>
      <c r="E173">
        <f t="shared" si="18"/>
        <v>1008402</v>
      </c>
      <c r="F173">
        <f>INDEX(索引!$P$5:$AC$12,MATCH($D173,索引!$M$5:$M$12,0),MATCH(F$6,索引!$P$4:$AC$4,0))*ROUND(VLOOKUP($B173,原始数值!$A:$E,F$2,0)*VLOOKUP($C173,索引!$A:$D,2,0)*VLOOKUP(D173,索引!$M:$X,索引!$T$1,0),F$3)</f>
        <v>0</v>
      </c>
      <c r="G173">
        <f>INDEX(索引!$P$5:$AC$12,MATCH($D173,索引!$M$5:$M$12,0),MATCH(G$6,索引!$P$4:$AC$4,0))*ROUND(VLOOKUP($B173,原始数值!$A:$E,G$2,0)*VLOOKUP($C173,索引!$A:$D,2,0),G$3)</f>
        <v>360</v>
      </c>
      <c r="H173">
        <f>INDEX(索引!$P$5:$AC$12,MATCH($D173,索引!$M$5:$M$12,0),MATCH(H$6,索引!$P$4:$AC$4,0))*ROUND(VLOOKUP($B173,原始数值!$A:$E,H$2,0)*VLOOKUP($C173,索引!$A:$D,2,0),H$3)</f>
        <v>0</v>
      </c>
      <c r="I173">
        <f>INDEX(索引!$P$5:$AC$12,MATCH($D173,索引!$M$5:$M$12,0),MATCH(I$6,索引!$P$4:$AC$4,0))*ROUND(VLOOKUP($B173,原始数值!$A:$E,I$2,0)*VLOOKUP($C173,索引!$A:$D,2,0),I$3)</f>
        <v>0</v>
      </c>
      <c r="J173">
        <f>VLOOKUP($D173,索引!$M:$U,J$2,0)</f>
        <v>0</v>
      </c>
      <c r="K173">
        <f>VLOOKUP($D173,索引!$M:$X,K$2,0)*(VLOOKUP($C173,索引!$A:$I,K$2-5,0)/100)</f>
        <v>0</v>
      </c>
      <c r="L173">
        <f>VLOOKUP($D173,索引!$M:$X,L$2,0)*(VLOOKUP($C173,索引!$A:$I,L$2-5,0)/100)</f>
        <v>0</v>
      </c>
      <c r="M173">
        <f>VLOOKUP($D173,索引!$M:$Y,M$2,0)*(VLOOKUP($C173,索引!$A:$J,M$2-5,0)/100)</f>
        <v>0</v>
      </c>
      <c r="N173">
        <f>VLOOKUP($D173,索引!$M:$Z,N$2,0)*(VLOOKUP($C173,索引!$A:$K,N$2-5,0)/100)</f>
        <v>0</v>
      </c>
      <c r="P173">
        <f t="shared" si="17"/>
        <v>1014402</v>
      </c>
      <c r="Q173" t="str">
        <f t="shared" si="19"/>
        <v>EquipName_1014402</v>
      </c>
      <c r="R173" t="str">
        <f>INDEX(索引!$AF$5:$AI$29,MATCH($B173,索引!$AE$5:$AE$29,0),MATCH($C173,索引!$AF$4:$AI$4))&amp;VLOOKUP($D173,索引!$M$4:$N$12,2,0)</f>
        <v>大贤者护甲</v>
      </c>
      <c r="S173" t="str">
        <f>INDEX(索引!$AL$5:$AO$29,MATCH($B173,索引!$AK$5:$AK$29,0),MATCH($C173,索引!$AL$4:$AO$4))&amp;" "&amp;VLOOKUP($D173,索引!$M$4:$O$12,3,0)</f>
        <v>Oracle Armor</v>
      </c>
    </row>
    <row r="174" spans="1:19" x14ac:dyDescent="0.2">
      <c r="A174">
        <f t="shared" si="21"/>
        <v>1014403</v>
      </c>
      <c r="B174" s="16">
        <v>14</v>
      </c>
      <c r="C174" s="11">
        <f t="shared" si="22"/>
        <v>4</v>
      </c>
      <c r="D174">
        <f t="shared" si="20"/>
        <v>3</v>
      </c>
      <c r="E174">
        <f t="shared" si="18"/>
        <v>1008403</v>
      </c>
      <c r="F174">
        <f>INDEX(索引!$P$5:$AC$12,MATCH($D174,索引!$M$5:$M$12,0),MATCH(F$6,索引!$P$4:$AC$4,0))*ROUND(VLOOKUP($B174,原始数值!$A:$E,F$2,0)*VLOOKUP($C174,索引!$A:$D,2,0)*VLOOKUP(D174,索引!$M:$X,索引!$T$1,0),F$3)</f>
        <v>0</v>
      </c>
      <c r="G174">
        <f>INDEX(索引!$P$5:$AC$12,MATCH($D174,索引!$M$5:$M$12,0),MATCH(G$6,索引!$P$4:$AC$4,0))*ROUND(VLOOKUP($B174,原始数值!$A:$E,G$2,0)*VLOOKUP($C174,索引!$A:$D,2,0),G$3)</f>
        <v>0</v>
      </c>
      <c r="H174">
        <f>INDEX(索引!$P$5:$AC$12,MATCH($D174,索引!$M$5:$M$12,0),MATCH(H$6,索引!$P$4:$AC$4,0))*ROUND(VLOOKUP($B174,原始数值!$A:$E,H$2,0)*VLOOKUP($C174,索引!$A:$D,2,0),H$3)</f>
        <v>180</v>
      </c>
      <c r="I174">
        <f>INDEX(索引!$P$5:$AC$12,MATCH($D174,索引!$M$5:$M$12,0),MATCH(I$6,索引!$P$4:$AC$4,0))*ROUND(VLOOKUP($B174,原始数值!$A:$E,I$2,0)*VLOOKUP($C174,索引!$A:$D,2,0),I$3)</f>
        <v>0</v>
      </c>
      <c r="J174">
        <f>VLOOKUP($D174,索引!$M:$U,J$2,0)</f>
        <v>0</v>
      </c>
      <c r="K174">
        <f>VLOOKUP($D174,索引!$M:$X,K$2,0)*(VLOOKUP($C174,索引!$A:$I,K$2-5,0)/100)</f>
        <v>0</v>
      </c>
      <c r="L174">
        <f>VLOOKUP($D174,索引!$M:$X,L$2,0)*(VLOOKUP($C174,索引!$A:$I,L$2-5,0)/100)</f>
        <v>0</v>
      </c>
      <c r="M174">
        <f>VLOOKUP($D174,索引!$M:$Y,M$2,0)*(VLOOKUP($C174,索引!$A:$J,M$2-5,0)/100)</f>
        <v>0</v>
      </c>
      <c r="N174">
        <f>VLOOKUP($D174,索引!$M:$Z,N$2,0)*(VLOOKUP($C174,索引!$A:$K,N$2-5,0)/100)</f>
        <v>0</v>
      </c>
      <c r="P174">
        <f t="shared" si="17"/>
        <v>1014403</v>
      </c>
      <c r="Q174" t="str">
        <f t="shared" si="19"/>
        <v>EquipName_1014403</v>
      </c>
      <c r="R174" t="str">
        <f>INDEX(索引!$AF$5:$AI$29,MATCH($B174,索引!$AE$5:$AE$29,0),MATCH($C174,索引!$AF$4:$AI$4))&amp;VLOOKUP($D174,索引!$M$4:$N$12,2,0)</f>
        <v>大贤者头盔</v>
      </c>
      <c r="S174" t="str">
        <f>INDEX(索引!$AL$5:$AO$29,MATCH($B174,索引!$AK$5:$AK$29,0),MATCH($C174,索引!$AL$4:$AO$4))&amp;" "&amp;VLOOKUP($D174,索引!$M$4:$O$12,3,0)</f>
        <v>Oracle Helmet</v>
      </c>
    </row>
    <row r="175" spans="1:19" x14ac:dyDescent="0.2">
      <c r="A175">
        <f t="shared" si="21"/>
        <v>1014404</v>
      </c>
      <c r="B175" s="16">
        <v>14</v>
      </c>
      <c r="C175" s="11">
        <f t="shared" si="22"/>
        <v>4</v>
      </c>
      <c r="D175">
        <f t="shared" si="20"/>
        <v>4</v>
      </c>
      <c r="E175">
        <f t="shared" si="18"/>
        <v>1008404</v>
      </c>
      <c r="F175">
        <f>INDEX(索引!$P$5:$AC$12,MATCH($D175,索引!$M$5:$M$12,0),MATCH(F$6,索引!$P$4:$AC$4,0))*ROUND(VLOOKUP($B175,原始数值!$A:$E,F$2,0)*VLOOKUP($C175,索引!$A:$D,2,0)*VLOOKUP(D175,索引!$M:$X,索引!$T$1,0),F$3)</f>
        <v>0</v>
      </c>
      <c r="G175">
        <f>INDEX(索引!$P$5:$AC$12,MATCH($D175,索引!$M$5:$M$12,0),MATCH(G$6,索引!$P$4:$AC$4,0))*ROUND(VLOOKUP($B175,原始数值!$A:$E,G$2,0)*VLOOKUP($C175,索引!$A:$D,2,0),G$3)</f>
        <v>0</v>
      </c>
      <c r="H175">
        <f>INDEX(索引!$P$5:$AC$12,MATCH($D175,索引!$M$5:$M$12,0),MATCH(H$6,索引!$P$4:$AC$4,0))*ROUND(VLOOKUP($B175,原始数值!$A:$E,H$2,0)*VLOOKUP($C175,索引!$A:$D,2,0),H$3)</f>
        <v>0</v>
      </c>
      <c r="I175">
        <f>INDEX(索引!$P$5:$AC$12,MATCH($D175,索引!$M$5:$M$12,0),MATCH(I$6,索引!$P$4:$AC$4,0))*ROUND(VLOOKUP($B175,原始数值!$A:$E,I$2,0)*VLOOKUP($C175,索引!$A:$D,2,0),I$3)</f>
        <v>28</v>
      </c>
      <c r="J175">
        <f>VLOOKUP($D175,索引!$M:$U,J$2,0)</f>
        <v>0</v>
      </c>
      <c r="K175">
        <f>VLOOKUP($D175,索引!$M:$X,K$2,0)*(VLOOKUP($C175,索引!$A:$I,K$2-5,0)/100)</f>
        <v>0</v>
      </c>
      <c r="L175">
        <f>VLOOKUP($D175,索引!$M:$X,L$2,0)*(VLOOKUP($C175,索引!$A:$I,L$2-5,0)/100)</f>
        <v>0</v>
      </c>
      <c r="M175">
        <f>VLOOKUP($D175,索引!$M:$Y,M$2,0)*(VLOOKUP($C175,索引!$A:$J,M$2-5,0)/100)</f>
        <v>0</v>
      </c>
      <c r="N175">
        <f>VLOOKUP($D175,索引!$M:$Z,N$2,0)*(VLOOKUP($C175,索引!$A:$K,N$2-5,0)/100)</f>
        <v>0</v>
      </c>
      <c r="P175">
        <f t="shared" si="17"/>
        <v>1014404</v>
      </c>
      <c r="Q175" t="str">
        <f t="shared" si="19"/>
        <v>EquipName_1014404</v>
      </c>
      <c r="R175" t="str">
        <f>INDEX(索引!$AF$5:$AI$29,MATCH($B175,索引!$AE$5:$AE$29,0),MATCH($C175,索引!$AF$4:$AI$4))&amp;VLOOKUP($D175,索引!$M$4:$N$12,2,0)</f>
        <v>大贤者鞋子</v>
      </c>
      <c r="S175" t="str">
        <f>INDEX(索引!$AL$5:$AO$29,MATCH($B175,索引!$AK$5:$AK$29,0),MATCH($C175,索引!$AL$4:$AO$4))&amp;" "&amp;VLOOKUP($D175,索引!$M$4:$O$12,3,0)</f>
        <v>Oracle Boots</v>
      </c>
    </row>
    <row r="176" spans="1:19" x14ac:dyDescent="0.2">
      <c r="A176">
        <f t="shared" si="21"/>
        <v>1016111</v>
      </c>
      <c r="B176" s="15">
        <v>16</v>
      </c>
      <c r="C176" s="55">
        <v>1</v>
      </c>
      <c r="D176">
        <f t="shared" si="20"/>
        <v>11</v>
      </c>
      <c r="E176">
        <f t="shared" si="18"/>
        <v>1008111</v>
      </c>
      <c r="F176">
        <f>INDEX(索引!$P$5:$AC$12,MATCH($D176,索引!$M$5:$M$12,0),MATCH(F$6,索引!$P$4:$AC$4,0))*ROUND(VLOOKUP($B176,原始数值!$A:$E,F$2,0)*VLOOKUP($C176,索引!$A:$D,2,0)*VLOOKUP(D176,索引!$M:$X,索引!$T$1,0),F$3)</f>
        <v>18</v>
      </c>
      <c r="G176">
        <f>INDEX(索引!$P$5:$AC$12,MATCH($D176,索引!$M$5:$M$12,0),MATCH(G$6,索引!$P$4:$AC$4,0))*ROUND(VLOOKUP($B176,原始数值!$A:$E,G$2,0)*VLOOKUP($C176,索引!$A:$D,2,0),G$3)</f>
        <v>0</v>
      </c>
      <c r="H176">
        <f>INDEX(索引!$P$5:$AC$12,MATCH($D176,索引!$M$5:$M$12,0),MATCH(H$6,索引!$P$4:$AC$4,0))*ROUND(VLOOKUP($B176,原始数值!$A:$E,H$2,0)*VLOOKUP($C176,索引!$A:$D,2,0),H$3)</f>
        <v>0</v>
      </c>
      <c r="I176">
        <f>INDEX(索引!$P$5:$AC$12,MATCH($D176,索引!$M$5:$M$12,0),MATCH(I$6,索引!$P$4:$AC$4,0))*ROUND(VLOOKUP($B176,原始数值!$A:$E,I$2,0)*VLOOKUP($C176,索引!$A:$D,2,0),I$3)</f>
        <v>0</v>
      </c>
      <c r="J176">
        <f>VLOOKUP($D176,索引!$M:$U,J$2,0)</f>
        <v>2</v>
      </c>
      <c r="K176">
        <f>VLOOKUP($D176,索引!$M:$X,K$2,0)*(VLOOKUP($C176,索引!$A:$I,K$2-5,0)/100)</f>
        <v>0.1</v>
      </c>
      <c r="L176">
        <f>VLOOKUP($D176,索引!$M:$X,L$2,0)*(VLOOKUP($C176,索引!$A:$I,L$2-5,0)/100)</f>
        <v>0</v>
      </c>
      <c r="M176">
        <f>VLOOKUP($D176,索引!$M:$Y,M$2,0)*(VLOOKUP($C176,索引!$A:$J,M$2-5,0)/100)</f>
        <v>0</v>
      </c>
      <c r="N176">
        <f>VLOOKUP($D176,索引!$M:$Z,N$2,0)*(VLOOKUP($C176,索引!$A:$K,N$2-5,0)/100)</f>
        <v>0</v>
      </c>
      <c r="P176">
        <f t="shared" si="17"/>
        <v>1016111</v>
      </c>
      <c r="Q176" t="str">
        <f t="shared" si="19"/>
        <v>EquipName_1016111</v>
      </c>
      <c r="R176" t="str">
        <f>INDEX(索引!$AF$5:$AI$29,MATCH($B176,索引!$AE$5:$AE$29,0),MATCH($C176,索引!$AF$4:$AI$4))&amp;VLOOKUP($D176,索引!$M$4:$N$12,2,0)</f>
        <v>信徒剑</v>
      </c>
      <c r="S176" t="str">
        <f>INDEX(索引!$AL$5:$AO$29,MATCH($B176,索引!$AK$5:$AK$29,0),MATCH($C176,索引!$AL$4:$AO$4))&amp;" "&amp;VLOOKUP($D176,索引!$M$4:$O$12,3,0)</f>
        <v>Believer Sword</v>
      </c>
    </row>
    <row r="177" spans="1:19" x14ac:dyDescent="0.2">
      <c r="A177">
        <f t="shared" si="21"/>
        <v>1016112</v>
      </c>
      <c r="B177" s="15">
        <v>16</v>
      </c>
      <c r="C177" s="55">
        <v>1</v>
      </c>
      <c r="D177">
        <f t="shared" si="20"/>
        <v>12</v>
      </c>
      <c r="E177">
        <f t="shared" si="18"/>
        <v>1008112</v>
      </c>
      <c r="F177">
        <f>INDEX(索引!$P$5:$AC$12,MATCH($D177,索引!$M$5:$M$12,0),MATCH(F$6,索引!$P$4:$AC$4,0))*ROUND(VLOOKUP($B177,原始数值!$A:$E,F$2,0)*VLOOKUP($C177,索引!$A:$D,2,0)*VLOOKUP(D177,索引!$M:$X,索引!$T$1,0),F$3)</f>
        <v>21</v>
      </c>
      <c r="G177">
        <f>INDEX(索引!$P$5:$AC$12,MATCH($D177,索引!$M$5:$M$12,0),MATCH(G$6,索引!$P$4:$AC$4,0))*ROUND(VLOOKUP($B177,原始数值!$A:$E,G$2,0)*VLOOKUP($C177,索引!$A:$D,2,0),G$3)</f>
        <v>0</v>
      </c>
      <c r="H177">
        <f>INDEX(索引!$P$5:$AC$12,MATCH($D177,索引!$M$5:$M$12,0),MATCH(H$6,索引!$P$4:$AC$4,0))*ROUND(VLOOKUP($B177,原始数值!$A:$E,H$2,0)*VLOOKUP($C177,索引!$A:$D,2,0),H$3)</f>
        <v>0</v>
      </c>
      <c r="I177">
        <f>INDEX(索引!$P$5:$AC$12,MATCH($D177,索引!$M$5:$M$12,0),MATCH(I$6,索引!$P$4:$AC$4,0))*ROUND(VLOOKUP($B177,原始数值!$A:$E,I$2,0)*VLOOKUP($C177,索引!$A:$D,2,0),I$3)</f>
        <v>0</v>
      </c>
      <c r="J177">
        <f>VLOOKUP($D177,索引!$M:$U,J$2,0)</f>
        <v>1</v>
      </c>
      <c r="K177">
        <f>VLOOKUP($D177,索引!$M:$X,K$2,0)*(VLOOKUP($C177,索引!$A:$I,K$2-5,0)/100)</f>
        <v>0</v>
      </c>
      <c r="L177">
        <f>VLOOKUP($D177,索引!$M:$X,L$2,0)*(VLOOKUP($C177,索引!$A:$I,L$2-5,0)/100)</f>
        <v>0</v>
      </c>
      <c r="M177">
        <f>VLOOKUP($D177,索引!$M:$Y,M$2,0)*(VLOOKUP($C177,索引!$A:$J,M$2-5,0)/100)</f>
        <v>30</v>
      </c>
      <c r="N177">
        <f>VLOOKUP($D177,索引!$M:$Z,N$2,0)*(VLOOKUP($C177,索引!$A:$K,N$2-5,0)/100)</f>
        <v>0</v>
      </c>
      <c r="P177">
        <f t="shared" si="17"/>
        <v>1016112</v>
      </c>
      <c r="Q177" t="str">
        <f t="shared" si="19"/>
        <v>EquipName_1016112</v>
      </c>
      <c r="R177" t="str">
        <f>INDEX(索引!$AF$5:$AI$29,MATCH($B177,索引!$AE$5:$AE$29,0),MATCH($C177,索引!$AF$4:$AI$4))&amp;VLOOKUP($D177,索引!$M$4:$N$12,2,0)</f>
        <v>信徒杖</v>
      </c>
      <c r="S177" t="str">
        <f>INDEX(索引!$AL$5:$AO$29,MATCH($B177,索引!$AK$5:$AK$29,0),MATCH($C177,索引!$AL$4:$AO$4))&amp;" "&amp;VLOOKUP($D177,索引!$M$4:$O$12,3,0)</f>
        <v>Believer Staff</v>
      </c>
    </row>
    <row r="178" spans="1:19" x14ac:dyDescent="0.2">
      <c r="A178">
        <f t="shared" si="21"/>
        <v>1016113</v>
      </c>
      <c r="B178" s="15">
        <v>16</v>
      </c>
      <c r="C178" s="55">
        <v>1</v>
      </c>
      <c r="D178">
        <f t="shared" si="20"/>
        <v>13</v>
      </c>
      <c r="E178">
        <f t="shared" si="18"/>
        <v>1008113</v>
      </c>
      <c r="F178">
        <f>INDEX(索引!$P$5:$AC$12,MATCH($D178,索引!$M$5:$M$12,0),MATCH(F$6,索引!$P$4:$AC$4,0))*ROUND(VLOOKUP($B178,原始数值!$A:$E,F$2,0)*VLOOKUP($C178,索引!$A:$D,2,0)*VLOOKUP(D178,索引!$M:$X,索引!$T$1,0),F$3)</f>
        <v>19</v>
      </c>
      <c r="G178">
        <f>INDEX(索引!$P$5:$AC$12,MATCH($D178,索引!$M$5:$M$12,0),MATCH(G$6,索引!$P$4:$AC$4,0))*ROUND(VLOOKUP($B178,原始数值!$A:$E,G$2,0)*VLOOKUP($C178,索引!$A:$D,2,0),G$3)</f>
        <v>0</v>
      </c>
      <c r="H178">
        <f>INDEX(索引!$P$5:$AC$12,MATCH($D178,索引!$M$5:$M$12,0),MATCH(H$6,索引!$P$4:$AC$4,0))*ROUND(VLOOKUP($B178,原始数值!$A:$E,H$2,0)*VLOOKUP($C178,索引!$A:$D,2,0),H$3)</f>
        <v>0</v>
      </c>
      <c r="I178">
        <f>INDEX(索引!$P$5:$AC$12,MATCH($D178,索引!$M$5:$M$12,0),MATCH(I$6,索引!$P$4:$AC$4,0))*ROUND(VLOOKUP($B178,原始数值!$A:$E,I$2,0)*VLOOKUP($C178,索引!$A:$D,2,0),I$3)</f>
        <v>0</v>
      </c>
      <c r="J178">
        <f>VLOOKUP($D178,索引!$M:$U,J$2,0)</f>
        <v>1.75</v>
      </c>
      <c r="K178">
        <f>VLOOKUP($D178,索引!$M:$X,K$2,0)*(VLOOKUP($C178,索引!$A:$I,K$2-5,0)/100)</f>
        <v>0</v>
      </c>
      <c r="L178">
        <f>VLOOKUP($D178,索引!$M:$X,L$2,0)*(VLOOKUP($C178,索引!$A:$I,L$2-5,0)/100)</f>
        <v>40</v>
      </c>
      <c r="M178">
        <f>VLOOKUP($D178,索引!$M:$Y,M$2,0)*(VLOOKUP($C178,索引!$A:$J,M$2-5,0)/100)</f>
        <v>0</v>
      </c>
      <c r="N178">
        <f>VLOOKUP($D178,索引!$M:$Z,N$2,0)*(VLOOKUP($C178,索引!$A:$K,N$2-5,0)/100)</f>
        <v>0</v>
      </c>
      <c r="P178">
        <f t="shared" si="17"/>
        <v>1016113</v>
      </c>
      <c r="Q178" t="str">
        <f t="shared" si="19"/>
        <v>EquipName_1016113</v>
      </c>
      <c r="R178" t="str">
        <f>INDEX(索引!$AF$5:$AI$29,MATCH($B178,索引!$AE$5:$AE$29,0),MATCH($C178,索引!$AF$4:$AI$4))&amp;VLOOKUP($D178,索引!$M$4:$N$12,2,0)</f>
        <v>信徒弓</v>
      </c>
      <c r="S178" t="str">
        <f>INDEX(索引!$AL$5:$AO$29,MATCH($B178,索引!$AK$5:$AK$29,0),MATCH($C178,索引!$AL$4:$AO$4))&amp;" "&amp;VLOOKUP($D178,索引!$M$4:$O$12,3,0)</f>
        <v>Believer Bow</v>
      </c>
    </row>
    <row r="179" spans="1:19" x14ac:dyDescent="0.2">
      <c r="A179">
        <f t="shared" si="21"/>
        <v>1016102</v>
      </c>
      <c r="B179" s="15">
        <v>16</v>
      </c>
      <c r="C179" s="55">
        <v>1</v>
      </c>
      <c r="D179">
        <f t="shared" si="20"/>
        <v>2</v>
      </c>
      <c r="E179">
        <f t="shared" si="18"/>
        <v>1008102</v>
      </c>
      <c r="F179">
        <f>INDEX(索引!$P$5:$AC$12,MATCH($D179,索引!$M$5:$M$12,0),MATCH(F$6,索引!$P$4:$AC$4,0))*ROUND(VLOOKUP($B179,原始数值!$A:$E,F$2,0)*VLOOKUP($C179,索引!$A:$D,2,0)*VLOOKUP(D179,索引!$M:$X,索引!$T$1,0),F$3)</f>
        <v>0</v>
      </c>
      <c r="G179">
        <f>INDEX(索引!$P$5:$AC$12,MATCH($D179,索引!$M$5:$M$12,0),MATCH(G$6,索引!$P$4:$AC$4,0))*ROUND(VLOOKUP($B179,原始数值!$A:$E,G$2,0)*VLOOKUP($C179,索引!$A:$D,2,0),G$3)</f>
        <v>100</v>
      </c>
      <c r="H179">
        <f>INDEX(索引!$P$5:$AC$12,MATCH($D179,索引!$M$5:$M$12,0),MATCH(H$6,索引!$P$4:$AC$4,0))*ROUND(VLOOKUP($B179,原始数值!$A:$E,H$2,0)*VLOOKUP($C179,索引!$A:$D,2,0),H$3)</f>
        <v>0</v>
      </c>
      <c r="I179">
        <f>INDEX(索引!$P$5:$AC$12,MATCH($D179,索引!$M$5:$M$12,0),MATCH(I$6,索引!$P$4:$AC$4,0))*ROUND(VLOOKUP($B179,原始数值!$A:$E,I$2,0)*VLOOKUP($C179,索引!$A:$D,2,0),I$3)</f>
        <v>0</v>
      </c>
      <c r="J179">
        <f>VLOOKUP($D179,索引!$M:$U,J$2,0)</f>
        <v>0</v>
      </c>
      <c r="K179">
        <f>VLOOKUP($D179,索引!$M:$X,K$2,0)*(VLOOKUP($C179,索引!$A:$I,K$2-5,0)/100)</f>
        <v>0</v>
      </c>
      <c r="L179">
        <f>VLOOKUP($D179,索引!$M:$X,L$2,0)*(VLOOKUP($C179,索引!$A:$I,L$2-5,0)/100)</f>
        <v>0</v>
      </c>
      <c r="M179">
        <f>VLOOKUP($D179,索引!$M:$Y,M$2,0)*(VLOOKUP($C179,索引!$A:$J,M$2-5,0)/100)</f>
        <v>0</v>
      </c>
      <c r="N179">
        <f>VLOOKUP($D179,索引!$M:$Z,N$2,0)*(VLOOKUP($C179,索引!$A:$K,N$2-5,0)/100)</f>
        <v>0</v>
      </c>
      <c r="P179">
        <f t="shared" si="17"/>
        <v>1016102</v>
      </c>
      <c r="Q179" t="str">
        <f t="shared" si="19"/>
        <v>EquipName_1016102</v>
      </c>
      <c r="R179" t="str">
        <f>INDEX(索引!$AF$5:$AI$29,MATCH($B179,索引!$AE$5:$AE$29,0),MATCH($C179,索引!$AF$4:$AI$4))&amp;VLOOKUP($D179,索引!$M$4:$N$12,2,0)</f>
        <v>信徒护甲</v>
      </c>
      <c r="S179" t="str">
        <f>INDEX(索引!$AL$5:$AO$29,MATCH($B179,索引!$AK$5:$AK$29,0),MATCH($C179,索引!$AL$4:$AO$4))&amp;" "&amp;VLOOKUP($D179,索引!$M$4:$O$12,3,0)</f>
        <v>Believer Armor</v>
      </c>
    </row>
    <row r="180" spans="1:19" x14ac:dyDescent="0.2">
      <c r="A180">
        <f t="shared" si="21"/>
        <v>1016103</v>
      </c>
      <c r="B180" s="15">
        <v>16</v>
      </c>
      <c r="C180" s="55">
        <v>1</v>
      </c>
      <c r="D180">
        <f t="shared" si="20"/>
        <v>3</v>
      </c>
      <c r="E180">
        <f t="shared" si="18"/>
        <v>1008103</v>
      </c>
      <c r="F180">
        <f>INDEX(索引!$P$5:$AC$12,MATCH($D180,索引!$M$5:$M$12,0),MATCH(F$6,索引!$P$4:$AC$4,0))*ROUND(VLOOKUP($B180,原始数值!$A:$E,F$2,0)*VLOOKUP($C180,索引!$A:$D,2,0)*VLOOKUP(D180,索引!$M:$X,索引!$T$1,0),F$3)</f>
        <v>0</v>
      </c>
      <c r="G180">
        <f>INDEX(索引!$P$5:$AC$12,MATCH($D180,索引!$M$5:$M$12,0),MATCH(G$6,索引!$P$4:$AC$4,0))*ROUND(VLOOKUP($B180,原始数值!$A:$E,G$2,0)*VLOOKUP($C180,索引!$A:$D,2,0),G$3)</f>
        <v>0</v>
      </c>
      <c r="H180">
        <f>INDEX(索引!$P$5:$AC$12,MATCH($D180,索引!$M$5:$M$12,0),MATCH(H$6,索引!$P$4:$AC$4,0))*ROUND(VLOOKUP($B180,原始数值!$A:$E,H$2,0)*VLOOKUP($C180,索引!$A:$D,2,0),H$3)</f>
        <v>51</v>
      </c>
      <c r="I180">
        <f>INDEX(索引!$P$5:$AC$12,MATCH($D180,索引!$M$5:$M$12,0),MATCH(I$6,索引!$P$4:$AC$4,0))*ROUND(VLOOKUP($B180,原始数值!$A:$E,I$2,0)*VLOOKUP($C180,索引!$A:$D,2,0),I$3)</f>
        <v>0</v>
      </c>
      <c r="J180">
        <f>VLOOKUP($D180,索引!$M:$U,J$2,0)</f>
        <v>0</v>
      </c>
      <c r="K180">
        <f>VLOOKUP($D180,索引!$M:$X,K$2,0)*(VLOOKUP($C180,索引!$A:$I,K$2-5,0)/100)</f>
        <v>0</v>
      </c>
      <c r="L180">
        <f>VLOOKUP($D180,索引!$M:$X,L$2,0)*(VLOOKUP($C180,索引!$A:$I,L$2-5,0)/100)</f>
        <v>0</v>
      </c>
      <c r="M180">
        <f>VLOOKUP($D180,索引!$M:$Y,M$2,0)*(VLOOKUP($C180,索引!$A:$J,M$2-5,0)/100)</f>
        <v>0</v>
      </c>
      <c r="N180">
        <f>VLOOKUP($D180,索引!$M:$Z,N$2,0)*(VLOOKUP($C180,索引!$A:$K,N$2-5,0)/100)</f>
        <v>0</v>
      </c>
      <c r="P180">
        <f t="shared" si="17"/>
        <v>1016103</v>
      </c>
      <c r="Q180" t="str">
        <f t="shared" si="19"/>
        <v>EquipName_1016103</v>
      </c>
      <c r="R180" t="str">
        <f>INDEX(索引!$AF$5:$AI$29,MATCH($B180,索引!$AE$5:$AE$29,0),MATCH($C180,索引!$AF$4:$AI$4))&amp;VLOOKUP($D180,索引!$M$4:$N$12,2,0)</f>
        <v>信徒头盔</v>
      </c>
      <c r="S180" t="str">
        <f>INDEX(索引!$AL$5:$AO$29,MATCH($B180,索引!$AK$5:$AK$29,0),MATCH($C180,索引!$AL$4:$AO$4))&amp;" "&amp;VLOOKUP($D180,索引!$M$4:$O$12,3,0)</f>
        <v>Believer Helmet</v>
      </c>
    </row>
    <row r="181" spans="1:19" x14ac:dyDescent="0.2">
      <c r="A181">
        <f t="shared" si="21"/>
        <v>1016104</v>
      </c>
      <c r="B181" s="15">
        <v>16</v>
      </c>
      <c r="C181" s="55">
        <v>1</v>
      </c>
      <c r="D181">
        <f t="shared" si="20"/>
        <v>4</v>
      </c>
      <c r="E181">
        <f t="shared" si="18"/>
        <v>1008104</v>
      </c>
      <c r="F181">
        <f>INDEX(索引!$P$5:$AC$12,MATCH($D181,索引!$M$5:$M$12,0),MATCH(F$6,索引!$P$4:$AC$4,0))*ROUND(VLOOKUP($B181,原始数值!$A:$E,F$2,0)*VLOOKUP($C181,索引!$A:$D,2,0)*VLOOKUP(D181,索引!$M:$X,索引!$T$1,0),F$3)</f>
        <v>0</v>
      </c>
      <c r="G181">
        <f>INDEX(索引!$P$5:$AC$12,MATCH($D181,索引!$M$5:$M$12,0),MATCH(G$6,索引!$P$4:$AC$4,0))*ROUND(VLOOKUP($B181,原始数值!$A:$E,G$2,0)*VLOOKUP($C181,索引!$A:$D,2,0),G$3)</f>
        <v>0</v>
      </c>
      <c r="H181">
        <f>INDEX(索引!$P$5:$AC$12,MATCH($D181,索引!$M$5:$M$12,0),MATCH(H$6,索引!$P$4:$AC$4,0))*ROUND(VLOOKUP($B181,原始数值!$A:$E,H$2,0)*VLOOKUP($C181,索引!$A:$D,2,0),H$3)</f>
        <v>0</v>
      </c>
      <c r="I181">
        <f>INDEX(索引!$P$5:$AC$12,MATCH($D181,索引!$M$5:$M$12,0),MATCH(I$6,索引!$P$4:$AC$4,0))*ROUND(VLOOKUP($B181,原始数值!$A:$E,I$2,0)*VLOOKUP($C181,索引!$A:$D,2,0),I$3)</f>
        <v>8</v>
      </c>
      <c r="J181">
        <f>VLOOKUP($D181,索引!$M:$U,J$2,0)</f>
        <v>0</v>
      </c>
      <c r="K181">
        <f>VLOOKUP($D181,索引!$M:$X,K$2,0)*(VLOOKUP($C181,索引!$A:$I,K$2-5,0)/100)</f>
        <v>0</v>
      </c>
      <c r="L181">
        <f>VLOOKUP($D181,索引!$M:$X,L$2,0)*(VLOOKUP($C181,索引!$A:$I,L$2-5,0)/100)</f>
        <v>0</v>
      </c>
      <c r="M181">
        <f>VLOOKUP($D181,索引!$M:$Y,M$2,0)*(VLOOKUP($C181,索引!$A:$J,M$2-5,0)/100)</f>
        <v>0</v>
      </c>
      <c r="N181">
        <f>VLOOKUP($D181,索引!$M:$Z,N$2,0)*(VLOOKUP($C181,索引!$A:$K,N$2-5,0)/100)</f>
        <v>0</v>
      </c>
      <c r="P181">
        <f t="shared" si="17"/>
        <v>1016104</v>
      </c>
      <c r="Q181" t="str">
        <f t="shared" si="19"/>
        <v>EquipName_1016104</v>
      </c>
      <c r="R181" t="str">
        <f>INDEX(索引!$AF$5:$AI$29,MATCH($B181,索引!$AE$5:$AE$29,0),MATCH($C181,索引!$AF$4:$AI$4))&amp;VLOOKUP($D181,索引!$M$4:$N$12,2,0)</f>
        <v>信徒鞋子</v>
      </c>
      <c r="S181" t="str">
        <f>INDEX(索引!$AL$5:$AO$29,MATCH($B181,索引!$AK$5:$AK$29,0),MATCH($C181,索引!$AL$4:$AO$4))&amp;" "&amp;VLOOKUP($D181,索引!$M$4:$O$12,3,0)</f>
        <v>Believer Boots</v>
      </c>
    </row>
    <row r="182" spans="1:19" x14ac:dyDescent="0.2">
      <c r="A182">
        <f t="shared" si="21"/>
        <v>1016211</v>
      </c>
      <c r="B182" s="15">
        <v>16</v>
      </c>
      <c r="C182" s="14">
        <f t="shared" ref="C182:C199" si="23">C176+1</f>
        <v>2</v>
      </c>
      <c r="D182">
        <f t="shared" si="20"/>
        <v>11</v>
      </c>
      <c r="E182">
        <f t="shared" si="18"/>
        <v>1008211</v>
      </c>
      <c r="F182">
        <f>INDEX(索引!$P$5:$AC$12,MATCH($D182,索引!$M$5:$M$12,0),MATCH(F$6,索引!$P$4:$AC$4,0))*ROUND(VLOOKUP($B182,原始数值!$A:$E,F$2,0)*VLOOKUP($C182,索引!$A:$D,2,0)*VLOOKUP(D182,索引!$M:$X,索引!$T$1,0),F$3)</f>
        <v>35</v>
      </c>
      <c r="G182">
        <f>INDEX(索引!$P$5:$AC$12,MATCH($D182,索引!$M$5:$M$12,0),MATCH(G$6,索引!$P$4:$AC$4,0))*ROUND(VLOOKUP($B182,原始数值!$A:$E,G$2,0)*VLOOKUP($C182,索引!$A:$D,2,0),G$3)</f>
        <v>0</v>
      </c>
      <c r="H182">
        <f>INDEX(索引!$P$5:$AC$12,MATCH($D182,索引!$M$5:$M$12,0),MATCH(H$6,索引!$P$4:$AC$4,0))*ROUND(VLOOKUP($B182,原始数值!$A:$E,H$2,0)*VLOOKUP($C182,索引!$A:$D,2,0),H$3)</f>
        <v>0</v>
      </c>
      <c r="I182">
        <f>INDEX(索引!$P$5:$AC$12,MATCH($D182,索引!$M$5:$M$12,0),MATCH(I$6,索引!$P$4:$AC$4,0))*ROUND(VLOOKUP($B182,原始数值!$A:$E,I$2,0)*VLOOKUP($C182,索引!$A:$D,2,0),I$3)</f>
        <v>0</v>
      </c>
      <c r="J182">
        <f>VLOOKUP($D182,索引!$M:$U,J$2,0)</f>
        <v>2</v>
      </c>
      <c r="K182">
        <f>VLOOKUP($D182,索引!$M:$X,K$2,0)*(VLOOKUP($C182,索引!$A:$I,K$2-5,0)/100)</f>
        <v>0.15000000000000002</v>
      </c>
      <c r="L182">
        <f>VLOOKUP($D182,索引!$M:$X,L$2,0)*(VLOOKUP($C182,索引!$A:$I,L$2-5,0)/100)</f>
        <v>0</v>
      </c>
      <c r="M182">
        <f>VLOOKUP($D182,索引!$M:$Y,M$2,0)*(VLOOKUP($C182,索引!$A:$J,M$2-5,0)/100)</f>
        <v>0</v>
      </c>
      <c r="N182">
        <f>VLOOKUP($D182,索引!$M:$Z,N$2,0)*(VLOOKUP($C182,索引!$A:$K,N$2-5,0)/100)</f>
        <v>0</v>
      </c>
      <c r="P182">
        <f t="shared" si="17"/>
        <v>1016211</v>
      </c>
      <c r="Q182" t="str">
        <f t="shared" si="19"/>
        <v>EquipName_1016211</v>
      </c>
      <c r="R182" t="str">
        <f>INDEX(索引!$AF$5:$AI$29,MATCH($B182,索引!$AE$5:$AE$29,0),MATCH($C182,索引!$AF$4:$AI$4))&amp;VLOOKUP($D182,索引!$M$4:$N$12,2,0)</f>
        <v>信徒剑</v>
      </c>
      <c r="S182" t="str">
        <f>INDEX(索引!$AL$5:$AO$29,MATCH($B182,索引!$AK$5:$AK$29,0),MATCH($C182,索引!$AL$4:$AO$4))&amp;" "&amp;VLOOKUP($D182,索引!$M$4:$O$12,3,0)</f>
        <v>Believer Sword</v>
      </c>
    </row>
    <row r="183" spans="1:19" x14ac:dyDescent="0.2">
      <c r="A183">
        <f t="shared" si="21"/>
        <v>1016212</v>
      </c>
      <c r="B183" s="15">
        <v>16</v>
      </c>
      <c r="C183" s="14">
        <f t="shared" si="23"/>
        <v>2</v>
      </c>
      <c r="D183">
        <f t="shared" si="20"/>
        <v>12</v>
      </c>
      <c r="E183">
        <f t="shared" si="18"/>
        <v>1008212</v>
      </c>
      <c r="F183">
        <f>INDEX(索引!$P$5:$AC$12,MATCH($D183,索引!$M$5:$M$12,0),MATCH(F$6,索引!$P$4:$AC$4,0))*ROUND(VLOOKUP($B183,原始数值!$A:$E,F$2,0)*VLOOKUP($C183,索引!$A:$D,2,0)*VLOOKUP(D183,索引!$M:$X,索引!$T$1,0),F$3)</f>
        <v>42</v>
      </c>
      <c r="G183">
        <f>INDEX(索引!$P$5:$AC$12,MATCH($D183,索引!$M$5:$M$12,0),MATCH(G$6,索引!$P$4:$AC$4,0))*ROUND(VLOOKUP($B183,原始数值!$A:$E,G$2,0)*VLOOKUP($C183,索引!$A:$D,2,0),G$3)</f>
        <v>0</v>
      </c>
      <c r="H183">
        <f>INDEX(索引!$P$5:$AC$12,MATCH($D183,索引!$M$5:$M$12,0),MATCH(H$6,索引!$P$4:$AC$4,0))*ROUND(VLOOKUP($B183,原始数值!$A:$E,H$2,0)*VLOOKUP($C183,索引!$A:$D,2,0),H$3)</f>
        <v>0</v>
      </c>
      <c r="I183">
        <f>INDEX(索引!$P$5:$AC$12,MATCH($D183,索引!$M$5:$M$12,0),MATCH(I$6,索引!$P$4:$AC$4,0))*ROUND(VLOOKUP($B183,原始数值!$A:$E,I$2,0)*VLOOKUP($C183,索引!$A:$D,2,0),I$3)</f>
        <v>0</v>
      </c>
      <c r="J183">
        <f>VLOOKUP($D183,索引!$M:$U,J$2,0)</f>
        <v>1</v>
      </c>
      <c r="K183">
        <f>VLOOKUP($D183,索引!$M:$X,K$2,0)*(VLOOKUP($C183,索引!$A:$I,K$2-5,0)/100)</f>
        <v>0</v>
      </c>
      <c r="L183">
        <f>VLOOKUP($D183,索引!$M:$X,L$2,0)*(VLOOKUP($C183,索引!$A:$I,L$2-5,0)/100)</f>
        <v>0</v>
      </c>
      <c r="M183">
        <f>VLOOKUP($D183,索引!$M:$Y,M$2,0)*(VLOOKUP($C183,索引!$A:$J,M$2-5,0)/100)</f>
        <v>36</v>
      </c>
      <c r="N183">
        <f>VLOOKUP($D183,索引!$M:$Z,N$2,0)*(VLOOKUP($C183,索引!$A:$K,N$2-5,0)/100)</f>
        <v>0</v>
      </c>
      <c r="P183">
        <f t="shared" si="17"/>
        <v>1016212</v>
      </c>
      <c r="Q183" t="str">
        <f t="shared" si="19"/>
        <v>EquipName_1016212</v>
      </c>
      <c r="R183" t="str">
        <f>INDEX(索引!$AF$5:$AI$29,MATCH($B183,索引!$AE$5:$AE$29,0),MATCH($C183,索引!$AF$4:$AI$4))&amp;VLOOKUP($D183,索引!$M$4:$N$12,2,0)</f>
        <v>信徒杖</v>
      </c>
      <c r="S183" t="str">
        <f>INDEX(索引!$AL$5:$AO$29,MATCH($B183,索引!$AK$5:$AK$29,0),MATCH($C183,索引!$AL$4:$AO$4))&amp;" "&amp;VLOOKUP($D183,索引!$M$4:$O$12,3,0)</f>
        <v>Believer Staff</v>
      </c>
    </row>
    <row r="184" spans="1:19" x14ac:dyDescent="0.2">
      <c r="A184">
        <f t="shared" si="21"/>
        <v>1016213</v>
      </c>
      <c r="B184" s="15">
        <v>16</v>
      </c>
      <c r="C184" s="14">
        <f t="shared" si="23"/>
        <v>2</v>
      </c>
      <c r="D184">
        <f t="shared" si="20"/>
        <v>13</v>
      </c>
      <c r="E184">
        <f t="shared" si="18"/>
        <v>1008213</v>
      </c>
      <c r="F184">
        <f>INDEX(索引!$P$5:$AC$12,MATCH($D184,索引!$M$5:$M$12,0),MATCH(F$6,索引!$P$4:$AC$4,0))*ROUND(VLOOKUP($B184,原始数值!$A:$E,F$2,0)*VLOOKUP($C184,索引!$A:$D,2,0)*VLOOKUP(D184,索引!$M:$X,索引!$T$1,0),F$3)</f>
        <v>39</v>
      </c>
      <c r="G184">
        <f>INDEX(索引!$P$5:$AC$12,MATCH($D184,索引!$M$5:$M$12,0),MATCH(G$6,索引!$P$4:$AC$4,0))*ROUND(VLOOKUP($B184,原始数值!$A:$E,G$2,0)*VLOOKUP($C184,索引!$A:$D,2,0),G$3)</f>
        <v>0</v>
      </c>
      <c r="H184">
        <f>INDEX(索引!$P$5:$AC$12,MATCH($D184,索引!$M$5:$M$12,0),MATCH(H$6,索引!$P$4:$AC$4,0))*ROUND(VLOOKUP($B184,原始数值!$A:$E,H$2,0)*VLOOKUP($C184,索引!$A:$D,2,0),H$3)</f>
        <v>0</v>
      </c>
      <c r="I184">
        <f>INDEX(索引!$P$5:$AC$12,MATCH($D184,索引!$M$5:$M$12,0),MATCH(I$6,索引!$P$4:$AC$4,0))*ROUND(VLOOKUP($B184,原始数值!$A:$E,I$2,0)*VLOOKUP($C184,索引!$A:$D,2,0),I$3)</f>
        <v>0</v>
      </c>
      <c r="J184">
        <f>VLOOKUP($D184,索引!$M:$U,J$2,0)</f>
        <v>1.75</v>
      </c>
      <c r="K184">
        <f>VLOOKUP($D184,索引!$M:$X,K$2,0)*(VLOOKUP($C184,索引!$A:$I,K$2-5,0)/100)</f>
        <v>0</v>
      </c>
      <c r="L184">
        <f>VLOOKUP($D184,索引!$M:$X,L$2,0)*(VLOOKUP($C184,索引!$A:$I,L$2-5,0)/100)</f>
        <v>48</v>
      </c>
      <c r="M184">
        <f>VLOOKUP($D184,索引!$M:$Y,M$2,0)*(VLOOKUP($C184,索引!$A:$J,M$2-5,0)/100)</f>
        <v>0</v>
      </c>
      <c r="N184">
        <f>VLOOKUP($D184,索引!$M:$Z,N$2,0)*(VLOOKUP($C184,索引!$A:$K,N$2-5,0)/100)</f>
        <v>0</v>
      </c>
      <c r="P184">
        <f t="shared" si="17"/>
        <v>1016213</v>
      </c>
      <c r="Q184" t="str">
        <f t="shared" si="19"/>
        <v>EquipName_1016213</v>
      </c>
      <c r="R184" t="str">
        <f>INDEX(索引!$AF$5:$AI$29,MATCH($B184,索引!$AE$5:$AE$29,0),MATCH($C184,索引!$AF$4:$AI$4))&amp;VLOOKUP($D184,索引!$M$4:$N$12,2,0)</f>
        <v>信徒弓</v>
      </c>
      <c r="S184" t="str">
        <f>INDEX(索引!$AL$5:$AO$29,MATCH($B184,索引!$AK$5:$AK$29,0),MATCH($C184,索引!$AL$4:$AO$4))&amp;" "&amp;VLOOKUP($D184,索引!$M$4:$O$12,3,0)</f>
        <v>Believer Bow</v>
      </c>
    </row>
    <row r="185" spans="1:19" x14ac:dyDescent="0.2">
      <c r="A185">
        <f t="shared" si="21"/>
        <v>1016202</v>
      </c>
      <c r="B185" s="15">
        <v>16</v>
      </c>
      <c r="C185" s="14">
        <f t="shared" si="23"/>
        <v>2</v>
      </c>
      <c r="D185">
        <f t="shared" si="20"/>
        <v>2</v>
      </c>
      <c r="E185">
        <f t="shared" si="18"/>
        <v>1008202</v>
      </c>
      <c r="F185">
        <f>INDEX(索引!$P$5:$AC$12,MATCH($D185,索引!$M$5:$M$12,0),MATCH(F$6,索引!$P$4:$AC$4,0))*ROUND(VLOOKUP($B185,原始数值!$A:$E,F$2,0)*VLOOKUP($C185,索引!$A:$D,2,0)*VLOOKUP(D185,索引!$M:$X,索引!$T$1,0),F$3)</f>
        <v>0</v>
      </c>
      <c r="G185">
        <f>INDEX(索引!$P$5:$AC$12,MATCH($D185,索引!$M$5:$M$12,0),MATCH(G$6,索引!$P$4:$AC$4,0))*ROUND(VLOOKUP($B185,原始数值!$A:$E,G$2,0)*VLOOKUP($C185,索引!$A:$D,2,0),G$3)</f>
        <v>200</v>
      </c>
      <c r="H185">
        <f>INDEX(索引!$P$5:$AC$12,MATCH($D185,索引!$M$5:$M$12,0),MATCH(H$6,索引!$P$4:$AC$4,0))*ROUND(VLOOKUP($B185,原始数值!$A:$E,H$2,0)*VLOOKUP($C185,索引!$A:$D,2,0),H$3)</f>
        <v>0</v>
      </c>
      <c r="I185">
        <f>INDEX(索引!$P$5:$AC$12,MATCH($D185,索引!$M$5:$M$12,0),MATCH(I$6,索引!$P$4:$AC$4,0))*ROUND(VLOOKUP($B185,原始数值!$A:$E,I$2,0)*VLOOKUP($C185,索引!$A:$D,2,0),I$3)</f>
        <v>0</v>
      </c>
      <c r="J185">
        <f>VLOOKUP($D185,索引!$M:$U,J$2,0)</f>
        <v>0</v>
      </c>
      <c r="K185">
        <f>VLOOKUP($D185,索引!$M:$X,K$2,0)*(VLOOKUP($C185,索引!$A:$I,K$2-5,0)/100)</f>
        <v>0</v>
      </c>
      <c r="L185">
        <f>VLOOKUP($D185,索引!$M:$X,L$2,0)*(VLOOKUP($C185,索引!$A:$I,L$2-5,0)/100)</f>
        <v>0</v>
      </c>
      <c r="M185">
        <f>VLOOKUP($D185,索引!$M:$Y,M$2,0)*(VLOOKUP($C185,索引!$A:$J,M$2-5,0)/100)</f>
        <v>0</v>
      </c>
      <c r="N185">
        <f>VLOOKUP($D185,索引!$M:$Z,N$2,0)*(VLOOKUP($C185,索引!$A:$K,N$2-5,0)/100)</f>
        <v>0</v>
      </c>
      <c r="P185">
        <f t="shared" si="17"/>
        <v>1016202</v>
      </c>
      <c r="Q185" t="str">
        <f t="shared" si="19"/>
        <v>EquipName_1016202</v>
      </c>
      <c r="R185" t="str">
        <f>INDEX(索引!$AF$5:$AI$29,MATCH($B185,索引!$AE$5:$AE$29,0),MATCH($C185,索引!$AF$4:$AI$4))&amp;VLOOKUP($D185,索引!$M$4:$N$12,2,0)</f>
        <v>信徒护甲</v>
      </c>
      <c r="S185" t="str">
        <f>INDEX(索引!$AL$5:$AO$29,MATCH($B185,索引!$AK$5:$AK$29,0),MATCH($C185,索引!$AL$4:$AO$4))&amp;" "&amp;VLOOKUP($D185,索引!$M$4:$O$12,3,0)</f>
        <v>Believer Armor</v>
      </c>
    </row>
    <row r="186" spans="1:19" x14ac:dyDescent="0.2">
      <c r="A186">
        <f t="shared" si="21"/>
        <v>1016203</v>
      </c>
      <c r="B186" s="15">
        <v>16</v>
      </c>
      <c r="C186" s="14">
        <f t="shared" si="23"/>
        <v>2</v>
      </c>
      <c r="D186">
        <f t="shared" si="20"/>
        <v>3</v>
      </c>
      <c r="E186">
        <f t="shared" si="18"/>
        <v>1008203</v>
      </c>
      <c r="F186">
        <f>INDEX(索引!$P$5:$AC$12,MATCH($D186,索引!$M$5:$M$12,0),MATCH(F$6,索引!$P$4:$AC$4,0))*ROUND(VLOOKUP($B186,原始数值!$A:$E,F$2,0)*VLOOKUP($C186,索引!$A:$D,2,0)*VLOOKUP(D186,索引!$M:$X,索引!$T$1,0),F$3)</f>
        <v>0</v>
      </c>
      <c r="G186">
        <f>INDEX(索引!$P$5:$AC$12,MATCH($D186,索引!$M$5:$M$12,0),MATCH(G$6,索引!$P$4:$AC$4,0))*ROUND(VLOOKUP($B186,原始数值!$A:$E,G$2,0)*VLOOKUP($C186,索引!$A:$D,2,0),G$3)</f>
        <v>0</v>
      </c>
      <c r="H186">
        <f>INDEX(索引!$P$5:$AC$12,MATCH($D186,索引!$M$5:$M$12,0),MATCH(H$6,索引!$P$4:$AC$4,0))*ROUND(VLOOKUP($B186,原始数值!$A:$E,H$2,0)*VLOOKUP($C186,索引!$A:$D,2,0),H$3)</f>
        <v>102</v>
      </c>
      <c r="I186">
        <f>INDEX(索引!$P$5:$AC$12,MATCH($D186,索引!$M$5:$M$12,0),MATCH(I$6,索引!$P$4:$AC$4,0))*ROUND(VLOOKUP($B186,原始数值!$A:$E,I$2,0)*VLOOKUP($C186,索引!$A:$D,2,0),I$3)</f>
        <v>0</v>
      </c>
      <c r="J186">
        <f>VLOOKUP($D186,索引!$M:$U,J$2,0)</f>
        <v>0</v>
      </c>
      <c r="K186">
        <f>VLOOKUP($D186,索引!$M:$X,K$2,0)*(VLOOKUP($C186,索引!$A:$I,K$2-5,0)/100)</f>
        <v>0</v>
      </c>
      <c r="L186">
        <f>VLOOKUP($D186,索引!$M:$X,L$2,0)*(VLOOKUP($C186,索引!$A:$I,L$2-5,0)/100)</f>
        <v>0</v>
      </c>
      <c r="M186">
        <f>VLOOKUP($D186,索引!$M:$Y,M$2,0)*(VLOOKUP($C186,索引!$A:$J,M$2-5,0)/100)</f>
        <v>0</v>
      </c>
      <c r="N186">
        <f>VLOOKUP($D186,索引!$M:$Z,N$2,0)*(VLOOKUP($C186,索引!$A:$K,N$2-5,0)/100)</f>
        <v>0</v>
      </c>
      <c r="P186">
        <f t="shared" si="17"/>
        <v>1016203</v>
      </c>
      <c r="Q186" t="str">
        <f t="shared" si="19"/>
        <v>EquipName_1016203</v>
      </c>
      <c r="R186" t="str">
        <f>INDEX(索引!$AF$5:$AI$29,MATCH($B186,索引!$AE$5:$AE$29,0),MATCH($C186,索引!$AF$4:$AI$4))&amp;VLOOKUP($D186,索引!$M$4:$N$12,2,0)</f>
        <v>信徒头盔</v>
      </c>
      <c r="S186" t="str">
        <f>INDEX(索引!$AL$5:$AO$29,MATCH($B186,索引!$AK$5:$AK$29,0),MATCH($C186,索引!$AL$4:$AO$4))&amp;" "&amp;VLOOKUP($D186,索引!$M$4:$O$12,3,0)</f>
        <v>Believer Helmet</v>
      </c>
    </row>
    <row r="187" spans="1:19" x14ac:dyDescent="0.2">
      <c r="A187">
        <f t="shared" si="21"/>
        <v>1016204</v>
      </c>
      <c r="B187" s="15">
        <v>16</v>
      </c>
      <c r="C187" s="14">
        <f t="shared" si="23"/>
        <v>2</v>
      </c>
      <c r="D187">
        <f t="shared" si="20"/>
        <v>4</v>
      </c>
      <c r="E187">
        <f t="shared" si="18"/>
        <v>1008204</v>
      </c>
      <c r="F187">
        <f>INDEX(索引!$P$5:$AC$12,MATCH($D187,索引!$M$5:$M$12,0),MATCH(F$6,索引!$P$4:$AC$4,0))*ROUND(VLOOKUP($B187,原始数值!$A:$E,F$2,0)*VLOOKUP($C187,索引!$A:$D,2,0)*VLOOKUP(D187,索引!$M:$X,索引!$T$1,0),F$3)</f>
        <v>0</v>
      </c>
      <c r="G187">
        <f>INDEX(索引!$P$5:$AC$12,MATCH($D187,索引!$M$5:$M$12,0),MATCH(G$6,索引!$P$4:$AC$4,0))*ROUND(VLOOKUP($B187,原始数值!$A:$E,G$2,0)*VLOOKUP($C187,索引!$A:$D,2,0),G$3)</f>
        <v>0</v>
      </c>
      <c r="H187">
        <f>INDEX(索引!$P$5:$AC$12,MATCH($D187,索引!$M$5:$M$12,0),MATCH(H$6,索引!$P$4:$AC$4,0))*ROUND(VLOOKUP($B187,原始数值!$A:$E,H$2,0)*VLOOKUP($C187,索引!$A:$D,2,0),H$3)</f>
        <v>0</v>
      </c>
      <c r="I187">
        <f>INDEX(索引!$P$5:$AC$12,MATCH($D187,索引!$M$5:$M$12,0),MATCH(I$6,索引!$P$4:$AC$4,0))*ROUND(VLOOKUP($B187,原始数值!$A:$E,I$2,0)*VLOOKUP($C187,索引!$A:$D,2,0),I$3)</f>
        <v>16</v>
      </c>
      <c r="J187">
        <f>VLOOKUP($D187,索引!$M:$U,J$2,0)</f>
        <v>0</v>
      </c>
      <c r="K187">
        <f>VLOOKUP($D187,索引!$M:$X,K$2,0)*(VLOOKUP($C187,索引!$A:$I,K$2-5,0)/100)</f>
        <v>0</v>
      </c>
      <c r="L187">
        <f>VLOOKUP($D187,索引!$M:$X,L$2,0)*(VLOOKUP($C187,索引!$A:$I,L$2-5,0)/100)</f>
        <v>0</v>
      </c>
      <c r="M187">
        <f>VLOOKUP($D187,索引!$M:$Y,M$2,0)*(VLOOKUP($C187,索引!$A:$J,M$2-5,0)/100)</f>
        <v>0</v>
      </c>
      <c r="N187">
        <f>VLOOKUP($D187,索引!$M:$Z,N$2,0)*(VLOOKUP($C187,索引!$A:$K,N$2-5,0)/100)</f>
        <v>0</v>
      </c>
      <c r="P187">
        <f t="shared" si="17"/>
        <v>1016204</v>
      </c>
      <c r="Q187" t="str">
        <f t="shared" si="19"/>
        <v>EquipName_1016204</v>
      </c>
      <c r="R187" t="str">
        <f>INDEX(索引!$AF$5:$AI$29,MATCH($B187,索引!$AE$5:$AE$29,0),MATCH($C187,索引!$AF$4:$AI$4))&amp;VLOOKUP($D187,索引!$M$4:$N$12,2,0)</f>
        <v>信徒鞋子</v>
      </c>
      <c r="S187" t="str">
        <f>INDEX(索引!$AL$5:$AO$29,MATCH($B187,索引!$AK$5:$AK$29,0),MATCH($C187,索引!$AL$4:$AO$4))&amp;" "&amp;VLOOKUP($D187,索引!$M$4:$O$12,3,0)</f>
        <v>Believer Boots</v>
      </c>
    </row>
    <row r="188" spans="1:19" x14ac:dyDescent="0.2">
      <c r="A188">
        <f t="shared" si="21"/>
        <v>1016311</v>
      </c>
      <c r="B188" s="15">
        <v>16</v>
      </c>
      <c r="C188" s="30">
        <f t="shared" si="23"/>
        <v>3</v>
      </c>
      <c r="D188">
        <f t="shared" si="20"/>
        <v>11</v>
      </c>
      <c r="E188">
        <f t="shared" si="18"/>
        <v>1008311</v>
      </c>
      <c r="F188">
        <f>INDEX(索引!$P$5:$AC$12,MATCH($D188,索引!$M$5:$M$12,0),MATCH(F$6,索引!$P$4:$AC$4,0))*ROUND(VLOOKUP($B188,原始数值!$A:$E,F$2,0)*VLOOKUP($C188,索引!$A:$D,2,0)*VLOOKUP(D188,索引!$M:$X,索引!$T$1,0),F$3)</f>
        <v>53</v>
      </c>
      <c r="G188">
        <f>INDEX(索引!$P$5:$AC$12,MATCH($D188,索引!$M$5:$M$12,0),MATCH(G$6,索引!$P$4:$AC$4,0))*ROUND(VLOOKUP($B188,原始数值!$A:$E,G$2,0)*VLOOKUP($C188,索引!$A:$D,2,0),G$3)</f>
        <v>0</v>
      </c>
      <c r="H188">
        <f>INDEX(索引!$P$5:$AC$12,MATCH($D188,索引!$M$5:$M$12,0),MATCH(H$6,索引!$P$4:$AC$4,0))*ROUND(VLOOKUP($B188,原始数值!$A:$E,H$2,0)*VLOOKUP($C188,索引!$A:$D,2,0),H$3)</f>
        <v>0</v>
      </c>
      <c r="I188">
        <f>INDEX(索引!$P$5:$AC$12,MATCH($D188,索引!$M$5:$M$12,0),MATCH(I$6,索引!$P$4:$AC$4,0))*ROUND(VLOOKUP($B188,原始数值!$A:$E,I$2,0)*VLOOKUP($C188,索引!$A:$D,2,0),I$3)</f>
        <v>0</v>
      </c>
      <c r="J188">
        <f>VLOOKUP($D188,索引!$M:$U,J$2,0)</f>
        <v>2</v>
      </c>
      <c r="K188">
        <f>VLOOKUP($D188,索引!$M:$X,K$2,0)*(VLOOKUP($C188,索引!$A:$I,K$2-5,0)/100)</f>
        <v>0.2</v>
      </c>
      <c r="L188">
        <f>VLOOKUP($D188,索引!$M:$X,L$2,0)*(VLOOKUP($C188,索引!$A:$I,L$2-5,0)/100)</f>
        <v>0</v>
      </c>
      <c r="M188">
        <f>VLOOKUP($D188,索引!$M:$Y,M$2,0)*(VLOOKUP($C188,索引!$A:$J,M$2-5,0)/100)</f>
        <v>0</v>
      </c>
      <c r="N188">
        <f>VLOOKUP($D188,索引!$M:$Z,N$2,0)*(VLOOKUP($C188,索引!$A:$K,N$2-5,0)/100)</f>
        <v>0</v>
      </c>
      <c r="P188">
        <f t="shared" si="17"/>
        <v>1016311</v>
      </c>
      <c r="Q188" t="str">
        <f t="shared" si="19"/>
        <v>EquipName_1016311</v>
      </c>
      <c r="R188" t="str">
        <f>INDEX(索引!$AF$5:$AI$29,MATCH($B188,索引!$AE$5:$AE$29,0),MATCH($C188,索引!$AF$4:$AI$4))&amp;VLOOKUP($D188,索引!$M$4:$N$12,2,0)</f>
        <v>信徒剑</v>
      </c>
      <c r="S188" t="str">
        <f>INDEX(索引!$AL$5:$AO$29,MATCH($B188,索引!$AK$5:$AK$29,0),MATCH($C188,索引!$AL$4:$AO$4))&amp;" "&amp;VLOOKUP($D188,索引!$M$4:$O$12,3,0)</f>
        <v>Believer Sword</v>
      </c>
    </row>
    <row r="189" spans="1:19" x14ac:dyDescent="0.2">
      <c r="A189">
        <f t="shared" si="21"/>
        <v>1016312</v>
      </c>
      <c r="B189" s="15">
        <v>16</v>
      </c>
      <c r="C189" s="30">
        <f t="shared" si="23"/>
        <v>3</v>
      </c>
      <c r="D189">
        <f t="shared" si="20"/>
        <v>12</v>
      </c>
      <c r="E189">
        <f t="shared" si="18"/>
        <v>1008312</v>
      </c>
      <c r="F189">
        <f>INDEX(索引!$P$5:$AC$12,MATCH($D189,索引!$M$5:$M$12,0),MATCH(F$6,索引!$P$4:$AC$4,0))*ROUND(VLOOKUP($B189,原始数值!$A:$E,F$2,0)*VLOOKUP($C189,索引!$A:$D,2,0)*VLOOKUP(D189,索引!$M:$X,索引!$T$1,0),F$3)</f>
        <v>63</v>
      </c>
      <c r="G189">
        <f>INDEX(索引!$P$5:$AC$12,MATCH($D189,索引!$M$5:$M$12,0),MATCH(G$6,索引!$P$4:$AC$4,0))*ROUND(VLOOKUP($B189,原始数值!$A:$E,G$2,0)*VLOOKUP($C189,索引!$A:$D,2,0),G$3)</f>
        <v>0</v>
      </c>
      <c r="H189">
        <f>INDEX(索引!$P$5:$AC$12,MATCH($D189,索引!$M$5:$M$12,0),MATCH(H$6,索引!$P$4:$AC$4,0))*ROUND(VLOOKUP($B189,原始数值!$A:$E,H$2,0)*VLOOKUP($C189,索引!$A:$D,2,0),H$3)</f>
        <v>0</v>
      </c>
      <c r="I189">
        <f>INDEX(索引!$P$5:$AC$12,MATCH($D189,索引!$M$5:$M$12,0),MATCH(I$6,索引!$P$4:$AC$4,0))*ROUND(VLOOKUP($B189,原始数值!$A:$E,I$2,0)*VLOOKUP($C189,索引!$A:$D,2,0),I$3)</f>
        <v>0</v>
      </c>
      <c r="J189">
        <f>VLOOKUP($D189,索引!$M:$U,J$2,0)</f>
        <v>1</v>
      </c>
      <c r="K189">
        <f>VLOOKUP($D189,索引!$M:$X,K$2,0)*(VLOOKUP($C189,索引!$A:$I,K$2-5,0)/100)</f>
        <v>0</v>
      </c>
      <c r="L189">
        <f>VLOOKUP($D189,索引!$M:$X,L$2,0)*(VLOOKUP($C189,索引!$A:$I,L$2-5,0)/100)</f>
        <v>0</v>
      </c>
      <c r="M189">
        <f>VLOOKUP($D189,索引!$M:$Y,M$2,0)*(VLOOKUP($C189,索引!$A:$J,M$2-5,0)/100)</f>
        <v>42</v>
      </c>
      <c r="N189">
        <f>VLOOKUP($D189,索引!$M:$Z,N$2,0)*(VLOOKUP($C189,索引!$A:$K,N$2-5,0)/100)</f>
        <v>0</v>
      </c>
      <c r="P189">
        <f t="shared" si="17"/>
        <v>1016312</v>
      </c>
      <c r="Q189" t="str">
        <f t="shared" si="19"/>
        <v>EquipName_1016312</v>
      </c>
      <c r="R189" t="str">
        <f>INDEX(索引!$AF$5:$AI$29,MATCH($B189,索引!$AE$5:$AE$29,0),MATCH($C189,索引!$AF$4:$AI$4))&amp;VLOOKUP($D189,索引!$M$4:$N$12,2,0)</f>
        <v>信徒杖</v>
      </c>
      <c r="S189" t="str">
        <f>INDEX(索引!$AL$5:$AO$29,MATCH($B189,索引!$AK$5:$AK$29,0),MATCH($C189,索引!$AL$4:$AO$4))&amp;" "&amp;VLOOKUP($D189,索引!$M$4:$O$12,3,0)</f>
        <v>Believer Staff</v>
      </c>
    </row>
    <row r="190" spans="1:19" x14ac:dyDescent="0.2">
      <c r="A190">
        <f t="shared" si="21"/>
        <v>1016313</v>
      </c>
      <c r="B190" s="15">
        <v>16</v>
      </c>
      <c r="C190" s="30">
        <f t="shared" si="23"/>
        <v>3</v>
      </c>
      <c r="D190">
        <f t="shared" si="20"/>
        <v>13</v>
      </c>
      <c r="E190">
        <f t="shared" si="18"/>
        <v>1008313</v>
      </c>
      <c r="F190">
        <f>INDEX(索引!$P$5:$AC$12,MATCH($D190,索引!$M$5:$M$12,0),MATCH(F$6,索引!$P$4:$AC$4,0))*ROUND(VLOOKUP($B190,原始数值!$A:$E,F$2,0)*VLOOKUP($C190,索引!$A:$D,2,0)*VLOOKUP(D190,索引!$M:$X,索引!$T$1,0),F$3)</f>
        <v>58</v>
      </c>
      <c r="G190">
        <f>INDEX(索引!$P$5:$AC$12,MATCH($D190,索引!$M$5:$M$12,0),MATCH(G$6,索引!$P$4:$AC$4,0))*ROUND(VLOOKUP($B190,原始数值!$A:$E,G$2,0)*VLOOKUP($C190,索引!$A:$D,2,0),G$3)</f>
        <v>0</v>
      </c>
      <c r="H190">
        <f>INDEX(索引!$P$5:$AC$12,MATCH($D190,索引!$M$5:$M$12,0),MATCH(H$6,索引!$P$4:$AC$4,0))*ROUND(VLOOKUP($B190,原始数值!$A:$E,H$2,0)*VLOOKUP($C190,索引!$A:$D,2,0),H$3)</f>
        <v>0</v>
      </c>
      <c r="I190">
        <f>INDEX(索引!$P$5:$AC$12,MATCH($D190,索引!$M$5:$M$12,0),MATCH(I$6,索引!$P$4:$AC$4,0))*ROUND(VLOOKUP($B190,原始数值!$A:$E,I$2,0)*VLOOKUP($C190,索引!$A:$D,2,0),I$3)</f>
        <v>0</v>
      </c>
      <c r="J190">
        <f>VLOOKUP($D190,索引!$M:$U,J$2,0)</f>
        <v>1.75</v>
      </c>
      <c r="K190">
        <f>VLOOKUP($D190,索引!$M:$X,K$2,0)*(VLOOKUP($C190,索引!$A:$I,K$2-5,0)/100)</f>
        <v>0</v>
      </c>
      <c r="L190">
        <f>VLOOKUP($D190,索引!$M:$X,L$2,0)*(VLOOKUP($C190,索引!$A:$I,L$2-5,0)/100)</f>
        <v>56</v>
      </c>
      <c r="M190">
        <f>VLOOKUP($D190,索引!$M:$Y,M$2,0)*(VLOOKUP($C190,索引!$A:$J,M$2-5,0)/100)</f>
        <v>0</v>
      </c>
      <c r="N190">
        <f>VLOOKUP($D190,索引!$M:$Z,N$2,0)*(VLOOKUP($C190,索引!$A:$K,N$2-5,0)/100)</f>
        <v>0</v>
      </c>
      <c r="P190">
        <f t="shared" si="17"/>
        <v>1016313</v>
      </c>
      <c r="Q190" t="str">
        <f t="shared" si="19"/>
        <v>EquipName_1016313</v>
      </c>
      <c r="R190" t="str">
        <f>INDEX(索引!$AF$5:$AI$29,MATCH($B190,索引!$AE$5:$AE$29,0),MATCH($C190,索引!$AF$4:$AI$4))&amp;VLOOKUP($D190,索引!$M$4:$N$12,2,0)</f>
        <v>信徒弓</v>
      </c>
      <c r="S190" t="str">
        <f>INDEX(索引!$AL$5:$AO$29,MATCH($B190,索引!$AK$5:$AK$29,0),MATCH($C190,索引!$AL$4:$AO$4))&amp;" "&amp;VLOOKUP($D190,索引!$M$4:$O$12,3,0)</f>
        <v>Believer Bow</v>
      </c>
    </row>
    <row r="191" spans="1:19" x14ac:dyDescent="0.2">
      <c r="A191">
        <f t="shared" si="21"/>
        <v>1016302</v>
      </c>
      <c r="B191" s="15">
        <v>16</v>
      </c>
      <c r="C191" s="30">
        <f t="shared" si="23"/>
        <v>3</v>
      </c>
      <c r="D191">
        <f t="shared" si="20"/>
        <v>2</v>
      </c>
      <c r="E191">
        <f t="shared" si="18"/>
        <v>1008302</v>
      </c>
      <c r="F191">
        <f>INDEX(索引!$P$5:$AC$12,MATCH($D191,索引!$M$5:$M$12,0),MATCH(F$6,索引!$P$4:$AC$4,0))*ROUND(VLOOKUP($B191,原始数值!$A:$E,F$2,0)*VLOOKUP($C191,索引!$A:$D,2,0)*VLOOKUP(D191,索引!$M:$X,索引!$T$1,0),F$3)</f>
        <v>0</v>
      </c>
      <c r="G191">
        <f>INDEX(索引!$P$5:$AC$12,MATCH($D191,索引!$M$5:$M$12,0),MATCH(G$6,索引!$P$4:$AC$4,0))*ROUND(VLOOKUP($B191,原始数值!$A:$E,G$2,0)*VLOOKUP($C191,索引!$A:$D,2,0),G$3)</f>
        <v>300</v>
      </c>
      <c r="H191">
        <f>INDEX(索引!$P$5:$AC$12,MATCH($D191,索引!$M$5:$M$12,0),MATCH(H$6,索引!$P$4:$AC$4,0))*ROUND(VLOOKUP($B191,原始数值!$A:$E,H$2,0)*VLOOKUP($C191,索引!$A:$D,2,0),H$3)</f>
        <v>0</v>
      </c>
      <c r="I191">
        <f>INDEX(索引!$P$5:$AC$12,MATCH($D191,索引!$M$5:$M$12,0),MATCH(I$6,索引!$P$4:$AC$4,0))*ROUND(VLOOKUP($B191,原始数值!$A:$E,I$2,0)*VLOOKUP($C191,索引!$A:$D,2,0),I$3)</f>
        <v>0</v>
      </c>
      <c r="J191">
        <f>VLOOKUP($D191,索引!$M:$U,J$2,0)</f>
        <v>0</v>
      </c>
      <c r="K191">
        <f>VLOOKUP($D191,索引!$M:$X,K$2,0)*(VLOOKUP($C191,索引!$A:$I,K$2-5,0)/100)</f>
        <v>0</v>
      </c>
      <c r="L191">
        <f>VLOOKUP($D191,索引!$M:$X,L$2,0)*(VLOOKUP($C191,索引!$A:$I,L$2-5,0)/100)</f>
        <v>0</v>
      </c>
      <c r="M191">
        <f>VLOOKUP($D191,索引!$M:$Y,M$2,0)*(VLOOKUP($C191,索引!$A:$J,M$2-5,0)/100)</f>
        <v>0</v>
      </c>
      <c r="N191">
        <f>VLOOKUP($D191,索引!$M:$Z,N$2,0)*(VLOOKUP($C191,索引!$A:$K,N$2-5,0)/100)</f>
        <v>0</v>
      </c>
      <c r="P191">
        <f t="shared" si="17"/>
        <v>1016302</v>
      </c>
      <c r="Q191" t="str">
        <f t="shared" si="19"/>
        <v>EquipName_1016302</v>
      </c>
      <c r="R191" t="str">
        <f>INDEX(索引!$AF$5:$AI$29,MATCH($B191,索引!$AE$5:$AE$29,0),MATCH($C191,索引!$AF$4:$AI$4))&amp;VLOOKUP($D191,索引!$M$4:$N$12,2,0)</f>
        <v>信徒护甲</v>
      </c>
      <c r="S191" t="str">
        <f>INDEX(索引!$AL$5:$AO$29,MATCH($B191,索引!$AK$5:$AK$29,0),MATCH($C191,索引!$AL$4:$AO$4))&amp;" "&amp;VLOOKUP($D191,索引!$M$4:$O$12,3,0)</f>
        <v>Believer Armor</v>
      </c>
    </row>
    <row r="192" spans="1:19" x14ac:dyDescent="0.2">
      <c r="A192">
        <f t="shared" si="21"/>
        <v>1016303</v>
      </c>
      <c r="B192" s="15">
        <v>16</v>
      </c>
      <c r="C192" s="30">
        <f t="shared" si="23"/>
        <v>3</v>
      </c>
      <c r="D192">
        <f t="shared" si="20"/>
        <v>3</v>
      </c>
      <c r="E192">
        <f t="shared" si="18"/>
        <v>1008303</v>
      </c>
      <c r="F192">
        <f>INDEX(索引!$P$5:$AC$12,MATCH($D192,索引!$M$5:$M$12,0),MATCH(F$6,索引!$P$4:$AC$4,0))*ROUND(VLOOKUP($B192,原始数值!$A:$E,F$2,0)*VLOOKUP($C192,索引!$A:$D,2,0)*VLOOKUP(D192,索引!$M:$X,索引!$T$1,0),F$3)</f>
        <v>0</v>
      </c>
      <c r="G192">
        <f>INDEX(索引!$P$5:$AC$12,MATCH($D192,索引!$M$5:$M$12,0),MATCH(G$6,索引!$P$4:$AC$4,0))*ROUND(VLOOKUP($B192,原始数值!$A:$E,G$2,0)*VLOOKUP($C192,索引!$A:$D,2,0),G$3)</f>
        <v>0</v>
      </c>
      <c r="H192">
        <f>INDEX(索引!$P$5:$AC$12,MATCH($D192,索引!$M$5:$M$12,0),MATCH(H$6,索引!$P$4:$AC$4,0))*ROUND(VLOOKUP($B192,原始数值!$A:$E,H$2,0)*VLOOKUP($C192,索引!$A:$D,2,0),H$3)</f>
        <v>153</v>
      </c>
      <c r="I192">
        <f>INDEX(索引!$P$5:$AC$12,MATCH($D192,索引!$M$5:$M$12,0),MATCH(I$6,索引!$P$4:$AC$4,0))*ROUND(VLOOKUP($B192,原始数值!$A:$E,I$2,0)*VLOOKUP($C192,索引!$A:$D,2,0),I$3)</f>
        <v>0</v>
      </c>
      <c r="J192">
        <f>VLOOKUP($D192,索引!$M:$U,J$2,0)</f>
        <v>0</v>
      </c>
      <c r="K192">
        <f>VLOOKUP($D192,索引!$M:$X,K$2,0)*(VLOOKUP($C192,索引!$A:$I,K$2-5,0)/100)</f>
        <v>0</v>
      </c>
      <c r="L192">
        <f>VLOOKUP($D192,索引!$M:$X,L$2,0)*(VLOOKUP($C192,索引!$A:$I,L$2-5,0)/100)</f>
        <v>0</v>
      </c>
      <c r="M192">
        <f>VLOOKUP($D192,索引!$M:$Y,M$2,0)*(VLOOKUP($C192,索引!$A:$J,M$2-5,0)/100)</f>
        <v>0</v>
      </c>
      <c r="N192">
        <f>VLOOKUP($D192,索引!$M:$Z,N$2,0)*(VLOOKUP($C192,索引!$A:$K,N$2-5,0)/100)</f>
        <v>0</v>
      </c>
      <c r="P192">
        <f t="shared" si="17"/>
        <v>1016303</v>
      </c>
      <c r="Q192" t="str">
        <f t="shared" si="19"/>
        <v>EquipName_1016303</v>
      </c>
      <c r="R192" t="str">
        <f>INDEX(索引!$AF$5:$AI$29,MATCH($B192,索引!$AE$5:$AE$29,0),MATCH($C192,索引!$AF$4:$AI$4))&amp;VLOOKUP($D192,索引!$M$4:$N$12,2,0)</f>
        <v>信徒头盔</v>
      </c>
      <c r="S192" t="str">
        <f>INDEX(索引!$AL$5:$AO$29,MATCH($B192,索引!$AK$5:$AK$29,0),MATCH($C192,索引!$AL$4:$AO$4))&amp;" "&amp;VLOOKUP($D192,索引!$M$4:$O$12,3,0)</f>
        <v>Believer Helmet</v>
      </c>
    </row>
    <row r="193" spans="1:19" x14ac:dyDescent="0.2">
      <c r="A193">
        <f t="shared" si="21"/>
        <v>1016304</v>
      </c>
      <c r="B193" s="15">
        <v>16</v>
      </c>
      <c r="C193" s="30">
        <f t="shared" si="23"/>
        <v>3</v>
      </c>
      <c r="D193">
        <f t="shared" si="20"/>
        <v>4</v>
      </c>
      <c r="E193">
        <f t="shared" si="18"/>
        <v>1008304</v>
      </c>
      <c r="F193">
        <f>INDEX(索引!$P$5:$AC$12,MATCH($D193,索引!$M$5:$M$12,0),MATCH(F$6,索引!$P$4:$AC$4,0))*ROUND(VLOOKUP($B193,原始数值!$A:$E,F$2,0)*VLOOKUP($C193,索引!$A:$D,2,0)*VLOOKUP(D193,索引!$M:$X,索引!$T$1,0),F$3)</f>
        <v>0</v>
      </c>
      <c r="G193">
        <f>INDEX(索引!$P$5:$AC$12,MATCH($D193,索引!$M$5:$M$12,0),MATCH(G$6,索引!$P$4:$AC$4,0))*ROUND(VLOOKUP($B193,原始数值!$A:$E,G$2,0)*VLOOKUP($C193,索引!$A:$D,2,0),G$3)</f>
        <v>0</v>
      </c>
      <c r="H193">
        <f>INDEX(索引!$P$5:$AC$12,MATCH($D193,索引!$M$5:$M$12,0),MATCH(H$6,索引!$P$4:$AC$4,0))*ROUND(VLOOKUP($B193,原始数值!$A:$E,H$2,0)*VLOOKUP($C193,索引!$A:$D,2,0),H$3)</f>
        <v>0</v>
      </c>
      <c r="I193">
        <f>INDEX(索引!$P$5:$AC$12,MATCH($D193,索引!$M$5:$M$12,0),MATCH(I$6,索引!$P$4:$AC$4,0))*ROUND(VLOOKUP($B193,原始数值!$A:$E,I$2,0)*VLOOKUP($C193,索引!$A:$D,2,0),I$3)</f>
        <v>24</v>
      </c>
      <c r="J193">
        <f>VLOOKUP($D193,索引!$M:$U,J$2,0)</f>
        <v>0</v>
      </c>
      <c r="K193">
        <f>VLOOKUP($D193,索引!$M:$X,K$2,0)*(VLOOKUP($C193,索引!$A:$I,K$2-5,0)/100)</f>
        <v>0</v>
      </c>
      <c r="L193">
        <f>VLOOKUP($D193,索引!$M:$X,L$2,0)*(VLOOKUP($C193,索引!$A:$I,L$2-5,0)/100)</f>
        <v>0</v>
      </c>
      <c r="M193">
        <f>VLOOKUP($D193,索引!$M:$Y,M$2,0)*(VLOOKUP($C193,索引!$A:$J,M$2-5,0)/100)</f>
        <v>0</v>
      </c>
      <c r="N193">
        <f>VLOOKUP($D193,索引!$M:$Z,N$2,0)*(VLOOKUP($C193,索引!$A:$K,N$2-5,0)/100)</f>
        <v>0</v>
      </c>
      <c r="P193">
        <f t="shared" si="17"/>
        <v>1016304</v>
      </c>
      <c r="Q193" t="str">
        <f t="shared" si="19"/>
        <v>EquipName_1016304</v>
      </c>
      <c r="R193" t="str">
        <f>INDEX(索引!$AF$5:$AI$29,MATCH($B193,索引!$AE$5:$AE$29,0),MATCH($C193,索引!$AF$4:$AI$4))&amp;VLOOKUP($D193,索引!$M$4:$N$12,2,0)</f>
        <v>信徒鞋子</v>
      </c>
      <c r="S193" t="str">
        <f>INDEX(索引!$AL$5:$AO$29,MATCH($B193,索引!$AK$5:$AK$29,0),MATCH($C193,索引!$AL$4:$AO$4))&amp;" "&amp;VLOOKUP($D193,索引!$M$4:$O$12,3,0)</f>
        <v>Believer Boots</v>
      </c>
    </row>
    <row r="194" spans="1:19" x14ac:dyDescent="0.2">
      <c r="A194">
        <f t="shared" si="21"/>
        <v>1016411</v>
      </c>
      <c r="B194" s="15">
        <v>16</v>
      </c>
      <c r="C194" s="11">
        <f t="shared" si="23"/>
        <v>4</v>
      </c>
      <c r="D194">
        <f t="shared" si="20"/>
        <v>11</v>
      </c>
      <c r="E194">
        <f t="shared" si="18"/>
        <v>1008411</v>
      </c>
      <c r="F194">
        <f>INDEX(索引!$P$5:$AC$12,MATCH($D194,索引!$M$5:$M$12,0),MATCH(F$6,索引!$P$4:$AC$4,0))*ROUND(VLOOKUP($B194,原始数值!$A:$E,F$2,0)*VLOOKUP($C194,索引!$A:$D,2,0)*VLOOKUP(D194,索引!$M:$X,索引!$T$1,0),F$3)</f>
        <v>70</v>
      </c>
      <c r="G194">
        <f>INDEX(索引!$P$5:$AC$12,MATCH($D194,索引!$M$5:$M$12,0),MATCH(G$6,索引!$P$4:$AC$4,0))*ROUND(VLOOKUP($B194,原始数值!$A:$E,G$2,0)*VLOOKUP($C194,索引!$A:$D,2,0),G$3)</f>
        <v>0</v>
      </c>
      <c r="H194">
        <f>INDEX(索引!$P$5:$AC$12,MATCH($D194,索引!$M$5:$M$12,0),MATCH(H$6,索引!$P$4:$AC$4,0))*ROUND(VLOOKUP($B194,原始数值!$A:$E,H$2,0)*VLOOKUP($C194,索引!$A:$D,2,0),H$3)</f>
        <v>0</v>
      </c>
      <c r="I194">
        <f>INDEX(索引!$P$5:$AC$12,MATCH($D194,索引!$M$5:$M$12,0),MATCH(I$6,索引!$P$4:$AC$4,0))*ROUND(VLOOKUP($B194,原始数值!$A:$E,I$2,0)*VLOOKUP($C194,索引!$A:$D,2,0),I$3)</f>
        <v>0</v>
      </c>
      <c r="J194">
        <f>VLOOKUP($D194,索引!$M:$U,J$2,0)</f>
        <v>2</v>
      </c>
      <c r="K194">
        <f>VLOOKUP($D194,索引!$M:$X,K$2,0)*(VLOOKUP($C194,索引!$A:$I,K$2-5,0)/100)</f>
        <v>0.35000000000000003</v>
      </c>
      <c r="L194">
        <f>VLOOKUP($D194,索引!$M:$X,L$2,0)*(VLOOKUP($C194,索引!$A:$I,L$2-5,0)/100)</f>
        <v>0</v>
      </c>
      <c r="M194">
        <f>VLOOKUP($D194,索引!$M:$Y,M$2,0)*(VLOOKUP($C194,索引!$A:$J,M$2-5,0)/100)</f>
        <v>0</v>
      </c>
      <c r="N194">
        <f>VLOOKUP($D194,索引!$M:$Z,N$2,0)*(VLOOKUP($C194,索引!$A:$K,N$2-5,0)/100)</f>
        <v>0</v>
      </c>
      <c r="P194">
        <f t="shared" si="17"/>
        <v>1016411</v>
      </c>
      <c r="Q194" t="str">
        <f t="shared" si="19"/>
        <v>EquipName_1016411</v>
      </c>
      <c r="R194" t="str">
        <f>INDEX(索引!$AF$5:$AI$29,MATCH($B194,索引!$AE$5:$AE$29,0),MATCH($C194,索引!$AF$4:$AI$4))&amp;VLOOKUP($D194,索引!$M$4:$N$12,2,0)</f>
        <v>真理信徒剑</v>
      </c>
      <c r="S194" t="str">
        <f>INDEX(索引!$AL$5:$AO$29,MATCH($B194,索引!$AK$5:$AK$29,0),MATCH($C194,索引!$AL$4:$AO$4))&amp;" "&amp;VLOOKUP($D194,索引!$M$4:$O$12,3,0)</f>
        <v>Truth Believer Sword</v>
      </c>
    </row>
    <row r="195" spans="1:19" x14ac:dyDescent="0.2">
      <c r="A195">
        <f t="shared" si="21"/>
        <v>1016412</v>
      </c>
      <c r="B195" s="15">
        <v>16</v>
      </c>
      <c r="C195" s="11">
        <f t="shared" si="23"/>
        <v>4</v>
      </c>
      <c r="D195">
        <f t="shared" si="20"/>
        <v>12</v>
      </c>
      <c r="E195">
        <f t="shared" si="18"/>
        <v>1008412</v>
      </c>
      <c r="F195">
        <f>INDEX(索引!$P$5:$AC$12,MATCH($D195,索引!$M$5:$M$12,0),MATCH(F$6,索引!$P$4:$AC$4,0))*ROUND(VLOOKUP($B195,原始数值!$A:$E,F$2,0)*VLOOKUP($C195,索引!$A:$D,2,0)*VLOOKUP(D195,索引!$M:$X,索引!$T$1,0),F$3)</f>
        <v>84</v>
      </c>
      <c r="G195">
        <f>INDEX(索引!$P$5:$AC$12,MATCH($D195,索引!$M$5:$M$12,0),MATCH(G$6,索引!$P$4:$AC$4,0))*ROUND(VLOOKUP($B195,原始数值!$A:$E,G$2,0)*VLOOKUP($C195,索引!$A:$D,2,0),G$3)</f>
        <v>0</v>
      </c>
      <c r="H195">
        <f>INDEX(索引!$P$5:$AC$12,MATCH($D195,索引!$M$5:$M$12,0),MATCH(H$6,索引!$P$4:$AC$4,0))*ROUND(VLOOKUP($B195,原始数值!$A:$E,H$2,0)*VLOOKUP($C195,索引!$A:$D,2,0),H$3)</f>
        <v>0</v>
      </c>
      <c r="I195">
        <f>INDEX(索引!$P$5:$AC$12,MATCH($D195,索引!$M$5:$M$12,0),MATCH(I$6,索引!$P$4:$AC$4,0))*ROUND(VLOOKUP($B195,原始数值!$A:$E,I$2,0)*VLOOKUP($C195,索引!$A:$D,2,0),I$3)</f>
        <v>0</v>
      </c>
      <c r="J195">
        <f>VLOOKUP($D195,索引!$M:$U,J$2,0)</f>
        <v>1</v>
      </c>
      <c r="K195">
        <f>VLOOKUP($D195,索引!$M:$X,K$2,0)*(VLOOKUP($C195,索引!$A:$I,K$2-5,0)/100)</f>
        <v>0</v>
      </c>
      <c r="L195">
        <f>VLOOKUP($D195,索引!$M:$X,L$2,0)*(VLOOKUP($C195,索引!$A:$I,L$2-5,0)/100)</f>
        <v>0</v>
      </c>
      <c r="M195">
        <f>VLOOKUP($D195,索引!$M:$Y,M$2,0)*(VLOOKUP($C195,索引!$A:$J,M$2-5,0)/100)</f>
        <v>54</v>
      </c>
      <c r="N195">
        <f>VLOOKUP($D195,索引!$M:$Z,N$2,0)*(VLOOKUP($C195,索引!$A:$K,N$2-5,0)/100)</f>
        <v>0</v>
      </c>
      <c r="P195">
        <f t="shared" si="17"/>
        <v>1016412</v>
      </c>
      <c r="Q195" t="str">
        <f t="shared" si="19"/>
        <v>EquipName_1016412</v>
      </c>
      <c r="R195" t="str">
        <f>INDEX(索引!$AF$5:$AI$29,MATCH($B195,索引!$AE$5:$AE$29,0),MATCH($C195,索引!$AF$4:$AI$4))&amp;VLOOKUP($D195,索引!$M$4:$N$12,2,0)</f>
        <v>真理信徒杖</v>
      </c>
      <c r="S195" t="str">
        <f>INDEX(索引!$AL$5:$AO$29,MATCH($B195,索引!$AK$5:$AK$29,0),MATCH($C195,索引!$AL$4:$AO$4))&amp;" "&amp;VLOOKUP($D195,索引!$M$4:$O$12,3,0)</f>
        <v>Truth Believer Staff</v>
      </c>
    </row>
    <row r="196" spans="1:19" x14ac:dyDescent="0.2">
      <c r="A196">
        <f t="shared" si="21"/>
        <v>1016413</v>
      </c>
      <c r="B196" s="15">
        <v>16</v>
      </c>
      <c r="C196" s="11">
        <f t="shared" si="23"/>
        <v>4</v>
      </c>
      <c r="D196">
        <f t="shared" si="20"/>
        <v>13</v>
      </c>
      <c r="E196">
        <f t="shared" si="18"/>
        <v>1008413</v>
      </c>
      <c r="F196">
        <f>INDEX(索引!$P$5:$AC$12,MATCH($D196,索引!$M$5:$M$12,0),MATCH(F$6,索引!$P$4:$AC$4,0))*ROUND(VLOOKUP($B196,原始数值!$A:$E,F$2,0)*VLOOKUP($C196,索引!$A:$D,2,0)*VLOOKUP(D196,索引!$M:$X,索引!$T$1,0),F$3)</f>
        <v>77</v>
      </c>
      <c r="G196">
        <f>INDEX(索引!$P$5:$AC$12,MATCH($D196,索引!$M$5:$M$12,0),MATCH(G$6,索引!$P$4:$AC$4,0))*ROUND(VLOOKUP($B196,原始数值!$A:$E,G$2,0)*VLOOKUP($C196,索引!$A:$D,2,0),G$3)</f>
        <v>0</v>
      </c>
      <c r="H196">
        <f>INDEX(索引!$P$5:$AC$12,MATCH($D196,索引!$M$5:$M$12,0),MATCH(H$6,索引!$P$4:$AC$4,0))*ROUND(VLOOKUP($B196,原始数值!$A:$E,H$2,0)*VLOOKUP($C196,索引!$A:$D,2,0),H$3)</f>
        <v>0</v>
      </c>
      <c r="I196">
        <f>INDEX(索引!$P$5:$AC$12,MATCH($D196,索引!$M$5:$M$12,0),MATCH(I$6,索引!$P$4:$AC$4,0))*ROUND(VLOOKUP($B196,原始数值!$A:$E,I$2,0)*VLOOKUP($C196,索引!$A:$D,2,0),I$3)</f>
        <v>0</v>
      </c>
      <c r="J196">
        <f>VLOOKUP($D196,索引!$M:$U,J$2,0)</f>
        <v>1.75</v>
      </c>
      <c r="K196">
        <f>VLOOKUP($D196,索引!$M:$X,K$2,0)*(VLOOKUP($C196,索引!$A:$I,K$2-5,0)/100)</f>
        <v>0</v>
      </c>
      <c r="L196">
        <f>VLOOKUP($D196,索引!$M:$X,L$2,0)*(VLOOKUP($C196,索引!$A:$I,L$2-5,0)/100)</f>
        <v>72</v>
      </c>
      <c r="M196">
        <f>VLOOKUP($D196,索引!$M:$Y,M$2,0)*(VLOOKUP($C196,索引!$A:$J,M$2-5,0)/100)</f>
        <v>0</v>
      </c>
      <c r="N196">
        <f>VLOOKUP($D196,索引!$M:$Z,N$2,0)*(VLOOKUP($C196,索引!$A:$K,N$2-5,0)/100)</f>
        <v>0</v>
      </c>
      <c r="P196">
        <f t="shared" si="17"/>
        <v>1016413</v>
      </c>
      <c r="Q196" t="str">
        <f t="shared" si="19"/>
        <v>EquipName_1016413</v>
      </c>
      <c r="R196" t="str">
        <f>INDEX(索引!$AF$5:$AI$29,MATCH($B196,索引!$AE$5:$AE$29,0),MATCH($C196,索引!$AF$4:$AI$4))&amp;VLOOKUP($D196,索引!$M$4:$N$12,2,0)</f>
        <v>真理信徒弓</v>
      </c>
      <c r="S196" t="str">
        <f>INDEX(索引!$AL$5:$AO$29,MATCH($B196,索引!$AK$5:$AK$29,0),MATCH($C196,索引!$AL$4:$AO$4))&amp;" "&amp;VLOOKUP($D196,索引!$M$4:$O$12,3,0)</f>
        <v>Truth Believer Bow</v>
      </c>
    </row>
    <row r="197" spans="1:19" x14ac:dyDescent="0.2">
      <c r="A197">
        <f t="shared" si="21"/>
        <v>1016402</v>
      </c>
      <c r="B197" s="15">
        <v>16</v>
      </c>
      <c r="C197" s="11">
        <f t="shared" si="23"/>
        <v>4</v>
      </c>
      <c r="D197">
        <f t="shared" si="20"/>
        <v>2</v>
      </c>
      <c r="E197">
        <f t="shared" si="18"/>
        <v>1008402</v>
      </c>
      <c r="F197">
        <f>INDEX(索引!$P$5:$AC$12,MATCH($D197,索引!$M$5:$M$12,0),MATCH(F$6,索引!$P$4:$AC$4,0))*ROUND(VLOOKUP($B197,原始数值!$A:$E,F$2,0)*VLOOKUP($C197,索引!$A:$D,2,0)*VLOOKUP(D197,索引!$M:$X,索引!$T$1,0),F$3)</f>
        <v>0</v>
      </c>
      <c r="G197">
        <f>INDEX(索引!$P$5:$AC$12,MATCH($D197,索引!$M$5:$M$12,0),MATCH(G$6,索引!$P$4:$AC$4,0))*ROUND(VLOOKUP($B197,原始数值!$A:$E,G$2,0)*VLOOKUP($C197,索引!$A:$D,2,0),G$3)</f>
        <v>400</v>
      </c>
      <c r="H197">
        <f>INDEX(索引!$P$5:$AC$12,MATCH($D197,索引!$M$5:$M$12,0),MATCH(H$6,索引!$P$4:$AC$4,0))*ROUND(VLOOKUP($B197,原始数值!$A:$E,H$2,0)*VLOOKUP($C197,索引!$A:$D,2,0),H$3)</f>
        <v>0</v>
      </c>
      <c r="I197">
        <f>INDEX(索引!$P$5:$AC$12,MATCH($D197,索引!$M$5:$M$12,0),MATCH(I$6,索引!$P$4:$AC$4,0))*ROUND(VLOOKUP($B197,原始数值!$A:$E,I$2,0)*VLOOKUP($C197,索引!$A:$D,2,0),I$3)</f>
        <v>0</v>
      </c>
      <c r="J197">
        <f>VLOOKUP($D197,索引!$M:$U,J$2,0)</f>
        <v>0</v>
      </c>
      <c r="K197">
        <f>VLOOKUP($D197,索引!$M:$X,K$2,0)*(VLOOKUP($C197,索引!$A:$I,K$2-5,0)/100)</f>
        <v>0</v>
      </c>
      <c r="L197">
        <f>VLOOKUP($D197,索引!$M:$X,L$2,0)*(VLOOKUP($C197,索引!$A:$I,L$2-5,0)/100)</f>
        <v>0</v>
      </c>
      <c r="M197">
        <f>VLOOKUP($D197,索引!$M:$Y,M$2,0)*(VLOOKUP($C197,索引!$A:$J,M$2-5,0)/100)</f>
        <v>0</v>
      </c>
      <c r="N197">
        <f>VLOOKUP($D197,索引!$M:$Z,N$2,0)*(VLOOKUP($C197,索引!$A:$K,N$2-5,0)/100)</f>
        <v>0</v>
      </c>
      <c r="P197">
        <f t="shared" si="17"/>
        <v>1016402</v>
      </c>
      <c r="Q197" t="str">
        <f t="shared" si="19"/>
        <v>EquipName_1016402</v>
      </c>
      <c r="R197" t="str">
        <f>INDEX(索引!$AF$5:$AI$29,MATCH($B197,索引!$AE$5:$AE$29,0),MATCH($C197,索引!$AF$4:$AI$4))&amp;VLOOKUP($D197,索引!$M$4:$N$12,2,0)</f>
        <v>真理信徒护甲</v>
      </c>
      <c r="S197" t="str">
        <f>INDEX(索引!$AL$5:$AO$29,MATCH($B197,索引!$AK$5:$AK$29,0),MATCH($C197,索引!$AL$4:$AO$4))&amp;" "&amp;VLOOKUP($D197,索引!$M$4:$O$12,3,0)</f>
        <v>Truth Believer Armor</v>
      </c>
    </row>
    <row r="198" spans="1:19" x14ac:dyDescent="0.2">
      <c r="A198">
        <f t="shared" si="21"/>
        <v>1016403</v>
      </c>
      <c r="B198" s="15">
        <v>16</v>
      </c>
      <c r="C198" s="11">
        <f t="shared" si="23"/>
        <v>4</v>
      </c>
      <c r="D198">
        <f t="shared" si="20"/>
        <v>3</v>
      </c>
      <c r="E198">
        <f t="shared" si="18"/>
        <v>1008403</v>
      </c>
      <c r="F198">
        <f>INDEX(索引!$P$5:$AC$12,MATCH($D198,索引!$M$5:$M$12,0),MATCH(F$6,索引!$P$4:$AC$4,0))*ROUND(VLOOKUP($B198,原始数值!$A:$E,F$2,0)*VLOOKUP($C198,索引!$A:$D,2,0)*VLOOKUP(D198,索引!$M:$X,索引!$T$1,0),F$3)</f>
        <v>0</v>
      </c>
      <c r="G198">
        <f>INDEX(索引!$P$5:$AC$12,MATCH($D198,索引!$M$5:$M$12,0),MATCH(G$6,索引!$P$4:$AC$4,0))*ROUND(VLOOKUP($B198,原始数值!$A:$E,G$2,0)*VLOOKUP($C198,索引!$A:$D,2,0),G$3)</f>
        <v>0</v>
      </c>
      <c r="H198">
        <f>INDEX(索引!$P$5:$AC$12,MATCH($D198,索引!$M$5:$M$12,0),MATCH(H$6,索引!$P$4:$AC$4,0))*ROUND(VLOOKUP($B198,原始数值!$A:$E,H$2,0)*VLOOKUP($C198,索引!$A:$D,2,0),H$3)</f>
        <v>204</v>
      </c>
      <c r="I198">
        <f>INDEX(索引!$P$5:$AC$12,MATCH($D198,索引!$M$5:$M$12,0),MATCH(I$6,索引!$P$4:$AC$4,0))*ROUND(VLOOKUP($B198,原始数值!$A:$E,I$2,0)*VLOOKUP($C198,索引!$A:$D,2,0),I$3)</f>
        <v>0</v>
      </c>
      <c r="J198">
        <f>VLOOKUP($D198,索引!$M:$U,J$2,0)</f>
        <v>0</v>
      </c>
      <c r="K198">
        <f>VLOOKUP($D198,索引!$M:$X,K$2,0)*(VLOOKUP($C198,索引!$A:$I,K$2-5,0)/100)</f>
        <v>0</v>
      </c>
      <c r="L198">
        <f>VLOOKUP($D198,索引!$M:$X,L$2,0)*(VLOOKUP($C198,索引!$A:$I,L$2-5,0)/100)</f>
        <v>0</v>
      </c>
      <c r="M198">
        <f>VLOOKUP($D198,索引!$M:$Y,M$2,0)*(VLOOKUP($C198,索引!$A:$J,M$2-5,0)/100)</f>
        <v>0</v>
      </c>
      <c r="N198">
        <f>VLOOKUP($D198,索引!$M:$Z,N$2,0)*(VLOOKUP($C198,索引!$A:$K,N$2-5,0)/100)</f>
        <v>0</v>
      </c>
      <c r="P198">
        <f t="shared" si="17"/>
        <v>1016403</v>
      </c>
      <c r="Q198" t="str">
        <f t="shared" si="19"/>
        <v>EquipName_1016403</v>
      </c>
      <c r="R198" t="str">
        <f>INDEX(索引!$AF$5:$AI$29,MATCH($B198,索引!$AE$5:$AE$29,0),MATCH($C198,索引!$AF$4:$AI$4))&amp;VLOOKUP($D198,索引!$M$4:$N$12,2,0)</f>
        <v>真理信徒头盔</v>
      </c>
      <c r="S198" t="str">
        <f>INDEX(索引!$AL$5:$AO$29,MATCH($B198,索引!$AK$5:$AK$29,0),MATCH($C198,索引!$AL$4:$AO$4))&amp;" "&amp;VLOOKUP($D198,索引!$M$4:$O$12,3,0)</f>
        <v>Truth Believer Helmet</v>
      </c>
    </row>
    <row r="199" spans="1:19" x14ac:dyDescent="0.2">
      <c r="A199">
        <f t="shared" si="21"/>
        <v>1016404</v>
      </c>
      <c r="B199" s="15">
        <v>16</v>
      </c>
      <c r="C199" s="11">
        <f t="shared" si="23"/>
        <v>4</v>
      </c>
      <c r="D199">
        <f t="shared" si="20"/>
        <v>4</v>
      </c>
      <c r="E199">
        <f t="shared" si="18"/>
        <v>1008404</v>
      </c>
      <c r="F199">
        <f>INDEX(索引!$P$5:$AC$12,MATCH($D199,索引!$M$5:$M$12,0),MATCH(F$6,索引!$P$4:$AC$4,0))*ROUND(VLOOKUP($B199,原始数值!$A:$E,F$2,0)*VLOOKUP($C199,索引!$A:$D,2,0)*VLOOKUP(D199,索引!$M:$X,索引!$T$1,0),F$3)</f>
        <v>0</v>
      </c>
      <c r="G199">
        <f>INDEX(索引!$P$5:$AC$12,MATCH($D199,索引!$M$5:$M$12,0),MATCH(G$6,索引!$P$4:$AC$4,0))*ROUND(VLOOKUP($B199,原始数值!$A:$E,G$2,0)*VLOOKUP($C199,索引!$A:$D,2,0),G$3)</f>
        <v>0</v>
      </c>
      <c r="H199">
        <f>INDEX(索引!$P$5:$AC$12,MATCH($D199,索引!$M$5:$M$12,0),MATCH(H$6,索引!$P$4:$AC$4,0))*ROUND(VLOOKUP($B199,原始数值!$A:$E,H$2,0)*VLOOKUP($C199,索引!$A:$D,2,0),H$3)</f>
        <v>0</v>
      </c>
      <c r="I199">
        <f>INDEX(索引!$P$5:$AC$12,MATCH($D199,索引!$M$5:$M$12,0),MATCH(I$6,索引!$P$4:$AC$4,0))*ROUND(VLOOKUP($B199,原始数值!$A:$E,I$2,0)*VLOOKUP($C199,索引!$A:$D,2,0),I$3)</f>
        <v>32</v>
      </c>
      <c r="J199">
        <f>VLOOKUP($D199,索引!$M:$U,J$2,0)</f>
        <v>0</v>
      </c>
      <c r="K199">
        <f>VLOOKUP($D199,索引!$M:$X,K$2,0)*(VLOOKUP($C199,索引!$A:$I,K$2-5,0)/100)</f>
        <v>0</v>
      </c>
      <c r="L199">
        <f>VLOOKUP($D199,索引!$M:$X,L$2,0)*(VLOOKUP($C199,索引!$A:$I,L$2-5,0)/100)</f>
        <v>0</v>
      </c>
      <c r="M199">
        <f>VLOOKUP($D199,索引!$M:$Y,M$2,0)*(VLOOKUP($C199,索引!$A:$J,M$2-5,0)/100)</f>
        <v>0</v>
      </c>
      <c r="N199">
        <f>VLOOKUP($D199,索引!$M:$Z,N$2,0)*(VLOOKUP($C199,索引!$A:$K,N$2-5,0)/100)</f>
        <v>0</v>
      </c>
      <c r="P199">
        <f t="shared" si="17"/>
        <v>1016404</v>
      </c>
      <c r="Q199" t="str">
        <f t="shared" si="19"/>
        <v>EquipName_1016404</v>
      </c>
      <c r="R199" t="str">
        <f>INDEX(索引!$AF$5:$AI$29,MATCH($B199,索引!$AE$5:$AE$29,0),MATCH($C199,索引!$AF$4:$AI$4))&amp;VLOOKUP($D199,索引!$M$4:$N$12,2,0)</f>
        <v>真理信徒鞋子</v>
      </c>
      <c r="S199" t="str">
        <f>INDEX(索引!$AL$5:$AO$29,MATCH($B199,索引!$AK$5:$AK$29,0),MATCH($C199,索引!$AL$4:$AO$4))&amp;" "&amp;VLOOKUP($D199,索引!$M$4:$O$12,3,0)</f>
        <v>Truth Believer Boots</v>
      </c>
    </row>
    <row r="200" spans="1:19" x14ac:dyDescent="0.2">
      <c r="A200">
        <f t="shared" ref="A200:A263" si="24">B200*1000+C200*100+D200+1000000</f>
        <v>1018111</v>
      </c>
      <c r="B200" s="16">
        <v>18</v>
      </c>
      <c r="C200" s="55">
        <v>1</v>
      </c>
      <c r="D200">
        <f t="shared" si="20"/>
        <v>11</v>
      </c>
      <c r="E200">
        <f t="shared" si="18"/>
        <v>1008111</v>
      </c>
      <c r="F200">
        <f>INDEX(索引!$P$5:$AC$12,MATCH($D200,索引!$M$5:$M$12,0),MATCH(F$6,索引!$P$4:$AC$4,0))*ROUND(VLOOKUP($B200,原始数值!$A:$E,F$2,0)*VLOOKUP($C200,索引!$A:$D,2,0)*VLOOKUP(D200,索引!$M:$X,索引!$T$1,0),F$3)</f>
        <v>20</v>
      </c>
      <c r="G200">
        <f>INDEX(索引!$P$5:$AC$12,MATCH($D200,索引!$M$5:$M$12,0),MATCH(G$6,索引!$P$4:$AC$4,0))*ROUND(VLOOKUP($B200,原始数值!$A:$E,G$2,0)*VLOOKUP($C200,索引!$A:$D,2,0),G$3)</f>
        <v>0</v>
      </c>
      <c r="H200">
        <f>INDEX(索引!$P$5:$AC$12,MATCH($D200,索引!$M$5:$M$12,0),MATCH(H$6,索引!$P$4:$AC$4,0))*ROUND(VLOOKUP($B200,原始数值!$A:$E,H$2,0)*VLOOKUP($C200,索引!$A:$D,2,0),H$3)</f>
        <v>0</v>
      </c>
      <c r="I200">
        <f>INDEX(索引!$P$5:$AC$12,MATCH($D200,索引!$M$5:$M$12,0),MATCH(I$6,索引!$P$4:$AC$4,0))*ROUND(VLOOKUP($B200,原始数值!$A:$E,I$2,0)*VLOOKUP($C200,索引!$A:$D,2,0),I$3)</f>
        <v>0</v>
      </c>
      <c r="J200">
        <f>VLOOKUP($D200,索引!$M:$U,J$2,0)</f>
        <v>2</v>
      </c>
      <c r="K200">
        <f>VLOOKUP($D200,索引!$M:$X,K$2,0)*(VLOOKUP($C200,索引!$A:$I,K$2-5,0)/100)</f>
        <v>0.1</v>
      </c>
      <c r="L200">
        <f>VLOOKUP($D200,索引!$M:$X,L$2,0)*(VLOOKUP($C200,索引!$A:$I,L$2-5,0)/100)</f>
        <v>0</v>
      </c>
      <c r="M200">
        <f>VLOOKUP($D200,索引!$M:$Y,M$2,0)*(VLOOKUP($C200,索引!$A:$J,M$2-5,0)/100)</f>
        <v>0</v>
      </c>
      <c r="N200">
        <f>VLOOKUP($D200,索引!$M:$Z,N$2,0)*(VLOOKUP($C200,索引!$A:$K,N$2-5,0)/100)</f>
        <v>0</v>
      </c>
      <c r="P200">
        <f t="shared" ref="P200:P263" si="25">A200</f>
        <v>1018111</v>
      </c>
      <c r="Q200" t="str">
        <f t="shared" si="19"/>
        <v>EquipName_1018111</v>
      </c>
      <c r="R200" t="str">
        <f>INDEX(索引!$AF$5:$AI$29,MATCH($B200,索引!$AE$5:$AE$29,0),MATCH($C200,索引!$AF$4:$AI$4))&amp;VLOOKUP($D200,索引!$M$4:$N$12,2,0)</f>
        <v>长老剑</v>
      </c>
      <c r="S200" t="str">
        <f>INDEX(索引!$AL$5:$AO$29,MATCH($B200,索引!$AK$5:$AK$29,0),MATCH($C200,索引!$AL$4:$AO$4))&amp;" "&amp;VLOOKUP($D200,索引!$M$4:$O$12,3,0)</f>
        <v>Elder Sword</v>
      </c>
    </row>
    <row r="201" spans="1:19" x14ac:dyDescent="0.2">
      <c r="A201">
        <f t="shared" si="24"/>
        <v>1018112</v>
      </c>
      <c r="B201" s="16">
        <v>18</v>
      </c>
      <c r="C201" s="55">
        <v>1</v>
      </c>
      <c r="D201">
        <f t="shared" si="20"/>
        <v>12</v>
      </c>
      <c r="E201">
        <f t="shared" ref="E201:E264" si="26">IF(B201&gt;8,8,B201)*1000+C201*100+D201+1000000</f>
        <v>1008112</v>
      </c>
      <c r="F201">
        <f>INDEX(索引!$P$5:$AC$12,MATCH($D201,索引!$M$5:$M$12,0),MATCH(F$6,索引!$P$4:$AC$4,0))*ROUND(VLOOKUP($B201,原始数值!$A:$E,F$2,0)*VLOOKUP($C201,索引!$A:$D,2,0)*VLOOKUP(D201,索引!$M:$X,索引!$T$1,0),F$3)</f>
        <v>23</v>
      </c>
      <c r="G201">
        <f>INDEX(索引!$P$5:$AC$12,MATCH($D201,索引!$M$5:$M$12,0),MATCH(G$6,索引!$P$4:$AC$4,0))*ROUND(VLOOKUP($B201,原始数值!$A:$E,G$2,0)*VLOOKUP($C201,索引!$A:$D,2,0),G$3)</f>
        <v>0</v>
      </c>
      <c r="H201">
        <f>INDEX(索引!$P$5:$AC$12,MATCH($D201,索引!$M$5:$M$12,0),MATCH(H$6,索引!$P$4:$AC$4,0))*ROUND(VLOOKUP($B201,原始数值!$A:$E,H$2,0)*VLOOKUP($C201,索引!$A:$D,2,0),H$3)</f>
        <v>0</v>
      </c>
      <c r="I201">
        <f>INDEX(索引!$P$5:$AC$12,MATCH($D201,索引!$M$5:$M$12,0),MATCH(I$6,索引!$P$4:$AC$4,0))*ROUND(VLOOKUP($B201,原始数值!$A:$E,I$2,0)*VLOOKUP($C201,索引!$A:$D,2,0),I$3)</f>
        <v>0</v>
      </c>
      <c r="J201">
        <f>VLOOKUP($D201,索引!$M:$U,J$2,0)</f>
        <v>1</v>
      </c>
      <c r="K201">
        <f>VLOOKUP($D201,索引!$M:$X,K$2,0)*(VLOOKUP($C201,索引!$A:$I,K$2-5,0)/100)</f>
        <v>0</v>
      </c>
      <c r="L201">
        <f>VLOOKUP($D201,索引!$M:$X,L$2,0)*(VLOOKUP($C201,索引!$A:$I,L$2-5,0)/100)</f>
        <v>0</v>
      </c>
      <c r="M201">
        <f>VLOOKUP($D201,索引!$M:$Y,M$2,0)*(VLOOKUP($C201,索引!$A:$J,M$2-5,0)/100)</f>
        <v>30</v>
      </c>
      <c r="N201">
        <f>VLOOKUP($D201,索引!$M:$Z,N$2,0)*(VLOOKUP($C201,索引!$A:$K,N$2-5,0)/100)</f>
        <v>0</v>
      </c>
      <c r="P201">
        <f t="shared" si="25"/>
        <v>1018112</v>
      </c>
      <c r="Q201" t="str">
        <f t="shared" ref="Q201:Q264" si="27">"EquipName_"&amp;P201</f>
        <v>EquipName_1018112</v>
      </c>
      <c r="R201" t="str">
        <f>INDEX(索引!$AF$5:$AI$29,MATCH($B201,索引!$AE$5:$AE$29,0),MATCH($C201,索引!$AF$4:$AI$4))&amp;VLOOKUP($D201,索引!$M$4:$N$12,2,0)</f>
        <v>长老杖</v>
      </c>
      <c r="S201" t="str">
        <f>INDEX(索引!$AL$5:$AO$29,MATCH($B201,索引!$AK$5:$AK$29,0),MATCH($C201,索引!$AL$4:$AO$4))&amp;" "&amp;VLOOKUP($D201,索引!$M$4:$O$12,3,0)</f>
        <v>Elder Staff</v>
      </c>
    </row>
    <row r="202" spans="1:19" x14ac:dyDescent="0.2">
      <c r="A202">
        <f t="shared" si="24"/>
        <v>1018113</v>
      </c>
      <c r="B202" s="16">
        <v>18</v>
      </c>
      <c r="C202" s="55">
        <v>1</v>
      </c>
      <c r="D202">
        <f t="shared" si="20"/>
        <v>13</v>
      </c>
      <c r="E202">
        <f t="shared" si="26"/>
        <v>1008113</v>
      </c>
      <c r="F202">
        <f>INDEX(索引!$P$5:$AC$12,MATCH($D202,索引!$M$5:$M$12,0),MATCH(F$6,索引!$P$4:$AC$4,0))*ROUND(VLOOKUP($B202,原始数值!$A:$E,F$2,0)*VLOOKUP($C202,索引!$A:$D,2,0)*VLOOKUP(D202,索引!$M:$X,索引!$T$1,0),F$3)</f>
        <v>21</v>
      </c>
      <c r="G202">
        <f>INDEX(索引!$P$5:$AC$12,MATCH($D202,索引!$M$5:$M$12,0),MATCH(G$6,索引!$P$4:$AC$4,0))*ROUND(VLOOKUP($B202,原始数值!$A:$E,G$2,0)*VLOOKUP($C202,索引!$A:$D,2,0),G$3)</f>
        <v>0</v>
      </c>
      <c r="H202">
        <f>INDEX(索引!$P$5:$AC$12,MATCH($D202,索引!$M$5:$M$12,0),MATCH(H$6,索引!$P$4:$AC$4,0))*ROUND(VLOOKUP($B202,原始数值!$A:$E,H$2,0)*VLOOKUP($C202,索引!$A:$D,2,0),H$3)</f>
        <v>0</v>
      </c>
      <c r="I202">
        <f>INDEX(索引!$P$5:$AC$12,MATCH($D202,索引!$M$5:$M$12,0),MATCH(I$6,索引!$P$4:$AC$4,0))*ROUND(VLOOKUP($B202,原始数值!$A:$E,I$2,0)*VLOOKUP($C202,索引!$A:$D,2,0),I$3)</f>
        <v>0</v>
      </c>
      <c r="J202">
        <f>VLOOKUP($D202,索引!$M:$U,J$2,0)</f>
        <v>1.75</v>
      </c>
      <c r="K202">
        <f>VLOOKUP($D202,索引!$M:$X,K$2,0)*(VLOOKUP($C202,索引!$A:$I,K$2-5,0)/100)</f>
        <v>0</v>
      </c>
      <c r="L202">
        <f>VLOOKUP($D202,索引!$M:$X,L$2,0)*(VLOOKUP($C202,索引!$A:$I,L$2-5,0)/100)</f>
        <v>40</v>
      </c>
      <c r="M202">
        <f>VLOOKUP($D202,索引!$M:$Y,M$2,0)*(VLOOKUP($C202,索引!$A:$J,M$2-5,0)/100)</f>
        <v>0</v>
      </c>
      <c r="N202">
        <f>VLOOKUP($D202,索引!$M:$Z,N$2,0)*(VLOOKUP($C202,索引!$A:$K,N$2-5,0)/100)</f>
        <v>0</v>
      </c>
      <c r="P202">
        <f t="shared" si="25"/>
        <v>1018113</v>
      </c>
      <c r="Q202" t="str">
        <f t="shared" si="27"/>
        <v>EquipName_1018113</v>
      </c>
      <c r="R202" t="str">
        <f>INDEX(索引!$AF$5:$AI$29,MATCH($B202,索引!$AE$5:$AE$29,0),MATCH($C202,索引!$AF$4:$AI$4))&amp;VLOOKUP($D202,索引!$M$4:$N$12,2,0)</f>
        <v>长老弓</v>
      </c>
      <c r="S202" t="str">
        <f>INDEX(索引!$AL$5:$AO$29,MATCH($B202,索引!$AK$5:$AK$29,0),MATCH($C202,索引!$AL$4:$AO$4))&amp;" "&amp;VLOOKUP($D202,索引!$M$4:$O$12,3,0)</f>
        <v>Elder Bow</v>
      </c>
    </row>
    <row r="203" spans="1:19" x14ac:dyDescent="0.2">
      <c r="A203">
        <f t="shared" si="24"/>
        <v>1018102</v>
      </c>
      <c r="B203" s="16">
        <v>18</v>
      </c>
      <c r="C203" s="55">
        <v>1</v>
      </c>
      <c r="D203">
        <f t="shared" si="20"/>
        <v>2</v>
      </c>
      <c r="E203">
        <f t="shared" si="26"/>
        <v>1008102</v>
      </c>
      <c r="F203">
        <f>INDEX(索引!$P$5:$AC$12,MATCH($D203,索引!$M$5:$M$12,0),MATCH(F$6,索引!$P$4:$AC$4,0))*ROUND(VLOOKUP($B203,原始数值!$A:$E,F$2,0)*VLOOKUP($C203,索引!$A:$D,2,0)*VLOOKUP(D203,索引!$M:$X,索引!$T$1,0),F$3)</f>
        <v>0</v>
      </c>
      <c r="G203">
        <f>INDEX(索引!$P$5:$AC$12,MATCH($D203,索引!$M$5:$M$12,0),MATCH(G$6,索引!$P$4:$AC$4,0))*ROUND(VLOOKUP($B203,原始数值!$A:$E,G$2,0)*VLOOKUP($C203,索引!$A:$D,2,0),G$3)</f>
        <v>110</v>
      </c>
      <c r="H203">
        <f>INDEX(索引!$P$5:$AC$12,MATCH($D203,索引!$M$5:$M$12,0),MATCH(H$6,索引!$P$4:$AC$4,0))*ROUND(VLOOKUP($B203,原始数值!$A:$E,H$2,0)*VLOOKUP($C203,索引!$A:$D,2,0),H$3)</f>
        <v>0</v>
      </c>
      <c r="I203">
        <f>INDEX(索引!$P$5:$AC$12,MATCH($D203,索引!$M$5:$M$12,0),MATCH(I$6,索引!$P$4:$AC$4,0))*ROUND(VLOOKUP($B203,原始数值!$A:$E,I$2,0)*VLOOKUP($C203,索引!$A:$D,2,0),I$3)</f>
        <v>0</v>
      </c>
      <c r="J203">
        <f>VLOOKUP($D203,索引!$M:$U,J$2,0)</f>
        <v>0</v>
      </c>
      <c r="K203">
        <f>VLOOKUP($D203,索引!$M:$X,K$2,0)*(VLOOKUP($C203,索引!$A:$I,K$2-5,0)/100)</f>
        <v>0</v>
      </c>
      <c r="L203">
        <f>VLOOKUP($D203,索引!$M:$X,L$2,0)*(VLOOKUP($C203,索引!$A:$I,L$2-5,0)/100)</f>
        <v>0</v>
      </c>
      <c r="M203">
        <f>VLOOKUP($D203,索引!$M:$Y,M$2,0)*(VLOOKUP($C203,索引!$A:$J,M$2-5,0)/100)</f>
        <v>0</v>
      </c>
      <c r="N203">
        <f>VLOOKUP($D203,索引!$M:$Z,N$2,0)*(VLOOKUP($C203,索引!$A:$K,N$2-5,0)/100)</f>
        <v>0</v>
      </c>
      <c r="P203">
        <f t="shared" si="25"/>
        <v>1018102</v>
      </c>
      <c r="Q203" t="str">
        <f t="shared" si="27"/>
        <v>EquipName_1018102</v>
      </c>
      <c r="R203" t="str">
        <f>INDEX(索引!$AF$5:$AI$29,MATCH($B203,索引!$AE$5:$AE$29,0),MATCH($C203,索引!$AF$4:$AI$4))&amp;VLOOKUP($D203,索引!$M$4:$N$12,2,0)</f>
        <v>长老护甲</v>
      </c>
      <c r="S203" t="str">
        <f>INDEX(索引!$AL$5:$AO$29,MATCH($B203,索引!$AK$5:$AK$29,0),MATCH($C203,索引!$AL$4:$AO$4))&amp;" "&amp;VLOOKUP($D203,索引!$M$4:$O$12,3,0)</f>
        <v>Elder Armor</v>
      </c>
    </row>
    <row r="204" spans="1:19" x14ac:dyDescent="0.2">
      <c r="A204">
        <f t="shared" si="24"/>
        <v>1018103</v>
      </c>
      <c r="B204" s="16">
        <v>18</v>
      </c>
      <c r="C204" s="55">
        <v>1</v>
      </c>
      <c r="D204">
        <f t="shared" si="20"/>
        <v>3</v>
      </c>
      <c r="E204">
        <f t="shared" si="26"/>
        <v>1008103</v>
      </c>
      <c r="F204">
        <f>INDEX(索引!$P$5:$AC$12,MATCH($D204,索引!$M$5:$M$12,0),MATCH(F$6,索引!$P$4:$AC$4,0))*ROUND(VLOOKUP($B204,原始数值!$A:$E,F$2,0)*VLOOKUP($C204,索引!$A:$D,2,0)*VLOOKUP(D204,索引!$M:$X,索引!$T$1,0),F$3)</f>
        <v>0</v>
      </c>
      <c r="G204">
        <f>INDEX(索引!$P$5:$AC$12,MATCH($D204,索引!$M$5:$M$12,0),MATCH(G$6,索引!$P$4:$AC$4,0))*ROUND(VLOOKUP($B204,原始数值!$A:$E,G$2,0)*VLOOKUP($C204,索引!$A:$D,2,0),G$3)</f>
        <v>0</v>
      </c>
      <c r="H204">
        <f>INDEX(索引!$P$5:$AC$12,MATCH($D204,索引!$M$5:$M$12,0),MATCH(H$6,索引!$P$4:$AC$4,0))*ROUND(VLOOKUP($B204,原始数值!$A:$E,H$2,0)*VLOOKUP($C204,索引!$A:$D,2,0),H$3)</f>
        <v>57</v>
      </c>
      <c r="I204">
        <f>INDEX(索引!$P$5:$AC$12,MATCH($D204,索引!$M$5:$M$12,0),MATCH(I$6,索引!$P$4:$AC$4,0))*ROUND(VLOOKUP($B204,原始数值!$A:$E,I$2,0)*VLOOKUP($C204,索引!$A:$D,2,0),I$3)</f>
        <v>0</v>
      </c>
      <c r="J204">
        <f>VLOOKUP($D204,索引!$M:$U,J$2,0)</f>
        <v>0</v>
      </c>
      <c r="K204">
        <f>VLOOKUP($D204,索引!$M:$X,K$2,0)*(VLOOKUP($C204,索引!$A:$I,K$2-5,0)/100)</f>
        <v>0</v>
      </c>
      <c r="L204">
        <f>VLOOKUP($D204,索引!$M:$X,L$2,0)*(VLOOKUP($C204,索引!$A:$I,L$2-5,0)/100)</f>
        <v>0</v>
      </c>
      <c r="M204">
        <f>VLOOKUP($D204,索引!$M:$Y,M$2,0)*(VLOOKUP($C204,索引!$A:$J,M$2-5,0)/100)</f>
        <v>0</v>
      </c>
      <c r="N204">
        <f>VLOOKUP($D204,索引!$M:$Z,N$2,0)*(VLOOKUP($C204,索引!$A:$K,N$2-5,0)/100)</f>
        <v>0</v>
      </c>
      <c r="P204">
        <f t="shared" si="25"/>
        <v>1018103</v>
      </c>
      <c r="Q204" t="str">
        <f t="shared" si="27"/>
        <v>EquipName_1018103</v>
      </c>
      <c r="R204" t="str">
        <f>INDEX(索引!$AF$5:$AI$29,MATCH($B204,索引!$AE$5:$AE$29,0),MATCH($C204,索引!$AF$4:$AI$4))&amp;VLOOKUP($D204,索引!$M$4:$N$12,2,0)</f>
        <v>长老头盔</v>
      </c>
      <c r="S204" t="str">
        <f>INDEX(索引!$AL$5:$AO$29,MATCH($B204,索引!$AK$5:$AK$29,0),MATCH($C204,索引!$AL$4:$AO$4))&amp;" "&amp;VLOOKUP($D204,索引!$M$4:$O$12,3,0)</f>
        <v>Elder Helmet</v>
      </c>
    </row>
    <row r="205" spans="1:19" x14ac:dyDescent="0.2">
      <c r="A205">
        <f t="shared" si="24"/>
        <v>1018104</v>
      </c>
      <c r="B205" s="16">
        <v>18</v>
      </c>
      <c r="C205" s="55">
        <v>1</v>
      </c>
      <c r="D205">
        <f t="shared" si="20"/>
        <v>4</v>
      </c>
      <c r="E205">
        <f t="shared" si="26"/>
        <v>1008104</v>
      </c>
      <c r="F205">
        <f>INDEX(索引!$P$5:$AC$12,MATCH($D205,索引!$M$5:$M$12,0),MATCH(F$6,索引!$P$4:$AC$4,0))*ROUND(VLOOKUP($B205,原始数值!$A:$E,F$2,0)*VLOOKUP($C205,索引!$A:$D,2,0)*VLOOKUP(D205,索引!$M:$X,索引!$T$1,0),F$3)</f>
        <v>0</v>
      </c>
      <c r="G205">
        <f>INDEX(索引!$P$5:$AC$12,MATCH($D205,索引!$M$5:$M$12,0),MATCH(G$6,索引!$P$4:$AC$4,0))*ROUND(VLOOKUP($B205,原始数值!$A:$E,G$2,0)*VLOOKUP($C205,索引!$A:$D,2,0),G$3)</f>
        <v>0</v>
      </c>
      <c r="H205">
        <f>INDEX(索引!$P$5:$AC$12,MATCH($D205,索引!$M$5:$M$12,0),MATCH(H$6,索引!$P$4:$AC$4,0))*ROUND(VLOOKUP($B205,原始数值!$A:$E,H$2,0)*VLOOKUP($C205,索引!$A:$D,2,0),H$3)</f>
        <v>0</v>
      </c>
      <c r="I205">
        <f>INDEX(索引!$P$5:$AC$12,MATCH($D205,索引!$M$5:$M$12,0),MATCH(I$6,索引!$P$4:$AC$4,0))*ROUND(VLOOKUP($B205,原始数值!$A:$E,I$2,0)*VLOOKUP($C205,索引!$A:$D,2,0),I$3)</f>
        <v>9</v>
      </c>
      <c r="J205">
        <f>VLOOKUP($D205,索引!$M:$U,J$2,0)</f>
        <v>0</v>
      </c>
      <c r="K205">
        <f>VLOOKUP($D205,索引!$M:$X,K$2,0)*(VLOOKUP($C205,索引!$A:$I,K$2-5,0)/100)</f>
        <v>0</v>
      </c>
      <c r="L205">
        <f>VLOOKUP($D205,索引!$M:$X,L$2,0)*(VLOOKUP($C205,索引!$A:$I,L$2-5,0)/100)</f>
        <v>0</v>
      </c>
      <c r="M205">
        <f>VLOOKUP($D205,索引!$M:$Y,M$2,0)*(VLOOKUP($C205,索引!$A:$J,M$2-5,0)/100)</f>
        <v>0</v>
      </c>
      <c r="N205">
        <f>VLOOKUP($D205,索引!$M:$Z,N$2,0)*(VLOOKUP($C205,索引!$A:$K,N$2-5,0)/100)</f>
        <v>0</v>
      </c>
      <c r="P205">
        <f t="shared" si="25"/>
        <v>1018104</v>
      </c>
      <c r="Q205" t="str">
        <f t="shared" si="27"/>
        <v>EquipName_1018104</v>
      </c>
      <c r="R205" t="str">
        <f>INDEX(索引!$AF$5:$AI$29,MATCH($B205,索引!$AE$5:$AE$29,0),MATCH($C205,索引!$AF$4:$AI$4))&amp;VLOOKUP($D205,索引!$M$4:$N$12,2,0)</f>
        <v>长老鞋子</v>
      </c>
      <c r="S205" t="str">
        <f>INDEX(索引!$AL$5:$AO$29,MATCH($B205,索引!$AK$5:$AK$29,0),MATCH($C205,索引!$AL$4:$AO$4))&amp;" "&amp;VLOOKUP($D205,索引!$M$4:$O$12,3,0)</f>
        <v>Elder Boots</v>
      </c>
    </row>
    <row r="206" spans="1:19" x14ac:dyDescent="0.2">
      <c r="A206">
        <f t="shared" si="24"/>
        <v>1018211</v>
      </c>
      <c r="B206" s="16">
        <v>18</v>
      </c>
      <c r="C206" s="14">
        <f t="shared" ref="C206:C223" si="28">C200+1</f>
        <v>2</v>
      </c>
      <c r="D206">
        <f t="shared" ref="D206:D247" si="29">D200</f>
        <v>11</v>
      </c>
      <c r="E206">
        <f t="shared" si="26"/>
        <v>1008211</v>
      </c>
      <c r="F206">
        <f>INDEX(索引!$P$5:$AC$12,MATCH($D206,索引!$M$5:$M$12,0),MATCH(F$6,索引!$P$4:$AC$4,0))*ROUND(VLOOKUP($B206,原始数值!$A:$E,F$2,0)*VLOOKUP($C206,索引!$A:$D,2,0)*VLOOKUP(D206,索引!$M:$X,索引!$T$1,0),F$3)</f>
        <v>39</v>
      </c>
      <c r="G206">
        <f>INDEX(索引!$P$5:$AC$12,MATCH($D206,索引!$M$5:$M$12,0),MATCH(G$6,索引!$P$4:$AC$4,0))*ROUND(VLOOKUP($B206,原始数值!$A:$E,G$2,0)*VLOOKUP($C206,索引!$A:$D,2,0),G$3)</f>
        <v>0</v>
      </c>
      <c r="H206">
        <f>INDEX(索引!$P$5:$AC$12,MATCH($D206,索引!$M$5:$M$12,0),MATCH(H$6,索引!$P$4:$AC$4,0))*ROUND(VLOOKUP($B206,原始数值!$A:$E,H$2,0)*VLOOKUP($C206,索引!$A:$D,2,0),H$3)</f>
        <v>0</v>
      </c>
      <c r="I206">
        <f>INDEX(索引!$P$5:$AC$12,MATCH($D206,索引!$M$5:$M$12,0),MATCH(I$6,索引!$P$4:$AC$4,0))*ROUND(VLOOKUP($B206,原始数值!$A:$E,I$2,0)*VLOOKUP($C206,索引!$A:$D,2,0),I$3)</f>
        <v>0</v>
      </c>
      <c r="J206">
        <f>VLOOKUP($D206,索引!$M:$U,J$2,0)</f>
        <v>2</v>
      </c>
      <c r="K206">
        <f>VLOOKUP($D206,索引!$M:$X,K$2,0)*(VLOOKUP($C206,索引!$A:$I,K$2-5,0)/100)</f>
        <v>0.15000000000000002</v>
      </c>
      <c r="L206">
        <f>VLOOKUP($D206,索引!$M:$X,L$2,0)*(VLOOKUP($C206,索引!$A:$I,L$2-5,0)/100)</f>
        <v>0</v>
      </c>
      <c r="M206">
        <f>VLOOKUP($D206,索引!$M:$Y,M$2,0)*(VLOOKUP($C206,索引!$A:$J,M$2-5,0)/100)</f>
        <v>0</v>
      </c>
      <c r="N206">
        <f>VLOOKUP($D206,索引!$M:$Z,N$2,0)*(VLOOKUP($C206,索引!$A:$K,N$2-5,0)/100)</f>
        <v>0</v>
      </c>
      <c r="P206">
        <f t="shared" si="25"/>
        <v>1018211</v>
      </c>
      <c r="Q206" t="str">
        <f t="shared" si="27"/>
        <v>EquipName_1018211</v>
      </c>
      <c r="R206" t="str">
        <f>INDEX(索引!$AF$5:$AI$29,MATCH($B206,索引!$AE$5:$AE$29,0),MATCH($C206,索引!$AF$4:$AI$4))&amp;VLOOKUP($D206,索引!$M$4:$N$12,2,0)</f>
        <v>长老剑</v>
      </c>
      <c r="S206" t="str">
        <f>INDEX(索引!$AL$5:$AO$29,MATCH($B206,索引!$AK$5:$AK$29,0),MATCH($C206,索引!$AL$4:$AO$4))&amp;" "&amp;VLOOKUP($D206,索引!$M$4:$O$12,3,0)</f>
        <v>Elder Sword</v>
      </c>
    </row>
    <row r="207" spans="1:19" x14ac:dyDescent="0.2">
      <c r="A207">
        <f t="shared" si="24"/>
        <v>1018212</v>
      </c>
      <c r="B207" s="16">
        <v>18</v>
      </c>
      <c r="C207" s="14">
        <f t="shared" si="28"/>
        <v>2</v>
      </c>
      <c r="D207">
        <f t="shared" si="29"/>
        <v>12</v>
      </c>
      <c r="E207">
        <f t="shared" si="26"/>
        <v>1008212</v>
      </c>
      <c r="F207">
        <f>INDEX(索引!$P$5:$AC$12,MATCH($D207,索引!$M$5:$M$12,0),MATCH(F$6,索引!$P$4:$AC$4,0))*ROUND(VLOOKUP($B207,原始数值!$A:$E,F$2,0)*VLOOKUP($C207,索引!$A:$D,2,0)*VLOOKUP(D207,索引!$M:$X,索引!$T$1,0),F$3)</f>
        <v>47</v>
      </c>
      <c r="G207">
        <f>INDEX(索引!$P$5:$AC$12,MATCH($D207,索引!$M$5:$M$12,0),MATCH(G$6,索引!$P$4:$AC$4,0))*ROUND(VLOOKUP($B207,原始数值!$A:$E,G$2,0)*VLOOKUP($C207,索引!$A:$D,2,0),G$3)</f>
        <v>0</v>
      </c>
      <c r="H207">
        <f>INDEX(索引!$P$5:$AC$12,MATCH($D207,索引!$M$5:$M$12,0),MATCH(H$6,索引!$P$4:$AC$4,0))*ROUND(VLOOKUP($B207,原始数值!$A:$E,H$2,0)*VLOOKUP($C207,索引!$A:$D,2,0),H$3)</f>
        <v>0</v>
      </c>
      <c r="I207">
        <f>INDEX(索引!$P$5:$AC$12,MATCH($D207,索引!$M$5:$M$12,0),MATCH(I$6,索引!$P$4:$AC$4,0))*ROUND(VLOOKUP($B207,原始数值!$A:$E,I$2,0)*VLOOKUP($C207,索引!$A:$D,2,0),I$3)</f>
        <v>0</v>
      </c>
      <c r="J207">
        <f>VLOOKUP($D207,索引!$M:$U,J$2,0)</f>
        <v>1</v>
      </c>
      <c r="K207">
        <f>VLOOKUP($D207,索引!$M:$X,K$2,0)*(VLOOKUP($C207,索引!$A:$I,K$2-5,0)/100)</f>
        <v>0</v>
      </c>
      <c r="L207">
        <f>VLOOKUP($D207,索引!$M:$X,L$2,0)*(VLOOKUP($C207,索引!$A:$I,L$2-5,0)/100)</f>
        <v>0</v>
      </c>
      <c r="M207">
        <f>VLOOKUP($D207,索引!$M:$Y,M$2,0)*(VLOOKUP($C207,索引!$A:$J,M$2-5,0)/100)</f>
        <v>36</v>
      </c>
      <c r="N207">
        <f>VLOOKUP($D207,索引!$M:$Z,N$2,0)*(VLOOKUP($C207,索引!$A:$K,N$2-5,0)/100)</f>
        <v>0</v>
      </c>
      <c r="P207">
        <f t="shared" si="25"/>
        <v>1018212</v>
      </c>
      <c r="Q207" t="str">
        <f t="shared" si="27"/>
        <v>EquipName_1018212</v>
      </c>
      <c r="R207" t="str">
        <f>INDEX(索引!$AF$5:$AI$29,MATCH($B207,索引!$AE$5:$AE$29,0),MATCH($C207,索引!$AF$4:$AI$4))&amp;VLOOKUP($D207,索引!$M$4:$N$12,2,0)</f>
        <v>长老杖</v>
      </c>
      <c r="S207" t="str">
        <f>INDEX(索引!$AL$5:$AO$29,MATCH($B207,索引!$AK$5:$AK$29,0),MATCH($C207,索引!$AL$4:$AO$4))&amp;" "&amp;VLOOKUP($D207,索引!$M$4:$O$12,3,0)</f>
        <v>Elder Staff</v>
      </c>
    </row>
    <row r="208" spans="1:19" x14ac:dyDescent="0.2">
      <c r="A208">
        <f t="shared" si="24"/>
        <v>1018213</v>
      </c>
      <c r="B208" s="16">
        <v>18</v>
      </c>
      <c r="C208" s="14">
        <f t="shared" si="28"/>
        <v>2</v>
      </c>
      <c r="D208">
        <f t="shared" si="29"/>
        <v>13</v>
      </c>
      <c r="E208">
        <f t="shared" si="26"/>
        <v>1008213</v>
      </c>
      <c r="F208">
        <f>INDEX(索引!$P$5:$AC$12,MATCH($D208,索引!$M$5:$M$12,0),MATCH(F$6,索引!$P$4:$AC$4,0))*ROUND(VLOOKUP($B208,原始数值!$A:$E,F$2,0)*VLOOKUP($C208,索引!$A:$D,2,0)*VLOOKUP(D208,索引!$M:$X,索引!$T$1,0),F$3)</f>
        <v>43</v>
      </c>
      <c r="G208">
        <f>INDEX(索引!$P$5:$AC$12,MATCH($D208,索引!$M$5:$M$12,0),MATCH(G$6,索引!$P$4:$AC$4,0))*ROUND(VLOOKUP($B208,原始数值!$A:$E,G$2,0)*VLOOKUP($C208,索引!$A:$D,2,0),G$3)</f>
        <v>0</v>
      </c>
      <c r="H208">
        <f>INDEX(索引!$P$5:$AC$12,MATCH($D208,索引!$M$5:$M$12,0),MATCH(H$6,索引!$P$4:$AC$4,0))*ROUND(VLOOKUP($B208,原始数值!$A:$E,H$2,0)*VLOOKUP($C208,索引!$A:$D,2,0),H$3)</f>
        <v>0</v>
      </c>
      <c r="I208">
        <f>INDEX(索引!$P$5:$AC$12,MATCH($D208,索引!$M$5:$M$12,0),MATCH(I$6,索引!$P$4:$AC$4,0))*ROUND(VLOOKUP($B208,原始数值!$A:$E,I$2,0)*VLOOKUP($C208,索引!$A:$D,2,0),I$3)</f>
        <v>0</v>
      </c>
      <c r="J208">
        <f>VLOOKUP($D208,索引!$M:$U,J$2,0)</f>
        <v>1.75</v>
      </c>
      <c r="K208">
        <f>VLOOKUP($D208,索引!$M:$X,K$2,0)*(VLOOKUP($C208,索引!$A:$I,K$2-5,0)/100)</f>
        <v>0</v>
      </c>
      <c r="L208">
        <f>VLOOKUP($D208,索引!$M:$X,L$2,0)*(VLOOKUP($C208,索引!$A:$I,L$2-5,0)/100)</f>
        <v>48</v>
      </c>
      <c r="M208">
        <f>VLOOKUP($D208,索引!$M:$Y,M$2,0)*(VLOOKUP($C208,索引!$A:$J,M$2-5,0)/100)</f>
        <v>0</v>
      </c>
      <c r="N208">
        <f>VLOOKUP($D208,索引!$M:$Z,N$2,0)*(VLOOKUP($C208,索引!$A:$K,N$2-5,0)/100)</f>
        <v>0</v>
      </c>
      <c r="P208">
        <f t="shared" si="25"/>
        <v>1018213</v>
      </c>
      <c r="Q208" t="str">
        <f t="shared" si="27"/>
        <v>EquipName_1018213</v>
      </c>
      <c r="R208" t="str">
        <f>INDEX(索引!$AF$5:$AI$29,MATCH($B208,索引!$AE$5:$AE$29,0),MATCH($C208,索引!$AF$4:$AI$4))&amp;VLOOKUP($D208,索引!$M$4:$N$12,2,0)</f>
        <v>长老弓</v>
      </c>
      <c r="S208" t="str">
        <f>INDEX(索引!$AL$5:$AO$29,MATCH($B208,索引!$AK$5:$AK$29,0),MATCH($C208,索引!$AL$4:$AO$4))&amp;" "&amp;VLOOKUP($D208,索引!$M$4:$O$12,3,0)</f>
        <v>Elder Bow</v>
      </c>
    </row>
    <row r="209" spans="1:19" x14ac:dyDescent="0.2">
      <c r="A209">
        <f t="shared" si="24"/>
        <v>1018202</v>
      </c>
      <c r="B209" s="16">
        <v>18</v>
      </c>
      <c r="C209" s="14">
        <f t="shared" si="28"/>
        <v>2</v>
      </c>
      <c r="D209">
        <f t="shared" si="29"/>
        <v>2</v>
      </c>
      <c r="E209">
        <f t="shared" si="26"/>
        <v>1008202</v>
      </c>
      <c r="F209">
        <f>INDEX(索引!$P$5:$AC$12,MATCH($D209,索引!$M$5:$M$12,0),MATCH(F$6,索引!$P$4:$AC$4,0))*ROUND(VLOOKUP($B209,原始数值!$A:$E,F$2,0)*VLOOKUP($C209,索引!$A:$D,2,0)*VLOOKUP(D209,索引!$M:$X,索引!$T$1,0),F$3)</f>
        <v>0</v>
      </c>
      <c r="G209">
        <f>INDEX(索引!$P$5:$AC$12,MATCH($D209,索引!$M$5:$M$12,0),MATCH(G$6,索引!$P$4:$AC$4,0))*ROUND(VLOOKUP($B209,原始数值!$A:$E,G$2,0)*VLOOKUP($C209,索引!$A:$D,2,0),G$3)</f>
        <v>220</v>
      </c>
      <c r="H209">
        <f>INDEX(索引!$P$5:$AC$12,MATCH($D209,索引!$M$5:$M$12,0),MATCH(H$6,索引!$P$4:$AC$4,0))*ROUND(VLOOKUP($B209,原始数值!$A:$E,H$2,0)*VLOOKUP($C209,索引!$A:$D,2,0),H$3)</f>
        <v>0</v>
      </c>
      <c r="I209">
        <f>INDEX(索引!$P$5:$AC$12,MATCH($D209,索引!$M$5:$M$12,0),MATCH(I$6,索引!$P$4:$AC$4,0))*ROUND(VLOOKUP($B209,原始数值!$A:$E,I$2,0)*VLOOKUP($C209,索引!$A:$D,2,0),I$3)</f>
        <v>0</v>
      </c>
      <c r="J209">
        <f>VLOOKUP($D209,索引!$M:$U,J$2,0)</f>
        <v>0</v>
      </c>
      <c r="K209">
        <f>VLOOKUP($D209,索引!$M:$X,K$2,0)*(VLOOKUP($C209,索引!$A:$I,K$2-5,0)/100)</f>
        <v>0</v>
      </c>
      <c r="L209">
        <f>VLOOKUP($D209,索引!$M:$X,L$2,0)*(VLOOKUP($C209,索引!$A:$I,L$2-5,0)/100)</f>
        <v>0</v>
      </c>
      <c r="M209">
        <f>VLOOKUP($D209,索引!$M:$Y,M$2,0)*(VLOOKUP($C209,索引!$A:$J,M$2-5,0)/100)</f>
        <v>0</v>
      </c>
      <c r="N209">
        <f>VLOOKUP($D209,索引!$M:$Z,N$2,0)*(VLOOKUP($C209,索引!$A:$K,N$2-5,0)/100)</f>
        <v>0</v>
      </c>
      <c r="P209">
        <f t="shared" si="25"/>
        <v>1018202</v>
      </c>
      <c r="Q209" t="str">
        <f t="shared" si="27"/>
        <v>EquipName_1018202</v>
      </c>
      <c r="R209" t="str">
        <f>INDEX(索引!$AF$5:$AI$29,MATCH($B209,索引!$AE$5:$AE$29,0),MATCH($C209,索引!$AF$4:$AI$4))&amp;VLOOKUP($D209,索引!$M$4:$N$12,2,0)</f>
        <v>长老护甲</v>
      </c>
      <c r="S209" t="str">
        <f>INDEX(索引!$AL$5:$AO$29,MATCH($B209,索引!$AK$5:$AK$29,0),MATCH($C209,索引!$AL$4:$AO$4))&amp;" "&amp;VLOOKUP($D209,索引!$M$4:$O$12,3,0)</f>
        <v>Elder Armor</v>
      </c>
    </row>
    <row r="210" spans="1:19" x14ac:dyDescent="0.2">
      <c r="A210">
        <f t="shared" si="24"/>
        <v>1018203</v>
      </c>
      <c r="B210" s="16">
        <v>18</v>
      </c>
      <c r="C210" s="14">
        <f t="shared" si="28"/>
        <v>2</v>
      </c>
      <c r="D210">
        <f t="shared" si="29"/>
        <v>3</v>
      </c>
      <c r="E210">
        <f t="shared" si="26"/>
        <v>1008203</v>
      </c>
      <c r="F210">
        <f>INDEX(索引!$P$5:$AC$12,MATCH($D210,索引!$M$5:$M$12,0),MATCH(F$6,索引!$P$4:$AC$4,0))*ROUND(VLOOKUP($B210,原始数值!$A:$E,F$2,0)*VLOOKUP($C210,索引!$A:$D,2,0)*VLOOKUP(D210,索引!$M:$X,索引!$T$1,0),F$3)</f>
        <v>0</v>
      </c>
      <c r="G210">
        <f>INDEX(索引!$P$5:$AC$12,MATCH($D210,索引!$M$5:$M$12,0),MATCH(G$6,索引!$P$4:$AC$4,0))*ROUND(VLOOKUP($B210,原始数值!$A:$E,G$2,0)*VLOOKUP($C210,索引!$A:$D,2,0),G$3)</f>
        <v>0</v>
      </c>
      <c r="H210">
        <f>INDEX(索引!$P$5:$AC$12,MATCH($D210,索引!$M$5:$M$12,0),MATCH(H$6,索引!$P$4:$AC$4,0))*ROUND(VLOOKUP($B210,原始数值!$A:$E,H$2,0)*VLOOKUP($C210,索引!$A:$D,2,0),H$3)</f>
        <v>114</v>
      </c>
      <c r="I210">
        <f>INDEX(索引!$P$5:$AC$12,MATCH($D210,索引!$M$5:$M$12,0),MATCH(I$6,索引!$P$4:$AC$4,0))*ROUND(VLOOKUP($B210,原始数值!$A:$E,I$2,0)*VLOOKUP($C210,索引!$A:$D,2,0),I$3)</f>
        <v>0</v>
      </c>
      <c r="J210">
        <f>VLOOKUP($D210,索引!$M:$U,J$2,0)</f>
        <v>0</v>
      </c>
      <c r="K210">
        <f>VLOOKUP($D210,索引!$M:$X,K$2,0)*(VLOOKUP($C210,索引!$A:$I,K$2-5,0)/100)</f>
        <v>0</v>
      </c>
      <c r="L210">
        <f>VLOOKUP($D210,索引!$M:$X,L$2,0)*(VLOOKUP($C210,索引!$A:$I,L$2-5,0)/100)</f>
        <v>0</v>
      </c>
      <c r="M210">
        <f>VLOOKUP($D210,索引!$M:$Y,M$2,0)*(VLOOKUP($C210,索引!$A:$J,M$2-5,0)/100)</f>
        <v>0</v>
      </c>
      <c r="N210">
        <f>VLOOKUP($D210,索引!$M:$Z,N$2,0)*(VLOOKUP($C210,索引!$A:$K,N$2-5,0)/100)</f>
        <v>0</v>
      </c>
      <c r="P210">
        <f t="shared" si="25"/>
        <v>1018203</v>
      </c>
      <c r="Q210" t="str">
        <f t="shared" si="27"/>
        <v>EquipName_1018203</v>
      </c>
      <c r="R210" t="str">
        <f>INDEX(索引!$AF$5:$AI$29,MATCH($B210,索引!$AE$5:$AE$29,0),MATCH($C210,索引!$AF$4:$AI$4))&amp;VLOOKUP($D210,索引!$M$4:$N$12,2,0)</f>
        <v>长老头盔</v>
      </c>
      <c r="S210" t="str">
        <f>INDEX(索引!$AL$5:$AO$29,MATCH($B210,索引!$AK$5:$AK$29,0),MATCH($C210,索引!$AL$4:$AO$4))&amp;" "&amp;VLOOKUP($D210,索引!$M$4:$O$12,3,0)</f>
        <v>Elder Helmet</v>
      </c>
    </row>
    <row r="211" spans="1:19" x14ac:dyDescent="0.2">
      <c r="A211">
        <f t="shared" si="24"/>
        <v>1018204</v>
      </c>
      <c r="B211" s="16">
        <v>18</v>
      </c>
      <c r="C211" s="14">
        <f t="shared" si="28"/>
        <v>2</v>
      </c>
      <c r="D211">
        <f t="shared" si="29"/>
        <v>4</v>
      </c>
      <c r="E211">
        <f t="shared" si="26"/>
        <v>1008204</v>
      </c>
      <c r="F211">
        <f>INDEX(索引!$P$5:$AC$12,MATCH($D211,索引!$M$5:$M$12,0),MATCH(F$6,索引!$P$4:$AC$4,0))*ROUND(VLOOKUP($B211,原始数值!$A:$E,F$2,0)*VLOOKUP($C211,索引!$A:$D,2,0)*VLOOKUP(D211,索引!$M:$X,索引!$T$1,0),F$3)</f>
        <v>0</v>
      </c>
      <c r="G211">
        <f>INDEX(索引!$P$5:$AC$12,MATCH($D211,索引!$M$5:$M$12,0),MATCH(G$6,索引!$P$4:$AC$4,0))*ROUND(VLOOKUP($B211,原始数值!$A:$E,G$2,0)*VLOOKUP($C211,索引!$A:$D,2,0),G$3)</f>
        <v>0</v>
      </c>
      <c r="H211">
        <f>INDEX(索引!$P$5:$AC$12,MATCH($D211,索引!$M$5:$M$12,0),MATCH(H$6,索引!$P$4:$AC$4,0))*ROUND(VLOOKUP($B211,原始数值!$A:$E,H$2,0)*VLOOKUP($C211,索引!$A:$D,2,0),H$3)</f>
        <v>0</v>
      </c>
      <c r="I211">
        <f>INDEX(索引!$P$5:$AC$12,MATCH($D211,索引!$M$5:$M$12,0),MATCH(I$6,索引!$P$4:$AC$4,0))*ROUND(VLOOKUP($B211,原始数值!$A:$E,I$2,0)*VLOOKUP($C211,索引!$A:$D,2,0),I$3)</f>
        <v>18</v>
      </c>
      <c r="J211">
        <f>VLOOKUP($D211,索引!$M:$U,J$2,0)</f>
        <v>0</v>
      </c>
      <c r="K211">
        <f>VLOOKUP($D211,索引!$M:$X,K$2,0)*(VLOOKUP($C211,索引!$A:$I,K$2-5,0)/100)</f>
        <v>0</v>
      </c>
      <c r="L211">
        <f>VLOOKUP($D211,索引!$M:$X,L$2,0)*(VLOOKUP($C211,索引!$A:$I,L$2-5,0)/100)</f>
        <v>0</v>
      </c>
      <c r="M211">
        <f>VLOOKUP($D211,索引!$M:$Y,M$2,0)*(VLOOKUP($C211,索引!$A:$J,M$2-5,0)/100)</f>
        <v>0</v>
      </c>
      <c r="N211">
        <f>VLOOKUP($D211,索引!$M:$Z,N$2,0)*(VLOOKUP($C211,索引!$A:$K,N$2-5,0)/100)</f>
        <v>0</v>
      </c>
      <c r="P211">
        <f t="shared" si="25"/>
        <v>1018204</v>
      </c>
      <c r="Q211" t="str">
        <f t="shared" si="27"/>
        <v>EquipName_1018204</v>
      </c>
      <c r="R211" t="str">
        <f>INDEX(索引!$AF$5:$AI$29,MATCH($B211,索引!$AE$5:$AE$29,0),MATCH($C211,索引!$AF$4:$AI$4))&amp;VLOOKUP($D211,索引!$M$4:$N$12,2,0)</f>
        <v>长老鞋子</v>
      </c>
      <c r="S211" t="str">
        <f>INDEX(索引!$AL$5:$AO$29,MATCH($B211,索引!$AK$5:$AK$29,0),MATCH($C211,索引!$AL$4:$AO$4))&amp;" "&amp;VLOOKUP($D211,索引!$M$4:$O$12,3,0)</f>
        <v>Elder Boots</v>
      </c>
    </row>
    <row r="212" spans="1:19" x14ac:dyDescent="0.2">
      <c r="A212">
        <f t="shared" si="24"/>
        <v>1018311</v>
      </c>
      <c r="B212" s="16">
        <v>18</v>
      </c>
      <c r="C212" s="30">
        <f t="shared" si="28"/>
        <v>3</v>
      </c>
      <c r="D212">
        <f t="shared" si="29"/>
        <v>11</v>
      </c>
      <c r="E212">
        <f t="shared" si="26"/>
        <v>1008311</v>
      </c>
      <c r="F212">
        <f>INDEX(索引!$P$5:$AC$12,MATCH($D212,索引!$M$5:$M$12,0),MATCH(F$6,索引!$P$4:$AC$4,0))*ROUND(VLOOKUP($B212,原始数值!$A:$E,F$2,0)*VLOOKUP($C212,索引!$A:$D,2,0)*VLOOKUP(D212,索引!$M:$X,索引!$T$1,0),F$3)</f>
        <v>59</v>
      </c>
      <c r="G212">
        <f>INDEX(索引!$P$5:$AC$12,MATCH($D212,索引!$M$5:$M$12,0),MATCH(G$6,索引!$P$4:$AC$4,0))*ROUND(VLOOKUP($B212,原始数值!$A:$E,G$2,0)*VLOOKUP($C212,索引!$A:$D,2,0),G$3)</f>
        <v>0</v>
      </c>
      <c r="H212">
        <f>INDEX(索引!$P$5:$AC$12,MATCH($D212,索引!$M$5:$M$12,0),MATCH(H$6,索引!$P$4:$AC$4,0))*ROUND(VLOOKUP($B212,原始数值!$A:$E,H$2,0)*VLOOKUP($C212,索引!$A:$D,2,0),H$3)</f>
        <v>0</v>
      </c>
      <c r="I212">
        <f>INDEX(索引!$P$5:$AC$12,MATCH($D212,索引!$M$5:$M$12,0),MATCH(I$6,索引!$P$4:$AC$4,0))*ROUND(VLOOKUP($B212,原始数值!$A:$E,I$2,0)*VLOOKUP($C212,索引!$A:$D,2,0),I$3)</f>
        <v>0</v>
      </c>
      <c r="J212">
        <f>VLOOKUP($D212,索引!$M:$U,J$2,0)</f>
        <v>2</v>
      </c>
      <c r="K212">
        <f>VLOOKUP($D212,索引!$M:$X,K$2,0)*(VLOOKUP($C212,索引!$A:$I,K$2-5,0)/100)</f>
        <v>0.2</v>
      </c>
      <c r="L212">
        <f>VLOOKUP($D212,索引!$M:$X,L$2,0)*(VLOOKUP($C212,索引!$A:$I,L$2-5,0)/100)</f>
        <v>0</v>
      </c>
      <c r="M212">
        <f>VLOOKUP($D212,索引!$M:$Y,M$2,0)*(VLOOKUP($C212,索引!$A:$J,M$2-5,0)/100)</f>
        <v>0</v>
      </c>
      <c r="N212">
        <f>VLOOKUP($D212,索引!$M:$Z,N$2,0)*(VLOOKUP($C212,索引!$A:$K,N$2-5,0)/100)</f>
        <v>0</v>
      </c>
      <c r="P212">
        <f t="shared" si="25"/>
        <v>1018311</v>
      </c>
      <c r="Q212" t="str">
        <f t="shared" si="27"/>
        <v>EquipName_1018311</v>
      </c>
      <c r="R212" t="str">
        <f>INDEX(索引!$AF$5:$AI$29,MATCH($B212,索引!$AE$5:$AE$29,0),MATCH($C212,索引!$AF$4:$AI$4))&amp;VLOOKUP($D212,索引!$M$4:$N$12,2,0)</f>
        <v>长老剑</v>
      </c>
      <c r="S212" t="str">
        <f>INDEX(索引!$AL$5:$AO$29,MATCH($B212,索引!$AK$5:$AK$29,0),MATCH($C212,索引!$AL$4:$AO$4))&amp;" "&amp;VLOOKUP($D212,索引!$M$4:$O$12,3,0)</f>
        <v>Elder Sword</v>
      </c>
    </row>
    <row r="213" spans="1:19" x14ac:dyDescent="0.2">
      <c r="A213">
        <f t="shared" si="24"/>
        <v>1018312</v>
      </c>
      <c r="B213" s="16">
        <v>18</v>
      </c>
      <c r="C213" s="30">
        <f t="shared" si="28"/>
        <v>3</v>
      </c>
      <c r="D213">
        <f t="shared" si="29"/>
        <v>12</v>
      </c>
      <c r="E213">
        <f t="shared" si="26"/>
        <v>1008312</v>
      </c>
      <c r="F213">
        <f>INDEX(索引!$P$5:$AC$12,MATCH($D213,索引!$M$5:$M$12,0),MATCH(F$6,索引!$P$4:$AC$4,0))*ROUND(VLOOKUP($B213,原始数值!$A:$E,F$2,0)*VLOOKUP($C213,索引!$A:$D,2,0)*VLOOKUP(D213,索引!$M:$X,索引!$T$1,0),F$3)</f>
        <v>70</v>
      </c>
      <c r="G213">
        <f>INDEX(索引!$P$5:$AC$12,MATCH($D213,索引!$M$5:$M$12,0),MATCH(G$6,索引!$P$4:$AC$4,0))*ROUND(VLOOKUP($B213,原始数值!$A:$E,G$2,0)*VLOOKUP($C213,索引!$A:$D,2,0),G$3)</f>
        <v>0</v>
      </c>
      <c r="H213">
        <f>INDEX(索引!$P$5:$AC$12,MATCH($D213,索引!$M$5:$M$12,0),MATCH(H$6,索引!$P$4:$AC$4,0))*ROUND(VLOOKUP($B213,原始数值!$A:$E,H$2,0)*VLOOKUP($C213,索引!$A:$D,2,0),H$3)</f>
        <v>0</v>
      </c>
      <c r="I213">
        <f>INDEX(索引!$P$5:$AC$12,MATCH($D213,索引!$M$5:$M$12,0),MATCH(I$6,索引!$P$4:$AC$4,0))*ROUND(VLOOKUP($B213,原始数值!$A:$E,I$2,0)*VLOOKUP($C213,索引!$A:$D,2,0),I$3)</f>
        <v>0</v>
      </c>
      <c r="J213">
        <f>VLOOKUP($D213,索引!$M:$U,J$2,0)</f>
        <v>1</v>
      </c>
      <c r="K213">
        <f>VLOOKUP($D213,索引!$M:$X,K$2,0)*(VLOOKUP($C213,索引!$A:$I,K$2-5,0)/100)</f>
        <v>0</v>
      </c>
      <c r="L213">
        <f>VLOOKUP($D213,索引!$M:$X,L$2,0)*(VLOOKUP($C213,索引!$A:$I,L$2-5,0)/100)</f>
        <v>0</v>
      </c>
      <c r="M213">
        <f>VLOOKUP($D213,索引!$M:$Y,M$2,0)*(VLOOKUP($C213,索引!$A:$J,M$2-5,0)/100)</f>
        <v>42</v>
      </c>
      <c r="N213">
        <f>VLOOKUP($D213,索引!$M:$Z,N$2,0)*(VLOOKUP($C213,索引!$A:$K,N$2-5,0)/100)</f>
        <v>0</v>
      </c>
      <c r="P213">
        <f t="shared" si="25"/>
        <v>1018312</v>
      </c>
      <c r="Q213" t="str">
        <f t="shared" si="27"/>
        <v>EquipName_1018312</v>
      </c>
      <c r="R213" t="str">
        <f>INDEX(索引!$AF$5:$AI$29,MATCH($B213,索引!$AE$5:$AE$29,0),MATCH($C213,索引!$AF$4:$AI$4))&amp;VLOOKUP($D213,索引!$M$4:$N$12,2,0)</f>
        <v>长老杖</v>
      </c>
      <c r="S213" t="str">
        <f>INDEX(索引!$AL$5:$AO$29,MATCH($B213,索引!$AK$5:$AK$29,0),MATCH($C213,索引!$AL$4:$AO$4))&amp;" "&amp;VLOOKUP($D213,索引!$M$4:$O$12,3,0)</f>
        <v>Elder Staff</v>
      </c>
    </row>
    <row r="214" spans="1:19" x14ac:dyDescent="0.2">
      <c r="A214">
        <f t="shared" si="24"/>
        <v>1018313</v>
      </c>
      <c r="B214" s="16">
        <v>18</v>
      </c>
      <c r="C214" s="30">
        <f t="shared" si="28"/>
        <v>3</v>
      </c>
      <c r="D214">
        <f t="shared" si="29"/>
        <v>13</v>
      </c>
      <c r="E214">
        <f t="shared" si="26"/>
        <v>1008313</v>
      </c>
      <c r="F214">
        <f>INDEX(索引!$P$5:$AC$12,MATCH($D214,索引!$M$5:$M$12,0),MATCH(F$6,索引!$P$4:$AC$4,0))*ROUND(VLOOKUP($B214,原始数值!$A:$E,F$2,0)*VLOOKUP($C214,索引!$A:$D,2,0)*VLOOKUP(D214,索引!$M:$X,索引!$T$1,0),F$3)</f>
        <v>64</v>
      </c>
      <c r="G214">
        <f>INDEX(索引!$P$5:$AC$12,MATCH($D214,索引!$M$5:$M$12,0),MATCH(G$6,索引!$P$4:$AC$4,0))*ROUND(VLOOKUP($B214,原始数值!$A:$E,G$2,0)*VLOOKUP($C214,索引!$A:$D,2,0),G$3)</f>
        <v>0</v>
      </c>
      <c r="H214">
        <f>INDEX(索引!$P$5:$AC$12,MATCH($D214,索引!$M$5:$M$12,0),MATCH(H$6,索引!$P$4:$AC$4,0))*ROUND(VLOOKUP($B214,原始数值!$A:$E,H$2,0)*VLOOKUP($C214,索引!$A:$D,2,0),H$3)</f>
        <v>0</v>
      </c>
      <c r="I214">
        <f>INDEX(索引!$P$5:$AC$12,MATCH($D214,索引!$M$5:$M$12,0),MATCH(I$6,索引!$P$4:$AC$4,0))*ROUND(VLOOKUP($B214,原始数值!$A:$E,I$2,0)*VLOOKUP($C214,索引!$A:$D,2,0),I$3)</f>
        <v>0</v>
      </c>
      <c r="J214">
        <f>VLOOKUP($D214,索引!$M:$U,J$2,0)</f>
        <v>1.75</v>
      </c>
      <c r="K214">
        <f>VLOOKUP($D214,索引!$M:$X,K$2,0)*(VLOOKUP($C214,索引!$A:$I,K$2-5,0)/100)</f>
        <v>0</v>
      </c>
      <c r="L214">
        <f>VLOOKUP($D214,索引!$M:$X,L$2,0)*(VLOOKUP($C214,索引!$A:$I,L$2-5,0)/100)</f>
        <v>56</v>
      </c>
      <c r="M214">
        <f>VLOOKUP($D214,索引!$M:$Y,M$2,0)*(VLOOKUP($C214,索引!$A:$J,M$2-5,0)/100)</f>
        <v>0</v>
      </c>
      <c r="N214">
        <f>VLOOKUP($D214,索引!$M:$Z,N$2,0)*(VLOOKUP($C214,索引!$A:$K,N$2-5,0)/100)</f>
        <v>0</v>
      </c>
      <c r="P214">
        <f t="shared" si="25"/>
        <v>1018313</v>
      </c>
      <c r="Q214" t="str">
        <f t="shared" si="27"/>
        <v>EquipName_1018313</v>
      </c>
      <c r="R214" t="str">
        <f>INDEX(索引!$AF$5:$AI$29,MATCH($B214,索引!$AE$5:$AE$29,0),MATCH($C214,索引!$AF$4:$AI$4))&amp;VLOOKUP($D214,索引!$M$4:$N$12,2,0)</f>
        <v>长老弓</v>
      </c>
      <c r="S214" t="str">
        <f>INDEX(索引!$AL$5:$AO$29,MATCH($B214,索引!$AK$5:$AK$29,0),MATCH($C214,索引!$AL$4:$AO$4))&amp;" "&amp;VLOOKUP($D214,索引!$M$4:$O$12,3,0)</f>
        <v>Elder Bow</v>
      </c>
    </row>
    <row r="215" spans="1:19" x14ac:dyDescent="0.2">
      <c r="A215">
        <f t="shared" si="24"/>
        <v>1018302</v>
      </c>
      <c r="B215" s="16">
        <v>18</v>
      </c>
      <c r="C215" s="30">
        <f t="shared" si="28"/>
        <v>3</v>
      </c>
      <c r="D215">
        <f t="shared" si="29"/>
        <v>2</v>
      </c>
      <c r="E215">
        <f t="shared" si="26"/>
        <v>1008302</v>
      </c>
      <c r="F215">
        <f>INDEX(索引!$P$5:$AC$12,MATCH($D215,索引!$M$5:$M$12,0),MATCH(F$6,索引!$P$4:$AC$4,0))*ROUND(VLOOKUP($B215,原始数值!$A:$E,F$2,0)*VLOOKUP($C215,索引!$A:$D,2,0)*VLOOKUP(D215,索引!$M:$X,索引!$T$1,0),F$3)</f>
        <v>0</v>
      </c>
      <c r="G215">
        <f>INDEX(索引!$P$5:$AC$12,MATCH($D215,索引!$M$5:$M$12,0),MATCH(G$6,索引!$P$4:$AC$4,0))*ROUND(VLOOKUP($B215,原始数值!$A:$E,G$2,0)*VLOOKUP($C215,索引!$A:$D,2,0),G$3)</f>
        <v>330</v>
      </c>
      <c r="H215">
        <f>INDEX(索引!$P$5:$AC$12,MATCH($D215,索引!$M$5:$M$12,0),MATCH(H$6,索引!$P$4:$AC$4,0))*ROUND(VLOOKUP($B215,原始数值!$A:$E,H$2,0)*VLOOKUP($C215,索引!$A:$D,2,0),H$3)</f>
        <v>0</v>
      </c>
      <c r="I215">
        <f>INDEX(索引!$P$5:$AC$12,MATCH($D215,索引!$M$5:$M$12,0),MATCH(I$6,索引!$P$4:$AC$4,0))*ROUND(VLOOKUP($B215,原始数值!$A:$E,I$2,0)*VLOOKUP($C215,索引!$A:$D,2,0),I$3)</f>
        <v>0</v>
      </c>
      <c r="J215">
        <f>VLOOKUP($D215,索引!$M:$U,J$2,0)</f>
        <v>0</v>
      </c>
      <c r="K215">
        <f>VLOOKUP($D215,索引!$M:$X,K$2,0)*(VLOOKUP($C215,索引!$A:$I,K$2-5,0)/100)</f>
        <v>0</v>
      </c>
      <c r="L215">
        <f>VLOOKUP($D215,索引!$M:$X,L$2,0)*(VLOOKUP($C215,索引!$A:$I,L$2-5,0)/100)</f>
        <v>0</v>
      </c>
      <c r="M215">
        <f>VLOOKUP($D215,索引!$M:$Y,M$2,0)*(VLOOKUP($C215,索引!$A:$J,M$2-5,0)/100)</f>
        <v>0</v>
      </c>
      <c r="N215">
        <f>VLOOKUP($D215,索引!$M:$Z,N$2,0)*(VLOOKUP($C215,索引!$A:$K,N$2-5,0)/100)</f>
        <v>0</v>
      </c>
      <c r="P215">
        <f t="shared" si="25"/>
        <v>1018302</v>
      </c>
      <c r="Q215" t="str">
        <f t="shared" si="27"/>
        <v>EquipName_1018302</v>
      </c>
      <c r="R215" t="str">
        <f>INDEX(索引!$AF$5:$AI$29,MATCH($B215,索引!$AE$5:$AE$29,0),MATCH($C215,索引!$AF$4:$AI$4))&amp;VLOOKUP($D215,索引!$M$4:$N$12,2,0)</f>
        <v>长老护甲</v>
      </c>
      <c r="S215" t="str">
        <f>INDEX(索引!$AL$5:$AO$29,MATCH($B215,索引!$AK$5:$AK$29,0),MATCH($C215,索引!$AL$4:$AO$4))&amp;" "&amp;VLOOKUP($D215,索引!$M$4:$O$12,3,0)</f>
        <v>Elder Armor</v>
      </c>
    </row>
    <row r="216" spans="1:19" x14ac:dyDescent="0.2">
      <c r="A216">
        <f t="shared" si="24"/>
        <v>1018303</v>
      </c>
      <c r="B216" s="16">
        <v>18</v>
      </c>
      <c r="C216" s="30">
        <f t="shared" si="28"/>
        <v>3</v>
      </c>
      <c r="D216">
        <f t="shared" si="29"/>
        <v>3</v>
      </c>
      <c r="E216">
        <f t="shared" si="26"/>
        <v>1008303</v>
      </c>
      <c r="F216">
        <f>INDEX(索引!$P$5:$AC$12,MATCH($D216,索引!$M$5:$M$12,0),MATCH(F$6,索引!$P$4:$AC$4,0))*ROUND(VLOOKUP($B216,原始数值!$A:$E,F$2,0)*VLOOKUP($C216,索引!$A:$D,2,0)*VLOOKUP(D216,索引!$M:$X,索引!$T$1,0),F$3)</f>
        <v>0</v>
      </c>
      <c r="G216">
        <f>INDEX(索引!$P$5:$AC$12,MATCH($D216,索引!$M$5:$M$12,0),MATCH(G$6,索引!$P$4:$AC$4,0))*ROUND(VLOOKUP($B216,原始数值!$A:$E,G$2,0)*VLOOKUP($C216,索引!$A:$D,2,0),G$3)</f>
        <v>0</v>
      </c>
      <c r="H216">
        <f>INDEX(索引!$P$5:$AC$12,MATCH($D216,索引!$M$5:$M$12,0),MATCH(H$6,索引!$P$4:$AC$4,0))*ROUND(VLOOKUP($B216,原始数值!$A:$E,H$2,0)*VLOOKUP($C216,索引!$A:$D,2,0),H$3)</f>
        <v>171</v>
      </c>
      <c r="I216">
        <f>INDEX(索引!$P$5:$AC$12,MATCH($D216,索引!$M$5:$M$12,0),MATCH(I$6,索引!$P$4:$AC$4,0))*ROUND(VLOOKUP($B216,原始数值!$A:$E,I$2,0)*VLOOKUP($C216,索引!$A:$D,2,0),I$3)</f>
        <v>0</v>
      </c>
      <c r="J216">
        <f>VLOOKUP($D216,索引!$M:$U,J$2,0)</f>
        <v>0</v>
      </c>
      <c r="K216">
        <f>VLOOKUP($D216,索引!$M:$X,K$2,0)*(VLOOKUP($C216,索引!$A:$I,K$2-5,0)/100)</f>
        <v>0</v>
      </c>
      <c r="L216">
        <f>VLOOKUP($D216,索引!$M:$X,L$2,0)*(VLOOKUP($C216,索引!$A:$I,L$2-5,0)/100)</f>
        <v>0</v>
      </c>
      <c r="M216">
        <f>VLOOKUP($D216,索引!$M:$Y,M$2,0)*(VLOOKUP($C216,索引!$A:$J,M$2-5,0)/100)</f>
        <v>0</v>
      </c>
      <c r="N216">
        <f>VLOOKUP($D216,索引!$M:$Z,N$2,0)*(VLOOKUP($C216,索引!$A:$K,N$2-5,0)/100)</f>
        <v>0</v>
      </c>
      <c r="P216">
        <f t="shared" si="25"/>
        <v>1018303</v>
      </c>
      <c r="Q216" t="str">
        <f t="shared" si="27"/>
        <v>EquipName_1018303</v>
      </c>
      <c r="R216" t="str">
        <f>INDEX(索引!$AF$5:$AI$29,MATCH($B216,索引!$AE$5:$AE$29,0),MATCH($C216,索引!$AF$4:$AI$4))&amp;VLOOKUP($D216,索引!$M$4:$N$12,2,0)</f>
        <v>长老头盔</v>
      </c>
      <c r="S216" t="str">
        <f>INDEX(索引!$AL$5:$AO$29,MATCH($B216,索引!$AK$5:$AK$29,0),MATCH($C216,索引!$AL$4:$AO$4))&amp;" "&amp;VLOOKUP($D216,索引!$M$4:$O$12,3,0)</f>
        <v>Elder Helmet</v>
      </c>
    </row>
    <row r="217" spans="1:19" x14ac:dyDescent="0.2">
      <c r="A217">
        <f t="shared" si="24"/>
        <v>1018304</v>
      </c>
      <c r="B217" s="16">
        <v>18</v>
      </c>
      <c r="C217" s="30">
        <f t="shared" si="28"/>
        <v>3</v>
      </c>
      <c r="D217">
        <f t="shared" si="29"/>
        <v>4</v>
      </c>
      <c r="E217">
        <f t="shared" si="26"/>
        <v>1008304</v>
      </c>
      <c r="F217">
        <f>INDEX(索引!$P$5:$AC$12,MATCH($D217,索引!$M$5:$M$12,0),MATCH(F$6,索引!$P$4:$AC$4,0))*ROUND(VLOOKUP($B217,原始数值!$A:$E,F$2,0)*VLOOKUP($C217,索引!$A:$D,2,0)*VLOOKUP(D217,索引!$M:$X,索引!$T$1,0),F$3)</f>
        <v>0</v>
      </c>
      <c r="G217">
        <f>INDEX(索引!$P$5:$AC$12,MATCH($D217,索引!$M$5:$M$12,0),MATCH(G$6,索引!$P$4:$AC$4,0))*ROUND(VLOOKUP($B217,原始数值!$A:$E,G$2,0)*VLOOKUP($C217,索引!$A:$D,2,0),G$3)</f>
        <v>0</v>
      </c>
      <c r="H217">
        <f>INDEX(索引!$P$5:$AC$12,MATCH($D217,索引!$M$5:$M$12,0),MATCH(H$6,索引!$P$4:$AC$4,0))*ROUND(VLOOKUP($B217,原始数值!$A:$E,H$2,0)*VLOOKUP($C217,索引!$A:$D,2,0),H$3)</f>
        <v>0</v>
      </c>
      <c r="I217">
        <f>INDEX(索引!$P$5:$AC$12,MATCH($D217,索引!$M$5:$M$12,0),MATCH(I$6,索引!$P$4:$AC$4,0))*ROUND(VLOOKUP($B217,原始数值!$A:$E,I$2,0)*VLOOKUP($C217,索引!$A:$D,2,0),I$3)</f>
        <v>27</v>
      </c>
      <c r="J217">
        <f>VLOOKUP($D217,索引!$M:$U,J$2,0)</f>
        <v>0</v>
      </c>
      <c r="K217">
        <f>VLOOKUP($D217,索引!$M:$X,K$2,0)*(VLOOKUP($C217,索引!$A:$I,K$2-5,0)/100)</f>
        <v>0</v>
      </c>
      <c r="L217">
        <f>VLOOKUP($D217,索引!$M:$X,L$2,0)*(VLOOKUP($C217,索引!$A:$I,L$2-5,0)/100)</f>
        <v>0</v>
      </c>
      <c r="M217">
        <f>VLOOKUP($D217,索引!$M:$Y,M$2,0)*(VLOOKUP($C217,索引!$A:$J,M$2-5,0)/100)</f>
        <v>0</v>
      </c>
      <c r="N217">
        <f>VLOOKUP($D217,索引!$M:$Z,N$2,0)*(VLOOKUP($C217,索引!$A:$K,N$2-5,0)/100)</f>
        <v>0</v>
      </c>
      <c r="P217">
        <f t="shared" si="25"/>
        <v>1018304</v>
      </c>
      <c r="Q217" t="str">
        <f t="shared" si="27"/>
        <v>EquipName_1018304</v>
      </c>
      <c r="R217" t="str">
        <f>INDEX(索引!$AF$5:$AI$29,MATCH($B217,索引!$AE$5:$AE$29,0),MATCH($C217,索引!$AF$4:$AI$4))&amp;VLOOKUP($D217,索引!$M$4:$N$12,2,0)</f>
        <v>长老鞋子</v>
      </c>
      <c r="S217" t="str">
        <f>INDEX(索引!$AL$5:$AO$29,MATCH($B217,索引!$AK$5:$AK$29,0),MATCH($C217,索引!$AL$4:$AO$4))&amp;" "&amp;VLOOKUP($D217,索引!$M$4:$O$12,3,0)</f>
        <v>Elder Boots</v>
      </c>
    </row>
    <row r="218" spans="1:19" x14ac:dyDescent="0.2">
      <c r="A218">
        <f t="shared" si="24"/>
        <v>1018411</v>
      </c>
      <c r="B218" s="16">
        <v>18</v>
      </c>
      <c r="C218" s="11">
        <f t="shared" si="28"/>
        <v>4</v>
      </c>
      <c r="D218">
        <f t="shared" si="29"/>
        <v>11</v>
      </c>
      <c r="E218">
        <f t="shared" si="26"/>
        <v>1008411</v>
      </c>
      <c r="F218">
        <f>INDEX(索引!$P$5:$AC$12,MATCH($D218,索引!$M$5:$M$12,0),MATCH(F$6,索引!$P$4:$AC$4,0))*ROUND(VLOOKUP($B218,原始数值!$A:$E,F$2,0)*VLOOKUP($C218,索引!$A:$D,2,0)*VLOOKUP(D218,索引!$M:$X,索引!$T$1,0),F$3)</f>
        <v>78</v>
      </c>
      <c r="G218">
        <f>INDEX(索引!$P$5:$AC$12,MATCH($D218,索引!$M$5:$M$12,0),MATCH(G$6,索引!$P$4:$AC$4,0))*ROUND(VLOOKUP($B218,原始数值!$A:$E,G$2,0)*VLOOKUP($C218,索引!$A:$D,2,0),G$3)</f>
        <v>0</v>
      </c>
      <c r="H218">
        <f>INDEX(索引!$P$5:$AC$12,MATCH($D218,索引!$M$5:$M$12,0),MATCH(H$6,索引!$P$4:$AC$4,0))*ROUND(VLOOKUP($B218,原始数值!$A:$E,H$2,0)*VLOOKUP($C218,索引!$A:$D,2,0),H$3)</f>
        <v>0</v>
      </c>
      <c r="I218">
        <f>INDEX(索引!$P$5:$AC$12,MATCH($D218,索引!$M$5:$M$12,0),MATCH(I$6,索引!$P$4:$AC$4,0))*ROUND(VLOOKUP($B218,原始数值!$A:$E,I$2,0)*VLOOKUP($C218,索引!$A:$D,2,0),I$3)</f>
        <v>0</v>
      </c>
      <c r="J218">
        <f>VLOOKUP($D218,索引!$M:$U,J$2,0)</f>
        <v>2</v>
      </c>
      <c r="K218">
        <f>VLOOKUP($D218,索引!$M:$X,K$2,0)*(VLOOKUP($C218,索引!$A:$I,K$2-5,0)/100)</f>
        <v>0.35000000000000003</v>
      </c>
      <c r="L218">
        <f>VLOOKUP($D218,索引!$M:$X,L$2,0)*(VLOOKUP($C218,索引!$A:$I,L$2-5,0)/100)</f>
        <v>0</v>
      </c>
      <c r="M218">
        <f>VLOOKUP($D218,索引!$M:$Y,M$2,0)*(VLOOKUP($C218,索引!$A:$J,M$2-5,0)/100)</f>
        <v>0</v>
      </c>
      <c r="N218">
        <f>VLOOKUP($D218,索引!$M:$Z,N$2,0)*(VLOOKUP($C218,索引!$A:$K,N$2-5,0)/100)</f>
        <v>0</v>
      </c>
      <c r="P218">
        <f t="shared" si="25"/>
        <v>1018411</v>
      </c>
      <c r="Q218" t="str">
        <f t="shared" si="27"/>
        <v>EquipName_1018411</v>
      </c>
      <c r="R218" t="str">
        <f>INDEX(索引!$AF$5:$AI$29,MATCH($B218,索引!$AE$5:$AE$29,0),MATCH($C218,索引!$AF$4:$AI$4))&amp;VLOOKUP($D218,索引!$M$4:$N$12,2,0)</f>
        <v>丛林长老剑</v>
      </c>
      <c r="S218" t="str">
        <f>INDEX(索引!$AL$5:$AO$29,MATCH($B218,索引!$AK$5:$AK$29,0),MATCH($C218,索引!$AL$4:$AO$4))&amp;" "&amp;VLOOKUP($D218,索引!$M$4:$O$12,3,0)</f>
        <v>Elderwood Sword</v>
      </c>
    </row>
    <row r="219" spans="1:19" x14ac:dyDescent="0.2">
      <c r="A219">
        <f t="shared" si="24"/>
        <v>1018412</v>
      </c>
      <c r="B219" s="16">
        <v>18</v>
      </c>
      <c r="C219" s="11">
        <f t="shared" si="28"/>
        <v>4</v>
      </c>
      <c r="D219">
        <f t="shared" si="29"/>
        <v>12</v>
      </c>
      <c r="E219">
        <f t="shared" si="26"/>
        <v>1008412</v>
      </c>
      <c r="F219">
        <f>INDEX(索引!$P$5:$AC$12,MATCH($D219,索引!$M$5:$M$12,0),MATCH(F$6,索引!$P$4:$AC$4,0))*ROUND(VLOOKUP($B219,原始数值!$A:$E,F$2,0)*VLOOKUP($C219,索引!$A:$D,2,0)*VLOOKUP(D219,索引!$M:$X,索引!$T$1,0),F$3)</f>
        <v>94</v>
      </c>
      <c r="G219">
        <f>INDEX(索引!$P$5:$AC$12,MATCH($D219,索引!$M$5:$M$12,0),MATCH(G$6,索引!$P$4:$AC$4,0))*ROUND(VLOOKUP($B219,原始数值!$A:$E,G$2,0)*VLOOKUP($C219,索引!$A:$D,2,0),G$3)</f>
        <v>0</v>
      </c>
      <c r="H219">
        <f>INDEX(索引!$P$5:$AC$12,MATCH($D219,索引!$M$5:$M$12,0),MATCH(H$6,索引!$P$4:$AC$4,0))*ROUND(VLOOKUP($B219,原始数值!$A:$E,H$2,0)*VLOOKUP($C219,索引!$A:$D,2,0),H$3)</f>
        <v>0</v>
      </c>
      <c r="I219">
        <f>INDEX(索引!$P$5:$AC$12,MATCH($D219,索引!$M$5:$M$12,0),MATCH(I$6,索引!$P$4:$AC$4,0))*ROUND(VLOOKUP($B219,原始数值!$A:$E,I$2,0)*VLOOKUP($C219,索引!$A:$D,2,0),I$3)</f>
        <v>0</v>
      </c>
      <c r="J219">
        <f>VLOOKUP($D219,索引!$M:$U,J$2,0)</f>
        <v>1</v>
      </c>
      <c r="K219">
        <f>VLOOKUP($D219,索引!$M:$X,K$2,0)*(VLOOKUP($C219,索引!$A:$I,K$2-5,0)/100)</f>
        <v>0</v>
      </c>
      <c r="L219">
        <f>VLOOKUP($D219,索引!$M:$X,L$2,0)*(VLOOKUP($C219,索引!$A:$I,L$2-5,0)/100)</f>
        <v>0</v>
      </c>
      <c r="M219">
        <f>VLOOKUP($D219,索引!$M:$Y,M$2,0)*(VLOOKUP($C219,索引!$A:$J,M$2-5,0)/100)</f>
        <v>54</v>
      </c>
      <c r="N219">
        <f>VLOOKUP($D219,索引!$M:$Z,N$2,0)*(VLOOKUP($C219,索引!$A:$K,N$2-5,0)/100)</f>
        <v>0</v>
      </c>
      <c r="P219">
        <f t="shared" si="25"/>
        <v>1018412</v>
      </c>
      <c r="Q219" t="str">
        <f t="shared" si="27"/>
        <v>EquipName_1018412</v>
      </c>
      <c r="R219" t="str">
        <f>INDEX(索引!$AF$5:$AI$29,MATCH($B219,索引!$AE$5:$AE$29,0),MATCH($C219,索引!$AF$4:$AI$4))&amp;VLOOKUP($D219,索引!$M$4:$N$12,2,0)</f>
        <v>丛林长老杖</v>
      </c>
      <c r="S219" t="str">
        <f>INDEX(索引!$AL$5:$AO$29,MATCH($B219,索引!$AK$5:$AK$29,0),MATCH($C219,索引!$AL$4:$AO$4))&amp;" "&amp;VLOOKUP($D219,索引!$M$4:$O$12,3,0)</f>
        <v>Elderwood Staff</v>
      </c>
    </row>
    <row r="220" spans="1:19" x14ac:dyDescent="0.2">
      <c r="A220">
        <f t="shared" si="24"/>
        <v>1018413</v>
      </c>
      <c r="B220" s="16">
        <v>18</v>
      </c>
      <c r="C220" s="11">
        <f t="shared" si="28"/>
        <v>4</v>
      </c>
      <c r="D220">
        <f t="shared" si="29"/>
        <v>13</v>
      </c>
      <c r="E220">
        <f t="shared" si="26"/>
        <v>1008413</v>
      </c>
      <c r="F220">
        <f>INDEX(索引!$P$5:$AC$12,MATCH($D220,索引!$M$5:$M$12,0),MATCH(F$6,索引!$P$4:$AC$4,0))*ROUND(VLOOKUP($B220,原始数值!$A:$E,F$2,0)*VLOOKUP($C220,索引!$A:$D,2,0)*VLOOKUP(D220,索引!$M:$X,索引!$T$1,0),F$3)</f>
        <v>86</v>
      </c>
      <c r="G220">
        <f>INDEX(索引!$P$5:$AC$12,MATCH($D220,索引!$M$5:$M$12,0),MATCH(G$6,索引!$P$4:$AC$4,0))*ROUND(VLOOKUP($B220,原始数值!$A:$E,G$2,0)*VLOOKUP($C220,索引!$A:$D,2,0),G$3)</f>
        <v>0</v>
      </c>
      <c r="H220">
        <f>INDEX(索引!$P$5:$AC$12,MATCH($D220,索引!$M$5:$M$12,0),MATCH(H$6,索引!$P$4:$AC$4,0))*ROUND(VLOOKUP($B220,原始数值!$A:$E,H$2,0)*VLOOKUP($C220,索引!$A:$D,2,0),H$3)</f>
        <v>0</v>
      </c>
      <c r="I220">
        <f>INDEX(索引!$P$5:$AC$12,MATCH($D220,索引!$M$5:$M$12,0),MATCH(I$6,索引!$P$4:$AC$4,0))*ROUND(VLOOKUP($B220,原始数值!$A:$E,I$2,0)*VLOOKUP($C220,索引!$A:$D,2,0),I$3)</f>
        <v>0</v>
      </c>
      <c r="J220">
        <f>VLOOKUP($D220,索引!$M:$U,J$2,0)</f>
        <v>1.75</v>
      </c>
      <c r="K220">
        <f>VLOOKUP($D220,索引!$M:$X,K$2,0)*(VLOOKUP($C220,索引!$A:$I,K$2-5,0)/100)</f>
        <v>0</v>
      </c>
      <c r="L220">
        <f>VLOOKUP($D220,索引!$M:$X,L$2,0)*(VLOOKUP($C220,索引!$A:$I,L$2-5,0)/100)</f>
        <v>72</v>
      </c>
      <c r="M220">
        <f>VLOOKUP($D220,索引!$M:$Y,M$2,0)*(VLOOKUP($C220,索引!$A:$J,M$2-5,0)/100)</f>
        <v>0</v>
      </c>
      <c r="N220">
        <f>VLOOKUP($D220,索引!$M:$Z,N$2,0)*(VLOOKUP($C220,索引!$A:$K,N$2-5,0)/100)</f>
        <v>0</v>
      </c>
      <c r="P220">
        <f t="shared" si="25"/>
        <v>1018413</v>
      </c>
      <c r="Q220" t="str">
        <f t="shared" si="27"/>
        <v>EquipName_1018413</v>
      </c>
      <c r="R220" t="str">
        <f>INDEX(索引!$AF$5:$AI$29,MATCH($B220,索引!$AE$5:$AE$29,0),MATCH($C220,索引!$AF$4:$AI$4))&amp;VLOOKUP($D220,索引!$M$4:$N$12,2,0)</f>
        <v>丛林长老弓</v>
      </c>
      <c r="S220" t="str">
        <f>INDEX(索引!$AL$5:$AO$29,MATCH($B220,索引!$AK$5:$AK$29,0),MATCH($C220,索引!$AL$4:$AO$4))&amp;" "&amp;VLOOKUP($D220,索引!$M$4:$O$12,3,0)</f>
        <v>Elderwood Bow</v>
      </c>
    </row>
    <row r="221" spans="1:19" x14ac:dyDescent="0.2">
      <c r="A221">
        <f t="shared" si="24"/>
        <v>1018402</v>
      </c>
      <c r="B221" s="16">
        <v>18</v>
      </c>
      <c r="C221" s="11">
        <f t="shared" si="28"/>
        <v>4</v>
      </c>
      <c r="D221">
        <f t="shared" si="29"/>
        <v>2</v>
      </c>
      <c r="E221">
        <f t="shared" si="26"/>
        <v>1008402</v>
      </c>
      <c r="F221">
        <f>INDEX(索引!$P$5:$AC$12,MATCH($D221,索引!$M$5:$M$12,0),MATCH(F$6,索引!$P$4:$AC$4,0))*ROUND(VLOOKUP($B221,原始数值!$A:$E,F$2,0)*VLOOKUP($C221,索引!$A:$D,2,0)*VLOOKUP(D221,索引!$M:$X,索引!$T$1,0),F$3)</f>
        <v>0</v>
      </c>
      <c r="G221">
        <f>INDEX(索引!$P$5:$AC$12,MATCH($D221,索引!$M$5:$M$12,0),MATCH(G$6,索引!$P$4:$AC$4,0))*ROUND(VLOOKUP($B221,原始数值!$A:$E,G$2,0)*VLOOKUP($C221,索引!$A:$D,2,0),G$3)</f>
        <v>440</v>
      </c>
      <c r="H221">
        <f>INDEX(索引!$P$5:$AC$12,MATCH($D221,索引!$M$5:$M$12,0),MATCH(H$6,索引!$P$4:$AC$4,0))*ROUND(VLOOKUP($B221,原始数值!$A:$E,H$2,0)*VLOOKUP($C221,索引!$A:$D,2,0),H$3)</f>
        <v>0</v>
      </c>
      <c r="I221">
        <f>INDEX(索引!$P$5:$AC$12,MATCH($D221,索引!$M$5:$M$12,0),MATCH(I$6,索引!$P$4:$AC$4,0))*ROUND(VLOOKUP($B221,原始数值!$A:$E,I$2,0)*VLOOKUP($C221,索引!$A:$D,2,0),I$3)</f>
        <v>0</v>
      </c>
      <c r="J221">
        <f>VLOOKUP($D221,索引!$M:$U,J$2,0)</f>
        <v>0</v>
      </c>
      <c r="K221">
        <f>VLOOKUP($D221,索引!$M:$X,K$2,0)*(VLOOKUP($C221,索引!$A:$I,K$2-5,0)/100)</f>
        <v>0</v>
      </c>
      <c r="L221">
        <f>VLOOKUP($D221,索引!$M:$X,L$2,0)*(VLOOKUP($C221,索引!$A:$I,L$2-5,0)/100)</f>
        <v>0</v>
      </c>
      <c r="M221">
        <f>VLOOKUP($D221,索引!$M:$Y,M$2,0)*(VLOOKUP($C221,索引!$A:$J,M$2-5,0)/100)</f>
        <v>0</v>
      </c>
      <c r="N221">
        <f>VLOOKUP($D221,索引!$M:$Z,N$2,0)*(VLOOKUP($C221,索引!$A:$K,N$2-5,0)/100)</f>
        <v>0</v>
      </c>
      <c r="P221">
        <f t="shared" si="25"/>
        <v>1018402</v>
      </c>
      <c r="Q221" t="str">
        <f t="shared" si="27"/>
        <v>EquipName_1018402</v>
      </c>
      <c r="R221" t="str">
        <f>INDEX(索引!$AF$5:$AI$29,MATCH($B221,索引!$AE$5:$AE$29,0),MATCH($C221,索引!$AF$4:$AI$4))&amp;VLOOKUP($D221,索引!$M$4:$N$12,2,0)</f>
        <v>丛林长老护甲</v>
      </c>
      <c r="S221" t="str">
        <f>INDEX(索引!$AL$5:$AO$29,MATCH($B221,索引!$AK$5:$AK$29,0),MATCH($C221,索引!$AL$4:$AO$4))&amp;" "&amp;VLOOKUP($D221,索引!$M$4:$O$12,3,0)</f>
        <v>Elderwood Armor</v>
      </c>
    </row>
    <row r="222" spans="1:19" x14ac:dyDescent="0.2">
      <c r="A222">
        <f t="shared" si="24"/>
        <v>1018403</v>
      </c>
      <c r="B222" s="16">
        <v>18</v>
      </c>
      <c r="C222" s="11">
        <f t="shared" si="28"/>
        <v>4</v>
      </c>
      <c r="D222">
        <f t="shared" si="29"/>
        <v>3</v>
      </c>
      <c r="E222">
        <f t="shared" si="26"/>
        <v>1008403</v>
      </c>
      <c r="F222">
        <f>INDEX(索引!$P$5:$AC$12,MATCH($D222,索引!$M$5:$M$12,0),MATCH(F$6,索引!$P$4:$AC$4,0))*ROUND(VLOOKUP($B222,原始数值!$A:$E,F$2,0)*VLOOKUP($C222,索引!$A:$D,2,0)*VLOOKUP(D222,索引!$M:$X,索引!$T$1,0),F$3)</f>
        <v>0</v>
      </c>
      <c r="G222">
        <f>INDEX(索引!$P$5:$AC$12,MATCH($D222,索引!$M$5:$M$12,0),MATCH(G$6,索引!$P$4:$AC$4,0))*ROUND(VLOOKUP($B222,原始数值!$A:$E,G$2,0)*VLOOKUP($C222,索引!$A:$D,2,0),G$3)</f>
        <v>0</v>
      </c>
      <c r="H222">
        <f>INDEX(索引!$P$5:$AC$12,MATCH($D222,索引!$M$5:$M$12,0),MATCH(H$6,索引!$P$4:$AC$4,0))*ROUND(VLOOKUP($B222,原始数值!$A:$E,H$2,0)*VLOOKUP($C222,索引!$A:$D,2,0),H$3)</f>
        <v>228</v>
      </c>
      <c r="I222">
        <f>INDEX(索引!$P$5:$AC$12,MATCH($D222,索引!$M$5:$M$12,0),MATCH(I$6,索引!$P$4:$AC$4,0))*ROUND(VLOOKUP($B222,原始数值!$A:$E,I$2,0)*VLOOKUP($C222,索引!$A:$D,2,0),I$3)</f>
        <v>0</v>
      </c>
      <c r="J222">
        <f>VLOOKUP($D222,索引!$M:$U,J$2,0)</f>
        <v>0</v>
      </c>
      <c r="K222">
        <f>VLOOKUP($D222,索引!$M:$X,K$2,0)*(VLOOKUP($C222,索引!$A:$I,K$2-5,0)/100)</f>
        <v>0</v>
      </c>
      <c r="L222">
        <f>VLOOKUP($D222,索引!$M:$X,L$2,0)*(VLOOKUP($C222,索引!$A:$I,L$2-5,0)/100)</f>
        <v>0</v>
      </c>
      <c r="M222">
        <f>VLOOKUP($D222,索引!$M:$Y,M$2,0)*(VLOOKUP($C222,索引!$A:$J,M$2-5,0)/100)</f>
        <v>0</v>
      </c>
      <c r="N222">
        <f>VLOOKUP($D222,索引!$M:$Z,N$2,0)*(VLOOKUP($C222,索引!$A:$K,N$2-5,0)/100)</f>
        <v>0</v>
      </c>
      <c r="P222">
        <f t="shared" si="25"/>
        <v>1018403</v>
      </c>
      <c r="Q222" t="str">
        <f t="shared" si="27"/>
        <v>EquipName_1018403</v>
      </c>
      <c r="R222" t="str">
        <f>INDEX(索引!$AF$5:$AI$29,MATCH($B222,索引!$AE$5:$AE$29,0),MATCH($C222,索引!$AF$4:$AI$4))&amp;VLOOKUP($D222,索引!$M$4:$N$12,2,0)</f>
        <v>丛林长老头盔</v>
      </c>
      <c r="S222" t="str">
        <f>INDEX(索引!$AL$5:$AO$29,MATCH($B222,索引!$AK$5:$AK$29,0),MATCH($C222,索引!$AL$4:$AO$4))&amp;" "&amp;VLOOKUP($D222,索引!$M$4:$O$12,3,0)</f>
        <v>Elderwood Helmet</v>
      </c>
    </row>
    <row r="223" spans="1:19" x14ac:dyDescent="0.2">
      <c r="A223">
        <f t="shared" si="24"/>
        <v>1018404</v>
      </c>
      <c r="B223" s="16">
        <v>18</v>
      </c>
      <c r="C223" s="11">
        <f t="shared" si="28"/>
        <v>4</v>
      </c>
      <c r="D223">
        <f t="shared" si="29"/>
        <v>4</v>
      </c>
      <c r="E223">
        <f t="shared" si="26"/>
        <v>1008404</v>
      </c>
      <c r="F223">
        <f>INDEX(索引!$P$5:$AC$12,MATCH($D223,索引!$M$5:$M$12,0),MATCH(F$6,索引!$P$4:$AC$4,0))*ROUND(VLOOKUP($B223,原始数值!$A:$E,F$2,0)*VLOOKUP($C223,索引!$A:$D,2,0)*VLOOKUP(D223,索引!$M:$X,索引!$T$1,0),F$3)</f>
        <v>0</v>
      </c>
      <c r="G223">
        <f>INDEX(索引!$P$5:$AC$12,MATCH($D223,索引!$M$5:$M$12,0),MATCH(G$6,索引!$P$4:$AC$4,0))*ROUND(VLOOKUP($B223,原始数值!$A:$E,G$2,0)*VLOOKUP($C223,索引!$A:$D,2,0),G$3)</f>
        <v>0</v>
      </c>
      <c r="H223">
        <f>INDEX(索引!$P$5:$AC$12,MATCH($D223,索引!$M$5:$M$12,0),MATCH(H$6,索引!$P$4:$AC$4,0))*ROUND(VLOOKUP($B223,原始数值!$A:$E,H$2,0)*VLOOKUP($C223,索引!$A:$D,2,0),H$3)</f>
        <v>0</v>
      </c>
      <c r="I223">
        <f>INDEX(索引!$P$5:$AC$12,MATCH($D223,索引!$M$5:$M$12,0),MATCH(I$6,索引!$P$4:$AC$4,0))*ROUND(VLOOKUP($B223,原始数值!$A:$E,I$2,0)*VLOOKUP($C223,索引!$A:$D,2,0),I$3)</f>
        <v>36</v>
      </c>
      <c r="J223">
        <f>VLOOKUP($D223,索引!$M:$U,J$2,0)</f>
        <v>0</v>
      </c>
      <c r="K223">
        <f>VLOOKUP($D223,索引!$M:$X,K$2,0)*(VLOOKUP($C223,索引!$A:$I,K$2-5,0)/100)</f>
        <v>0</v>
      </c>
      <c r="L223">
        <f>VLOOKUP($D223,索引!$M:$X,L$2,0)*(VLOOKUP($C223,索引!$A:$I,L$2-5,0)/100)</f>
        <v>0</v>
      </c>
      <c r="M223">
        <f>VLOOKUP($D223,索引!$M:$Y,M$2,0)*(VLOOKUP($C223,索引!$A:$J,M$2-5,0)/100)</f>
        <v>0</v>
      </c>
      <c r="N223">
        <f>VLOOKUP($D223,索引!$M:$Z,N$2,0)*(VLOOKUP($C223,索引!$A:$K,N$2-5,0)/100)</f>
        <v>0</v>
      </c>
      <c r="P223">
        <f t="shared" si="25"/>
        <v>1018404</v>
      </c>
      <c r="Q223" t="str">
        <f t="shared" si="27"/>
        <v>EquipName_1018404</v>
      </c>
      <c r="R223" t="str">
        <f>INDEX(索引!$AF$5:$AI$29,MATCH($B223,索引!$AE$5:$AE$29,0),MATCH($C223,索引!$AF$4:$AI$4))&amp;VLOOKUP($D223,索引!$M$4:$N$12,2,0)</f>
        <v>丛林长老鞋子</v>
      </c>
      <c r="S223" t="str">
        <f>INDEX(索引!$AL$5:$AO$29,MATCH($B223,索引!$AK$5:$AK$29,0),MATCH($C223,索引!$AL$4:$AO$4))&amp;" "&amp;VLOOKUP($D223,索引!$M$4:$O$12,3,0)</f>
        <v>Elderwood Boots</v>
      </c>
    </row>
    <row r="224" spans="1:19" x14ac:dyDescent="0.2">
      <c r="A224">
        <f t="shared" si="24"/>
        <v>1020111</v>
      </c>
      <c r="B224" s="15">
        <v>20</v>
      </c>
      <c r="C224" s="55">
        <v>1</v>
      </c>
      <c r="D224">
        <f t="shared" si="29"/>
        <v>11</v>
      </c>
      <c r="E224">
        <f t="shared" si="26"/>
        <v>1008111</v>
      </c>
      <c r="F224">
        <f>INDEX(索引!$P$5:$AC$12,MATCH($D224,索引!$M$5:$M$12,0),MATCH(F$6,索引!$P$4:$AC$4,0))*ROUND(VLOOKUP($B224,原始数值!$A:$E,F$2,0)*VLOOKUP($C224,索引!$A:$D,2,0)*VLOOKUP(D224,索引!$M:$X,索引!$T$1,0),F$3)</f>
        <v>22</v>
      </c>
      <c r="G224">
        <f>INDEX(索引!$P$5:$AC$12,MATCH($D224,索引!$M$5:$M$12,0),MATCH(G$6,索引!$P$4:$AC$4,0))*ROUND(VLOOKUP($B224,原始数值!$A:$E,G$2,0)*VLOOKUP($C224,索引!$A:$D,2,0),G$3)</f>
        <v>0</v>
      </c>
      <c r="H224">
        <f>INDEX(索引!$P$5:$AC$12,MATCH($D224,索引!$M$5:$M$12,0),MATCH(H$6,索引!$P$4:$AC$4,0))*ROUND(VLOOKUP($B224,原始数值!$A:$E,H$2,0)*VLOOKUP($C224,索引!$A:$D,2,0),H$3)</f>
        <v>0</v>
      </c>
      <c r="I224">
        <f>INDEX(索引!$P$5:$AC$12,MATCH($D224,索引!$M$5:$M$12,0),MATCH(I$6,索引!$P$4:$AC$4,0))*ROUND(VLOOKUP($B224,原始数值!$A:$E,I$2,0)*VLOOKUP($C224,索引!$A:$D,2,0),I$3)</f>
        <v>0</v>
      </c>
      <c r="J224">
        <f>VLOOKUP($D224,索引!$M:$U,J$2,0)</f>
        <v>2</v>
      </c>
      <c r="K224">
        <f>VLOOKUP($D224,索引!$M:$X,K$2,0)*(VLOOKUP($C224,索引!$A:$I,K$2-5,0)/100)</f>
        <v>0.1</v>
      </c>
      <c r="L224">
        <f>VLOOKUP($D224,索引!$M:$X,L$2,0)*(VLOOKUP($C224,索引!$A:$I,L$2-5,0)/100)</f>
        <v>0</v>
      </c>
      <c r="M224">
        <f>VLOOKUP($D224,索引!$M:$Y,M$2,0)*(VLOOKUP($C224,索引!$A:$J,M$2-5,0)/100)</f>
        <v>0</v>
      </c>
      <c r="N224">
        <f>VLOOKUP($D224,索引!$M:$Z,N$2,0)*(VLOOKUP($C224,索引!$A:$K,N$2-5,0)/100)</f>
        <v>0</v>
      </c>
      <c r="P224">
        <f t="shared" si="25"/>
        <v>1020111</v>
      </c>
      <c r="Q224" t="str">
        <f t="shared" si="27"/>
        <v>EquipName_1020111</v>
      </c>
      <c r="R224" t="str">
        <f>INDEX(索引!$AF$5:$AI$29,MATCH($B224,索引!$AE$5:$AE$29,0),MATCH($C224,索引!$AF$4:$AI$4))&amp;VLOOKUP($D224,索引!$M$4:$N$12,2,0)</f>
        <v>探险家剑</v>
      </c>
      <c r="S224" t="str">
        <f>INDEX(索引!$AL$5:$AO$29,MATCH($B224,索引!$AK$5:$AK$29,0),MATCH($C224,索引!$AL$4:$AO$4))&amp;" "&amp;VLOOKUP($D224,索引!$M$4:$O$12,3,0)</f>
        <v>Adventurer Sword</v>
      </c>
    </row>
    <row r="225" spans="1:19" x14ac:dyDescent="0.2">
      <c r="A225">
        <f t="shared" si="24"/>
        <v>1020112</v>
      </c>
      <c r="B225" s="15">
        <v>20</v>
      </c>
      <c r="C225" s="55">
        <v>1</v>
      </c>
      <c r="D225">
        <f t="shared" si="29"/>
        <v>12</v>
      </c>
      <c r="E225">
        <f t="shared" si="26"/>
        <v>1008112</v>
      </c>
      <c r="F225">
        <f>INDEX(索引!$P$5:$AC$12,MATCH($D225,索引!$M$5:$M$12,0),MATCH(F$6,索引!$P$4:$AC$4,0))*ROUND(VLOOKUP($B225,原始数值!$A:$E,F$2,0)*VLOOKUP($C225,索引!$A:$D,2,0)*VLOOKUP(D225,索引!$M:$X,索引!$T$1,0),F$3)</f>
        <v>26</v>
      </c>
      <c r="G225">
        <f>INDEX(索引!$P$5:$AC$12,MATCH($D225,索引!$M$5:$M$12,0),MATCH(G$6,索引!$P$4:$AC$4,0))*ROUND(VLOOKUP($B225,原始数值!$A:$E,G$2,0)*VLOOKUP($C225,索引!$A:$D,2,0),G$3)</f>
        <v>0</v>
      </c>
      <c r="H225">
        <f>INDEX(索引!$P$5:$AC$12,MATCH($D225,索引!$M$5:$M$12,0),MATCH(H$6,索引!$P$4:$AC$4,0))*ROUND(VLOOKUP($B225,原始数值!$A:$E,H$2,0)*VLOOKUP($C225,索引!$A:$D,2,0),H$3)</f>
        <v>0</v>
      </c>
      <c r="I225">
        <f>INDEX(索引!$P$5:$AC$12,MATCH($D225,索引!$M$5:$M$12,0),MATCH(I$6,索引!$P$4:$AC$4,0))*ROUND(VLOOKUP($B225,原始数值!$A:$E,I$2,0)*VLOOKUP($C225,索引!$A:$D,2,0),I$3)</f>
        <v>0</v>
      </c>
      <c r="J225">
        <f>VLOOKUP($D225,索引!$M:$U,J$2,0)</f>
        <v>1</v>
      </c>
      <c r="K225">
        <f>VLOOKUP($D225,索引!$M:$X,K$2,0)*(VLOOKUP($C225,索引!$A:$I,K$2-5,0)/100)</f>
        <v>0</v>
      </c>
      <c r="L225">
        <f>VLOOKUP($D225,索引!$M:$X,L$2,0)*(VLOOKUP($C225,索引!$A:$I,L$2-5,0)/100)</f>
        <v>0</v>
      </c>
      <c r="M225">
        <f>VLOOKUP($D225,索引!$M:$Y,M$2,0)*(VLOOKUP($C225,索引!$A:$J,M$2-5,0)/100)</f>
        <v>30</v>
      </c>
      <c r="N225">
        <f>VLOOKUP($D225,索引!$M:$Z,N$2,0)*(VLOOKUP($C225,索引!$A:$K,N$2-5,0)/100)</f>
        <v>0</v>
      </c>
      <c r="P225">
        <f t="shared" si="25"/>
        <v>1020112</v>
      </c>
      <c r="Q225" t="str">
        <f t="shared" si="27"/>
        <v>EquipName_1020112</v>
      </c>
      <c r="R225" t="str">
        <f>INDEX(索引!$AF$5:$AI$29,MATCH($B225,索引!$AE$5:$AE$29,0),MATCH($C225,索引!$AF$4:$AI$4))&amp;VLOOKUP($D225,索引!$M$4:$N$12,2,0)</f>
        <v>探险家杖</v>
      </c>
      <c r="S225" t="str">
        <f>INDEX(索引!$AL$5:$AO$29,MATCH($B225,索引!$AK$5:$AK$29,0),MATCH($C225,索引!$AL$4:$AO$4))&amp;" "&amp;VLOOKUP($D225,索引!$M$4:$O$12,3,0)</f>
        <v>Adventurer Staff</v>
      </c>
    </row>
    <row r="226" spans="1:19" x14ac:dyDescent="0.2">
      <c r="A226">
        <f t="shared" si="24"/>
        <v>1020113</v>
      </c>
      <c r="B226" s="15">
        <v>20</v>
      </c>
      <c r="C226" s="55">
        <v>1</v>
      </c>
      <c r="D226">
        <f t="shared" si="29"/>
        <v>13</v>
      </c>
      <c r="E226">
        <f t="shared" si="26"/>
        <v>1008113</v>
      </c>
      <c r="F226">
        <f>INDEX(索引!$P$5:$AC$12,MATCH($D226,索引!$M$5:$M$12,0),MATCH(F$6,索引!$P$4:$AC$4,0))*ROUND(VLOOKUP($B226,原始数值!$A:$E,F$2,0)*VLOOKUP($C226,索引!$A:$D,2,0)*VLOOKUP(D226,索引!$M:$X,索引!$T$1,0),F$3)</f>
        <v>24</v>
      </c>
      <c r="G226">
        <f>INDEX(索引!$P$5:$AC$12,MATCH($D226,索引!$M$5:$M$12,0),MATCH(G$6,索引!$P$4:$AC$4,0))*ROUND(VLOOKUP($B226,原始数值!$A:$E,G$2,0)*VLOOKUP($C226,索引!$A:$D,2,0),G$3)</f>
        <v>0</v>
      </c>
      <c r="H226">
        <f>INDEX(索引!$P$5:$AC$12,MATCH($D226,索引!$M$5:$M$12,0),MATCH(H$6,索引!$P$4:$AC$4,0))*ROUND(VLOOKUP($B226,原始数值!$A:$E,H$2,0)*VLOOKUP($C226,索引!$A:$D,2,0),H$3)</f>
        <v>0</v>
      </c>
      <c r="I226">
        <f>INDEX(索引!$P$5:$AC$12,MATCH($D226,索引!$M$5:$M$12,0),MATCH(I$6,索引!$P$4:$AC$4,0))*ROUND(VLOOKUP($B226,原始数值!$A:$E,I$2,0)*VLOOKUP($C226,索引!$A:$D,2,0),I$3)</f>
        <v>0</v>
      </c>
      <c r="J226">
        <f>VLOOKUP($D226,索引!$M:$U,J$2,0)</f>
        <v>1.75</v>
      </c>
      <c r="K226">
        <f>VLOOKUP($D226,索引!$M:$X,K$2,0)*(VLOOKUP($C226,索引!$A:$I,K$2-5,0)/100)</f>
        <v>0</v>
      </c>
      <c r="L226">
        <f>VLOOKUP($D226,索引!$M:$X,L$2,0)*(VLOOKUP($C226,索引!$A:$I,L$2-5,0)/100)</f>
        <v>40</v>
      </c>
      <c r="M226">
        <f>VLOOKUP($D226,索引!$M:$Y,M$2,0)*(VLOOKUP($C226,索引!$A:$J,M$2-5,0)/100)</f>
        <v>0</v>
      </c>
      <c r="N226">
        <f>VLOOKUP($D226,索引!$M:$Z,N$2,0)*(VLOOKUP($C226,索引!$A:$K,N$2-5,0)/100)</f>
        <v>0</v>
      </c>
      <c r="P226">
        <f t="shared" si="25"/>
        <v>1020113</v>
      </c>
      <c r="Q226" t="str">
        <f t="shared" si="27"/>
        <v>EquipName_1020113</v>
      </c>
      <c r="R226" t="str">
        <f>INDEX(索引!$AF$5:$AI$29,MATCH($B226,索引!$AE$5:$AE$29,0),MATCH($C226,索引!$AF$4:$AI$4))&amp;VLOOKUP($D226,索引!$M$4:$N$12,2,0)</f>
        <v>探险家弓</v>
      </c>
      <c r="S226" t="str">
        <f>INDEX(索引!$AL$5:$AO$29,MATCH($B226,索引!$AK$5:$AK$29,0),MATCH($C226,索引!$AL$4:$AO$4))&amp;" "&amp;VLOOKUP($D226,索引!$M$4:$O$12,3,0)</f>
        <v>Adventurer Bow</v>
      </c>
    </row>
    <row r="227" spans="1:19" x14ac:dyDescent="0.2">
      <c r="A227">
        <f t="shared" si="24"/>
        <v>1020102</v>
      </c>
      <c r="B227" s="15">
        <v>20</v>
      </c>
      <c r="C227" s="55">
        <v>1</v>
      </c>
      <c r="D227">
        <f t="shared" si="29"/>
        <v>2</v>
      </c>
      <c r="E227">
        <f t="shared" si="26"/>
        <v>1008102</v>
      </c>
      <c r="F227">
        <f>INDEX(索引!$P$5:$AC$12,MATCH($D227,索引!$M$5:$M$12,0),MATCH(F$6,索引!$P$4:$AC$4,0))*ROUND(VLOOKUP($B227,原始数值!$A:$E,F$2,0)*VLOOKUP($C227,索引!$A:$D,2,0)*VLOOKUP(D227,索引!$M:$X,索引!$T$1,0),F$3)</f>
        <v>0</v>
      </c>
      <c r="G227">
        <f>INDEX(索引!$P$5:$AC$12,MATCH($D227,索引!$M$5:$M$12,0),MATCH(G$6,索引!$P$4:$AC$4,0))*ROUND(VLOOKUP($B227,原始数值!$A:$E,G$2,0)*VLOOKUP($C227,索引!$A:$D,2,0),G$3)</f>
        <v>120</v>
      </c>
      <c r="H227">
        <f>INDEX(索引!$P$5:$AC$12,MATCH($D227,索引!$M$5:$M$12,0),MATCH(H$6,索引!$P$4:$AC$4,0))*ROUND(VLOOKUP($B227,原始数值!$A:$E,H$2,0)*VLOOKUP($C227,索引!$A:$D,2,0),H$3)</f>
        <v>0</v>
      </c>
      <c r="I227">
        <f>INDEX(索引!$P$5:$AC$12,MATCH($D227,索引!$M$5:$M$12,0),MATCH(I$6,索引!$P$4:$AC$4,0))*ROUND(VLOOKUP($B227,原始数值!$A:$E,I$2,0)*VLOOKUP($C227,索引!$A:$D,2,0),I$3)</f>
        <v>0</v>
      </c>
      <c r="J227">
        <f>VLOOKUP($D227,索引!$M:$U,J$2,0)</f>
        <v>0</v>
      </c>
      <c r="K227">
        <f>VLOOKUP($D227,索引!$M:$X,K$2,0)*(VLOOKUP($C227,索引!$A:$I,K$2-5,0)/100)</f>
        <v>0</v>
      </c>
      <c r="L227">
        <f>VLOOKUP($D227,索引!$M:$X,L$2,0)*(VLOOKUP($C227,索引!$A:$I,L$2-5,0)/100)</f>
        <v>0</v>
      </c>
      <c r="M227">
        <f>VLOOKUP($D227,索引!$M:$Y,M$2,0)*(VLOOKUP($C227,索引!$A:$J,M$2-5,0)/100)</f>
        <v>0</v>
      </c>
      <c r="N227">
        <f>VLOOKUP($D227,索引!$M:$Z,N$2,0)*(VLOOKUP($C227,索引!$A:$K,N$2-5,0)/100)</f>
        <v>0</v>
      </c>
      <c r="P227">
        <f t="shared" si="25"/>
        <v>1020102</v>
      </c>
      <c r="Q227" t="str">
        <f t="shared" si="27"/>
        <v>EquipName_1020102</v>
      </c>
      <c r="R227" t="str">
        <f>INDEX(索引!$AF$5:$AI$29,MATCH($B227,索引!$AE$5:$AE$29,0),MATCH($C227,索引!$AF$4:$AI$4))&amp;VLOOKUP($D227,索引!$M$4:$N$12,2,0)</f>
        <v>探险家护甲</v>
      </c>
      <c r="S227" t="str">
        <f>INDEX(索引!$AL$5:$AO$29,MATCH($B227,索引!$AK$5:$AK$29,0),MATCH($C227,索引!$AL$4:$AO$4))&amp;" "&amp;VLOOKUP($D227,索引!$M$4:$O$12,3,0)</f>
        <v>Adventurer Armor</v>
      </c>
    </row>
    <row r="228" spans="1:19" x14ac:dyDescent="0.2">
      <c r="A228">
        <f t="shared" si="24"/>
        <v>1020103</v>
      </c>
      <c r="B228" s="15">
        <v>20</v>
      </c>
      <c r="C228" s="55">
        <v>1</v>
      </c>
      <c r="D228">
        <f t="shared" si="29"/>
        <v>3</v>
      </c>
      <c r="E228">
        <f t="shared" si="26"/>
        <v>1008103</v>
      </c>
      <c r="F228">
        <f>INDEX(索引!$P$5:$AC$12,MATCH($D228,索引!$M$5:$M$12,0),MATCH(F$6,索引!$P$4:$AC$4,0))*ROUND(VLOOKUP($B228,原始数值!$A:$E,F$2,0)*VLOOKUP($C228,索引!$A:$D,2,0)*VLOOKUP(D228,索引!$M:$X,索引!$T$1,0),F$3)</f>
        <v>0</v>
      </c>
      <c r="G228">
        <f>INDEX(索引!$P$5:$AC$12,MATCH($D228,索引!$M$5:$M$12,0),MATCH(G$6,索引!$P$4:$AC$4,0))*ROUND(VLOOKUP($B228,原始数值!$A:$E,G$2,0)*VLOOKUP($C228,索引!$A:$D,2,0),G$3)</f>
        <v>0</v>
      </c>
      <c r="H228">
        <f>INDEX(索引!$P$5:$AC$12,MATCH($D228,索引!$M$5:$M$12,0),MATCH(H$6,索引!$P$4:$AC$4,0))*ROUND(VLOOKUP($B228,原始数值!$A:$E,H$2,0)*VLOOKUP($C228,索引!$A:$D,2,0),H$3)</f>
        <v>63</v>
      </c>
      <c r="I228">
        <f>INDEX(索引!$P$5:$AC$12,MATCH($D228,索引!$M$5:$M$12,0),MATCH(I$6,索引!$P$4:$AC$4,0))*ROUND(VLOOKUP($B228,原始数值!$A:$E,I$2,0)*VLOOKUP($C228,索引!$A:$D,2,0),I$3)</f>
        <v>0</v>
      </c>
      <c r="J228">
        <f>VLOOKUP($D228,索引!$M:$U,J$2,0)</f>
        <v>0</v>
      </c>
      <c r="K228">
        <f>VLOOKUP($D228,索引!$M:$X,K$2,0)*(VLOOKUP($C228,索引!$A:$I,K$2-5,0)/100)</f>
        <v>0</v>
      </c>
      <c r="L228">
        <f>VLOOKUP($D228,索引!$M:$X,L$2,0)*(VLOOKUP($C228,索引!$A:$I,L$2-5,0)/100)</f>
        <v>0</v>
      </c>
      <c r="M228">
        <f>VLOOKUP($D228,索引!$M:$Y,M$2,0)*(VLOOKUP($C228,索引!$A:$J,M$2-5,0)/100)</f>
        <v>0</v>
      </c>
      <c r="N228">
        <f>VLOOKUP($D228,索引!$M:$Z,N$2,0)*(VLOOKUP($C228,索引!$A:$K,N$2-5,0)/100)</f>
        <v>0</v>
      </c>
      <c r="P228">
        <f t="shared" si="25"/>
        <v>1020103</v>
      </c>
      <c r="Q228" t="str">
        <f t="shared" si="27"/>
        <v>EquipName_1020103</v>
      </c>
      <c r="R228" t="str">
        <f>INDEX(索引!$AF$5:$AI$29,MATCH($B228,索引!$AE$5:$AE$29,0),MATCH($C228,索引!$AF$4:$AI$4))&amp;VLOOKUP($D228,索引!$M$4:$N$12,2,0)</f>
        <v>探险家头盔</v>
      </c>
      <c r="S228" t="str">
        <f>INDEX(索引!$AL$5:$AO$29,MATCH($B228,索引!$AK$5:$AK$29,0),MATCH($C228,索引!$AL$4:$AO$4))&amp;" "&amp;VLOOKUP($D228,索引!$M$4:$O$12,3,0)</f>
        <v>Adventurer Helmet</v>
      </c>
    </row>
    <row r="229" spans="1:19" x14ac:dyDescent="0.2">
      <c r="A229">
        <f t="shared" si="24"/>
        <v>1020104</v>
      </c>
      <c r="B229" s="15">
        <v>20</v>
      </c>
      <c r="C229" s="55">
        <v>1</v>
      </c>
      <c r="D229">
        <f t="shared" si="29"/>
        <v>4</v>
      </c>
      <c r="E229">
        <f t="shared" si="26"/>
        <v>1008104</v>
      </c>
      <c r="F229">
        <f>INDEX(索引!$P$5:$AC$12,MATCH($D229,索引!$M$5:$M$12,0),MATCH(F$6,索引!$P$4:$AC$4,0))*ROUND(VLOOKUP($B229,原始数值!$A:$E,F$2,0)*VLOOKUP($C229,索引!$A:$D,2,0)*VLOOKUP(D229,索引!$M:$X,索引!$T$1,0),F$3)</f>
        <v>0</v>
      </c>
      <c r="G229">
        <f>INDEX(索引!$P$5:$AC$12,MATCH($D229,索引!$M$5:$M$12,0),MATCH(G$6,索引!$P$4:$AC$4,0))*ROUND(VLOOKUP($B229,原始数值!$A:$E,G$2,0)*VLOOKUP($C229,索引!$A:$D,2,0),G$3)</f>
        <v>0</v>
      </c>
      <c r="H229">
        <f>INDEX(索引!$P$5:$AC$12,MATCH($D229,索引!$M$5:$M$12,0),MATCH(H$6,索引!$P$4:$AC$4,0))*ROUND(VLOOKUP($B229,原始数值!$A:$E,H$2,0)*VLOOKUP($C229,索引!$A:$D,2,0),H$3)</f>
        <v>0</v>
      </c>
      <c r="I229">
        <f>INDEX(索引!$P$5:$AC$12,MATCH($D229,索引!$M$5:$M$12,0),MATCH(I$6,索引!$P$4:$AC$4,0))*ROUND(VLOOKUP($B229,原始数值!$A:$E,I$2,0)*VLOOKUP($C229,索引!$A:$D,2,0),I$3)</f>
        <v>10</v>
      </c>
      <c r="J229">
        <f>VLOOKUP($D229,索引!$M:$U,J$2,0)</f>
        <v>0</v>
      </c>
      <c r="K229">
        <f>VLOOKUP($D229,索引!$M:$X,K$2,0)*(VLOOKUP($C229,索引!$A:$I,K$2-5,0)/100)</f>
        <v>0</v>
      </c>
      <c r="L229">
        <f>VLOOKUP($D229,索引!$M:$X,L$2,0)*(VLOOKUP($C229,索引!$A:$I,L$2-5,0)/100)</f>
        <v>0</v>
      </c>
      <c r="M229">
        <f>VLOOKUP($D229,索引!$M:$Y,M$2,0)*(VLOOKUP($C229,索引!$A:$J,M$2-5,0)/100)</f>
        <v>0</v>
      </c>
      <c r="N229">
        <f>VLOOKUP($D229,索引!$M:$Z,N$2,0)*(VLOOKUP($C229,索引!$A:$K,N$2-5,0)/100)</f>
        <v>0</v>
      </c>
      <c r="P229">
        <f t="shared" si="25"/>
        <v>1020104</v>
      </c>
      <c r="Q229" t="str">
        <f t="shared" si="27"/>
        <v>EquipName_1020104</v>
      </c>
      <c r="R229" t="str">
        <f>INDEX(索引!$AF$5:$AI$29,MATCH($B229,索引!$AE$5:$AE$29,0),MATCH($C229,索引!$AF$4:$AI$4))&amp;VLOOKUP($D229,索引!$M$4:$N$12,2,0)</f>
        <v>探险家鞋子</v>
      </c>
      <c r="S229" t="str">
        <f>INDEX(索引!$AL$5:$AO$29,MATCH($B229,索引!$AK$5:$AK$29,0),MATCH($C229,索引!$AL$4:$AO$4))&amp;" "&amp;VLOOKUP($D229,索引!$M$4:$O$12,3,0)</f>
        <v>Adventurer Boots</v>
      </c>
    </row>
    <row r="230" spans="1:19" x14ac:dyDescent="0.2">
      <c r="A230">
        <f t="shared" si="24"/>
        <v>1020211</v>
      </c>
      <c r="B230" s="15">
        <v>20</v>
      </c>
      <c r="C230" s="14">
        <f t="shared" ref="C230:C247" si="30">C224+1</f>
        <v>2</v>
      </c>
      <c r="D230">
        <f t="shared" si="29"/>
        <v>11</v>
      </c>
      <c r="E230">
        <f t="shared" si="26"/>
        <v>1008211</v>
      </c>
      <c r="F230">
        <f>INDEX(索引!$P$5:$AC$12,MATCH($D230,索引!$M$5:$M$12,0),MATCH(F$6,索引!$P$4:$AC$4,0))*ROUND(VLOOKUP($B230,原始数值!$A:$E,F$2,0)*VLOOKUP($C230,索引!$A:$D,2,0)*VLOOKUP(D230,索引!$M:$X,索引!$T$1,0),F$3)</f>
        <v>43</v>
      </c>
      <c r="G230">
        <f>INDEX(索引!$P$5:$AC$12,MATCH($D230,索引!$M$5:$M$12,0),MATCH(G$6,索引!$P$4:$AC$4,0))*ROUND(VLOOKUP($B230,原始数值!$A:$E,G$2,0)*VLOOKUP($C230,索引!$A:$D,2,0),G$3)</f>
        <v>0</v>
      </c>
      <c r="H230">
        <f>INDEX(索引!$P$5:$AC$12,MATCH($D230,索引!$M$5:$M$12,0),MATCH(H$6,索引!$P$4:$AC$4,0))*ROUND(VLOOKUP($B230,原始数值!$A:$E,H$2,0)*VLOOKUP($C230,索引!$A:$D,2,0),H$3)</f>
        <v>0</v>
      </c>
      <c r="I230">
        <f>INDEX(索引!$P$5:$AC$12,MATCH($D230,索引!$M$5:$M$12,0),MATCH(I$6,索引!$P$4:$AC$4,0))*ROUND(VLOOKUP($B230,原始数值!$A:$E,I$2,0)*VLOOKUP($C230,索引!$A:$D,2,0),I$3)</f>
        <v>0</v>
      </c>
      <c r="J230">
        <f>VLOOKUP($D230,索引!$M:$U,J$2,0)</f>
        <v>2</v>
      </c>
      <c r="K230">
        <f>VLOOKUP($D230,索引!$M:$X,K$2,0)*(VLOOKUP($C230,索引!$A:$I,K$2-5,0)/100)</f>
        <v>0.15000000000000002</v>
      </c>
      <c r="L230">
        <f>VLOOKUP($D230,索引!$M:$X,L$2,0)*(VLOOKUP($C230,索引!$A:$I,L$2-5,0)/100)</f>
        <v>0</v>
      </c>
      <c r="M230">
        <f>VLOOKUP($D230,索引!$M:$Y,M$2,0)*(VLOOKUP($C230,索引!$A:$J,M$2-5,0)/100)</f>
        <v>0</v>
      </c>
      <c r="N230">
        <f>VLOOKUP($D230,索引!$M:$Z,N$2,0)*(VLOOKUP($C230,索引!$A:$K,N$2-5,0)/100)</f>
        <v>0</v>
      </c>
      <c r="P230">
        <f t="shared" si="25"/>
        <v>1020211</v>
      </c>
      <c r="Q230" t="str">
        <f t="shared" si="27"/>
        <v>EquipName_1020211</v>
      </c>
      <c r="R230" t="str">
        <f>INDEX(索引!$AF$5:$AI$29,MATCH($B230,索引!$AE$5:$AE$29,0),MATCH($C230,索引!$AF$4:$AI$4))&amp;VLOOKUP($D230,索引!$M$4:$N$12,2,0)</f>
        <v>探险家剑</v>
      </c>
      <c r="S230" t="str">
        <f>INDEX(索引!$AL$5:$AO$29,MATCH($B230,索引!$AK$5:$AK$29,0),MATCH($C230,索引!$AL$4:$AO$4))&amp;" "&amp;VLOOKUP($D230,索引!$M$4:$O$12,3,0)</f>
        <v>Adventurer Sword</v>
      </c>
    </row>
    <row r="231" spans="1:19" x14ac:dyDescent="0.2">
      <c r="A231">
        <f t="shared" si="24"/>
        <v>1020212</v>
      </c>
      <c r="B231" s="15">
        <v>20</v>
      </c>
      <c r="C231" s="14">
        <f t="shared" si="30"/>
        <v>2</v>
      </c>
      <c r="D231">
        <f t="shared" si="29"/>
        <v>12</v>
      </c>
      <c r="E231">
        <f t="shared" si="26"/>
        <v>1008212</v>
      </c>
      <c r="F231">
        <f>INDEX(索引!$P$5:$AC$12,MATCH($D231,索引!$M$5:$M$12,0),MATCH(F$6,索引!$P$4:$AC$4,0))*ROUND(VLOOKUP($B231,原始数值!$A:$E,F$2,0)*VLOOKUP($C231,索引!$A:$D,2,0)*VLOOKUP(D231,索引!$M:$X,索引!$T$1,0),F$3)</f>
        <v>52</v>
      </c>
      <c r="G231">
        <f>INDEX(索引!$P$5:$AC$12,MATCH($D231,索引!$M$5:$M$12,0),MATCH(G$6,索引!$P$4:$AC$4,0))*ROUND(VLOOKUP($B231,原始数值!$A:$E,G$2,0)*VLOOKUP($C231,索引!$A:$D,2,0),G$3)</f>
        <v>0</v>
      </c>
      <c r="H231">
        <f>INDEX(索引!$P$5:$AC$12,MATCH($D231,索引!$M$5:$M$12,0),MATCH(H$6,索引!$P$4:$AC$4,0))*ROUND(VLOOKUP($B231,原始数值!$A:$E,H$2,0)*VLOOKUP($C231,索引!$A:$D,2,0),H$3)</f>
        <v>0</v>
      </c>
      <c r="I231">
        <f>INDEX(索引!$P$5:$AC$12,MATCH($D231,索引!$M$5:$M$12,0),MATCH(I$6,索引!$P$4:$AC$4,0))*ROUND(VLOOKUP($B231,原始数值!$A:$E,I$2,0)*VLOOKUP($C231,索引!$A:$D,2,0),I$3)</f>
        <v>0</v>
      </c>
      <c r="J231">
        <f>VLOOKUP($D231,索引!$M:$U,J$2,0)</f>
        <v>1</v>
      </c>
      <c r="K231">
        <f>VLOOKUP($D231,索引!$M:$X,K$2,0)*(VLOOKUP($C231,索引!$A:$I,K$2-5,0)/100)</f>
        <v>0</v>
      </c>
      <c r="L231">
        <f>VLOOKUP($D231,索引!$M:$X,L$2,0)*(VLOOKUP($C231,索引!$A:$I,L$2-5,0)/100)</f>
        <v>0</v>
      </c>
      <c r="M231">
        <f>VLOOKUP($D231,索引!$M:$Y,M$2,0)*(VLOOKUP($C231,索引!$A:$J,M$2-5,0)/100)</f>
        <v>36</v>
      </c>
      <c r="N231">
        <f>VLOOKUP($D231,索引!$M:$Z,N$2,0)*(VLOOKUP($C231,索引!$A:$K,N$2-5,0)/100)</f>
        <v>0</v>
      </c>
      <c r="P231">
        <f t="shared" si="25"/>
        <v>1020212</v>
      </c>
      <c r="Q231" t="str">
        <f t="shared" si="27"/>
        <v>EquipName_1020212</v>
      </c>
      <c r="R231" t="str">
        <f>INDEX(索引!$AF$5:$AI$29,MATCH($B231,索引!$AE$5:$AE$29,0),MATCH($C231,索引!$AF$4:$AI$4))&amp;VLOOKUP($D231,索引!$M$4:$N$12,2,0)</f>
        <v>探险家杖</v>
      </c>
      <c r="S231" t="str">
        <f>INDEX(索引!$AL$5:$AO$29,MATCH($B231,索引!$AK$5:$AK$29,0),MATCH($C231,索引!$AL$4:$AO$4))&amp;" "&amp;VLOOKUP($D231,索引!$M$4:$O$12,3,0)</f>
        <v>Adventurer Staff</v>
      </c>
    </row>
    <row r="232" spans="1:19" x14ac:dyDescent="0.2">
      <c r="A232">
        <f t="shared" si="24"/>
        <v>1020213</v>
      </c>
      <c r="B232" s="15">
        <v>20</v>
      </c>
      <c r="C232" s="14">
        <f t="shared" si="30"/>
        <v>2</v>
      </c>
      <c r="D232">
        <f t="shared" si="29"/>
        <v>13</v>
      </c>
      <c r="E232">
        <f t="shared" si="26"/>
        <v>1008213</v>
      </c>
      <c r="F232">
        <f>INDEX(索引!$P$5:$AC$12,MATCH($D232,索引!$M$5:$M$12,0),MATCH(F$6,索引!$P$4:$AC$4,0))*ROUND(VLOOKUP($B232,原始数值!$A:$E,F$2,0)*VLOOKUP($C232,索引!$A:$D,2,0)*VLOOKUP(D232,索引!$M:$X,索引!$T$1,0),F$3)</f>
        <v>47</v>
      </c>
      <c r="G232">
        <f>INDEX(索引!$P$5:$AC$12,MATCH($D232,索引!$M$5:$M$12,0),MATCH(G$6,索引!$P$4:$AC$4,0))*ROUND(VLOOKUP($B232,原始数值!$A:$E,G$2,0)*VLOOKUP($C232,索引!$A:$D,2,0),G$3)</f>
        <v>0</v>
      </c>
      <c r="H232">
        <f>INDEX(索引!$P$5:$AC$12,MATCH($D232,索引!$M$5:$M$12,0),MATCH(H$6,索引!$P$4:$AC$4,0))*ROUND(VLOOKUP($B232,原始数值!$A:$E,H$2,0)*VLOOKUP($C232,索引!$A:$D,2,0),H$3)</f>
        <v>0</v>
      </c>
      <c r="I232">
        <f>INDEX(索引!$P$5:$AC$12,MATCH($D232,索引!$M$5:$M$12,0),MATCH(I$6,索引!$P$4:$AC$4,0))*ROUND(VLOOKUP($B232,原始数值!$A:$E,I$2,0)*VLOOKUP($C232,索引!$A:$D,2,0),I$3)</f>
        <v>0</v>
      </c>
      <c r="J232">
        <f>VLOOKUP($D232,索引!$M:$U,J$2,0)</f>
        <v>1.75</v>
      </c>
      <c r="K232">
        <f>VLOOKUP($D232,索引!$M:$X,K$2,0)*(VLOOKUP($C232,索引!$A:$I,K$2-5,0)/100)</f>
        <v>0</v>
      </c>
      <c r="L232">
        <f>VLOOKUP($D232,索引!$M:$X,L$2,0)*(VLOOKUP($C232,索引!$A:$I,L$2-5,0)/100)</f>
        <v>48</v>
      </c>
      <c r="M232">
        <f>VLOOKUP($D232,索引!$M:$Y,M$2,0)*(VLOOKUP($C232,索引!$A:$J,M$2-5,0)/100)</f>
        <v>0</v>
      </c>
      <c r="N232">
        <f>VLOOKUP($D232,索引!$M:$Z,N$2,0)*(VLOOKUP($C232,索引!$A:$K,N$2-5,0)/100)</f>
        <v>0</v>
      </c>
      <c r="P232">
        <f t="shared" si="25"/>
        <v>1020213</v>
      </c>
      <c r="Q232" t="str">
        <f t="shared" si="27"/>
        <v>EquipName_1020213</v>
      </c>
      <c r="R232" t="str">
        <f>INDEX(索引!$AF$5:$AI$29,MATCH($B232,索引!$AE$5:$AE$29,0),MATCH($C232,索引!$AF$4:$AI$4))&amp;VLOOKUP($D232,索引!$M$4:$N$12,2,0)</f>
        <v>探险家弓</v>
      </c>
      <c r="S232" t="str">
        <f>INDEX(索引!$AL$5:$AO$29,MATCH($B232,索引!$AK$5:$AK$29,0),MATCH($C232,索引!$AL$4:$AO$4))&amp;" "&amp;VLOOKUP($D232,索引!$M$4:$O$12,3,0)</f>
        <v>Adventurer Bow</v>
      </c>
    </row>
    <row r="233" spans="1:19" x14ac:dyDescent="0.2">
      <c r="A233">
        <f t="shared" si="24"/>
        <v>1020202</v>
      </c>
      <c r="B233" s="15">
        <v>20</v>
      </c>
      <c r="C233" s="14">
        <f t="shared" si="30"/>
        <v>2</v>
      </c>
      <c r="D233">
        <f t="shared" si="29"/>
        <v>2</v>
      </c>
      <c r="E233">
        <f t="shared" si="26"/>
        <v>1008202</v>
      </c>
      <c r="F233">
        <f>INDEX(索引!$P$5:$AC$12,MATCH($D233,索引!$M$5:$M$12,0),MATCH(F$6,索引!$P$4:$AC$4,0))*ROUND(VLOOKUP($B233,原始数值!$A:$E,F$2,0)*VLOOKUP($C233,索引!$A:$D,2,0)*VLOOKUP(D233,索引!$M:$X,索引!$T$1,0),F$3)</f>
        <v>0</v>
      </c>
      <c r="G233">
        <f>INDEX(索引!$P$5:$AC$12,MATCH($D233,索引!$M$5:$M$12,0),MATCH(G$6,索引!$P$4:$AC$4,0))*ROUND(VLOOKUP($B233,原始数值!$A:$E,G$2,0)*VLOOKUP($C233,索引!$A:$D,2,0),G$3)</f>
        <v>240</v>
      </c>
      <c r="H233">
        <f>INDEX(索引!$P$5:$AC$12,MATCH($D233,索引!$M$5:$M$12,0),MATCH(H$6,索引!$P$4:$AC$4,0))*ROUND(VLOOKUP($B233,原始数值!$A:$E,H$2,0)*VLOOKUP($C233,索引!$A:$D,2,0),H$3)</f>
        <v>0</v>
      </c>
      <c r="I233">
        <f>INDEX(索引!$P$5:$AC$12,MATCH($D233,索引!$M$5:$M$12,0),MATCH(I$6,索引!$P$4:$AC$4,0))*ROUND(VLOOKUP($B233,原始数值!$A:$E,I$2,0)*VLOOKUP($C233,索引!$A:$D,2,0),I$3)</f>
        <v>0</v>
      </c>
      <c r="J233">
        <f>VLOOKUP($D233,索引!$M:$U,J$2,0)</f>
        <v>0</v>
      </c>
      <c r="K233">
        <f>VLOOKUP($D233,索引!$M:$X,K$2,0)*(VLOOKUP($C233,索引!$A:$I,K$2-5,0)/100)</f>
        <v>0</v>
      </c>
      <c r="L233">
        <f>VLOOKUP($D233,索引!$M:$X,L$2,0)*(VLOOKUP($C233,索引!$A:$I,L$2-5,0)/100)</f>
        <v>0</v>
      </c>
      <c r="M233">
        <f>VLOOKUP($D233,索引!$M:$Y,M$2,0)*(VLOOKUP($C233,索引!$A:$J,M$2-5,0)/100)</f>
        <v>0</v>
      </c>
      <c r="N233">
        <f>VLOOKUP($D233,索引!$M:$Z,N$2,0)*(VLOOKUP($C233,索引!$A:$K,N$2-5,0)/100)</f>
        <v>0</v>
      </c>
      <c r="P233">
        <f t="shared" si="25"/>
        <v>1020202</v>
      </c>
      <c r="Q233" t="str">
        <f t="shared" si="27"/>
        <v>EquipName_1020202</v>
      </c>
      <c r="R233" t="str">
        <f>INDEX(索引!$AF$5:$AI$29,MATCH($B233,索引!$AE$5:$AE$29,0),MATCH($C233,索引!$AF$4:$AI$4))&amp;VLOOKUP($D233,索引!$M$4:$N$12,2,0)</f>
        <v>探险家护甲</v>
      </c>
      <c r="S233" t="str">
        <f>INDEX(索引!$AL$5:$AO$29,MATCH($B233,索引!$AK$5:$AK$29,0),MATCH($C233,索引!$AL$4:$AO$4))&amp;" "&amp;VLOOKUP($D233,索引!$M$4:$O$12,3,0)</f>
        <v>Adventurer Armor</v>
      </c>
    </row>
    <row r="234" spans="1:19" x14ac:dyDescent="0.2">
      <c r="A234">
        <f t="shared" si="24"/>
        <v>1020203</v>
      </c>
      <c r="B234" s="15">
        <v>20</v>
      </c>
      <c r="C234" s="14">
        <f t="shared" si="30"/>
        <v>2</v>
      </c>
      <c r="D234">
        <f t="shared" si="29"/>
        <v>3</v>
      </c>
      <c r="E234">
        <f t="shared" si="26"/>
        <v>1008203</v>
      </c>
      <c r="F234">
        <f>INDEX(索引!$P$5:$AC$12,MATCH($D234,索引!$M$5:$M$12,0),MATCH(F$6,索引!$P$4:$AC$4,0))*ROUND(VLOOKUP($B234,原始数值!$A:$E,F$2,0)*VLOOKUP($C234,索引!$A:$D,2,0)*VLOOKUP(D234,索引!$M:$X,索引!$T$1,0),F$3)</f>
        <v>0</v>
      </c>
      <c r="G234">
        <f>INDEX(索引!$P$5:$AC$12,MATCH($D234,索引!$M$5:$M$12,0),MATCH(G$6,索引!$P$4:$AC$4,0))*ROUND(VLOOKUP($B234,原始数值!$A:$E,G$2,0)*VLOOKUP($C234,索引!$A:$D,2,0),G$3)</f>
        <v>0</v>
      </c>
      <c r="H234">
        <f>INDEX(索引!$P$5:$AC$12,MATCH($D234,索引!$M$5:$M$12,0),MATCH(H$6,索引!$P$4:$AC$4,0))*ROUND(VLOOKUP($B234,原始数值!$A:$E,H$2,0)*VLOOKUP($C234,索引!$A:$D,2,0),H$3)</f>
        <v>126</v>
      </c>
      <c r="I234">
        <f>INDEX(索引!$P$5:$AC$12,MATCH($D234,索引!$M$5:$M$12,0),MATCH(I$6,索引!$P$4:$AC$4,0))*ROUND(VLOOKUP($B234,原始数值!$A:$E,I$2,0)*VLOOKUP($C234,索引!$A:$D,2,0),I$3)</f>
        <v>0</v>
      </c>
      <c r="J234">
        <f>VLOOKUP($D234,索引!$M:$U,J$2,0)</f>
        <v>0</v>
      </c>
      <c r="K234">
        <f>VLOOKUP($D234,索引!$M:$X,K$2,0)*(VLOOKUP($C234,索引!$A:$I,K$2-5,0)/100)</f>
        <v>0</v>
      </c>
      <c r="L234">
        <f>VLOOKUP($D234,索引!$M:$X,L$2,0)*(VLOOKUP($C234,索引!$A:$I,L$2-5,0)/100)</f>
        <v>0</v>
      </c>
      <c r="M234">
        <f>VLOOKUP($D234,索引!$M:$Y,M$2,0)*(VLOOKUP($C234,索引!$A:$J,M$2-5,0)/100)</f>
        <v>0</v>
      </c>
      <c r="N234">
        <f>VLOOKUP($D234,索引!$M:$Z,N$2,0)*(VLOOKUP($C234,索引!$A:$K,N$2-5,0)/100)</f>
        <v>0</v>
      </c>
      <c r="P234">
        <f t="shared" si="25"/>
        <v>1020203</v>
      </c>
      <c r="Q234" t="str">
        <f t="shared" si="27"/>
        <v>EquipName_1020203</v>
      </c>
      <c r="R234" t="str">
        <f>INDEX(索引!$AF$5:$AI$29,MATCH($B234,索引!$AE$5:$AE$29,0),MATCH($C234,索引!$AF$4:$AI$4))&amp;VLOOKUP($D234,索引!$M$4:$N$12,2,0)</f>
        <v>探险家头盔</v>
      </c>
      <c r="S234" t="str">
        <f>INDEX(索引!$AL$5:$AO$29,MATCH($B234,索引!$AK$5:$AK$29,0),MATCH($C234,索引!$AL$4:$AO$4))&amp;" "&amp;VLOOKUP($D234,索引!$M$4:$O$12,3,0)</f>
        <v>Adventurer Helmet</v>
      </c>
    </row>
    <row r="235" spans="1:19" x14ac:dyDescent="0.2">
      <c r="A235">
        <f t="shared" si="24"/>
        <v>1020204</v>
      </c>
      <c r="B235" s="15">
        <v>20</v>
      </c>
      <c r="C235" s="14">
        <f t="shared" si="30"/>
        <v>2</v>
      </c>
      <c r="D235">
        <f t="shared" si="29"/>
        <v>4</v>
      </c>
      <c r="E235">
        <f t="shared" si="26"/>
        <v>1008204</v>
      </c>
      <c r="F235">
        <f>INDEX(索引!$P$5:$AC$12,MATCH($D235,索引!$M$5:$M$12,0),MATCH(F$6,索引!$P$4:$AC$4,0))*ROUND(VLOOKUP($B235,原始数值!$A:$E,F$2,0)*VLOOKUP($C235,索引!$A:$D,2,0)*VLOOKUP(D235,索引!$M:$X,索引!$T$1,0),F$3)</f>
        <v>0</v>
      </c>
      <c r="G235">
        <f>INDEX(索引!$P$5:$AC$12,MATCH($D235,索引!$M$5:$M$12,0),MATCH(G$6,索引!$P$4:$AC$4,0))*ROUND(VLOOKUP($B235,原始数值!$A:$E,G$2,0)*VLOOKUP($C235,索引!$A:$D,2,0),G$3)</f>
        <v>0</v>
      </c>
      <c r="H235">
        <f>INDEX(索引!$P$5:$AC$12,MATCH($D235,索引!$M$5:$M$12,0),MATCH(H$6,索引!$P$4:$AC$4,0))*ROUND(VLOOKUP($B235,原始数值!$A:$E,H$2,0)*VLOOKUP($C235,索引!$A:$D,2,0),H$3)</f>
        <v>0</v>
      </c>
      <c r="I235">
        <f>INDEX(索引!$P$5:$AC$12,MATCH($D235,索引!$M$5:$M$12,0),MATCH(I$6,索引!$P$4:$AC$4,0))*ROUND(VLOOKUP($B235,原始数值!$A:$E,I$2,0)*VLOOKUP($C235,索引!$A:$D,2,0),I$3)</f>
        <v>20</v>
      </c>
      <c r="J235">
        <f>VLOOKUP($D235,索引!$M:$U,J$2,0)</f>
        <v>0</v>
      </c>
      <c r="K235">
        <f>VLOOKUP($D235,索引!$M:$X,K$2,0)*(VLOOKUP($C235,索引!$A:$I,K$2-5,0)/100)</f>
        <v>0</v>
      </c>
      <c r="L235">
        <f>VLOOKUP($D235,索引!$M:$X,L$2,0)*(VLOOKUP($C235,索引!$A:$I,L$2-5,0)/100)</f>
        <v>0</v>
      </c>
      <c r="M235">
        <f>VLOOKUP($D235,索引!$M:$Y,M$2,0)*(VLOOKUP($C235,索引!$A:$J,M$2-5,0)/100)</f>
        <v>0</v>
      </c>
      <c r="N235">
        <f>VLOOKUP($D235,索引!$M:$Z,N$2,0)*(VLOOKUP($C235,索引!$A:$K,N$2-5,0)/100)</f>
        <v>0</v>
      </c>
      <c r="P235">
        <f t="shared" si="25"/>
        <v>1020204</v>
      </c>
      <c r="Q235" t="str">
        <f t="shared" si="27"/>
        <v>EquipName_1020204</v>
      </c>
      <c r="R235" t="str">
        <f>INDEX(索引!$AF$5:$AI$29,MATCH($B235,索引!$AE$5:$AE$29,0),MATCH($C235,索引!$AF$4:$AI$4))&amp;VLOOKUP($D235,索引!$M$4:$N$12,2,0)</f>
        <v>探险家鞋子</v>
      </c>
      <c r="S235" t="str">
        <f>INDEX(索引!$AL$5:$AO$29,MATCH($B235,索引!$AK$5:$AK$29,0),MATCH($C235,索引!$AL$4:$AO$4))&amp;" "&amp;VLOOKUP($D235,索引!$M$4:$O$12,3,0)</f>
        <v>Adventurer Boots</v>
      </c>
    </row>
    <row r="236" spans="1:19" x14ac:dyDescent="0.2">
      <c r="A236">
        <f t="shared" si="24"/>
        <v>1020311</v>
      </c>
      <c r="B236" s="15">
        <v>20</v>
      </c>
      <c r="C236" s="30">
        <f t="shared" si="30"/>
        <v>3</v>
      </c>
      <c r="D236">
        <f t="shared" si="29"/>
        <v>11</v>
      </c>
      <c r="E236">
        <f t="shared" si="26"/>
        <v>1008311</v>
      </c>
      <c r="F236">
        <f>INDEX(索引!$P$5:$AC$12,MATCH($D236,索引!$M$5:$M$12,0),MATCH(F$6,索引!$P$4:$AC$4,0))*ROUND(VLOOKUP($B236,原始数值!$A:$E,F$2,0)*VLOOKUP($C236,索引!$A:$D,2,0)*VLOOKUP(D236,索引!$M:$X,索引!$T$1,0),F$3)</f>
        <v>65</v>
      </c>
      <c r="G236">
        <f>INDEX(索引!$P$5:$AC$12,MATCH($D236,索引!$M$5:$M$12,0),MATCH(G$6,索引!$P$4:$AC$4,0))*ROUND(VLOOKUP($B236,原始数值!$A:$E,G$2,0)*VLOOKUP($C236,索引!$A:$D,2,0),G$3)</f>
        <v>0</v>
      </c>
      <c r="H236">
        <f>INDEX(索引!$P$5:$AC$12,MATCH($D236,索引!$M$5:$M$12,0),MATCH(H$6,索引!$P$4:$AC$4,0))*ROUND(VLOOKUP($B236,原始数值!$A:$E,H$2,0)*VLOOKUP($C236,索引!$A:$D,2,0),H$3)</f>
        <v>0</v>
      </c>
      <c r="I236">
        <f>INDEX(索引!$P$5:$AC$12,MATCH($D236,索引!$M$5:$M$12,0),MATCH(I$6,索引!$P$4:$AC$4,0))*ROUND(VLOOKUP($B236,原始数值!$A:$E,I$2,0)*VLOOKUP($C236,索引!$A:$D,2,0),I$3)</f>
        <v>0</v>
      </c>
      <c r="J236">
        <f>VLOOKUP($D236,索引!$M:$U,J$2,0)</f>
        <v>2</v>
      </c>
      <c r="K236">
        <f>VLOOKUP($D236,索引!$M:$X,K$2,0)*(VLOOKUP($C236,索引!$A:$I,K$2-5,0)/100)</f>
        <v>0.2</v>
      </c>
      <c r="L236">
        <f>VLOOKUP($D236,索引!$M:$X,L$2,0)*(VLOOKUP($C236,索引!$A:$I,L$2-5,0)/100)</f>
        <v>0</v>
      </c>
      <c r="M236">
        <f>VLOOKUP($D236,索引!$M:$Y,M$2,0)*(VLOOKUP($C236,索引!$A:$J,M$2-5,0)/100)</f>
        <v>0</v>
      </c>
      <c r="N236">
        <f>VLOOKUP($D236,索引!$M:$Z,N$2,0)*(VLOOKUP($C236,索引!$A:$K,N$2-5,0)/100)</f>
        <v>0</v>
      </c>
      <c r="P236">
        <f t="shared" si="25"/>
        <v>1020311</v>
      </c>
      <c r="Q236" t="str">
        <f t="shared" si="27"/>
        <v>EquipName_1020311</v>
      </c>
      <c r="R236" t="str">
        <f>INDEX(索引!$AF$5:$AI$29,MATCH($B236,索引!$AE$5:$AE$29,0),MATCH($C236,索引!$AF$4:$AI$4))&amp;VLOOKUP($D236,索引!$M$4:$N$12,2,0)</f>
        <v>探险家剑</v>
      </c>
      <c r="S236" t="str">
        <f>INDEX(索引!$AL$5:$AO$29,MATCH($B236,索引!$AK$5:$AK$29,0),MATCH($C236,索引!$AL$4:$AO$4))&amp;" "&amp;VLOOKUP($D236,索引!$M$4:$O$12,3,0)</f>
        <v>Adventurer Sword</v>
      </c>
    </row>
    <row r="237" spans="1:19" x14ac:dyDescent="0.2">
      <c r="A237">
        <f t="shared" si="24"/>
        <v>1020312</v>
      </c>
      <c r="B237" s="15">
        <v>20</v>
      </c>
      <c r="C237" s="30">
        <f t="shared" si="30"/>
        <v>3</v>
      </c>
      <c r="D237">
        <f t="shared" si="29"/>
        <v>12</v>
      </c>
      <c r="E237">
        <f t="shared" si="26"/>
        <v>1008312</v>
      </c>
      <c r="F237">
        <f>INDEX(索引!$P$5:$AC$12,MATCH($D237,索引!$M$5:$M$12,0),MATCH(F$6,索引!$P$4:$AC$4,0))*ROUND(VLOOKUP($B237,原始数值!$A:$E,F$2,0)*VLOOKUP($C237,索引!$A:$D,2,0)*VLOOKUP(D237,索引!$M:$X,索引!$T$1,0),F$3)</f>
        <v>77</v>
      </c>
      <c r="G237">
        <f>INDEX(索引!$P$5:$AC$12,MATCH($D237,索引!$M$5:$M$12,0),MATCH(G$6,索引!$P$4:$AC$4,0))*ROUND(VLOOKUP($B237,原始数值!$A:$E,G$2,0)*VLOOKUP($C237,索引!$A:$D,2,0),G$3)</f>
        <v>0</v>
      </c>
      <c r="H237">
        <f>INDEX(索引!$P$5:$AC$12,MATCH($D237,索引!$M$5:$M$12,0),MATCH(H$6,索引!$P$4:$AC$4,0))*ROUND(VLOOKUP($B237,原始数值!$A:$E,H$2,0)*VLOOKUP($C237,索引!$A:$D,2,0),H$3)</f>
        <v>0</v>
      </c>
      <c r="I237">
        <f>INDEX(索引!$P$5:$AC$12,MATCH($D237,索引!$M$5:$M$12,0),MATCH(I$6,索引!$P$4:$AC$4,0))*ROUND(VLOOKUP($B237,原始数值!$A:$E,I$2,0)*VLOOKUP($C237,索引!$A:$D,2,0),I$3)</f>
        <v>0</v>
      </c>
      <c r="J237">
        <f>VLOOKUP($D237,索引!$M:$U,J$2,0)</f>
        <v>1</v>
      </c>
      <c r="K237">
        <f>VLOOKUP($D237,索引!$M:$X,K$2,0)*(VLOOKUP($C237,索引!$A:$I,K$2-5,0)/100)</f>
        <v>0</v>
      </c>
      <c r="L237">
        <f>VLOOKUP($D237,索引!$M:$X,L$2,0)*(VLOOKUP($C237,索引!$A:$I,L$2-5,0)/100)</f>
        <v>0</v>
      </c>
      <c r="M237">
        <f>VLOOKUP($D237,索引!$M:$Y,M$2,0)*(VLOOKUP($C237,索引!$A:$J,M$2-5,0)/100)</f>
        <v>42</v>
      </c>
      <c r="N237">
        <f>VLOOKUP($D237,索引!$M:$Z,N$2,0)*(VLOOKUP($C237,索引!$A:$K,N$2-5,0)/100)</f>
        <v>0</v>
      </c>
      <c r="P237">
        <f t="shared" si="25"/>
        <v>1020312</v>
      </c>
      <c r="Q237" t="str">
        <f t="shared" si="27"/>
        <v>EquipName_1020312</v>
      </c>
      <c r="R237" t="str">
        <f>INDEX(索引!$AF$5:$AI$29,MATCH($B237,索引!$AE$5:$AE$29,0),MATCH($C237,索引!$AF$4:$AI$4))&amp;VLOOKUP($D237,索引!$M$4:$N$12,2,0)</f>
        <v>探险家杖</v>
      </c>
      <c r="S237" t="str">
        <f>INDEX(索引!$AL$5:$AO$29,MATCH($B237,索引!$AK$5:$AK$29,0),MATCH($C237,索引!$AL$4:$AO$4))&amp;" "&amp;VLOOKUP($D237,索引!$M$4:$O$12,3,0)</f>
        <v>Adventurer Staff</v>
      </c>
    </row>
    <row r="238" spans="1:19" x14ac:dyDescent="0.2">
      <c r="A238">
        <f t="shared" si="24"/>
        <v>1020313</v>
      </c>
      <c r="B238" s="15">
        <v>20</v>
      </c>
      <c r="C238" s="30">
        <f t="shared" si="30"/>
        <v>3</v>
      </c>
      <c r="D238">
        <f t="shared" si="29"/>
        <v>13</v>
      </c>
      <c r="E238">
        <f t="shared" si="26"/>
        <v>1008313</v>
      </c>
      <c r="F238">
        <f>INDEX(索引!$P$5:$AC$12,MATCH($D238,索引!$M$5:$M$12,0),MATCH(F$6,索引!$P$4:$AC$4,0))*ROUND(VLOOKUP($B238,原始数值!$A:$E,F$2,0)*VLOOKUP($C238,索引!$A:$D,2,0)*VLOOKUP(D238,索引!$M:$X,索引!$T$1,0),F$3)</f>
        <v>71</v>
      </c>
      <c r="G238">
        <f>INDEX(索引!$P$5:$AC$12,MATCH($D238,索引!$M$5:$M$12,0),MATCH(G$6,索引!$P$4:$AC$4,0))*ROUND(VLOOKUP($B238,原始数值!$A:$E,G$2,0)*VLOOKUP($C238,索引!$A:$D,2,0),G$3)</f>
        <v>0</v>
      </c>
      <c r="H238">
        <f>INDEX(索引!$P$5:$AC$12,MATCH($D238,索引!$M$5:$M$12,0),MATCH(H$6,索引!$P$4:$AC$4,0))*ROUND(VLOOKUP($B238,原始数值!$A:$E,H$2,0)*VLOOKUP($C238,索引!$A:$D,2,0),H$3)</f>
        <v>0</v>
      </c>
      <c r="I238">
        <f>INDEX(索引!$P$5:$AC$12,MATCH($D238,索引!$M$5:$M$12,0),MATCH(I$6,索引!$P$4:$AC$4,0))*ROUND(VLOOKUP($B238,原始数值!$A:$E,I$2,0)*VLOOKUP($C238,索引!$A:$D,2,0),I$3)</f>
        <v>0</v>
      </c>
      <c r="J238">
        <f>VLOOKUP($D238,索引!$M:$U,J$2,0)</f>
        <v>1.75</v>
      </c>
      <c r="K238">
        <f>VLOOKUP($D238,索引!$M:$X,K$2,0)*(VLOOKUP($C238,索引!$A:$I,K$2-5,0)/100)</f>
        <v>0</v>
      </c>
      <c r="L238">
        <f>VLOOKUP($D238,索引!$M:$X,L$2,0)*(VLOOKUP($C238,索引!$A:$I,L$2-5,0)/100)</f>
        <v>56</v>
      </c>
      <c r="M238">
        <f>VLOOKUP($D238,索引!$M:$Y,M$2,0)*(VLOOKUP($C238,索引!$A:$J,M$2-5,0)/100)</f>
        <v>0</v>
      </c>
      <c r="N238">
        <f>VLOOKUP($D238,索引!$M:$Z,N$2,0)*(VLOOKUP($C238,索引!$A:$K,N$2-5,0)/100)</f>
        <v>0</v>
      </c>
      <c r="P238">
        <f t="shared" si="25"/>
        <v>1020313</v>
      </c>
      <c r="Q238" t="str">
        <f t="shared" si="27"/>
        <v>EquipName_1020313</v>
      </c>
      <c r="R238" t="str">
        <f>INDEX(索引!$AF$5:$AI$29,MATCH($B238,索引!$AE$5:$AE$29,0),MATCH($C238,索引!$AF$4:$AI$4))&amp;VLOOKUP($D238,索引!$M$4:$N$12,2,0)</f>
        <v>探险家弓</v>
      </c>
      <c r="S238" t="str">
        <f>INDEX(索引!$AL$5:$AO$29,MATCH($B238,索引!$AK$5:$AK$29,0),MATCH($C238,索引!$AL$4:$AO$4))&amp;" "&amp;VLOOKUP($D238,索引!$M$4:$O$12,3,0)</f>
        <v>Adventurer Bow</v>
      </c>
    </row>
    <row r="239" spans="1:19" x14ac:dyDescent="0.2">
      <c r="A239">
        <f t="shared" si="24"/>
        <v>1020302</v>
      </c>
      <c r="B239" s="15">
        <v>20</v>
      </c>
      <c r="C239" s="30">
        <f t="shared" si="30"/>
        <v>3</v>
      </c>
      <c r="D239">
        <f t="shared" si="29"/>
        <v>2</v>
      </c>
      <c r="E239">
        <f t="shared" si="26"/>
        <v>1008302</v>
      </c>
      <c r="F239">
        <f>INDEX(索引!$P$5:$AC$12,MATCH($D239,索引!$M$5:$M$12,0),MATCH(F$6,索引!$P$4:$AC$4,0))*ROUND(VLOOKUP($B239,原始数值!$A:$E,F$2,0)*VLOOKUP($C239,索引!$A:$D,2,0)*VLOOKUP(D239,索引!$M:$X,索引!$T$1,0),F$3)</f>
        <v>0</v>
      </c>
      <c r="G239">
        <f>INDEX(索引!$P$5:$AC$12,MATCH($D239,索引!$M$5:$M$12,0),MATCH(G$6,索引!$P$4:$AC$4,0))*ROUND(VLOOKUP($B239,原始数值!$A:$E,G$2,0)*VLOOKUP($C239,索引!$A:$D,2,0),G$3)</f>
        <v>360</v>
      </c>
      <c r="H239">
        <f>INDEX(索引!$P$5:$AC$12,MATCH($D239,索引!$M$5:$M$12,0),MATCH(H$6,索引!$P$4:$AC$4,0))*ROUND(VLOOKUP($B239,原始数值!$A:$E,H$2,0)*VLOOKUP($C239,索引!$A:$D,2,0),H$3)</f>
        <v>0</v>
      </c>
      <c r="I239">
        <f>INDEX(索引!$P$5:$AC$12,MATCH($D239,索引!$M$5:$M$12,0),MATCH(I$6,索引!$P$4:$AC$4,0))*ROUND(VLOOKUP($B239,原始数值!$A:$E,I$2,0)*VLOOKUP($C239,索引!$A:$D,2,0),I$3)</f>
        <v>0</v>
      </c>
      <c r="J239">
        <f>VLOOKUP($D239,索引!$M:$U,J$2,0)</f>
        <v>0</v>
      </c>
      <c r="K239">
        <f>VLOOKUP($D239,索引!$M:$X,K$2,0)*(VLOOKUP($C239,索引!$A:$I,K$2-5,0)/100)</f>
        <v>0</v>
      </c>
      <c r="L239">
        <f>VLOOKUP($D239,索引!$M:$X,L$2,0)*(VLOOKUP($C239,索引!$A:$I,L$2-5,0)/100)</f>
        <v>0</v>
      </c>
      <c r="M239">
        <f>VLOOKUP($D239,索引!$M:$Y,M$2,0)*(VLOOKUP($C239,索引!$A:$J,M$2-5,0)/100)</f>
        <v>0</v>
      </c>
      <c r="N239">
        <f>VLOOKUP($D239,索引!$M:$Z,N$2,0)*(VLOOKUP($C239,索引!$A:$K,N$2-5,0)/100)</f>
        <v>0</v>
      </c>
      <c r="P239">
        <f t="shared" si="25"/>
        <v>1020302</v>
      </c>
      <c r="Q239" t="str">
        <f t="shared" si="27"/>
        <v>EquipName_1020302</v>
      </c>
      <c r="R239" t="str">
        <f>INDEX(索引!$AF$5:$AI$29,MATCH($B239,索引!$AE$5:$AE$29,0),MATCH($C239,索引!$AF$4:$AI$4))&amp;VLOOKUP($D239,索引!$M$4:$N$12,2,0)</f>
        <v>探险家护甲</v>
      </c>
      <c r="S239" t="str">
        <f>INDEX(索引!$AL$5:$AO$29,MATCH($B239,索引!$AK$5:$AK$29,0),MATCH($C239,索引!$AL$4:$AO$4))&amp;" "&amp;VLOOKUP($D239,索引!$M$4:$O$12,3,0)</f>
        <v>Adventurer Armor</v>
      </c>
    </row>
    <row r="240" spans="1:19" x14ac:dyDescent="0.2">
      <c r="A240">
        <f t="shared" si="24"/>
        <v>1020303</v>
      </c>
      <c r="B240" s="15">
        <v>20</v>
      </c>
      <c r="C240" s="30">
        <f t="shared" si="30"/>
        <v>3</v>
      </c>
      <c r="D240">
        <f t="shared" si="29"/>
        <v>3</v>
      </c>
      <c r="E240">
        <f t="shared" si="26"/>
        <v>1008303</v>
      </c>
      <c r="F240">
        <f>INDEX(索引!$P$5:$AC$12,MATCH($D240,索引!$M$5:$M$12,0),MATCH(F$6,索引!$P$4:$AC$4,0))*ROUND(VLOOKUP($B240,原始数值!$A:$E,F$2,0)*VLOOKUP($C240,索引!$A:$D,2,0)*VLOOKUP(D240,索引!$M:$X,索引!$T$1,0),F$3)</f>
        <v>0</v>
      </c>
      <c r="G240">
        <f>INDEX(索引!$P$5:$AC$12,MATCH($D240,索引!$M$5:$M$12,0),MATCH(G$6,索引!$P$4:$AC$4,0))*ROUND(VLOOKUP($B240,原始数值!$A:$E,G$2,0)*VLOOKUP($C240,索引!$A:$D,2,0),G$3)</f>
        <v>0</v>
      </c>
      <c r="H240">
        <f>INDEX(索引!$P$5:$AC$12,MATCH($D240,索引!$M$5:$M$12,0),MATCH(H$6,索引!$P$4:$AC$4,0))*ROUND(VLOOKUP($B240,原始数值!$A:$E,H$2,0)*VLOOKUP($C240,索引!$A:$D,2,0),H$3)</f>
        <v>189</v>
      </c>
      <c r="I240">
        <f>INDEX(索引!$P$5:$AC$12,MATCH($D240,索引!$M$5:$M$12,0),MATCH(I$6,索引!$P$4:$AC$4,0))*ROUND(VLOOKUP($B240,原始数值!$A:$E,I$2,0)*VLOOKUP($C240,索引!$A:$D,2,0),I$3)</f>
        <v>0</v>
      </c>
      <c r="J240">
        <f>VLOOKUP($D240,索引!$M:$U,J$2,0)</f>
        <v>0</v>
      </c>
      <c r="K240">
        <f>VLOOKUP($D240,索引!$M:$X,K$2,0)*(VLOOKUP($C240,索引!$A:$I,K$2-5,0)/100)</f>
        <v>0</v>
      </c>
      <c r="L240">
        <f>VLOOKUP($D240,索引!$M:$X,L$2,0)*(VLOOKUP($C240,索引!$A:$I,L$2-5,0)/100)</f>
        <v>0</v>
      </c>
      <c r="M240">
        <f>VLOOKUP($D240,索引!$M:$Y,M$2,0)*(VLOOKUP($C240,索引!$A:$J,M$2-5,0)/100)</f>
        <v>0</v>
      </c>
      <c r="N240">
        <f>VLOOKUP($D240,索引!$M:$Z,N$2,0)*(VLOOKUP($C240,索引!$A:$K,N$2-5,0)/100)</f>
        <v>0</v>
      </c>
      <c r="P240">
        <f t="shared" si="25"/>
        <v>1020303</v>
      </c>
      <c r="Q240" t="str">
        <f t="shared" si="27"/>
        <v>EquipName_1020303</v>
      </c>
      <c r="R240" t="str">
        <f>INDEX(索引!$AF$5:$AI$29,MATCH($B240,索引!$AE$5:$AE$29,0),MATCH($C240,索引!$AF$4:$AI$4))&amp;VLOOKUP($D240,索引!$M$4:$N$12,2,0)</f>
        <v>探险家头盔</v>
      </c>
      <c r="S240" t="str">
        <f>INDEX(索引!$AL$5:$AO$29,MATCH($B240,索引!$AK$5:$AK$29,0),MATCH($C240,索引!$AL$4:$AO$4))&amp;" "&amp;VLOOKUP($D240,索引!$M$4:$O$12,3,0)</f>
        <v>Adventurer Helmet</v>
      </c>
    </row>
    <row r="241" spans="1:19" x14ac:dyDescent="0.2">
      <c r="A241">
        <f t="shared" si="24"/>
        <v>1020304</v>
      </c>
      <c r="B241" s="15">
        <v>20</v>
      </c>
      <c r="C241" s="30">
        <f t="shared" si="30"/>
        <v>3</v>
      </c>
      <c r="D241">
        <f t="shared" si="29"/>
        <v>4</v>
      </c>
      <c r="E241">
        <f t="shared" si="26"/>
        <v>1008304</v>
      </c>
      <c r="F241">
        <f>INDEX(索引!$P$5:$AC$12,MATCH($D241,索引!$M$5:$M$12,0),MATCH(F$6,索引!$P$4:$AC$4,0))*ROUND(VLOOKUP($B241,原始数值!$A:$E,F$2,0)*VLOOKUP($C241,索引!$A:$D,2,0)*VLOOKUP(D241,索引!$M:$X,索引!$T$1,0),F$3)</f>
        <v>0</v>
      </c>
      <c r="G241">
        <f>INDEX(索引!$P$5:$AC$12,MATCH($D241,索引!$M$5:$M$12,0),MATCH(G$6,索引!$P$4:$AC$4,0))*ROUND(VLOOKUP($B241,原始数值!$A:$E,G$2,0)*VLOOKUP($C241,索引!$A:$D,2,0),G$3)</f>
        <v>0</v>
      </c>
      <c r="H241">
        <f>INDEX(索引!$P$5:$AC$12,MATCH($D241,索引!$M$5:$M$12,0),MATCH(H$6,索引!$P$4:$AC$4,0))*ROUND(VLOOKUP($B241,原始数值!$A:$E,H$2,0)*VLOOKUP($C241,索引!$A:$D,2,0),H$3)</f>
        <v>0</v>
      </c>
      <c r="I241">
        <f>INDEX(索引!$P$5:$AC$12,MATCH($D241,索引!$M$5:$M$12,0),MATCH(I$6,索引!$P$4:$AC$4,0))*ROUND(VLOOKUP($B241,原始数值!$A:$E,I$2,0)*VLOOKUP($C241,索引!$A:$D,2,0),I$3)</f>
        <v>30</v>
      </c>
      <c r="J241">
        <f>VLOOKUP($D241,索引!$M:$U,J$2,0)</f>
        <v>0</v>
      </c>
      <c r="K241">
        <f>VLOOKUP($D241,索引!$M:$X,K$2,0)*(VLOOKUP($C241,索引!$A:$I,K$2-5,0)/100)</f>
        <v>0</v>
      </c>
      <c r="L241">
        <f>VLOOKUP($D241,索引!$M:$X,L$2,0)*(VLOOKUP($C241,索引!$A:$I,L$2-5,0)/100)</f>
        <v>0</v>
      </c>
      <c r="M241">
        <f>VLOOKUP($D241,索引!$M:$Y,M$2,0)*(VLOOKUP($C241,索引!$A:$J,M$2-5,0)/100)</f>
        <v>0</v>
      </c>
      <c r="N241">
        <f>VLOOKUP($D241,索引!$M:$Z,N$2,0)*(VLOOKUP($C241,索引!$A:$K,N$2-5,0)/100)</f>
        <v>0</v>
      </c>
      <c r="P241">
        <f t="shared" si="25"/>
        <v>1020304</v>
      </c>
      <c r="Q241" t="str">
        <f t="shared" si="27"/>
        <v>EquipName_1020304</v>
      </c>
      <c r="R241" t="str">
        <f>INDEX(索引!$AF$5:$AI$29,MATCH($B241,索引!$AE$5:$AE$29,0),MATCH($C241,索引!$AF$4:$AI$4))&amp;VLOOKUP($D241,索引!$M$4:$N$12,2,0)</f>
        <v>探险家鞋子</v>
      </c>
      <c r="S241" t="str">
        <f>INDEX(索引!$AL$5:$AO$29,MATCH($B241,索引!$AK$5:$AK$29,0),MATCH($C241,索引!$AL$4:$AO$4))&amp;" "&amp;VLOOKUP($D241,索引!$M$4:$O$12,3,0)</f>
        <v>Adventurer Boots</v>
      </c>
    </row>
    <row r="242" spans="1:19" x14ac:dyDescent="0.2">
      <c r="A242">
        <f t="shared" si="24"/>
        <v>1020411</v>
      </c>
      <c r="B242" s="15">
        <v>20</v>
      </c>
      <c r="C242" s="11">
        <f t="shared" si="30"/>
        <v>4</v>
      </c>
      <c r="D242">
        <f t="shared" si="29"/>
        <v>11</v>
      </c>
      <c r="E242">
        <f t="shared" si="26"/>
        <v>1008411</v>
      </c>
      <c r="F242">
        <f>INDEX(索引!$P$5:$AC$12,MATCH($D242,索引!$M$5:$M$12,0),MATCH(F$6,索引!$P$4:$AC$4,0))*ROUND(VLOOKUP($B242,原始数值!$A:$E,F$2,0)*VLOOKUP($C242,索引!$A:$D,2,0)*VLOOKUP(D242,索引!$M:$X,索引!$T$1,0),F$3)</f>
        <v>86</v>
      </c>
      <c r="G242">
        <f>INDEX(索引!$P$5:$AC$12,MATCH($D242,索引!$M$5:$M$12,0),MATCH(G$6,索引!$P$4:$AC$4,0))*ROUND(VLOOKUP($B242,原始数值!$A:$E,G$2,0)*VLOOKUP($C242,索引!$A:$D,2,0),G$3)</f>
        <v>0</v>
      </c>
      <c r="H242">
        <f>INDEX(索引!$P$5:$AC$12,MATCH($D242,索引!$M$5:$M$12,0),MATCH(H$6,索引!$P$4:$AC$4,0))*ROUND(VLOOKUP($B242,原始数值!$A:$E,H$2,0)*VLOOKUP($C242,索引!$A:$D,2,0),H$3)</f>
        <v>0</v>
      </c>
      <c r="I242">
        <f>INDEX(索引!$P$5:$AC$12,MATCH($D242,索引!$M$5:$M$12,0),MATCH(I$6,索引!$P$4:$AC$4,0))*ROUND(VLOOKUP($B242,原始数值!$A:$E,I$2,0)*VLOOKUP($C242,索引!$A:$D,2,0),I$3)</f>
        <v>0</v>
      </c>
      <c r="J242">
        <f>VLOOKUP($D242,索引!$M:$U,J$2,0)</f>
        <v>2</v>
      </c>
      <c r="K242">
        <f>VLOOKUP($D242,索引!$M:$X,K$2,0)*(VLOOKUP($C242,索引!$A:$I,K$2-5,0)/100)</f>
        <v>0.35000000000000003</v>
      </c>
      <c r="L242">
        <f>VLOOKUP($D242,索引!$M:$X,L$2,0)*(VLOOKUP($C242,索引!$A:$I,L$2-5,0)/100)</f>
        <v>0</v>
      </c>
      <c r="M242">
        <f>VLOOKUP($D242,索引!$M:$Y,M$2,0)*(VLOOKUP($C242,索引!$A:$J,M$2-5,0)/100)</f>
        <v>0</v>
      </c>
      <c r="N242">
        <f>VLOOKUP($D242,索引!$M:$Z,N$2,0)*(VLOOKUP($C242,索引!$A:$K,N$2-5,0)/100)</f>
        <v>0</v>
      </c>
      <c r="P242">
        <f t="shared" si="25"/>
        <v>1020411</v>
      </c>
      <c r="Q242" t="str">
        <f t="shared" si="27"/>
        <v>EquipName_1020411</v>
      </c>
      <c r="R242" t="str">
        <f>INDEX(索引!$AF$5:$AI$29,MATCH($B242,索引!$AE$5:$AE$29,0),MATCH($C242,索引!$AF$4:$AI$4))&amp;VLOOKUP($D242,索引!$M$4:$N$12,2,0)</f>
        <v>冒险王剑</v>
      </c>
      <c r="S242" t="str">
        <f>INDEX(索引!$AL$5:$AO$29,MATCH($B242,索引!$AK$5:$AK$29,0),MATCH($C242,索引!$AL$4:$AO$4))&amp;" "&amp;VLOOKUP($D242,索引!$M$4:$O$12,3,0)</f>
        <v>Adventurer King Sword</v>
      </c>
    </row>
    <row r="243" spans="1:19" x14ac:dyDescent="0.2">
      <c r="A243">
        <f t="shared" si="24"/>
        <v>1020412</v>
      </c>
      <c r="B243" s="15">
        <v>20</v>
      </c>
      <c r="C243" s="11">
        <f t="shared" si="30"/>
        <v>4</v>
      </c>
      <c r="D243">
        <f t="shared" si="29"/>
        <v>12</v>
      </c>
      <c r="E243">
        <f t="shared" si="26"/>
        <v>1008412</v>
      </c>
      <c r="F243">
        <f>INDEX(索引!$P$5:$AC$12,MATCH($D243,索引!$M$5:$M$12,0),MATCH(F$6,索引!$P$4:$AC$4,0))*ROUND(VLOOKUP($B243,原始数值!$A:$E,F$2,0)*VLOOKUP($C243,索引!$A:$D,2,0)*VLOOKUP(D243,索引!$M:$X,索引!$T$1,0),F$3)</f>
        <v>103</v>
      </c>
      <c r="G243">
        <f>INDEX(索引!$P$5:$AC$12,MATCH($D243,索引!$M$5:$M$12,0),MATCH(G$6,索引!$P$4:$AC$4,0))*ROUND(VLOOKUP($B243,原始数值!$A:$E,G$2,0)*VLOOKUP($C243,索引!$A:$D,2,0),G$3)</f>
        <v>0</v>
      </c>
      <c r="H243">
        <f>INDEX(索引!$P$5:$AC$12,MATCH($D243,索引!$M$5:$M$12,0),MATCH(H$6,索引!$P$4:$AC$4,0))*ROUND(VLOOKUP($B243,原始数值!$A:$E,H$2,0)*VLOOKUP($C243,索引!$A:$D,2,0),H$3)</f>
        <v>0</v>
      </c>
      <c r="I243">
        <f>INDEX(索引!$P$5:$AC$12,MATCH($D243,索引!$M$5:$M$12,0),MATCH(I$6,索引!$P$4:$AC$4,0))*ROUND(VLOOKUP($B243,原始数值!$A:$E,I$2,0)*VLOOKUP($C243,索引!$A:$D,2,0),I$3)</f>
        <v>0</v>
      </c>
      <c r="J243">
        <f>VLOOKUP($D243,索引!$M:$U,J$2,0)</f>
        <v>1</v>
      </c>
      <c r="K243">
        <f>VLOOKUP($D243,索引!$M:$X,K$2,0)*(VLOOKUP($C243,索引!$A:$I,K$2-5,0)/100)</f>
        <v>0</v>
      </c>
      <c r="L243">
        <f>VLOOKUP($D243,索引!$M:$X,L$2,0)*(VLOOKUP($C243,索引!$A:$I,L$2-5,0)/100)</f>
        <v>0</v>
      </c>
      <c r="M243">
        <f>VLOOKUP($D243,索引!$M:$Y,M$2,0)*(VLOOKUP($C243,索引!$A:$J,M$2-5,0)/100)</f>
        <v>54</v>
      </c>
      <c r="N243">
        <f>VLOOKUP($D243,索引!$M:$Z,N$2,0)*(VLOOKUP($C243,索引!$A:$K,N$2-5,0)/100)</f>
        <v>0</v>
      </c>
      <c r="P243">
        <f t="shared" si="25"/>
        <v>1020412</v>
      </c>
      <c r="Q243" t="str">
        <f t="shared" si="27"/>
        <v>EquipName_1020412</v>
      </c>
      <c r="R243" t="str">
        <f>INDEX(索引!$AF$5:$AI$29,MATCH($B243,索引!$AE$5:$AE$29,0),MATCH($C243,索引!$AF$4:$AI$4))&amp;VLOOKUP($D243,索引!$M$4:$N$12,2,0)</f>
        <v>冒险王杖</v>
      </c>
      <c r="S243" t="str">
        <f>INDEX(索引!$AL$5:$AO$29,MATCH($B243,索引!$AK$5:$AK$29,0),MATCH($C243,索引!$AL$4:$AO$4))&amp;" "&amp;VLOOKUP($D243,索引!$M$4:$O$12,3,0)</f>
        <v>Adventurer King Staff</v>
      </c>
    </row>
    <row r="244" spans="1:19" x14ac:dyDescent="0.2">
      <c r="A244">
        <f t="shared" si="24"/>
        <v>1020413</v>
      </c>
      <c r="B244" s="15">
        <v>20</v>
      </c>
      <c r="C244" s="11">
        <f t="shared" si="30"/>
        <v>4</v>
      </c>
      <c r="D244">
        <f t="shared" si="29"/>
        <v>13</v>
      </c>
      <c r="E244">
        <f t="shared" si="26"/>
        <v>1008413</v>
      </c>
      <c r="F244">
        <f>INDEX(索引!$P$5:$AC$12,MATCH($D244,索引!$M$5:$M$12,0),MATCH(F$6,索引!$P$4:$AC$4,0))*ROUND(VLOOKUP($B244,原始数值!$A:$E,F$2,0)*VLOOKUP($C244,索引!$A:$D,2,0)*VLOOKUP(D244,索引!$M:$X,索引!$T$1,0),F$3)</f>
        <v>95</v>
      </c>
      <c r="G244">
        <f>INDEX(索引!$P$5:$AC$12,MATCH($D244,索引!$M$5:$M$12,0),MATCH(G$6,索引!$P$4:$AC$4,0))*ROUND(VLOOKUP($B244,原始数值!$A:$E,G$2,0)*VLOOKUP($C244,索引!$A:$D,2,0),G$3)</f>
        <v>0</v>
      </c>
      <c r="H244">
        <f>INDEX(索引!$P$5:$AC$12,MATCH($D244,索引!$M$5:$M$12,0),MATCH(H$6,索引!$P$4:$AC$4,0))*ROUND(VLOOKUP($B244,原始数值!$A:$E,H$2,0)*VLOOKUP($C244,索引!$A:$D,2,0),H$3)</f>
        <v>0</v>
      </c>
      <c r="I244">
        <f>INDEX(索引!$P$5:$AC$12,MATCH($D244,索引!$M$5:$M$12,0),MATCH(I$6,索引!$P$4:$AC$4,0))*ROUND(VLOOKUP($B244,原始数值!$A:$E,I$2,0)*VLOOKUP($C244,索引!$A:$D,2,0),I$3)</f>
        <v>0</v>
      </c>
      <c r="J244">
        <f>VLOOKUP($D244,索引!$M:$U,J$2,0)</f>
        <v>1.75</v>
      </c>
      <c r="K244">
        <f>VLOOKUP($D244,索引!$M:$X,K$2,0)*(VLOOKUP($C244,索引!$A:$I,K$2-5,0)/100)</f>
        <v>0</v>
      </c>
      <c r="L244">
        <f>VLOOKUP($D244,索引!$M:$X,L$2,0)*(VLOOKUP($C244,索引!$A:$I,L$2-5,0)/100)</f>
        <v>72</v>
      </c>
      <c r="M244">
        <f>VLOOKUP($D244,索引!$M:$Y,M$2,0)*(VLOOKUP($C244,索引!$A:$J,M$2-5,0)/100)</f>
        <v>0</v>
      </c>
      <c r="N244">
        <f>VLOOKUP($D244,索引!$M:$Z,N$2,0)*(VLOOKUP($C244,索引!$A:$K,N$2-5,0)/100)</f>
        <v>0</v>
      </c>
      <c r="P244">
        <f t="shared" si="25"/>
        <v>1020413</v>
      </c>
      <c r="Q244" t="str">
        <f t="shared" si="27"/>
        <v>EquipName_1020413</v>
      </c>
      <c r="R244" t="str">
        <f>INDEX(索引!$AF$5:$AI$29,MATCH($B244,索引!$AE$5:$AE$29,0),MATCH($C244,索引!$AF$4:$AI$4))&amp;VLOOKUP($D244,索引!$M$4:$N$12,2,0)</f>
        <v>冒险王弓</v>
      </c>
      <c r="S244" t="str">
        <f>INDEX(索引!$AL$5:$AO$29,MATCH($B244,索引!$AK$5:$AK$29,0),MATCH($C244,索引!$AL$4:$AO$4))&amp;" "&amp;VLOOKUP($D244,索引!$M$4:$O$12,3,0)</f>
        <v>Adventurer King Bow</v>
      </c>
    </row>
    <row r="245" spans="1:19" x14ac:dyDescent="0.2">
      <c r="A245">
        <f t="shared" si="24"/>
        <v>1020402</v>
      </c>
      <c r="B245" s="15">
        <v>20</v>
      </c>
      <c r="C245" s="11">
        <f t="shared" si="30"/>
        <v>4</v>
      </c>
      <c r="D245">
        <f t="shared" si="29"/>
        <v>2</v>
      </c>
      <c r="E245">
        <f t="shared" si="26"/>
        <v>1008402</v>
      </c>
      <c r="F245">
        <f>INDEX(索引!$P$5:$AC$12,MATCH($D245,索引!$M$5:$M$12,0),MATCH(F$6,索引!$P$4:$AC$4,0))*ROUND(VLOOKUP($B245,原始数值!$A:$E,F$2,0)*VLOOKUP($C245,索引!$A:$D,2,0)*VLOOKUP(D245,索引!$M:$X,索引!$T$1,0),F$3)</f>
        <v>0</v>
      </c>
      <c r="G245">
        <f>INDEX(索引!$P$5:$AC$12,MATCH($D245,索引!$M$5:$M$12,0),MATCH(G$6,索引!$P$4:$AC$4,0))*ROUND(VLOOKUP($B245,原始数值!$A:$E,G$2,0)*VLOOKUP($C245,索引!$A:$D,2,0),G$3)</f>
        <v>480</v>
      </c>
      <c r="H245">
        <f>INDEX(索引!$P$5:$AC$12,MATCH($D245,索引!$M$5:$M$12,0),MATCH(H$6,索引!$P$4:$AC$4,0))*ROUND(VLOOKUP($B245,原始数值!$A:$E,H$2,0)*VLOOKUP($C245,索引!$A:$D,2,0),H$3)</f>
        <v>0</v>
      </c>
      <c r="I245">
        <f>INDEX(索引!$P$5:$AC$12,MATCH($D245,索引!$M$5:$M$12,0),MATCH(I$6,索引!$P$4:$AC$4,0))*ROUND(VLOOKUP($B245,原始数值!$A:$E,I$2,0)*VLOOKUP($C245,索引!$A:$D,2,0),I$3)</f>
        <v>0</v>
      </c>
      <c r="J245">
        <f>VLOOKUP($D245,索引!$M:$U,J$2,0)</f>
        <v>0</v>
      </c>
      <c r="K245">
        <f>VLOOKUP($D245,索引!$M:$X,K$2,0)*(VLOOKUP($C245,索引!$A:$I,K$2-5,0)/100)</f>
        <v>0</v>
      </c>
      <c r="L245">
        <f>VLOOKUP($D245,索引!$M:$X,L$2,0)*(VLOOKUP($C245,索引!$A:$I,L$2-5,0)/100)</f>
        <v>0</v>
      </c>
      <c r="M245">
        <f>VLOOKUP($D245,索引!$M:$Y,M$2,0)*(VLOOKUP($C245,索引!$A:$J,M$2-5,0)/100)</f>
        <v>0</v>
      </c>
      <c r="N245">
        <f>VLOOKUP($D245,索引!$M:$Z,N$2,0)*(VLOOKUP($C245,索引!$A:$K,N$2-5,0)/100)</f>
        <v>0</v>
      </c>
      <c r="P245">
        <f t="shared" si="25"/>
        <v>1020402</v>
      </c>
      <c r="Q245" t="str">
        <f t="shared" si="27"/>
        <v>EquipName_1020402</v>
      </c>
      <c r="R245" t="str">
        <f>INDEX(索引!$AF$5:$AI$29,MATCH($B245,索引!$AE$5:$AE$29,0),MATCH($C245,索引!$AF$4:$AI$4))&amp;VLOOKUP($D245,索引!$M$4:$N$12,2,0)</f>
        <v>冒险王护甲</v>
      </c>
      <c r="S245" t="str">
        <f>INDEX(索引!$AL$5:$AO$29,MATCH($B245,索引!$AK$5:$AK$29,0),MATCH($C245,索引!$AL$4:$AO$4))&amp;" "&amp;VLOOKUP($D245,索引!$M$4:$O$12,3,0)</f>
        <v>Adventurer King Armor</v>
      </c>
    </row>
    <row r="246" spans="1:19" x14ac:dyDescent="0.2">
      <c r="A246">
        <f t="shared" si="24"/>
        <v>1020403</v>
      </c>
      <c r="B246" s="15">
        <v>20</v>
      </c>
      <c r="C246" s="11">
        <f t="shared" si="30"/>
        <v>4</v>
      </c>
      <c r="D246">
        <f t="shared" si="29"/>
        <v>3</v>
      </c>
      <c r="E246">
        <f t="shared" si="26"/>
        <v>1008403</v>
      </c>
      <c r="F246">
        <f>INDEX(索引!$P$5:$AC$12,MATCH($D246,索引!$M$5:$M$12,0),MATCH(F$6,索引!$P$4:$AC$4,0))*ROUND(VLOOKUP($B246,原始数值!$A:$E,F$2,0)*VLOOKUP($C246,索引!$A:$D,2,0)*VLOOKUP(D246,索引!$M:$X,索引!$T$1,0),F$3)</f>
        <v>0</v>
      </c>
      <c r="G246">
        <f>INDEX(索引!$P$5:$AC$12,MATCH($D246,索引!$M$5:$M$12,0),MATCH(G$6,索引!$P$4:$AC$4,0))*ROUND(VLOOKUP($B246,原始数值!$A:$E,G$2,0)*VLOOKUP($C246,索引!$A:$D,2,0),G$3)</f>
        <v>0</v>
      </c>
      <c r="H246">
        <f>INDEX(索引!$P$5:$AC$12,MATCH($D246,索引!$M$5:$M$12,0),MATCH(H$6,索引!$P$4:$AC$4,0))*ROUND(VLOOKUP($B246,原始数值!$A:$E,H$2,0)*VLOOKUP($C246,索引!$A:$D,2,0),H$3)</f>
        <v>252</v>
      </c>
      <c r="I246">
        <f>INDEX(索引!$P$5:$AC$12,MATCH($D246,索引!$M$5:$M$12,0),MATCH(I$6,索引!$P$4:$AC$4,0))*ROUND(VLOOKUP($B246,原始数值!$A:$E,I$2,0)*VLOOKUP($C246,索引!$A:$D,2,0),I$3)</f>
        <v>0</v>
      </c>
      <c r="J246">
        <f>VLOOKUP($D246,索引!$M:$U,J$2,0)</f>
        <v>0</v>
      </c>
      <c r="K246">
        <f>VLOOKUP($D246,索引!$M:$X,K$2,0)*(VLOOKUP($C246,索引!$A:$I,K$2-5,0)/100)</f>
        <v>0</v>
      </c>
      <c r="L246">
        <f>VLOOKUP($D246,索引!$M:$X,L$2,0)*(VLOOKUP($C246,索引!$A:$I,L$2-5,0)/100)</f>
        <v>0</v>
      </c>
      <c r="M246">
        <f>VLOOKUP($D246,索引!$M:$Y,M$2,0)*(VLOOKUP($C246,索引!$A:$J,M$2-5,0)/100)</f>
        <v>0</v>
      </c>
      <c r="N246">
        <f>VLOOKUP($D246,索引!$M:$Z,N$2,0)*(VLOOKUP($C246,索引!$A:$K,N$2-5,0)/100)</f>
        <v>0</v>
      </c>
      <c r="P246">
        <f t="shared" si="25"/>
        <v>1020403</v>
      </c>
      <c r="Q246" t="str">
        <f t="shared" si="27"/>
        <v>EquipName_1020403</v>
      </c>
      <c r="R246" t="str">
        <f>INDEX(索引!$AF$5:$AI$29,MATCH($B246,索引!$AE$5:$AE$29,0),MATCH($C246,索引!$AF$4:$AI$4))&amp;VLOOKUP($D246,索引!$M$4:$N$12,2,0)</f>
        <v>冒险王头盔</v>
      </c>
      <c r="S246" t="str">
        <f>INDEX(索引!$AL$5:$AO$29,MATCH($B246,索引!$AK$5:$AK$29,0),MATCH($C246,索引!$AL$4:$AO$4))&amp;" "&amp;VLOOKUP($D246,索引!$M$4:$O$12,3,0)</f>
        <v>Adventurer King Helmet</v>
      </c>
    </row>
    <row r="247" spans="1:19" x14ac:dyDescent="0.2">
      <c r="A247">
        <f t="shared" si="24"/>
        <v>1020404</v>
      </c>
      <c r="B247" s="15">
        <v>20</v>
      </c>
      <c r="C247" s="11">
        <f t="shared" si="30"/>
        <v>4</v>
      </c>
      <c r="D247">
        <f t="shared" si="29"/>
        <v>4</v>
      </c>
      <c r="E247">
        <f t="shared" si="26"/>
        <v>1008404</v>
      </c>
      <c r="F247">
        <f>INDEX(索引!$P$5:$AC$12,MATCH($D247,索引!$M$5:$M$12,0),MATCH(F$6,索引!$P$4:$AC$4,0))*ROUND(VLOOKUP($B247,原始数值!$A:$E,F$2,0)*VLOOKUP($C247,索引!$A:$D,2,0)*VLOOKUP(D247,索引!$M:$X,索引!$T$1,0),F$3)</f>
        <v>0</v>
      </c>
      <c r="G247">
        <f>INDEX(索引!$P$5:$AC$12,MATCH($D247,索引!$M$5:$M$12,0),MATCH(G$6,索引!$P$4:$AC$4,0))*ROUND(VLOOKUP($B247,原始数值!$A:$E,G$2,0)*VLOOKUP($C247,索引!$A:$D,2,0),G$3)</f>
        <v>0</v>
      </c>
      <c r="H247">
        <f>INDEX(索引!$P$5:$AC$12,MATCH($D247,索引!$M$5:$M$12,0),MATCH(H$6,索引!$P$4:$AC$4,0))*ROUND(VLOOKUP($B247,原始数值!$A:$E,H$2,0)*VLOOKUP($C247,索引!$A:$D,2,0),H$3)</f>
        <v>0</v>
      </c>
      <c r="I247">
        <f>INDEX(索引!$P$5:$AC$12,MATCH($D247,索引!$M$5:$M$12,0),MATCH(I$6,索引!$P$4:$AC$4,0))*ROUND(VLOOKUP($B247,原始数值!$A:$E,I$2,0)*VLOOKUP($C247,索引!$A:$D,2,0),I$3)</f>
        <v>40</v>
      </c>
      <c r="J247">
        <f>VLOOKUP($D247,索引!$M:$U,J$2,0)</f>
        <v>0</v>
      </c>
      <c r="K247">
        <f>VLOOKUP($D247,索引!$M:$X,K$2,0)*(VLOOKUP($C247,索引!$A:$I,K$2-5,0)/100)</f>
        <v>0</v>
      </c>
      <c r="L247">
        <f>VLOOKUP($D247,索引!$M:$X,L$2,0)*(VLOOKUP($C247,索引!$A:$I,L$2-5,0)/100)</f>
        <v>0</v>
      </c>
      <c r="M247">
        <f>VLOOKUP($D247,索引!$M:$Y,M$2,0)*(VLOOKUP($C247,索引!$A:$J,M$2-5,0)/100)</f>
        <v>0</v>
      </c>
      <c r="N247">
        <f>VLOOKUP($D247,索引!$M:$Z,N$2,0)*(VLOOKUP($C247,索引!$A:$K,N$2-5,0)/100)</f>
        <v>0</v>
      </c>
      <c r="P247">
        <f t="shared" si="25"/>
        <v>1020404</v>
      </c>
      <c r="Q247" t="str">
        <f t="shared" si="27"/>
        <v>EquipName_1020404</v>
      </c>
      <c r="R247" t="str">
        <f>INDEX(索引!$AF$5:$AI$29,MATCH($B247,索引!$AE$5:$AE$29,0),MATCH($C247,索引!$AF$4:$AI$4))&amp;VLOOKUP($D247,索引!$M$4:$N$12,2,0)</f>
        <v>冒险王鞋子</v>
      </c>
      <c r="S247" t="str">
        <f>INDEX(索引!$AL$5:$AO$29,MATCH($B247,索引!$AK$5:$AK$29,0),MATCH($C247,索引!$AL$4:$AO$4))&amp;" "&amp;VLOOKUP($D247,索引!$M$4:$O$12,3,0)</f>
        <v>Adventurer King Boots</v>
      </c>
    </row>
    <row r="248" spans="1:19" x14ac:dyDescent="0.2">
      <c r="A248">
        <f t="shared" si="24"/>
        <v>1022111</v>
      </c>
      <c r="B248" s="16">
        <v>22</v>
      </c>
      <c r="C248" s="55">
        <v>1</v>
      </c>
      <c r="D248">
        <v>11</v>
      </c>
      <c r="E248">
        <f t="shared" si="26"/>
        <v>1008111</v>
      </c>
      <c r="F248">
        <f>INDEX(索引!$P$5:$AC$12,MATCH($D248,索引!$M$5:$M$12,0),MATCH(F$6,索引!$P$4:$AC$4,0))*ROUND(VLOOKUP($B248,原始数值!$A:$E,F$2,0)*VLOOKUP($C248,索引!$A:$D,2,0)*VLOOKUP(D248,索引!$M:$X,索引!$T$1,0),F$3)</f>
        <v>24</v>
      </c>
      <c r="G248">
        <f>INDEX(索引!$P$5:$AC$12,MATCH($D248,索引!$M$5:$M$12,0),MATCH(G$6,索引!$P$4:$AC$4,0))*ROUND(VLOOKUP($B248,原始数值!$A:$E,G$2,0)*VLOOKUP($C248,索引!$A:$D,2,0),G$3)</f>
        <v>0</v>
      </c>
      <c r="H248">
        <f>INDEX(索引!$P$5:$AC$12,MATCH($D248,索引!$M$5:$M$12,0),MATCH(H$6,索引!$P$4:$AC$4,0))*ROUND(VLOOKUP($B248,原始数值!$A:$E,H$2,0)*VLOOKUP($C248,索引!$A:$D,2,0),H$3)</f>
        <v>0</v>
      </c>
      <c r="I248">
        <f>INDEX(索引!$P$5:$AC$12,MATCH($D248,索引!$M$5:$M$12,0),MATCH(I$6,索引!$P$4:$AC$4,0))*ROUND(VLOOKUP($B248,原始数值!$A:$E,I$2,0)*VLOOKUP($C248,索引!$A:$D,2,0),I$3)</f>
        <v>0</v>
      </c>
      <c r="J248">
        <f>VLOOKUP($D248,索引!$M:$U,J$2,0)</f>
        <v>2</v>
      </c>
      <c r="K248">
        <f>VLOOKUP($D248,索引!$M:$X,K$2,0)*(VLOOKUP($C248,索引!$A:$I,K$2-5,0)/100)</f>
        <v>0.1</v>
      </c>
      <c r="L248">
        <f>VLOOKUP($D248,索引!$M:$X,L$2,0)*(VLOOKUP($C248,索引!$A:$I,L$2-5,0)/100)</f>
        <v>0</v>
      </c>
      <c r="M248">
        <f>VLOOKUP($D248,索引!$M:$Y,M$2,0)*(VLOOKUP($C248,索引!$A:$J,M$2-5,0)/100)</f>
        <v>0</v>
      </c>
      <c r="N248">
        <f>VLOOKUP($D248,索引!$M:$Z,N$2,0)*(VLOOKUP($C248,索引!$A:$K,N$2-5,0)/100)</f>
        <v>0</v>
      </c>
      <c r="P248">
        <f t="shared" si="25"/>
        <v>1022111</v>
      </c>
      <c r="Q248" t="str">
        <f t="shared" si="27"/>
        <v>EquipName_1022111</v>
      </c>
      <c r="R248" t="str">
        <f>INDEX(索引!$AF$5:$AI$29,MATCH($B248,索引!$AE$5:$AE$29,0),MATCH($C248,索引!$AF$4:$AI$4))&amp;VLOOKUP($D248,索引!$M$4:$N$12,2,0)</f>
        <v>黄蜂剑</v>
      </c>
      <c r="S248" t="str">
        <f>INDEX(索引!$AL$5:$AO$29,MATCH($B248,索引!$AK$5:$AK$29,0),MATCH($C248,索引!$AL$4:$AO$4))&amp;" "&amp;VLOOKUP($D248,索引!$M$4:$O$12,3,0)</f>
        <v>Wasp Sword</v>
      </c>
    </row>
    <row r="249" spans="1:19" x14ac:dyDescent="0.2">
      <c r="A249">
        <f t="shared" si="24"/>
        <v>1022112</v>
      </c>
      <c r="B249" s="16">
        <v>22</v>
      </c>
      <c r="C249" s="55">
        <v>1</v>
      </c>
      <c r="D249">
        <v>12</v>
      </c>
      <c r="E249">
        <f t="shared" si="26"/>
        <v>1008112</v>
      </c>
      <c r="F249">
        <f>INDEX(索引!$P$5:$AC$12,MATCH($D249,索引!$M$5:$M$12,0),MATCH(F$6,索引!$P$4:$AC$4,0))*ROUND(VLOOKUP($B249,原始数值!$A:$E,F$2,0)*VLOOKUP($C249,索引!$A:$D,2,0)*VLOOKUP(D249,索引!$M:$X,索引!$T$1,0),F$3)</f>
        <v>28</v>
      </c>
      <c r="G249">
        <f>INDEX(索引!$P$5:$AC$12,MATCH($D249,索引!$M$5:$M$12,0),MATCH(G$6,索引!$P$4:$AC$4,0))*ROUND(VLOOKUP($B249,原始数值!$A:$E,G$2,0)*VLOOKUP($C249,索引!$A:$D,2,0),G$3)</f>
        <v>0</v>
      </c>
      <c r="H249">
        <f>INDEX(索引!$P$5:$AC$12,MATCH($D249,索引!$M$5:$M$12,0),MATCH(H$6,索引!$P$4:$AC$4,0))*ROUND(VLOOKUP($B249,原始数值!$A:$E,H$2,0)*VLOOKUP($C249,索引!$A:$D,2,0),H$3)</f>
        <v>0</v>
      </c>
      <c r="I249">
        <f>INDEX(索引!$P$5:$AC$12,MATCH($D249,索引!$M$5:$M$12,0),MATCH(I$6,索引!$P$4:$AC$4,0))*ROUND(VLOOKUP($B249,原始数值!$A:$E,I$2,0)*VLOOKUP($C249,索引!$A:$D,2,0),I$3)</f>
        <v>0</v>
      </c>
      <c r="J249">
        <f>VLOOKUP($D249,索引!$M:$U,J$2,0)</f>
        <v>1</v>
      </c>
      <c r="K249">
        <f>VLOOKUP($D249,索引!$M:$X,K$2,0)*(VLOOKUP($C249,索引!$A:$I,K$2-5,0)/100)</f>
        <v>0</v>
      </c>
      <c r="L249">
        <f>VLOOKUP($D249,索引!$M:$X,L$2,0)*(VLOOKUP($C249,索引!$A:$I,L$2-5,0)/100)</f>
        <v>0</v>
      </c>
      <c r="M249">
        <f>VLOOKUP($D249,索引!$M:$Y,M$2,0)*(VLOOKUP($C249,索引!$A:$J,M$2-5,0)/100)</f>
        <v>30</v>
      </c>
      <c r="N249">
        <f>VLOOKUP($D249,索引!$M:$Z,N$2,0)*(VLOOKUP($C249,索引!$A:$K,N$2-5,0)/100)</f>
        <v>0</v>
      </c>
      <c r="P249">
        <f t="shared" si="25"/>
        <v>1022112</v>
      </c>
      <c r="Q249" t="str">
        <f t="shared" si="27"/>
        <v>EquipName_1022112</v>
      </c>
      <c r="R249" t="str">
        <f>INDEX(索引!$AF$5:$AI$29,MATCH($B249,索引!$AE$5:$AE$29,0),MATCH($C249,索引!$AF$4:$AI$4))&amp;VLOOKUP($D249,索引!$M$4:$N$12,2,0)</f>
        <v>黄蜂杖</v>
      </c>
      <c r="S249" t="str">
        <f>INDEX(索引!$AL$5:$AO$29,MATCH($B249,索引!$AK$5:$AK$29,0),MATCH($C249,索引!$AL$4:$AO$4))&amp;" "&amp;VLOOKUP($D249,索引!$M$4:$O$12,3,0)</f>
        <v>Wasp Staff</v>
      </c>
    </row>
    <row r="250" spans="1:19" x14ac:dyDescent="0.2">
      <c r="A250">
        <f t="shared" si="24"/>
        <v>1022113</v>
      </c>
      <c r="B250" s="16">
        <v>22</v>
      </c>
      <c r="C250" s="55">
        <v>1</v>
      </c>
      <c r="D250">
        <v>13</v>
      </c>
      <c r="E250">
        <f t="shared" si="26"/>
        <v>1008113</v>
      </c>
      <c r="F250">
        <f>INDEX(索引!$P$5:$AC$12,MATCH($D250,索引!$M$5:$M$12,0),MATCH(F$6,索引!$P$4:$AC$4,0))*ROUND(VLOOKUP($B250,原始数值!$A:$E,F$2,0)*VLOOKUP($C250,索引!$A:$D,2,0)*VLOOKUP(D250,索引!$M:$X,索引!$T$1,0),F$3)</f>
        <v>26</v>
      </c>
      <c r="G250">
        <f>INDEX(索引!$P$5:$AC$12,MATCH($D250,索引!$M$5:$M$12,0),MATCH(G$6,索引!$P$4:$AC$4,0))*ROUND(VLOOKUP($B250,原始数值!$A:$E,G$2,0)*VLOOKUP($C250,索引!$A:$D,2,0),G$3)</f>
        <v>0</v>
      </c>
      <c r="H250">
        <f>INDEX(索引!$P$5:$AC$12,MATCH($D250,索引!$M$5:$M$12,0),MATCH(H$6,索引!$P$4:$AC$4,0))*ROUND(VLOOKUP($B250,原始数值!$A:$E,H$2,0)*VLOOKUP($C250,索引!$A:$D,2,0),H$3)</f>
        <v>0</v>
      </c>
      <c r="I250">
        <f>INDEX(索引!$P$5:$AC$12,MATCH($D250,索引!$M$5:$M$12,0),MATCH(I$6,索引!$P$4:$AC$4,0))*ROUND(VLOOKUP($B250,原始数值!$A:$E,I$2,0)*VLOOKUP($C250,索引!$A:$D,2,0),I$3)</f>
        <v>0</v>
      </c>
      <c r="J250">
        <f>VLOOKUP($D250,索引!$M:$U,J$2,0)</f>
        <v>1.75</v>
      </c>
      <c r="K250">
        <f>VLOOKUP($D250,索引!$M:$X,K$2,0)*(VLOOKUP($C250,索引!$A:$I,K$2-5,0)/100)</f>
        <v>0</v>
      </c>
      <c r="L250">
        <f>VLOOKUP($D250,索引!$M:$X,L$2,0)*(VLOOKUP($C250,索引!$A:$I,L$2-5,0)/100)</f>
        <v>40</v>
      </c>
      <c r="M250">
        <f>VLOOKUP($D250,索引!$M:$Y,M$2,0)*(VLOOKUP($C250,索引!$A:$J,M$2-5,0)/100)</f>
        <v>0</v>
      </c>
      <c r="N250">
        <f>VLOOKUP($D250,索引!$M:$Z,N$2,0)*(VLOOKUP($C250,索引!$A:$K,N$2-5,0)/100)</f>
        <v>0</v>
      </c>
      <c r="P250">
        <f t="shared" si="25"/>
        <v>1022113</v>
      </c>
      <c r="Q250" t="str">
        <f t="shared" si="27"/>
        <v>EquipName_1022113</v>
      </c>
      <c r="R250" t="str">
        <f>INDEX(索引!$AF$5:$AI$29,MATCH($B250,索引!$AE$5:$AE$29,0),MATCH($C250,索引!$AF$4:$AI$4))&amp;VLOOKUP($D250,索引!$M$4:$N$12,2,0)</f>
        <v>黄蜂弓</v>
      </c>
      <c r="S250" t="str">
        <f>INDEX(索引!$AL$5:$AO$29,MATCH($B250,索引!$AK$5:$AK$29,0),MATCH($C250,索引!$AL$4:$AO$4))&amp;" "&amp;VLOOKUP($D250,索引!$M$4:$O$12,3,0)</f>
        <v>Wasp Bow</v>
      </c>
    </row>
    <row r="251" spans="1:19" x14ac:dyDescent="0.2">
      <c r="A251">
        <f t="shared" si="24"/>
        <v>1022102</v>
      </c>
      <c r="B251" s="16">
        <v>22</v>
      </c>
      <c r="C251" s="55">
        <v>1</v>
      </c>
      <c r="D251">
        <v>2</v>
      </c>
      <c r="E251">
        <f t="shared" si="26"/>
        <v>1008102</v>
      </c>
      <c r="F251">
        <f>INDEX(索引!$P$5:$AC$12,MATCH($D251,索引!$M$5:$M$12,0),MATCH(F$6,索引!$P$4:$AC$4,0))*ROUND(VLOOKUP($B251,原始数值!$A:$E,F$2,0)*VLOOKUP($C251,索引!$A:$D,2,0)*VLOOKUP(D251,索引!$M:$X,索引!$T$1,0),F$3)</f>
        <v>0</v>
      </c>
      <c r="G251">
        <f>INDEX(索引!$P$5:$AC$12,MATCH($D251,索引!$M$5:$M$12,0),MATCH(G$6,索引!$P$4:$AC$4,0))*ROUND(VLOOKUP($B251,原始数值!$A:$E,G$2,0)*VLOOKUP($C251,索引!$A:$D,2,0),G$3)</f>
        <v>130</v>
      </c>
      <c r="H251">
        <f>INDEX(索引!$P$5:$AC$12,MATCH($D251,索引!$M$5:$M$12,0),MATCH(H$6,索引!$P$4:$AC$4,0))*ROUND(VLOOKUP($B251,原始数值!$A:$E,H$2,0)*VLOOKUP($C251,索引!$A:$D,2,0),H$3)</f>
        <v>0</v>
      </c>
      <c r="I251">
        <f>INDEX(索引!$P$5:$AC$12,MATCH($D251,索引!$M$5:$M$12,0),MATCH(I$6,索引!$P$4:$AC$4,0))*ROUND(VLOOKUP($B251,原始数值!$A:$E,I$2,0)*VLOOKUP($C251,索引!$A:$D,2,0),I$3)</f>
        <v>0</v>
      </c>
      <c r="J251">
        <f>VLOOKUP($D251,索引!$M:$U,J$2,0)</f>
        <v>0</v>
      </c>
      <c r="K251">
        <f>VLOOKUP($D251,索引!$M:$X,K$2,0)*(VLOOKUP($C251,索引!$A:$I,K$2-5,0)/100)</f>
        <v>0</v>
      </c>
      <c r="L251">
        <f>VLOOKUP($D251,索引!$M:$X,L$2,0)*(VLOOKUP($C251,索引!$A:$I,L$2-5,0)/100)</f>
        <v>0</v>
      </c>
      <c r="M251">
        <f>VLOOKUP($D251,索引!$M:$Y,M$2,0)*(VLOOKUP($C251,索引!$A:$J,M$2-5,0)/100)</f>
        <v>0</v>
      </c>
      <c r="N251">
        <f>VLOOKUP($D251,索引!$M:$Z,N$2,0)*(VLOOKUP($C251,索引!$A:$K,N$2-5,0)/100)</f>
        <v>0</v>
      </c>
      <c r="P251">
        <f t="shared" si="25"/>
        <v>1022102</v>
      </c>
      <c r="Q251" t="str">
        <f t="shared" si="27"/>
        <v>EquipName_1022102</v>
      </c>
      <c r="R251" t="str">
        <f>INDEX(索引!$AF$5:$AI$29,MATCH($B251,索引!$AE$5:$AE$29,0),MATCH($C251,索引!$AF$4:$AI$4))&amp;VLOOKUP($D251,索引!$M$4:$N$12,2,0)</f>
        <v>黄蜂护甲</v>
      </c>
      <c r="S251" t="str">
        <f>INDEX(索引!$AL$5:$AO$29,MATCH($B251,索引!$AK$5:$AK$29,0),MATCH($C251,索引!$AL$4:$AO$4))&amp;" "&amp;VLOOKUP($D251,索引!$M$4:$O$12,3,0)</f>
        <v>Wasp Armor</v>
      </c>
    </row>
    <row r="252" spans="1:19" x14ac:dyDescent="0.2">
      <c r="A252">
        <f t="shared" si="24"/>
        <v>1022103</v>
      </c>
      <c r="B252" s="16">
        <v>22</v>
      </c>
      <c r="C252" s="55">
        <v>1</v>
      </c>
      <c r="D252">
        <v>3</v>
      </c>
      <c r="E252">
        <f t="shared" si="26"/>
        <v>1008103</v>
      </c>
      <c r="F252">
        <f>INDEX(索引!$P$5:$AC$12,MATCH($D252,索引!$M$5:$M$12,0),MATCH(F$6,索引!$P$4:$AC$4,0))*ROUND(VLOOKUP($B252,原始数值!$A:$E,F$2,0)*VLOOKUP($C252,索引!$A:$D,2,0)*VLOOKUP(D252,索引!$M:$X,索引!$T$1,0),F$3)</f>
        <v>0</v>
      </c>
      <c r="G252">
        <f>INDEX(索引!$P$5:$AC$12,MATCH($D252,索引!$M$5:$M$12,0),MATCH(G$6,索引!$P$4:$AC$4,0))*ROUND(VLOOKUP($B252,原始数值!$A:$E,G$2,0)*VLOOKUP($C252,索引!$A:$D,2,0),G$3)</f>
        <v>0</v>
      </c>
      <c r="H252">
        <f>INDEX(索引!$P$5:$AC$12,MATCH($D252,索引!$M$5:$M$12,0),MATCH(H$6,索引!$P$4:$AC$4,0))*ROUND(VLOOKUP($B252,原始数值!$A:$E,H$2,0)*VLOOKUP($C252,索引!$A:$D,2,0),H$3)</f>
        <v>69</v>
      </c>
      <c r="I252">
        <f>INDEX(索引!$P$5:$AC$12,MATCH($D252,索引!$M$5:$M$12,0),MATCH(I$6,索引!$P$4:$AC$4,0))*ROUND(VLOOKUP($B252,原始数值!$A:$E,I$2,0)*VLOOKUP($C252,索引!$A:$D,2,0),I$3)</f>
        <v>0</v>
      </c>
      <c r="J252">
        <f>VLOOKUP($D252,索引!$M:$U,J$2,0)</f>
        <v>0</v>
      </c>
      <c r="K252">
        <f>VLOOKUP($D252,索引!$M:$X,K$2,0)*(VLOOKUP($C252,索引!$A:$I,K$2-5,0)/100)</f>
        <v>0</v>
      </c>
      <c r="L252">
        <f>VLOOKUP($D252,索引!$M:$X,L$2,0)*(VLOOKUP($C252,索引!$A:$I,L$2-5,0)/100)</f>
        <v>0</v>
      </c>
      <c r="M252">
        <f>VLOOKUP($D252,索引!$M:$Y,M$2,0)*(VLOOKUP($C252,索引!$A:$J,M$2-5,0)/100)</f>
        <v>0</v>
      </c>
      <c r="N252">
        <f>VLOOKUP($D252,索引!$M:$Z,N$2,0)*(VLOOKUP($C252,索引!$A:$K,N$2-5,0)/100)</f>
        <v>0</v>
      </c>
      <c r="P252">
        <f t="shared" si="25"/>
        <v>1022103</v>
      </c>
      <c r="Q252" t="str">
        <f t="shared" si="27"/>
        <v>EquipName_1022103</v>
      </c>
      <c r="R252" t="str">
        <f>INDEX(索引!$AF$5:$AI$29,MATCH($B252,索引!$AE$5:$AE$29,0),MATCH($C252,索引!$AF$4:$AI$4))&amp;VLOOKUP($D252,索引!$M$4:$N$12,2,0)</f>
        <v>黄蜂头盔</v>
      </c>
      <c r="S252" t="str">
        <f>INDEX(索引!$AL$5:$AO$29,MATCH($B252,索引!$AK$5:$AK$29,0),MATCH($C252,索引!$AL$4:$AO$4))&amp;" "&amp;VLOOKUP($D252,索引!$M$4:$O$12,3,0)</f>
        <v>Wasp Helmet</v>
      </c>
    </row>
    <row r="253" spans="1:19" x14ac:dyDescent="0.2">
      <c r="A253">
        <f t="shared" si="24"/>
        <v>1022104</v>
      </c>
      <c r="B253" s="16">
        <v>22</v>
      </c>
      <c r="C253" s="55">
        <v>1</v>
      </c>
      <c r="D253">
        <v>4</v>
      </c>
      <c r="E253">
        <f t="shared" si="26"/>
        <v>1008104</v>
      </c>
      <c r="F253">
        <f>INDEX(索引!$P$5:$AC$12,MATCH($D253,索引!$M$5:$M$12,0),MATCH(F$6,索引!$P$4:$AC$4,0))*ROUND(VLOOKUP($B253,原始数值!$A:$E,F$2,0)*VLOOKUP($C253,索引!$A:$D,2,0)*VLOOKUP(D253,索引!$M:$X,索引!$T$1,0),F$3)</f>
        <v>0</v>
      </c>
      <c r="G253">
        <f>INDEX(索引!$P$5:$AC$12,MATCH($D253,索引!$M$5:$M$12,0),MATCH(G$6,索引!$P$4:$AC$4,0))*ROUND(VLOOKUP($B253,原始数值!$A:$E,G$2,0)*VLOOKUP($C253,索引!$A:$D,2,0),G$3)</f>
        <v>0</v>
      </c>
      <c r="H253">
        <f>INDEX(索引!$P$5:$AC$12,MATCH($D253,索引!$M$5:$M$12,0),MATCH(H$6,索引!$P$4:$AC$4,0))*ROUND(VLOOKUP($B253,原始数值!$A:$E,H$2,0)*VLOOKUP($C253,索引!$A:$D,2,0),H$3)</f>
        <v>0</v>
      </c>
      <c r="I253">
        <f>INDEX(索引!$P$5:$AC$12,MATCH($D253,索引!$M$5:$M$12,0),MATCH(I$6,索引!$P$4:$AC$4,0))*ROUND(VLOOKUP($B253,原始数值!$A:$E,I$2,0)*VLOOKUP($C253,索引!$A:$D,2,0),I$3)</f>
        <v>11</v>
      </c>
      <c r="J253">
        <f>VLOOKUP($D253,索引!$M:$U,J$2,0)</f>
        <v>0</v>
      </c>
      <c r="K253">
        <f>VLOOKUP($D253,索引!$M:$X,K$2,0)*(VLOOKUP($C253,索引!$A:$I,K$2-5,0)/100)</f>
        <v>0</v>
      </c>
      <c r="L253">
        <f>VLOOKUP($D253,索引!$M:$X,L$2,0)*(VLOOKUP($C253,索引!$A:$I,L$2-5,0)/100)</f>
        <v>0</v>
      </c>
      <c r="M253">
        <f>VLOOKUP($D253,索引!$M:$Y,M$2,0)*(VLOOKUP($C253,索引!$A:$J,M$2-5,0)/100)</f>
        <v>0</v>
      </c>
      <c r="N253">
        <f>VLOOKUP($D253,索引!$M:$Z,N$2,0)*(VLOOKUP($C253,索引!$A:$K,N$2-5,0)/100)</f>
        <v>0</v>
      </c>
      <c r="P253">
        <f t="shared" si="25"/>
        <v>1022104</v>
      </c>
      <c r="Q253" t="str">
        <f t="shared" si="27"/>
        <v>EquipName_1022104</v>
      </c>
      <c r="R253" t="str">
        <f>INDEX(索引!$AF$5:$AI$29,MATCH($B253,索引!$AE$5:$AE$29,0),MATCH($C253,索引!$AF$4:$AI$4))&amp;VLOOKUP($D253,索引!$M$4:$N$12,2,0)</f>
        <v>黄蜂鞋子</v>
      </c>
      <c r="S253" t="str">
        <f>INDEX(索引!$AL$5:$AO$29,MATCH($B253,索引!$AK$5:$AK$29,0),MATCH($C253,索引!$AL$4:$AO$4))&amp;" "&amp;VLOOKUP($D253,索引!$M$4:$O$12,3,0)</f>
        <v>Wasp Boots</v>
      </c>
    </row>
    <row r="254" spans="1:19" x14ac:dyDescent="0.2">
      <c r="A254">
        <f t="shared" si="24"/>
        <v>1022211</v>
      </c>
      <c r="B254" s="16">
        <v>22</v>
      </c>
      <c r="C254" s="14">
        <f t="shared" ref="C254:C271" si="31">C248+1</f>
        <v>2</v>
      </c>
      <c r="D254">
        <f t="shared" ref="D254:D317" si="32">D248</f>
        <v>11</v>
      </c>
      <c r="E254">
        <f t="shared" si="26"/>
        <v>1008211</v>
      </c>
      <c r="F254">
        <f>INDEX(索引!$P$5:$AC$12,MATCH($D254,索引!$M$5:$M$12,0),MATCH(F$6,索引!$P$4:$AC$4,0))*ROUND(VLOOKUP($B254,原始数值!$A:$E,F$2,0)*VLOOKUP($C254,索引!$A:$D,2,0)*VLOOKUP(D254,索引!$M:$X,索引!$T$1,0),F$3)</f>
        <v>47</v>
      </c>
      <c r="G254">
        <f>INDEX(索引!$P$5:$AC$12,MATCH($D254,索引!$M$5:$M$12,0),MATCH(G$6,索引!$P$4:$AC$4,0))*ROUND(VLOOKUP($B254,原始数值!$A:$E,G$2,0)*VLOOKUP($C254,索引!$A:$D,2,0),G$3)</f>
        <v>0</v>
      </c>
      <c r="H254">
        <f>INDEX(索引!$P$5:$AC$12,MATCH($D254,索引!$M$5:$M$12,0),MATCH(H$6,索引!$P$4:$AC$4,0))*ROUND(VLOOKUP($B254,原始数值!$A:$E,H$2,0)*VLOOKUP($C254,索引!$A:$D,2,0),H$3)</f>
        <v>0</v>
      </c>
      <c r="I254">
        <f>INDEX(索引!$P$5:$AC$12,MATCH($D254,索引!$M$5:$M$12,0),MATCH(I$6,索引!$P$4:$AC$4,0))*ROUND(VLOOKUP($B254,原始数值!$A:$E,I$2,0)*VLOOKUP($C254,索引!$A:$D,2,0),I$3)</f>
        <v>0</v>
      </c>
      <c r="J254">
        <f>VLOOKUP($D254,索引!$M:$U,J$2,0)</f>
        <v>2</v>
      </c>
      <c r="K254">
        <f>VLOOKUP($D254,索引!$M:$X,K$2,0)*(VLOOKUP($C254,索引!$A:$I,K$2-5,0)/100)</f>
        <v>0.15000000000000002</v>
      </c>
      <c r="L254">
        <f>VLOOKUP($D254,索引!$M:$X,L$2,0)*(VLOOKUP($C254,索引!$A:$I,L$2-5,0)/100)</f>
        <v>0</v>
      </c>
      <c r="M254">
        <f>VLOOKUP($D254,索引!$M:$Y,M$2,0)*(VLOOKUP($C254,索引!$A:$J,M$2-5,0)/100)</f>
        <v>0</v>
      </c>
      <c r="N254">
        <f>VLOOKUP($D254,索引!$M:$Z,N$2,0)*(VLOOKUP($C254,索引!$A:$K,N$2-5,0)/100)</f>
        <v>0</v>
      </c>
      <c r="P254">
        <f t="shared" si="25"/>
        <v>1022211</v>
      </c>
      <c r="Q254" t="str">
        <f t="shared" si="27"/>
        <v>EquipName_1022211</v>
      </c>
      <c r="R254" t="str">
        <f>INDEX(索引!$AF$5:$AI$29,MATCH($B254,索引!$AE$5:$AE$29,0),MATCH($C254,索引!$AF$4:$AI$4))&amp;VLOOKUP($D254,索引!$M$4:$N$12,2,0)</f>
        <v>黄蜂剑</v>
      </c>
      <c r="S254" t="str">
        <f>INDEX(索引!$AL$5:$AO$29,MATCH($B254,索引!$AK$5:$AK$29,0),MATCH($C254,索引!$AL$4:$AO$4))&amp;" "&amp;VLOOKUP($D254,索引!$M$4:$O$12,3,0)</f>
        <v>Wasp Sword</v>
      </c>
    </row>
    <row r="255" spans="1:19" x14ac:dyDescent="0.2">
      <c r="A255">
        <f t="shared" si="24"/>
        <v>1022212</v>
      </c>
      <c r="B255" s="16">
        <v>22</v>
      </c>
      <c r="C255" s="14">
        <f t="shared" si="31"/>
        <v>2</v>
      </c>
      <c r="D255">
        <f t="shared" si="32"/>
        <v>12</v>
      </c>
      <c r="E255">
        <f t="shared" si="26"/>
        <v>1008212</v>
      </c>
      <c r="F255">
        <f>INDEX(索引!$P$5:$AC$12,MATCH($D255,索引!$M$5:$M$12,0),MATCH(F$6,索引!$P$4:$AC$4,0))*ROUND(VLOOKUP($B255,原始数值!$A:$E,F$2,0)*VLOOKUP($C255,索引!$A:$D,2,0)*VLOOKUP(D255,索引!$M:$X,索引!$T$1,0),F$3)</f>
        <v>56</v>
      </c>
      <c r="G255">
        <f>INDEX(索引!$P$5:$AC$12,MATCH($D255,索引!$M$5:$M$12,0),MATCH(G$6,索引!$P$4:$AC$4,0))*ROUND(VLOOKUP($B255,原始数值!$A:$E,G$2,0)*VLOOKUP($C255,索引!$A:$D,2,0),G$3)</f>
        <v>0</v>
      </c>
      <c r="H255">
        <f>INDEX(索引!$P$5:$AC$12,MATCH($D255,索引!$M$5:$M$12,0),MATCH(H$6,索引!$P$4:$AC$4,0))*ROUND(VLOOKUP($B255,原始数值!$A:$E,H$2,0)*VLOOKUP($C255,索引!$A:$D,2,0),H$3)</f>
        <v>0</v>
      </c>
      <c r="I255">
        <f>INDEX(索引!$P$5:$AC$12,MATCH($D255,索引!$M$5:$M$12,0),MATCH(I$6,索引!$P$4:$AC$4,0))*ROUND(VLOOKUP($B255,原始数值!$A:$E,I$2,0)*VLOOKUP($C255,索引!$A:$D,2,0),I$3)</f>
        <v>0</v>
      </c>
      <c r="J255">
        <f>VLOOKUP($D255,索引!$M:$U,J$2,0)</f>
        <v>1</v>
      </c>
      <c r="K255">
        <f>VLOOKUP($D255,索引!$M:$X,K$2,0)*(VLOOKUP($C255,索引!$A:$I,K$2-5,0)/100)</f>
        <v>0</v>
      </c>
      <c r="L255">
        <f>VLOOKUP($D255,索引!$M:$X,L$2,0)*(VLOOKUP($C255,索引!$A:$I,L$2-5,0)/100)</f>
        <v>0</v>
      </c>
      <c r="M255">
        <f>VLOOKUP($D255,索引!$M:$Y,M$2,0)*(VLOOKUP($C255,索引!$A:$J,M$2-5,0)/100)</f>
        <v>36</v>
      </c>
      <c r="N255">
        <f>VLOOKUP($D255,索引!$M:$Z,N$2,0)*(VLOOKUP($C255,索引!$A:$K,N$2-5,0)/100)</f>
        <v>0</v>
      </c>
      <c r="P255">
        <f t="shared" si="25"/>
        <v>1022212</v>
      </c>
      <c r="Q255" t="str">
        <f t="shared" si="27"/>
        <v>EquipName_1022212</v>
      </c>
      <c r="R255" t="str">
        <f>INDEX(索引!$AF$5:$AI$29,MATCH($B255,索引!$AE$5:$AE$29,0),MATCH($C255,索引!$AF$4:$AI$4))&amp;VLOOKUP($D255,索引!$M$4:$N$12,2,0)</f>
        <v>黄蜂杖</v>
      </c>
      <c r="S255" t="str">
        <f>INDEX(索引!$AL$5:$AO$29,MATCH($B255,索引!$AK$5:$AK$29,0),MATCH($C255,索引!$AL$4:$AO$4))&amp;" "&amp;VLOOKUP($D255,索引!$M$4:$O$12,3,0)</f>
        <v>Wasp Staff</v>
      </c>
    </row>
    <row r="256" spans="1:19" x14ac:dyDescent="0.2">
      <c r="A256">
        <f t="shared" si="24"/>
        <v>1022213</v>
      </c>
      <c r="B256" s="16">
        <v>22</v>
      </c>
      <c r="C256" s="14">
        <f t="shared" si="31"/>
        <v>2</v>
      </c>
      <c r="D256">
        <f t="shared" si="32"/>
        <v>13</v>
      </c>
      <c r="E256">
        <f t="shared" si="26"/>
        <v>1008213</v>
      </c>
      <c r="F256">
        <f>INDEX(索引!$P$5:$AC$12,MATCH($D256,索引!$M$5:$M$12,0),MATCH(F$6,索引!$P$4:$AC$4,0))*ROUND(VLOOKUP($B256,原始数值!$A:$E,F$2,0)*VLOOKUP($C256,索引!$A:$D,2,0)*VLOOKUP(D256,索引!$M:$X,索引!$T$1,0),F$3)</f>
        <v>52</v>
      </c>
      <c r="G256">
        <f>INDEX(索引!$P$5:$AC$12,MATCH($D256,索引!$M$5:$M$12,0),MATCH(G$6,索引!$P$4:$AC$4,0))*ROUND(VLOOKUP($B256,原始数值!$A:$E,G$2,0)*VLOOKUP($C256,索引!$A:$D,2,0),G$3)</f>
        <v>0</v>
      </c>
      <c r="H256">
        <f>INDEX(索引!$P$5:$AC$12,MATCH($D256,索引!$M$5:$M$12,0),MATCH(H$6,索引!$P$4:$AC$4,0))*ROUND(VLOOKUP($B256,原始数值!$A:$E,H$2,0)*VLOOKUP($C256,索引!$A:$D,2,0),H$3)</f>
        <v>0</v>
      </c>
      <c r="I256">
        <f>INDEX(索引!$P$5:$AC$12,MATCH($D256,索引!$M$5:$M$12,0),MATCH(I$6,索引!$P$4:$AC$4,0))*ROUND(VLOOKUP($B256,原始数值!$A:$E,I$2,0)*VLOOKUP($C256,索引!$A:$D,2,0),I$3)</f>
        <v>0</v>
      </c>
      <c r="J256">
        <f>VLOOKUP($D256,索引!$M:$U,J$2,0)</f>
        <v>1.75</v>
      </c>
      <c r="K256">
        <f>VLOOKUP($D256,索引!$M:$X,K$2,0)*(VLOOKUP($C256,索引!$A:$I,K$2-5,0)/100)</f>
        <v>0</v>
      </c>
      <c r="L256">
        <f>VLOOKUP($D256,索引!$M:$X,L$2,0)*(VLOOKUP($C256,索引!$A:$I,L$2-5,0)/100)</f>
        <v>48</v>
      </c>
      <c r="M256">
        <f>VLOOKUP($D256,索引!$M:$Y,M$2,0)*(VLOOKUP($C256,索引!$A:$J,M$2-5,0)/100)</f>
        <v>0</v>
      </c>
      <c r="N256">
        <f>VLOOKUP($D256,索引!$M:$Z,N$2,0)*(VLOOKUP($C256,索引!$A:$K,N$2-5,0)/100)</f>
        <v>0</v>
      </c>
      <c r="P256">
        <f t="shared" si="25"/>
        <v>1022213</v>
      </c>
      <c r="Q256" t="str">
        <f t="shared" si="27"/>
        <v>EquipName_1022213</v>
      </c>
      <c r="R256" t="str">
        <f>INDEX(索引!$AF$5:$AI$29,MATCH($B256,索引!$AE$5:$AE$29,0),MATCH($C256,索引!$AF$4:$AI$4))&amp;VLOOKUP($D256,索引!$M$4:$N$12,2,0)</f>
        <v>黄蜂弓</v>
      </c>
      <c r="S256" t="str">
        <f>INDEX(索引!$AL$5:$AO$29,MATCH($B256,索引!$AK$5:$AK$29,0),MATCH($C256,索引!$AL$4:$AO$4))&amp;" "&amp;VLOOKUP($D256,索引!$M$4:$O$12,3,0)</f>
        <v>Wasp Bow</v>
      </c>
    </row>
    <row r="257" spans="1:19" x14ac:dyDescent="0.2">
      <c r="A257">
        <f t="shared" si="24"/>
        <v>1022202</v>
      </c>
      <c r="B257" s="16">
        <v>22</v>
      </c>
      <c r="C257" s="14">
        <f t="shared" si="31"/>
        <v>2</v>
      </c>
      <c r="D257">
        <f t="shared" si="32"/>
        <v>2</v>
      </c>
      <c r="E257">
        <f t="shared" si="26"/>
        <v>1008202</v>
      </c>
      <c r="F257">
        <f>INDEX(索引!$P$5:$AC$12,MATCH($D257,索引!$M$5:$M$12,0),MATCH(F$6,索引!$P$4:$AC$4,0))*ROUND(VLOOKUP($B257,原始数值!$A:$E,F$2,0)*VLOOKUP($C257,索引!$A:$D,2,0)*VLOOKUP(D257,索引!$M:$X,索引!$T$1,0),F$3)</f>
        <v>0</v>
      </c>
      <c r="G257">
        <f>INDEX(索引!$P$5:$AC$12,MATCH($D257,索引!$M$5:$M$12,0),MATCH(G$6,索引!$P$4:$AC$4,0))*ROUND(VLOOKUP($B257,原始数值!$A:$E,G$2,0)*VLOOKUP($C257,索引!$A:$D,2,0),G$3)</f>
        <v>260</v>
      </c>
      <c r="H257">
        <f>INDEX(索引!$P$5:$AC$12,MATCH($D257,索引!$M$5:$M$12,0),MATCH(H$6,索引!$P$4:$AC$4,0))*ROUND(VLOOKUP($B257,原始数值!$A:$E,H$2,0)*VLOOKUP($C257,索引!$A:$D,2,0),H$3)</f>
        <v>0</v>
      </c>
      <c r="I257">
        <f>INDEX(索引!$P$5:$AC$12,MATCH($D257,索引!$M$5:$M$12,0),MATCH(I$6,索引!$P$4:$AC$4,0))*ROUND(VLOOKUP($B257,原始数值!$A:$E,I$2,0)*VLOOKUP($C257,索引!$A:$D,2,0),I$3)</f>
        <v>0</v>
      </c>
      <c r="J257">
        <f>VLOOKUP($D257,索引!$M:$U,J$2,0)</f>
        <v>0</v>
      </c>
      <c r="K257">
        <f>VLOOKUP($D257,索引!$M:$X,K$2,0)*(VLOOKUP($C257,索引!$A:$I,K$2-5,0)/100)</f>
        <v>0</v>
      </c>
      <c r="L257">
        <f>VLOOKUP($D257,索引!$M:$X,L$2,0)*(VLOOKUP($C257,索引!$A:$I,L$2-5,0)/100)</f>
        <v>0</v>
      </c>
      <c r="M257">
        <f>VLOOKUP($D257,索引!$M:$Y,M$2,0)*(VLOOKUP($C257,索引!$A:$J,M$2-5,0)/100)</f>
        <v>0</v>
      </c>
      <c r="N257">
        <f>VLOOKUP($D257,索引!$M:$Z,N$2,0)*(VLOOKUP($C257,索引!$A:$K,N$2-5,0)/100)</f>
        <v>0</v>
      </c>
      <c r="P257">
        <f t="shared" si="25"/>
        <v>1022202</v>
      </c>
      <c r="Q257" t="str">
        <f t="shared" si="27"/>
        <v>EquipName_1022202</v>
      </c>
      <c r="R257" t="str">
        <f>INDEX(索引!$AF$5:$AI$29,MATCH($B257,索引!$AE$5:$AE$29,0),MATCH($C257,索引!$AF$4:$AI$4))&amp;VLOOKUP($D257,索引!$M$4:$N$12,2,0)</f>
        <v>黄蜂护甲</v>
      </c>
      <c r="S257" t="str">
        <f>INDEX(索引!$AL$5:$AO$29,MATCH($B257,索引!$AK$5:$AK$29,0),MATCH($C257,索引!$AL$4:$AO$4))&amp;" "&amp;VLOOKUP($D257,索引!$M$4:$O$12,3,0)</f>
        <v>Wasp Armor</v>
      </c>
    </row>
    <row r="258" spans="1:19" x14ac:dyDescent="0.2">
      <c r="A258">
        <f t="shared" si="24"/>
        <v>1022203</v>
      </c>
      <c r="B258" s="16">
        <v>22</v>
      </c>
      <c r="C258" s="14">
        <f t="shared" si="31"/>
        <v>2</v>
      </c>
      <c r="D258">
        <f t="shared" si="32"/>
        <v>3</v>
      </c>
      <c r="E258">
        <f t="shared" si="26"/>
        <v>1008203</v>
      </c>
      <c r="F258">
        <f>INDEX(索引!$P$5:$AC$12,MATCH($D258,索引!$M$5:$M$12,0),MATCH(F$6,索引!$P$4:$AC$4,0))*ROUND(VLOOKUP($B258,原始数值!$A:$E,F$2,0)*VLOOKUP($C258,索引!$A:$D,2,0)*VLOOKUP(D258,索引!$M:$X,索引!$T$1,0),F$3)</f>
        <v>0</v>
      </c>
      <c r="G258">
        <f>INDEX(索引!$P$5:$AC$12,MATCH($D258,索引!$M$5:$M$12,0),MATCH(G$6,索引!$P$4:$AC$4,0))*ROUND(VLOOKUP($B258,原始数值!$A:$E,G$2,0)*VLOOKUP($C258,索引!$A:$D,2,0),G$3)</f>
        <v>0</v>
      </c>
      <c r="H258">
        <f>INDEX(索引!$P$5:$AC$12,MATCH($D258,索引!$M$5:$M$12,0),MATCH(H$6,索引!$P$4:$AC$4,0))*ROUND(VLOOKUP($B258,原始数值!$A:$E,H$2,0)*VLOOKUP($C258,索引!$A:$D,2,0),H$3)</f>
        <v>138</v>
      </c>
      <c r="I258">
        <f>INDEX(索引!$P$5:$AC$12,MATCH($D258,索引!$M$5:$M$12,0),MATCH(I$6,索引!$P$4:$AC$4,0))*ROUND(VLOOKUP($B258,原始数值!$A:$E,I$2,0)*VLOOKUP($C258,索引!$A:$D,2,0),I$3)</f>
        <v>0</v>
      </c>
      <c r="J258">
        <f>VLOOKUP($D258,索引!$M:$U,J$2,0)</f>
        <v>0</v>
      </c>
      <c r="K258">
        <f>VLOOKUP($D258,索引!$M:$X,K$2,0)*(VLOOKUP($C258,索引!$A:$I,K$2-5,0)/100)</f>
        <v>0</v>
      </c>
      <c r="L258">
        <f>VLOOKUP($D258,索引!$M:$X,L$2,0)*(VLOOKUP($C258,索引!$A:$I,L$2-5,0)/100)</f>
        <v>0</v>
      </c>
      <c r="M258">
        <f>VLOOKUP($D258,索引!$M:$Y,M$2,0)*(VLOOKUP($C258,索引!$A:$J,M$2-5,0)/100)</f>
        <v>0</v>
      </c>
      <c r="N258">
        <f>VLOOKUP($D258,索引!$M:$Z,N$2,0)*(VLOOKUP($C258,索引!$A:$K,N$2-5,0)/100)</f>
        <v>0</v>
      </c>
      <c r="P258">
        <f t="shared" si="25"/>
        <v>1022203</v>
      </c>
      <c r="Q258" t="str">
        <f t="shared" si="27"/>
        <v>EquipName_1022203</v>
      </c>
      <c r="R258" t="str">
        <f>INDEX(索引!$AF$5:$AI$29,MATCH($B258,索引!$AE$5:$AE$29,0),MATCH($C258,索引!$AF$4:$AI$4))&amp;VLOOKUP($D258,索引!$M$4:$N$12,2,0)</f>
        <v>黄蜂头盔</v>
      </c>
      <c r="S258" t="str">
        <f>INDEX(索引!$AL$5:$AO$29,MATCH($B258,索引!$AK$5:$AK$29,0),MATCH($C258,索引!$AL$4:$AO$4))&amp;" "&amp;VLOOKUP($D258,索引!$M$4:$O$12,3,0)</f>
        <v>Wasp Helmet</v>
      </c>
    </row>
    <row r="259" spans="1:19" x14ac:dyDescent="0.2">
      <c r="A259">
        <f t="shared" si="24"/>
        <v>1022204</v>
      </c>
      <c r="B259" s="16">
        <v>22</v>
      </c>
      <c r="C259" s="14">
        <f t="shared" si="31"/>
        <v>2</v>
      </c>
      <c r="D259">
        <f t="shared" si="32"/>
        <v>4</v>
      </c>
      <c r="E259">
        <f t="shared" si="26"/>
        <v>1008204</v>
      </c>
      <c r="F259">
        <f>INDEX(索引!$P$5:$AC$12,MATCH($D259,索引!$M$5:$M$12,0),MATCH(F$6,索引!$P$4:$AC$4,0))*ROUND(VLOOKUP($B259,原始数值!$A:$E,F$2,0)*VLOOKUP($C259,索引!$A:$D,2,0)*VLOOKUP(D259,索引!$M:$X,索引!$T$1,0),F$3)</f>
        <v>0</v>
      </c>
      <c r="G259">
        <f>INDEX(索引!$P$5:$AC$12,MATCH($D259,索引!$M$5:$M$12,0),MATCH(G$6,索引!$P$4:$AC$4,0))*ROUND(VLOOKUP($B259,原始数值!$A:$E,G$2,0)*VLOOKUP($C259,索引!$A:$D,2,0),G$3)</f>
        <v>0</v>
      </c>
      <c r="H259">
        <f>INDEX(索引!$P$5:$AC$12,MATCH($D259,索引!$M$5:$M$12,0),MATCH(H$6,索引!$P$4:$AC$4,0))*ROUND(VLOOKUP($B259,原始数值!$A:$E,H$2,0)*VLOOKUP($C259,索引!$A:$D,2,0),H$3)</f>
        <v>0</v>
      </c>
      <c r="I259">
        <f>INDEX(索引!$P$5:$AC$12,MATCH($D259,索引!$M$5:$M$12,0),MATCH(I$6,索引!$P$4:$AC$4,0))*ROUND(VLOOKUP($B259,原始数值!$A:$E,I$2,0)*VLOOKUP($C259,索引!$A:$D,2,0),I$3)</f>
        <v>22</v>
      </c>
      <c r="J259">
        <f>VLOOKUP($D259,索引!$M:$U,J$2,0)</f>
        <v>0</v>
      </c>
      <c r="K259">
        <f>VLOOKUP($D259,索引!$M:$X,K$2,0)*(VLOOKUP($C259,索引!$A:$I,K$2-5,0)/100)</f>
        <v>0</v>
      </c>
      <c r="L259">
        <f>VLOOKUP($D259,索引!$M:$X,L$2,0)*(VLOOKUP($C259,索引!$A:$I,L$2-5,0)/100)</f>
        <v>0</v>
      </c>
      <c r="M259">
        <f>VLOOKUP($D259,索引!$M:$Y,M$2,0)*(VLOOKUP($C259,索引!$A:$J,M$2-5,0)/100)</f>
        <v>0</v>
      </c>
      <c r="N259">
        <f>VLOOKUP($D259,索引!$M:$Z,N$2,0)*(VLOOKUP($C259,索引!$A:$K,N$2-5,0)/100)</f>
        <v>0</v>
      </c>
      <c r="P259">
        <f t="shared" si="25"/>
        <v>1022204</v>
      </c>
      <c r="Q259" t="str">
        <f t="shared" si="27"/>
        <v>EquipName_1022204</v>
      </c>
      <c r="R259" t="str">
        <f>INDEX(索引!$AF$5:$AI$29,MATCH($B259,索引!$AE$5:$AE$29,0),MATCH($C259,索引!$AF$4:$AI$4))&amp;VLOOKUP($D259,索引!$M$4:$N$12,2,0)</f>
        <v>黄蜂鞋子</v>
      </c>
      <c r="S259" t="str">
        <f>INDEX(索引!$AL$5:$AO$29,MATCH($B259,索引!$AK$5:$AK$29,0),MATCH($C259,索引!$AL$4:$AO$4))&amp;" "&amp;VLOOKUP($D259,索引!$M$4:$O$12,3,0)</f>
        <v>Wasp Boots</v>
      </c>
    </row>
    <row r="260" spans="1:19" x14ac:dyDescent="0.2">
      <c r="A260">
        <f t="shared" si="24"/>
        <v>1022311</v>
      </c>
      <c r="B260" s="16">
        <v>22</v>
      </c>
      <c r="C260" s="30">
        <f t="shared" si="31"/>
        <v>3</v>
      </c>
      <c r="D260">
        <f t="shared" si="32"/>
        <v>11</v>
      </c>
      <c r="E260">
        <f t="shared" si="26"/>
        <v>1008311</v>
      </c>
      <c r="F260">
        <f>INDEX(索引!$P$5:$AC$12,MATCH($D260,索引!$M$5:$M$12,0),MATCH(F$6,索引!$P$4:$AC$4,0))*ROUND(VLOOKUP($B260,原始数值!$A:$E,F$2,0)*VLOOKUP($C260,索引!$A:$D,2,0)*VLOOKUP(D260,索引!$M:$X,索引!$T$1,0),F$3)</f>
        <v>71</v>
      </c>
      <c r="G260">
        <f>INDEX(索引!$P$5:$AC$12,MATCH($D260,索引!$M$5:$M$12,0),MATCH(G$6,索引!$P$4:$AC$4,0))*ROUND(VLOOKUP($B260,原始数值!$A:$E,G$2,0)*VLOOKUP($C260,索引!$A:$D,2,0),G$3)</f>
        <v>0</v>
      </c>
      <c r="H260">
        <f>INDEX(索引!$P$5:$AC$12,MATCH($D260,索引!$M$5:$M$12,0),MATCH(H$6,索引!$P$4:$AC$4,0))*ROUND(VLOOKUP($B260,原始数值!$A:$E,H$2,0)*VLOOKUP($C260,索引!$A:$D,2,0),H$3)</f>
        <v>0</v>
      </c>
      <c r="I260">
        <f>INDEX(索引!$P$5:$AC$12,MATCH($D260,索引!$M$5:$M$12,0),MATCH(I$6,索引!$P$4:$AC$4,0))*ROUND(VLOOKUP($B260,原始数值!$A:$E,I$2,0)*VLOOKUP($C260,索引!$A:$D,2,0),I$3)</f>
        <v>0</v>
      </c>
      <c r="J260">
        <f>VLOOKUP($D260,索引!$M:$U,J$2,0)</f>
        <v>2</v>
      </c>
      <c r="K260">
        <f>VLOOKUP($D260,索引!$M:$X,K$2,0)*(VLOOKUP($C260,索引!$A:$I,K$2-5,0)/100)</f>
        <v>0.2</v>
      </c>
      <c r="L260">
        <f>VLOOKUP($D260,索引!$M:$X,L$2,0)*(VLOOKUP($C260,索引!$A:$I,L$2-5,0)/100)</f>
        <v>0</v>
      </c>
      <c r="M260">
        <f>VLOOKUP($D260,索引!$M:$Y,M$2,0)*(VLOOKUP($C260,索引!$A:$J,M$2-5,0)/100)</f>
        <v>0</v>
      </c>
      <c r="N260">
        <f>VLOOKUP($D260,索引!$M:$Z,N$2,0)*(VLOOKUP($C260,索引!$A:$K,N$2-5,0)/100)</f>
        <v>0</v>
      </c>
      <c r="P260">
        <f t="shared" si="25"/>
        <v>1022311</v>
      </c>
      <c r="Q260" t="str">
        <f t="shared" si="27"/>
        <v>EquipName_1022311</v>
      </c>
      <c r="R260" t="str">
        <f>INDEX(索引!$AF$5:$AI$29,MATCH($B260,索引!$AE$5:$AE$29,0),MATCH($C260,索引!$AF$4:$AI$4))&amp;VLOOKUP($D260,索引!$M$4:$N$12,2,0)</f>
        <v>黄蜂剑</v>
      </c>
      <c r="S260" t="str">
        <f>INDEX(索引!$AL$5:$AO$29,MATCH($B260,索引!$AK$5:$AK$29,0),MATCH($C260,索引!$AL$4:$AO$4))&amp;" "&amp;VLOOKUP($D260,索引!$M$4:$O$12,3,0)</f>
        <v>Wasp Sword</v>
      </c>
    </row>
    <row r="261" spans="1:19" x14ac:dyDescent="0.2">
      <c r="A261">
        <f t="shared" si="24"/>
        <v>1022312</v>
      </c>
      <c r="B261" s="16">
        <v>22</v>
      </c>
      <c r="C261" s="30">
        <f t="shared" si="31"/>
        <v>3</v>
      </c>
      <c r="D261">
        <f t="shared" si="32"/>
        <v>12</v>
      </c>
      <c r="E261">
        <f t="shared" si="26"/>
        <v>1008312</v>
      </c>
      <c r="F261">
        <f>INDEX(索引!$P$5:$AC$12,MATCH($D261,索引!$M$5:$M$12,0),MATCH(F$6,索引!$P$4:$AC$4,0))*ROUND(VLOOKUP($B261,原始数值!$A:$E,F$2,0)*VLOOKUP($C261,索引!$A:$D,2,0)*VLOOKUP(D261,索引!$M:$X,索引!$T$1,0),F$3)</f>
        <v>85</v>
      </c>
      <c r="G261">
        <f>INDEX(索引!$P$5:$AC$12,MATCH($D261,索引!$M$5:$M$12,0),MATCH(G$6,索引!$P$4:$AC$4,0))*ROUND(VLOOKUP($B261,原始数值!$A:$E,G$2,0)*VLOOKUP($C261,索引!$A:$D,2,0),G$3)</f>
        <v>0</v>
      </c>
      <c r="H261">
        <f>INDEX(索引!$P$5:$AC$12,MATCH($D261,索引!$M$5:$M$12,0),MATCH(H$6,索引!$P$4:$AC$4,0))*ROUND(VLOOKUP($B261,原始数值!$A:$E,H$2,0)*VLOOKUP($C261,索引!$A:$D,2,0),H$3)</f>
        <v>0</v>
      </c>
      <c r="I261">
        <f>INDEX(索引!$P$5:$AC$12,MATCH($D261,索引!$M$5:$M$12,0),MATCH(I$6,索引!$P$4:$AC$4,0))*ROUND(VLOOKUP($B261,原始数值!$A:$E,I$2,0)*VLOOKUP($C261,索引!$A:$D,2,0),I$3)</f>
        <v>0</v>
      </c>
      <c r="J261">
        <f>VLOOKUP($D261,索引!$M:$U,J$2,0)</f>
        <v>1</v>
      </c>
      <c r="K261">
        <f>VLOOKUP($D261,索引!$M:$X,K$2,0)*(VLOOKUP($C261,索引!$A:$I,K$2-5,0)/100)</f>
        <v>0</v>
      </c>
      <c r="L261">
        <f>VLOOKUP($D261,索引!$M:$X,L$2,0)*(VLOOKUP($C261,索引!$A:$I,L$2-5,0)/100)</f>
        <v>0</v>
      </c>
      <c r="M261">
        <f>VLOOKUP($D261,索引!$M:$Y,M$2,0)*(VLOOKUP($C261,索引!$A:$J,M$2-5,0)/100)</f>
        <v>42</v>
      </c>
      <c r="N261">
        <f>VLOOKUP($D261,索引!$M:$Z,N$2,0)*(VLOOKUP($C261,索引!$A:$K,N$2-5,0)/100)</f>
        <v>0</v>
      </c>
      <c r="P261">
        <f t="shared" si="25"/>
        <v>1022312</v>
      </c>
      <c r="Q261" t="str">
        <f t="shared" si="27"/>
        <v>EquipName_1022312</v>
      </c>
      <c r="R261" t="str">
        <f>INDEX(索引!$AF$5:$AI$29,MATCH($B261,索引!$AE$5:$AE$29,0),MATCH($C261,索引!$AF$4:$AI$4))&amp;VLOOKUP($D261,索引!$M$4:$N$12,2,0)</f>
        <v>黄蜂杖</v>
      </c>
      <c r="S261" t="str">
        <f>INDEX(索引!$AL$5:$AO$29,MATCH($B261,索引!$AK$5:$AK$29,0),MATCH($C261,索引!$AL$4:$AO$4))&amp;" "&amp;VLOOKUP($D261,索引!$M$4:$O$12,3,0)</f>
        <v>Wasp Staff</v>
      </c>
    </row>
    <row r="262" spans="1:19" x14ac:dyDescent="0.2">
      <c r="A262">
        <f t="shared" si="24"/>
        <v>1022313</v>
      </c>
      <c r="B262" s="16">
        <v>22</v>
      </c>
      <c r="C262" s="30">
        <f t="shared" si="31"/>
        <v>3</v>
      </c>
      <c r="D262">
        <f t="shared" si="32"/>
        <v>13</v>
      </c>
      <c r="E262">
        <f t="shared" si="26"/>
        <v>1008313</v>
      </c>
      <c r="F262">
        <f>INDEX(索引!$P$5:$AC$12,MATCH($D262,索引!$M$5:$M$12,0),MATCH(F$6,索引!$P$4:$AC$4,0))*ROUND(VLOOKUP($B262,原始数值!$A:$E,F$2,0)*VLOOKUP($C262,索引!$A:$D,2,0)*VLOOKUP(D262,索引!$M:$X,索引!$T$1,0),F$3)</f>
        <v>78</v>
      </c>
      <c r="G262">
        <f>INDEX(索引!$P$5:$AC$12,MATCH($D262,索引!$M$5:$M$12,0),MATCH(G$6,索引!$P$4:$AC$4,0))*ROUND(VLOOKUP($B262,原始数值!$A:$E,G$2,0)*VLOOKUP($C262,索引!$A:$D,2,0),G$3)</f>
        <v>0</v>
      </c>
      <c r="H262">
        <f>INDEX(索引!$P$5:$AC$12,MATCH($D262,索引!$M$5:$M$12,0),MATCH(H$6,索引!$P$4:$AC$4,0))*ROUND(VLOOKUP($B262,原始数值!$A:$E,H$2,0)*VLOOKUP($C262,索引!$A:$D,2,0),H$3)</f>
        <v>0</v>
      </c>
      <c r="I262">
        <f>INDEX(索引!$P$5:$AC$12,MATCH($D262,索引!$M$5:$M$12,0),MATCH(I$6,索引!$P$4:$AC$4,0))*ROUND(VLOOKUP($B262,原始数值!$A:$E,I$2,0)*VLOOKUP($C262,索引!$A:$D,2,0),I$3)</f>
        <v>0</v>
      </c>
      <c r="J262">
        <f>VLOOKUP($D262,索引!$M:$U,J$2,0)</f>
        <v>1.75</v>
      </c>
      <c r="K262">
        <f>VLOOKUP($D262,索引!$M:$X,K$2,0)*(VLOOKUP($C262,索引!$A:$I,K$2-5,0)/100)</f>
        <v>0</v>
      </c>
      <c r="L262">
        <f>VLOOKUP($D262,索引!$M:$X,L$2,0)*(VLOOKUP($C262,索引!$A:$I,L$2-5,0)/100)</f>
        <v>56</v>
      </c>
      <c r="M262">
        <f>VLOOKUP($D262,索引!$M:$Y,M$2,0)*(VLOOKUP($C262,索引!$A:$J,M$2-5,0)/100)</f>
        <v>0</v>
      </c>
      <c r="N262">
        <f>VLOOKUP($D262,索引!$M:$Z,N$2,0)*(VLOOKUP($C262,索引!$A:$K,N$2-5,0)/100)</f>
        <v>0</v>
      </c>
      <c r="P262">
        <f t="shared" si="25"/>
        <v>1022313</v>
      </c>
      <c r="Q262" t="str">
        <f t="shared" si="27"/>
        <v>EquipName_1022313</v>
      </c>
      <c r="R262" t="str">
        <f>INDEX(索引!$AF$5:$AI$29,MATCH($B262,索引!$AE$5:$AE$29,0),MATCH($C262,索引!$AF$4:$AI$4))&amp;VLOOKUP($D262,索引!$M$4:$N$12,2,0)</f>
        <v>黄蜂弓</v>
      </c>
      <c r="S262" t="str">
        <f>INDEX(索引!$AL$5:$AO$29,MATCH($B262,索引!$AK$5:$AK$29,0),MATCH($C262,索引!$AL$4:$AO$4))&amp;" "&amp;VLOOKUP($D262,索引!$M$4:$O$12,3,0)</f>
        <v>Wasp Bow</v>
      </c>
    </row>
    <row r="263" spans="1:19" x14ac:dyDescent="0.2">
      <c r="A263">
        <f t="shared" si="24"/>
        <v>1022302</v>
      </c>
      <c r="B263" s="16">
        <v>22</v>
      </c>
      <c r="C263" s="30">
        <f t="shared" si="31"/>
        <v>3</v>
      </c>
      <c r="D263">
        <f t="shared" si="32"/>
        <v>2</v>
      </c>
      <c r="E263">
        <f t="shared" si="26"/>
        <v>1008302</v>
      </c>
      <c r="F263">
        <f>INDEX(索引!$P$5:$AC$12,MATCH($D263,索引!$M$5:$M$12,0),MATCH(F$6,索引!$P$4:$AC$4,0))*ROUND(VLOOKUP($B263,原始数值!$A:$E,F$2,0)*VLOOKUP($C263,索引!$A:$D,2,0)*VLOOKUP(D263,索引!$M:$X,索引!$T$1,0),F$3)</f>
        <v>0</v>
      </c>
      <c r="G263">
        <f>INDEX(索引!$P$5:$AC$12,MATCH($D263,索引!$M$5:$M$12,0),MATCH(G$6,索引!$P$4:$AC$4,0))*ROUND(VLOOKUP($B263,原始数值!$A:$E,G$2,0)*VLOOKUP($C263,索引!$A:$D,2,0),G$3)</f>
        <v>390</v>
      </c>
      <c r="H263">
        <f>INDEX(索引!$P$5:$AC$12,MATCH($D263,索引!$M$5:$M$12,0),MATCH(H$6,索引!$P$4:$AC$4,0))*ROUND(VLOOKUP($B263,原始数值!$A:$E,H$2,0)*VLOOKUP($C263,索引!$A:$D,2,0),H$3)</f>
        <v>0</v>
      </c>
      <c r="I263">
        <f>INDEX(索引!$P$5:$AC$12,MATCH($D263,索引!$M$5:$M$12,0),MATCH(I$6,索引!$P$4:$AC$4,0))*ROUND(VLOOKUP($B263,原始数值!$A:$E,I$2,0)*VLOOKUP($C263,索引!$A:$D,2,0),I$3)</f>
        <v>0</v>
      </c>
      <c r="J263">
        <f>VLOOKUP($D263,索引!$M:$U,J$2,0)</f>
        <v>0</v>
      </c>
      <c r="K263">
        <f>VLOOKUP($D263,索引!$M:$X,K$2,0)*(VLOOKUP($C263,索引!$A:$I,K$2-5,0)/100)</f>
        <v>0</v>
      </c>
      <c r="L263">
        <f>VLOOKUP($D263,索引!$M:$X,L$2,0)*(VLOOKUP($C263,索引!$A:$I,L$2-5,0)/100)</f>
        <v>0</v>
      </c>
      <c r="M263">
        <f>VLOOKUP($D263,索引!$M:$Y,M$2,0)*(VLOOKUP($C263,索引!$A:$J,M$2-5,0)/100)</f>
        <v>0</v>
      </c>
      <c r="N263">
        <f>VLOOKUP($D263,索引!$M:$Z,N$2,0)*(VLOOKUP($C263,索引!$A:$K,N$2-5,0)/100)</f>
        <v>0</v>
      </c>
      <c r="P263">
        <f t="shared" si="25"/>
        <v>1022302</v>
      </c>
      <c r="Q263" t="str">
        <f t="shared" si="27"/>
        <v>EquipName_1022302</v>
      </c>
      <c r="R263" t="str">
        <f>INDEX(索引!$AF$5:$AI$29,MATCH($B263,索引!$AE$5:$AE$29,0),MATCH($C263,索引!$AF$4:$AI$4))&amp;VLOOKUP($D263,索引!$M$4:$N$12,2,0)</f>
        <v>黄蜂护甲</v>
      </c>
      <c r="S263" t="str">
        <f>INDEX(索引!$AL$5:$AO$29,MATCH($B263,索引!$AK$5:$AK$29,0),MATCH($C263,索引!$AL$4:$AO$4))&amp;" "&amp;VLOOKUP($D263,索引!$M$4:$O$12,3,0)</f>
        <v>Wasp Armor</v>
      </c>
    </row>
    <row r="264" spans="1:19" x14ac:dyDescent="0.2">
      <c r="A264">
        <f t="shared" ref="A264:A327" si="33">B264*1000+C264*100+D264+1000000</f>
        <v>1022303</v>
      </c>
      <c r="B264" s="16">
        <v>22</v>
      </c>
      <c r="C264" s="30">
        <f t="shared" si="31"/>
        <v>3</v>
      </c>
      <c r="D264">
        <f t="shared" si="32"/>
        <v>3</v>
      </c>
      <c r="E264">
        <f t="shared" si="26"/>
        <v>1008303</v>
      </c>
      <c r="F264">
        <f>INDEX(索引!$P$5:$AC$12,MATCH($D264,索引!$M$5:$M$12,0),MATCH(F$6,索引!$P$4:$AC$4,0))*ROUND(VLOOKUP($B264,原始数值!$A:$E,F$2,0)*VLOOKUP($C264,索引!$A:$D,2,0)*VLOOKUP(D264,索引!$M:$X,索引!$T$1,0),F$3)</f>
        <v>0</v>
      </c>
      <c r="G264">
        <f>INDEX(索引!$P$5:$AC$12,MATCH($D264,索引!$M$5:$M$12,0),MATCH(G$6,索引!$P$4:$AC$4,0))*ROUND(VLOOKUP($B264,原始数值!$A:$E,G$2,0)*VLOOKUP($C264,索引!$A:$D,2,0),G$3)</f>
        <v>0</v>
      </c>
      <c r="H264">
        <f>INDEX(索引!$P$5:$AC$12,MATCH($D264,索引!$M$5:$M$12,0),MATCH(H$6,索引!$P$4:$AC$4,0))*ROUND(VLOOKUP($B264,原始数值!$A:$E,H$2,0)*VLOOKUP($C264,索引!$A:$D,2,0),H$3)</f>
        <v>207</v>
      </c>
      <c r="I264">
        <f>INDEX(索引!$P$5:$AC$12,MATCH($D264,索引!$M$5:$M$12,0),MATCH(I$6,索引!$P$4:$AC$4,0))*ROUND(VLOOKUP($B264,原始数值!$A:$E,I$2,0)*VLOOKUP($C264,索引!$A:$D,2,0),I$3)</f>
        <v>0</v>
      </c>
      <c r="J264">
        <f>VLOOKUP($D264,索引!$M:$U,J$2,0)</f>
        <v>0</v>
      </c>
      <c r="K264">
        <f>VLOOKUP($D264,索引!$M:$X,K$2,0)*(VLOOKUP($C264,索引!$A:$I,K$2-5,0)/100)</f>
        <v>0</v>
      </c>
      <c r="L264">
        <f>VLOOKUP($D264,索引!$M:$X,L$2,0)*(VLOOKUP($C264,索引!$A:$I,L$2-5,0)/100)</f>
        <v>0</v>
      </c>
      <c r="M264">
        <f>VLOOKUP($D264,索引!$M:$Y,M$2,0)*(VLOOKUP($C264,索引!$A:$J,M$2-5,0)/100)</f>
        <v>0</v>
      </c>
      <c r="N264">
        <f>VLOOKUP($D264,索引!$M:$Z,N$2,0)*(VLOOKUP($C264,索引!$A:$K,N$2-5,0)/100)</f>
        <v>0</v>
      </c>
      <c r="P264">
        <f t="shared" ref="P264:P327" si="34">A264</f>
        <v>1022303</v>
      </c>
      <c r="Q264" t="str">
        <f t="shared" si="27"/>
        <v>EquipName_1022303</v>
      </c>
      <c r="R264" t="str">
        <f>INDEX(索引!$AF$5:$AI$29,MATCH($B264,索引!$AE$5:$AE$29,0),MATCH($C264,索引!$AF$4:$AI$4))&amp;VLOOKUP($D264,索引!$M$4:$N$12,2,0)</f>
        <v>黄蜂头盔</v>
      </c>
      <c r="S264" t="str">
        <f>INDEX(索引!$AL$5:$AO$29,MATCH($B264,索引!$AK$5:$AK$29,0),MATCH($C264,索引!$AL$4:$AO$4))&amp;" "&amp;VLOOKUP($D264,索引!$M$4:$O$12,3,0)</f>
        <v>Wasp Helmet</v>
      </c>
    </row>
    <row r="265" spans="1:19" x14ac:dyDescent="0.2">
      <c r="A265">
        <f t="shared" si="33"/>
        <v>1022304</v>
      </c>
      <c r="B265" s="16">
        <v>22</v>
      </c>
      <c r="C265" s="30">
        <f t="shared" si="31"/>
        <v>3</v>
      </c>
      <c r="D265">
        <f t="shared" si="32"/>
        <v>4</v>
      </c>
      <c r="E265">
        <f t="shared" ref="E265:E328" si="35">IF(B265&gt;8,8,B265)*1000+C265*100+D265+1000000</f>
        <v>1008304</v>
      </c>
      <c r="F265">
        <f>INDEX(索引!$P$5:$AC$12,MATCH($D265,索引!$M$5:$M$12,0),MATCH(F$6,索引!$P$4:$AC$4,0))*ROUND(VLOOKUP($B265,原始数值!$A:$E,F$2,0)*VLOOKUP($C265,索引!$A:$D,2,0)*VLOOKUP(D265,索引!$M:$X,索引!$T$1,0),F$3)</f>
        <v>0</v>
      </c>
      <c r="G265">
        <f>INDEX(索引!$P$5:$AC$12,MATCH($D265,索引!$M$5:$M$12,0),MATCH(G$6,索引!$P$4:$AC$4,0))*ROUND(VLOOKUP($B265,原始数值!$A:$E,G$2,0)*VLOOKUP($C265,索引!$A:$D,2,0),G$3)</f>
        <v>0</v>
      </c>
      <c r="H265">
        <f>INDEX(索引!$P$5:$AC$12,MATCH($D265,索引!$M$5:$M$12,0),MATCH(H$6,索引!$P$4:$AC$4,0))*ROUND(VLOOKUP($B265,原始数值!$A:$E,H$2,0)*VLOOKUP($C265,索引!$A:$D,2,0),H$3)</f>
        <v>0</v>
      </c>
      <c r="I265">
        <f>INDEX(索引!$P$5:$AC$12,MATCH($D265,索引!$M$5:$M$12,0),MATCH(I$6,索引!$P$4:$AC$4,0))*ROUND(VLOOKUP($B265,原始数值!$A:$E,I$2,0)*VLOOKUP($C265,索引!$A:$D,2,0),I$3)</f>
        <v>33</v>
      </c>
      <c r="J265">
        <f>VLOOKUP($D265,索引!$M:$U,J$2,0)</f>
        <v>0</v>
      </c>
      <c r="K265">
        <f>VLOOKUP($D265,索引!$M:$X,K$2,0)*(VLOOKUP($C265,索引!$A:$I,K$2-5,0)/100)</f>
        <v>0</v>
      </c>
      <c r="L265">
        <f>VLOOKUP($D265,索引!$M:$X,L$2,0)*(VLOOKUP($C265,索引!$A:$I,L$2-5,0)/100)</f>
        <v>0</v>
      </c>
      <c r="M265">
        <f>VLOOKUP($D265,索引!$M:$Y,M$2,0)*(VLOOKUP($C265,索引!$A:$J,M$2-5,0)/100)</f>
        <v>0</v>
      </c>
      <c r="N265">
        <f>VLOOKUP($D265,索引!$M:$Z,N$2,0)*(VLOOKUP($C265,索引!$A:$K,N$2-5,0)/100)</f>
        <v>0</v>
      </c>
      <c r="P265">
        <f t="shared" si="34"/>
        <v>1022304</v>
      </c>
      <c r="Q265" t="str">
        <f t="shared" ref="Q265:Q328" si="36">"EquipName_"&amp;P265</f>
        <v>EquipName_1022304</v>
      </c>
      <c r="R265" t="str">
        <f>INDEX(索引!$AF$5:$AI$29,MATCH($B265,索引!$AE$5:$AE$29,0),MATCH($C265,索引!$AF$4:$AI$4))&amp;VLOOKUP($D265,索引!$M$4:$N$12,2,0)</f>
        <v>黄蜂鞋子</v>
      </c>
      <c r="S265" t="str">
        <f>INDEX(索引!$AL$5:$AO$29,MATCH($B265,索引!$AK$5:$AK$29,0),MATCH($C265,索引!$AL$4:$AO$4))&amp;" "&amp;VLOOKUP($D265,索引!$M$4:$O$12,3,0)</f>
        <v>Wasp Boots</v>
      </c>
    </row>
    <row r="266" spans="1:19" x14ac:dyDescent="0.2">
      <c r="A266">
        <f t="shared" si="33"/>
        <v>1022411</v>
      </c>
      <c r="B266" s="16">
        <v>22</v>
      </c>
      <c r="C266" s="11">
        <f t="shared" si="31"/>
        <v>4</v>
      </c>
      <c r="D266">
        <f t="shared" si="32"/>
        <v>11</v>
      </c>
      <c r="E266">
        <f t="shared" si="35"/>
        <v>1008411</v>
      </c>
      <c r="F266">
        <f>INDEX(索引!$P$5:$AC$12,MATCH($D266,索引!$M$5:$M$12,0),MATCH(F$6,索引!$P$4:$AC$4,0))*ROUND(VLOOKUP($B266,原始数值!$A:$E,F$2,0)*VLOOKUP($C266,索引!$A:$D,2,0)*VLOOKUP(D266,索引!$M:$X,索引!$T$1,0),F$3)</f>
        <v>94</v>
      </c>
      <c r="G266">
        <f>INDEX(索引!$P$5:$AC$12,MATCH($D266,索引!$M$5:$M$12,0),MATCH(G$6,索引!$P$4:$AC$4,0))*ROUND(VLOOKUP($B266,原始数值!$A:$E,G$2,0)*VLOOKUP($C266,索引!$A:$D,2,0),G$3)</f>
        <v>0</v>
      </c>
      <c r="H266">
        <f>INDEX(索引!$P$5:$AC$12,MATCH($D266,索引!$M$5:$M$12,0),MATCH(H$6,索引!$P$4:$AC$4,0))*ROUND(VLOOKUP($B266,原始数值!$A:$E,H$2,0)*VLOOKUP($C266,索引!$A:$D,2,0),H$3)</f>
        <v>0</v>
      </c>
      <c r="I266">
        <f>INDEX(索引!$P$5:$AC$12,MATCH($D266,索引!$M$5:$M$12,0),MATCH(I$6,索引!$P$4:$AC$4,0))*ROUND(VLOOKUP($B266,原始数值!$A:$E,I$2,0)*VLOOKUP($C266,索引!$A:$D,2,0),I$3)</f>
        <v>0</v>
      </c>
      <c r="J266">
        <f>VLOOKUP($D266,索引!$M:$U,J$2,0)</f>
        <v>2</v>
      </c>
      <c r="K266">
        <f>VLOOKUP($D266,索引!$M:$X,K$2,0)*(VLOOKUP($C266,索引!$A:$I,K$2-5,0)/100)</f>
        <v>0.35000000000000003</v>
      </c>
      <c r="L266">
        <f>VLOOKUP($D266,索引!$M:$X,L$2,0)*(VLOOKUP($C266,索引!$A:$I,L$2-5,0)/100)</f>
        <v>0</v>
      </c>
      <c r="M266">
        <f>VLOOKUP($D266,索引!$M:$Y,M$2,0)*(VLOOKUP($C266,索引!$A:$J,M$2-5,0)/100)</f>
        <v>0</v>
      </c>
      <c r="N266">
        <f>VLOOKUP($D266,索引!$M:$Z,N$2,0)*(VLOOKUP($C266,索引!$A:$K,N$2-5,0)/100)</f>
        <v>0</v>
      </c>
      <c r="P266">
        <f t="shared" si="34"/>
        <v>1022411</v>
      </c>
      <c r="Q266" t="str">
        <f t="shared" si="36"/>
        <v>EquipName_1022411</v>
      </c>
      <c r="R266" t="str">
        <f>INDEX(索引!$AF$5:$AI$29,MATCH($B266,索引!$AE$5:$AE$29,0),MATCH($C266,索引!$AF$4:$AI$4))&amp;VLOOKUP($D266,索引!$M$4:$N$12,2,0)</f>
        <v>大黄蜂剑</v>
      </c>
      <c r="S266" t="str">
        <f>INDEX(索引!$AL$5:$AO$29,MATCH($B266,索引!$AK$5:$AK$29,0),MATCH($C266,索引!$AL$4:$AO$4))&amp;" "&amp;VLOOKUP($D266,索引!$M$4:$O$12,3,0)</f>
        <v>Bumblebee Sword</v>
      </c>
    </row>
    <row r="267" spans="1:19" x14ac:dyDescent="0.2">
      <c r="A267">
        <f t="shared" si="33"/>
        <v>1022412</v>
      </c>
      <c r="B267" s="16">
        <v>22</v>
      </c>
      <c r="C267" s="11">
        <f t="shared" si="31"/>
        <v>4</v>
      </c>
      <c r="D267">
        <f t="shared" si="32"/>
        <v>12</v>
      </c>
      <c r="E267">
        <f t="shared" si="35"/>
        <v>1008412</v>
      </c>
      <c r="F267">
        <f>INDEX(索引!$P$5:$AC$12,MATCH($D267,索引!$M$5:$M$12,0),MATCH(F$6,索引!$P$4:$AC$4,0))*ROUND(VLOOKUP($B267,原始数值!$A:$E,F$2,0)*VLOOKUP($C267,索引!$A:$D,2,0)*VLOOKUP(D267,索引!$M:$X,索引!$T$1,0),F$3)</f>
        <v>113</v>
      </c>
      <c r="G267">
        <f>INDEX(索引!$P$5:$AC$12,MATCH($D267,索引!$M$5:$M$12,0),MATCH(G$6,索引!$P$4:$AC$4,0))*ROUND(VLOOKUP($B267,原始数值!$A:$E,G$2,0)*VLOOKUP($C267,索引!$A:$D,2,0),G$3)</f>
        <v>0</v>
      </c>
      <c r="H267">
        <f>INDEX(索引!$P$5:$AC$12,MATCH($D267,索引!$M$5:$M$12,0),MATCH(H$6,索引!$P$4:$AC$4,0))*ROUND(VLOOKUP($B267,原始数值!$A:$E,H$2,0)*VLOOKUP($C267,索引!$A:$D,2,0),H$3)</f>
        <v>0</v>
      </c>
      <c r="I267">
        <f>INDEX(索引!$P$5:$AC$12,MATCH($D267,索引!$M$5:$M$12,0),MATCH(I$6,索引!$P$4:$AC$4,0))*ROUND(VLOOKUP($B267,原始数值!$A:$E,I$2,0)*VLOOKUP($C267,索引!$A:$D,2,0),I$3)</f>
        <v>0</v>
      </c>
      <c r="J267">
        <f>VLOOKUP($D267,索引!$M:$U,J$2,0)</f>
        <v>1</v>
      </c>
      <c r="K267">
        <f>VLOOKUP($D267,索引!$M:$X,K$2,0)*(VLOOKUP($C267,索引!$A:$I,K$2-5,0)/100)</f>
        <v>0</v>
      </c>
      <c r="L267">
        <f>VLOOKUP($D267,索引!$M:$X,L$2,0)*(VLOOKUP($C267,索引!$A:$I,L$2-5,0)/100)</f>
        <v>0</v>
      </c>
      <c r="M267">
        <f>VLOOKUP($D267,索引!$M:$Y,M$2,0)*(VLOOKUP($C267,索引!$A:$J,M$2-5,0)/100)</f>
        <v>54</v>
      </c>
      <c r="N267">
        <f>VLOOKUP($D267,索引!$M:$Z,N$2,0)*(VLOOKUP($C267,索引!$A:$K,N$2-5,0)/100)</f>
        <v>0</v>
      </c>
      <c r="P267">
        <f t="shared" si="34"/>
        <v>1022412</v>
      </c>
      <c r="Q267" t="str">
        <f t="shared" si="36"/>
        <v>EquipName_1022412</v>
      </c>
      <c r="R267" t="str">
        <f>INDEX(索引!$AF$5:$AI$29,MATCH($B267,索引!$AE$5:$AE$29,0),MATCH($C267,索引!$AF$4:$AI$4))&amp;VLOOKUP($D267,索引!$M$4:$N$12,2,0)</f>
        <v>大黄蜂杖</v>
      </c>
      <c r="S267" t="str">
        <f>INDEX(索引!$AL$5:$AO$29,MATCH($B267,索引!$AK$5:$AK$29,0),MATCH($C267,索引!$AL$4:$AO$4))&amp;" "&amp;VLOOKUP($D267,索引!$M$4:$O$12,3,0)</f>
        <v>Bumblebee Staff</v>
      </c>
    </row>
    <row r="268" spans="1:19" x14ac:dyDescent="0.2">
      <c r="A268">
        <f t="shared" si="33"/>
        <v>1022413</v>
      </c>
      <c r="B268" s="16">
        <v>22</v>
      </c>
      <c r="C268" s="11">
        <f t="shared" si="31"/>
        <v>4</v>
      </c>
      <c r="D268">
        <f t="shared" si="32"/>
        <v>13</v>
      </c>
      <c r="E268">
        <f t="shared" si="35"/>
        <v>1008413</v>
      </c>
      <c r="F268">
        <f>INDEX(索引!$P$5:$AC$12,MATCH($D268,索引!$M$5:$M$12,0),MATCH(F$6,索引!$P$4:$AC$4,0))*ROUND(VLOOKUP($B268,原始数值!$A:$E,F$2,0)*VLOOKUP($C268,索引!$A:$D,2,0)*VLOOKUP(D268,索引!$M:$X,索引!$T$1,0),F$3)</f>
        <v>103</v>
      </c>
      <c r="G268">
        <f>INDEX(索引!$P$5:$AC$12,MATCH($D268,索引!$M$5:$M$12,0),MATCH(G$6,索引!$P$4:$AC$4,0))*ROUND(VLOOKUP($B268,原始数值!$A:$E,G$2,0)*VLOOKUP($C268,索引!$A:$D,2,0),G$3)</f>
        <v>0</v>
      </c>
      <c r="H268">
        <f>INDEX(索引!$P$5:$AC$12,MATCH($D268,索引!$M$5:$M$12,0),MATCH(H$6,索引!$P$4:$AC$4,0))*ROUND(VLOOKUP($B268,原始数值!$A:$E,H$2,0)*VLOOKUP($C268,索引!$A:$D,2,0),H$3)</f>
        <v>0</v>
      </c>
      <c r="I268">
        <f>INDEX(索引!$P$5:$AC$12,MATCH($D268,索引!$M$5:$M$12,0),MATCH(I$6,索引!$P$4:$AC$4,0))*ROUND(VLOOKUP($B268,原始数值!$A:$E,I$2,0)*VLOOKUP($C268,索引!$A:$D,2,0),I$3)</f>
        <v>0</v>
      </c>
      <c r="J268">
        <f>VLOOKUP($D268,索引!$M:$U,J$2,0)</f>
        <v>1.75</v>
      </c>
      <c r="K268">
        <f>VLOOKUP($D268,索引!$M:$X,K$2,0)*(VLOOKUP($C268,索引!$A:$I,K$2-5,0)/100)</f>
        <v>0</v>
      </c>
      <c r="L268">
        <f>VLOOKUP($D268,索引!$M:$X,L$2,0)*(VLOOKUP($C268,索引!$A:$I,L$2-5,0)/100)</f>
        <v>72</v>
      </c>
      <c r="M268">
        <f>VLOOKUP($D268,索引!$M:$Y,M$2,0)*(VLOOKUP($C268,索引!$A:$J,M$2-5,0)/100)</f>
        <v>0</v>
      </c>
      <c r="N268">
        <f>VLOOKUP($D268,索引!$M:$Z,N$2,0)*(VLOOKUP($C268,索引!$A:$K,N$2-5,0)/100)</f>
        <v>0</v>
      </c>
      <c r="P268">
        <f t="shared" si="34"/>
        <v>1022413</v>
      </c>
      <c r="Q268" t="str">
        <f t="shared" si="36"/>
        <v>EquipName_1022413</v>
      </c>
      <c r="R268" t="str">
        <f>INDEX(索引!$AF$5:$AI$29,MATCH($B268,索引!$AE$5:$AE$29,0),MATCH($C268,索引!$AF$4:$AI$4))&amp;VLOOKUP($D268,索引!$M$4:$N$12,2,0)</f>
        <v>大黄蜂弓</v>
      </c>
      <c r="S268" t="str">
        <f>INDEX(索引!$AL$5:$AO$29,MATCH($B268,索引!$AK$5:$AK$29,0),MATCH($C268,索引!$AL$4:$AO$4))&amp;" "&amp;VLOOKUP($D268,索引!$M$4:$O$12,3,0)</f>
        <v>Bumblebee Bow</v>
      </c>
    </row>
    <row r="269" spans="1:19" x14ac:dyDescent="0.2">
      <c r="A269">
        <f t="shared" si="33"/>
        <v>1022402</v>
      </c>
      <c r="B269" s="16">
        <v>22</v>
      </c>
      <c r="C269" s="11">
        <f t="shared" si="31"/>
        <v>4</v>
      </c>
      <c r="D269">
        <f t="shared" si="32"/>
        <v>2</v>
      </c>
      <c r="E269">
        <f t="shared" si="35"/>
        <v>1008402</v>
      </c>
      <c r="F269">
        <f>INDEX(索引!$P$5:$AC$12,MATCH($D269,索引!$M$5:$M$12,0),MATCH(F$6,索引!$P$4:$AC$4,0))*ROUND(VLOOKUP($B269,原始数值!$A:$E,F$2,0)*VLOOKUP($C269,索引!$A:$D,2,0)*VLOOKUP(D269,索引!$M:$X,索引!$T$1,0),F$3)</f>
        <v>0</v>
      </c>
      <c r="G269">
        <f>INDEX(索引!$P$5:$AC$12,MATCH($D269,索引!$M$5:$M$12,0),MATCH(G$6,索引!$P$4:$AC$4,0))*ROUND(VLOOKUP($B269,原始数值!$A:$E,G$2,0)*VLOOKUP($C269,索引!$A:$D,2,0),G$3)</f>
        <v>520</v>
      </c>
      <c r="H269">
        <f>INDEX(索引!$P$5:$AC$12,MATCH($D269,索引!$M$5:$M$12,0),MATCH(H$6,索引!$P$4:$AC$4,0))*ROUND(VLOOKUP($B269,原始数值!$A:$E,H$2,0)*VLOOKUP($C269,索引!$A:$D,2,0),H$3)</f>
        <v>0</v>
      </c>
      <c r="I269">
        <f>INDEX(索引!$P$5:$AC$12,MATCH($D269,索引!$M$5:$M$12,0),MATCH(I$6,索引!$P$4:$AC$4,0))*ROUND(VLOOKUP($B269,原始数值!$A:$E,I$2,0)*VLOOKUP($C269,索引!$A:$D,2,0),I$3)</f>
        <v>0</v>
      </c>
      <c r="J269">
        <f>VLOOKUP($D269,索引!$M:$U,J$2,0)</f>
        <v>0</v>
      </c>
      <c r="K269">
        <f>VLOOKUP($D269,索引!$M:$X,K$2,0)*(VLOOKUP($C269,索引!$A:$I,K$2-5,0)/100)</f>
        <v>0</v>
      </c>
      <c r="L269">
        <f>VLOOKUP($D269,索引!$M:$X,L$2,0)*(VLOOKUP($C269,索引!$A:$I,L$2-5,0)/100)</f>
        <v>0</v>
      </c>
      <c r="M269">
        <f>VLOOKUP($D269,索引!$M:$Y,M$2,0)*(VLOOKUP($C269,索引!$A:$J,M$2-5,0)/100)</f>
        <v>0</v>
      </c>
      <c r="N269">
        <f>VLOOKUP($D269,索引!$M:$Z,N$2,0)*(VLOOKUP($C269,索引!$A:$K,N$2-5,0)/100)</f>
        <v>0</v>
      </c>
      <c r="P269">
        <f t="shared" si="34"/>
        <v>1022402</v>
      </c>
      <c r="Q269" t="str">
        <f t="shared" si="36"/>
        <v>EquipName_1022402</v>
      </c>
      <c r="R269" t="str">
        <f>INDEX(索引!$AF$5:$AI$29,MATCH($B269,索引!$AE$5:$AE$29,0),MATCH($C269,索引!$AF$4:$AI$4))&amp;VLOOKUP($D269,索引!$M$4:$N$12,2,0)</f>
        <v>大黄蜂护甲</v>
      </c>
      <c r="S269" t="str">
        <f>INDEX(索引!$AL$5:$AO$29,MATCH($B269,索引!$AK$5:$AK$29,0),MATCH($C269,索引!$AL$4:$AO$4))&amp;" "&amp;VLOOKUP($D269,索引!$M$4:$O$12,3,0)</f>
        <v>Bumblebee Armor</v>
      </c>
    </row>
    <row r="270" spans="1:19" x14ac:dyDescent="0.2">
      <c r="A270">
        <f t="shared" si="33"/>
        <v>1022403</v>
      </c>
      <c r="B270" s="16">
        <v>22</v>
      </c>
      <c r="C270" s="11">
        <f t="shared" si="31"/>
        <v>4</v>
      </c>
      <c r="D270">
        <f t="shared" si="32"/>
        <v>3</v>
      </c>
      <c r="E270">
        <f t="shared" si="35"/>
        <v>1008403</v>
      </c>
      <c r="F270">
        <f>INDEX(索引!$P$5:$AC$12,MATCH($D270,索引!$M$5:$M$12,0),MATCH(F$6,索引!$P$4:$AC$4,0))*ROUND(VLOOKUP($B270,原始数值!$A:$E,F$2,0)*VLOOKUP($C270,索引!$A:$D,2,0)*VLOOKUP(D270,索引!$M:$X,索引!$T$1,0),F$3)</f>
        <v>0</v>
      </c>
      <c r="G270">
        <f>INDEX(索引!$P$5:$AC$12,MATCH($D270,索引!$M$5:$M$12,0),MATCH(G$6,索引!$P$4:$AC$4,0))*ROUND(VLOOKUP($B270,原始数值!$A:$E,G$2,0)*VLOOKUP($C270,索引!$A:$D,2,0),G$3)</f>
        <v>0</v>
      </c>
      <c r="H270">
        <f>INDEX(索引!$P$5:$AC$12,MATCH($D270,索引!$M$5:$M$12,0),MATCH(H$6,索引!$P$4:$AC$4,0))*ROUND(VLOOKUP($B270,原始数值!$A:$E,H$2,0)*VLOOKUP($C270,索引!$A:$D,2,0),H$3)</f>
        <v>276</v>
      </c>
      <c r="I270">
        <f>INDEX(索引!$P$5:$AC$12,MATCH($D270,索引!$M$5:$M$12,0),MATCH(I$6,索引!$P$4:$AC$4,0))*ROUND(VLOOKUP($B270,原始数值!$A:$E,I$2,0)*VLOOKUP($C270,索引!$A:$D,2,0),I$3)</f>
        <v>0</v>
      </c>
      <c r="J270">
        <f>VLOOKUP($D270,索引!$M:$U,J$2,0)</f>
        <v>0</v>
      </c>
      <c r="K270">
        <f>VLOOKUP($D270,索引!$M:$X,K$2,0)*(VLOOKUP($C270,索引!$A:$I,K$2-5,0)/100)</f>
        <v>0</v>
      </c>
      <c r="L270">
        <f>VLOOKUP($D270,索引!$M:$X,L$2,0)*(VLOOKUP($C270,索引!$A:$I,L$2-5,0)/100)</f>
        <v>0</v>
      </c>
      <c r="M270">
        <f>VLOOKUP($D270,索引!$M:$Y,M$2,0)*(VLOOKUP($C270,索引!$A:$J,M$2-5,0)/100)</f>
        <v>0</v>
      </c>
      <c r="N270">
        <f>VLOOKUP($D270,索引!$M:$Z,N$2,0)*(VLOOKUP($C270,索引!$A:$K,N$2-5,0)/100)</f>
        <v>0</v>
      </c>
      <c r="P270">
        <f t="shared" si="34"/>
        <v>1022403</v>
      </c>
      <c r="Q270" t="str">
        <f t="shared" si="36"/>
        <v>EquipName_1022403</v>
      </c>
      <c r="R270" t="str">
        <f>INDEX(索引!$AF$5:$AI$29,MATCH($B270,索引!$AE$5:$AE$29,0),MATCH($C270,索引!$AF$4:$AI$4))&amp;VLOOKUP($D270,索引!$M$4:$N$12,2,0)</f>
        <v>大黄蜂头盔</v>
      </c>
      <c r="S270" t="str">
        <f>INDEX(索引!$AL$5:$AO$29,MATCH($B270,索引!$AK$5:$AK$29,0),MATCH($C270,索引!$AL$4:$AO$4))&amp;" "&amp;VLOOKUP($D270,索引!$M$4:$O$12,3,0)</f>
        <v>Bumblebee Helmet</v>
      </c>
    </row>
    <row r="271" spans="1:19" x14ac:dyDescent="0.2">
      <c r="A271">
        <f t="shared" si="33"/>
        <v>1022404</v>
      </c>
      <c r="B271" s="16">
        <v>22</v>
      </c>
      <c r="C271" s="11">
        <f t="shared" si="31"/>
        <v>4</v>
      </c>
      <c r="D271">
        <f t="shared" si="32"/>
        <v>4</v>
      </c>
      <c r="E271">
        <f t="shared" si="35"/>
        <v>1008404</v>
      </c>
      <c r="F271">
        <f>INDEX(索引!$P$5:$AC$12,MATCH($D271,索引!$M$5:$M$12,0),MATCH(F$6,索引!$P$4:$AC$4,0))*ROUND(VLOOKUP($B271,原始数值!$A:$E,F$2,0)*VLOOKUP($C271,索引!$A:$D,2,0)*VLOOKUP(D271,索引!$M:$X,索引!$T$1,0),F$3)</f>
        <v>0</v>
      </c>
      <c r="G271">
        <f>INDEX(索引!$P$5:$AC$12,MATCH($D271,索引!$M$5:$M$12,0),MATCH(G$6,索引!$P$4:$AC$4,0))*ROUND(VLOOKUP($B271,原始数值!$A:$E,G$2,0)*VLOOKUP($C271,索引!$A:$D,2,0),G$3)</f>
        <v>0</v>
      </c>
      <c r="H271">
        <f>INDEX(索引!$P$5:$AC$12,MATCH($D271,索引!$M$5:$M$12,0),MATCH(H$6,索引!$P$4:$AC$4,0))*ROUND(VLOOKUP($B271,原始数值!$A:$E,H$2,0)*VLOOKUP($C271,索引!$A:$D,2,0),H$3)</f>
        <v>0</v>
      </c>
      <c r="I271">
        <f>INDEX(索引!$P$5:$AC$12,MATCH($D271,索引!$M$5:$M$12,0),MATCH(I$6,索引!$P$4:$AC$4,0))*ROUND(VLOOKUP($B271,原始数值!$A:$E,I$2,0)*VLOOKUP($C271,索引!$A:$D,2,0),I$3)</f>
        <v>44</v>
      </c>
      <c r="J271">
        <f>VLOOKUP($D271,索引!$M:$U,J$2,0)</f>
        <v>0</v>
      </c>
      <c r="K271">
        <f>VLOOKUP($D271,索引!$M:$X,K$2,0)*(VLOOKUP($C271,索引!$A:$I,K$2-5,0)/100)</f>
        <v>0</v>
      </c>
      <c r="L271">
        <f>VLOOKUP($D271,索引!$M:$X,L$2,0)*(VLOOKUP($C271,索引!$A:$I,L$2-5,0)/100)</f>
        <v>0</v>
      </c>
      <c r="M271">
        <f>VLOOKUP($D271,索引!$M:$Y,M$2,0)*(VLOOKUP($C271,索引!$A:$J,M$2-5,0)/100)</f>
        <v>0</v>
      </c>
      <c r="N271">
        <f>VLOOKUP($D271,索引!$M:$Z,N$2,0)*(VLOOKUP($C271,索引!$A:$K,N$2-5,0)/100)</f>
        <v>0</v>
      </c>
      <c r="P271">
        <f t="shared" si="34"/>
        <v>1022404</v>
      </c>
      <c r="Q271" t="str">
        <f t="shared" si="36"/>
        <v>EquipName_1022404</v>
      </c>
      <c r="R271" t="str">
        <f>INDEX(索引!$AF$5:$AI$29,MATCH($B271,索引!$AE$5:$AE$29,0),MATCH($C271,索引!$AF$4:$AI$4))&amp;VLOOKUP($D271,索引!$M$4:$N$12,2,0)</f>
        <v>大黄蜂鞋子</v>
      </c>
      <c r="S271" t="str">
        <f>INDEX(索引!$AL$5:$AO$29,MATCH($B271,索引!$AK$5:$AK$29,0),MATCH($C271,索引!$AL$4:$AO$4))&amp;" "&amp;VLOOKUP($D271,索引!$M$4:$O$12,3,0)</f>
        <v>Bumblebee Boots</v>
      </c>
    </row>
    <row r="272" spans="1:19" x14ac:dyDescent="0.2">
      <c r="A272">
        <f t="shared" si="33"/>
        <v>1024111</v>
      </c>
      <c r="B272" s="15">
        <v>24</v>
      </c>
      <c r="C272" s="55">
        <v>1</v>
      </c>
      <c r="D272">
        <f t="shared" si="32"/>
        <v>11</v>
      </c>
      <c r="E272">
        <f t="shared" si="35"/>
        <v>1008111</v>
      </c>
      <c r="F272">
        <f>INDEX(索引!$P$5:$AC$12,MATCH($D272,索引!$M$5:$M$12,0),MATCH(F$6,索引!$P$4:$AC$4,0))*ROUND(VLOOKUP($B272,原始数值!$A:$E,F$2,0)*VLOOKUP($C272,索引!$A:$D,2,0)*VLOOKUP(D272,索引!$M:$X,索引!$T$1,0),F$3)</f>
        <v>26</v>
      </c>
      <c r="G272">
        <f>INDEX(索引!$P$5:$AC$12,MATCH($D272,索引!$M$5:$M$12,0),MATCH(G$6,索引!$P$4:$AC$4,0))*ROUND(VLOOKUP($B272,原始数值!$A:$E,G$2,0)*VLOOKUP($C272,索引!$A:$D,2,0),G$3)</f>
        <v>0</v>
      </c>
      <c r="H272">
        <f>INDEX(索引!$P$5:$AC$12,MATCH($D272,索引!$M$5:$M$12,0),MATCH(H$6,索引!$P$4:$AC$4,0))*ROUND(VLOOKUP($B272,原始数值!$A:$E,H$2,0)*VLOOKUP($C272,索引!$A:$D,2,0),H$3)</f>
        <v>0</v>
      </c>
      <c r="I272">
        <f>INDEX(索引!$P$5:$AC$12,MATCH($D272,索引!$M$5:$M$12,0),MATCH(I$6,索引!$P$4:$AC$4,0))*ROUND(VLOOKUP($B272,原始数值!$A:$E,I$2,0)*VLOOKUP($C272,索引!$A:$D,2,0),I$3)</f>
        <v>0</v>
      </c>
      <c r="J272">
        <f>VLOOKUP($D272,索引!$M:$U,J$2,0)</f>
        <v>2</v>
      </c>
      <c r="K272">
        <f>VLOOKUP($D272,索引!$M:$X,K$2,0)*(VLOOKUP($C272,索引!$A:$I,K$2-5,0)/100)</f>
        <v>0.1</v>
      </c>
      <c r="L272">
        <f>VLOOKUP($D272,索引!$M:$X,L$2,0)*(VLOOKUP($C272,索引!$A:$I,L$2-5,0)/100)</f>
        <v>0</v>
      </c>
      <c r="M272">
        <f>VLOOKUP($D272,索引!$M:$Y,M$2,0)*(VLOOKUP($C272,索引!$A:$J,M$2-5,0)/100)</f>
        <v>0</v>
      </c>
      <c r="N272">
        <f>VLOOKUP($D272,索引!$M:$Z,N$2,0)*(VLOOKUP($C272,索引!$A:$K,N$2-5,0)/100)</f>
        <v>0</v>
      </c>
      <c r="P272">
        <f t="shared" si="34"/>
        <v>1024111</v>
      </c>
      <c r="Q272" t="str">
        <f t="shared" si="36"/>
        <v>EquipName_1024111</v>
      </c>
      <c r="R272" t="str">
        <f>INDEX(索引!$AF$5:$AI$29,MATCH($B272,索引!$AE$5:$AE$29,0),MATCH($C272,索引!$AF$4:$AI$4))&amp;VLOOKUP($D272,索引!$M$4:$N$12,2,0)</f>
        <v>征服者剑</v>
      </c>
      <c r="S272" t="str">
        <f>INDEX(索引!$AL$5:$AO$29,MATCH($B272,索引!$AK$5:$AK$29,0),MATCH($C272,索引!$AL$4:$AO$4))&amp;" "&amp;VLOOKUP($D272,索引!$M$4:$O$12,3,0)</f>
        <v>Conqueror Sword</v>
      </c>
    </row>
    <row r="273" spans="1:19" x14ac:dyDescent="0.2">
      <c r="A273">
        <f t="shared" si="33"/>
        <v>1024112</v>
      </c>
      <c r="B273" s="15">
        <v>24</v>
      </c>
      <c r="C273" s="55">
        <v>1</v>
      </c>
      <c r="D273">
        <f t="shared" si="32"/>
        <v>12</v>
      </c>
      <c r="E273">
        <f t="shared" si="35"/>
        <v>1008112</v>
      </c>
      <c r="F273">
        <f>INDEX(索引!$P$5:$AC$12,MATCH($D273,索引!$M$5:$M$12,0),MATCH(F$6,索引!$P$4:$AC$4,0))*ROUND(VLOOKUP($B273,原始数值!$A:$E,F$2,0)*VLOOKUP($C273,索引!$A:$D,2,0)*VLOOKUP(D273,索引!$M:$X,索引!$T$1,0),F$3)</f>
        <v>31</v>
      </c>
      <c r="G273">
        <f>INDEX(索引!$P$5:$AC$12,MATCH($D273,索引!$M$5:$M$12,0),MATCH(G$6,索引!$P$4:$AC$4,0))*ROUND(VLOOKUP($B273,原始数值!$A:$E,G$2,0)*VLOOKUP($C273,索引!$A:$D,2,0),G$3)</f>
        <v>0</v>
      </c>
      <c r="H273">
        <f>INDEX(索引!$P$5:$AC$12,MATCH($D273,索引!$M$5:$M$12,0),MATCH(H$6,索引!$P$4:$AC$4,0))*ROUND(VLOOKUP($B273,原始数值!$A:$E,H$2,0)*VLOOKUP($C273,索引!$A:$D,2,0),H$3)</f>
        <v>0</v>
      </c>
      <c r="I273">
        <f>INDEX(索引!$P$5:$AC$12,MATCH($D273,索引!$M$5:$M$12,0),MATCH(I$6,索引!$P$4:$AC$4,0))*ROUND(VLOOKUP($B273,原始数值!$A:$E,I$2,0)*VLOOKUP($C273,索引!$A:$D,2,0),I$3)</f>
        <v>0</v>
      </c>
      <c r="J273">
        <f>VLOOKUP($D273,索引!$M:$U,J$2,0)</f>
        <v>1</v>
      </c>
      <c r="K273">
        <f>VLOOKUP($D273,索引!$M:$X,K$2,0)*(VLOOKUP($C273,索引!$A:$I,K$2-5,0)/100)</f>
        <v>0</v>
      </c>
      <c r="L273">
        <f>VLOOKUP($D273,索引!$M:$X,L$2,0)*(VLOOKUP($C273,索引!$A:$I,L$2-5,0)/100)</f>
        <v>0</v>
      </c>
      <c r="M273">
        <f>VLOOKUP($D273,索引!$M:$Y,M$2,0)*(VLOOKUP($C273,索引!$A:$J,M$2-5,0)/100)</f>
        <v>30</v>
      </c>
      <c r="N273">
        <f>VLOOKUP($D273,索引!$M:$Z,N$2,0)*(VLOOKUP($C273,索引!$A:$K,N$2-5,0)/100)</f>
        <v>0</v>
      </c>
      <c r="P273">
        <f t="shared" si="34"/>
        <v>1024112</v>
      </c>
      <c r="Q273" t="str">
        <f t="shared" si="36"/>
        <v>EquipName_1024112</v>
      </c>
      <c r="R273" t="str">
        <f>INDEX(索引!$AF$5:$AI$29,MATCH($B273,索引!$AE$5:$AE$29,0),MATCH($C273,索引!$AF$4:$AI$4))&amp;VLOOKUP($D273,索引!$M$4:$N$12,2,0)</f>
        <v>征服者杖</v>
      </c>
      <c r="S273" t="str">
        <f>INDEX(索引!$AL$5:$AO$29,MATCH($B273,索引!$AK$5:$AK$29,0),MATCH($C273,索引!$AL$4:$AO$4))&amp;" "&amp;VLOOKUP($D273,索引!$M$4:$O$12,3,0)</f>
        <v>Conqueror Staff</v>
      </c>
    </row>
    <row r="274" spans="1:19" x14ac:dyDescent="0.2">
      <c r="A274">
        <f t="shared" si="33"/>
        <v>1024113</v>
      </c>
      <c r="B274" s="15">
        <v>24</v>
      </c>
      <c r="C274" s="55">
        <v>1</v>
      </c>
      <c r="D274">
        <f t="shared" si="32"/>
        <v>13</v>
      </c>
      <c r="E274">
        <f t="shared" si="35"/>
        <v>1008113</v>
      </c>
      <c r="F274">
        <f>INDEX(索引!$P$5:$AC$12,MATCH($D274,索引!$M$5:$M$12,0),MATCH(F$6,索引!$P$4:$AC$4,0))*ROUND(VLOOKUP($B274,原始数值!$A:$E,F$2,0)*VLOOKUP($C274,索引!$A:$D,2,0)*VLOOKUP(D274,索引!$M:$X,索引!$T$1,0),F$3)</f>
        <v>28</v>
      </c>
      <c r="G274">
        <f>INDEX(索引!$P$5:$AC$12,MATCH($D274,索引!$M$5:$M$12,0),MATCH(G$6,索引!$P$4:$AC$4,0))*ROUND(VLOOKUP($B274,原始数值!$A:$E,G$2,0)*VLOOKUP($C274,索引!$A:$D,2,0),G$3)</f>
        <v>0</v>
      </c>
      <c r="H274">
        <f>INDEX(索引!$P$5:$AC$12,MATCH($D274,索引!$M$5:$M$12,0),MATCH(H$6,索引!$P$4:$AC$4,0))*ROUND(VLOOKUP($B274,原始数值!$A:$E,H$2,0)*VLOOKUP($C274,索引!$A:$D,2,0),H$3)</f>
        <v>0</v>
      </c>
      <c r="I274">
        <f>INDEX(索引!$P$5:$AC$12,MATCH($D274,索引!$M$5:$M$12,0),MATCH(I$6,索引!$P$4:$AC$4,0))*ROUND(VLOOKUP($B274,原始数值!$A:$E,I$2,0)*VLOOKUP($C274,索引!$A:$D,2,0),I$3)</f>
        <v>0</v>
      </c>
      <c r="J274">
        <f>VLOOKUP($D274,索引!$M:$U,J$2,0)</f>
        <v>1.75</v>
      </c>
      <c r="K274">
        <f>VLOOKUP($D274,索引!$M:$X,K$2,0)*(VLOOKUP($C274,索引!$A:$I,K$2-5,0)/100)</f>
        <v>0</v>
      </c>
      <c r="L274">
        <f>VLOOKUP($D274,索引!$M:$X,L$2,0)*(VLOOKUP($C274,索引!$A:$I,L$2-5,0)/100)</f>
        <v>40</v>
      </c>
      <c r="M274">
        <f>VLOOKUP($D274,索引!$M:$Y,M$2,0)*(VLOOKUP($C274,索引!$A:$J,M$2-5,0)/100)</f>
        <v>0</v>
      </c>
      <c r="N274">
        <f>VLOOKUP($D274,索引!$M:$Z,N$2,0)*(VLOOKUP($C274,索引!$A:$K,N$2-5,0)/100)</f>
        <v>0</v>
      </c>
      <c r="P274">
        <f t="shared" si="34"/>
        <v>1024113</v>
      </c>
      <c r="Q274" t="str">
        <f t="shared" si="36"/>
        <v>EquipName_1024113</v>
      </c>
      <c r="R274" t="str">
        <f>INDEX(索引!$AF$5:$AI$29,MATCH($B274,索引!$AE$5:$AE$29,0),MATCH($C274,索引!$AF$4:$AI$4))&amp;VLOOKUP($D274,索引!$M$4:$N$12,2,0)</f>
        <v>征服者弓</v>
      </c>
      <c r="S274" t="str">
        <f>INDEX(索引!$AL$5:$AO$29,MATCH($B274,索引!$AK$5:$AK$29,0),MATCH($C274,索引!$AL$4:$AO$4))&amp;" "&amp;VLOOKUP($D274,索引!$M$4:$O$12,3,0)</f>
        <v>Conqueror Bow</v>
      </c>
    </row>
    <row r="275" spans="1:19" x14ac:dyDescent="0.2">
      <c r="A275">
        <f t="shared" si="33"/>
        <v>1024102</v>
      </c>
      <c r="B275" s="15">
        <v>24</v>
      </c>
      <c r="C275" s="55">
        <v>1</v>
      </c>
      <c r="D275">
        <f t="shared" si="32"/>
        <v>2</v>
      </c>
      <c r="E275">
        <f t="shared" si="35"/>
        <v>1008102</v>
      </c>
      <c r="F275">
        <f>INDEX(索引!$P$5:$AC$12,MATCH($D275,索引!$M$5:$M$12,0),MATCH(F$6,索引!$P$4:$AC$4,0))*ROUND(VLOOKUP($B275,原始数值!$A:$E,F$2,0)*VLOOKUP($C275,索引!$A:$D,2,0)*VLOOKUP(D275,索引!$M:$X,索引!$T$1,0),F$3)</f>
        <v>0</v>
      </c>
      <c r="G275">
        <f>INDEX(索引!$P$5:$AC$12,MATCH($D275,索引!$M$5:$M$12,0),MATCH(G$6,索引!$P$4:$AC$4,0))*ROUND(VLOOKUP($B275,原始数值!$A:$E,G$2,0)*VLOOKUP($C275,索引!$A:$D,2,0),G$3)</f>
        <v>140</v>
      </c>
      <c r="H275">
        <f>INDEX(索引!$P$5:$AC$12,MATCH($D275,索引!$M$5:$M$12,0),MATCH(H$6,索引!$P$4:$AC$4,0))*ROUND(VLOOKUP($B275,原始数值!$A:$E,H$2,0)*VLOOKUP($C275,索引!$A:$D,2,0),H$3)</f>
        <v>0</v>
      </c>
      <c r="I275">
        <f>INDEX(索引!$P$5:$AC$12,MATCH($D275,索引!$M$5:$M$12,0),MATCH(I$6,索引!$P$4:$AC$4,0))*ROUND(VLOOKUP($B275,原始数值!$A:$E,I$2,0)*VLOOKUP($C275,索引!$A:$D,2,0),I$3)</f>
        <v>0</v>
      </c>
      <c r="J275">
        <f>VLOOKUP($D275,索引!$M:$U,J$2,0)</f>
        <v>0</v>
      </c>
      <c r="K275">
        <f>VLOOKUP($D275,索引!$M:$X,K$2,0)*(VLOOKUP($C275,索引!$A:$I,K$2-5,0)/100)</f>
        <v>0</v>
      </c>
      <c r="L275">
        <f>VLOOKUP($D275,索引!$M:$X,L$2,0)*(VLOOKUP($C275,索引!$A:$I,L$2-5,0)/100)</f>
        <v>0</v>
      </c>
      <c r="M275">
        <f>VLOOKUP($D275,索引!$M:$Y,M$2,0)*(VLOOKUP($C275,索引!$A:$J,M$2-5,0)/100)</f>
        <v>0</v>
      </c>
      <c r="N275">
        <f>VLOOKUP($D275,索引!$M:$Z,N$2,0)*(VLOOKUP($C275,索引!$A:$K,N$2-5,0)/100)</f>
        <v>0</v>
      </c>
      <c r="P275">
        <f t="shared" si="34"/>
        <v>1024102</v>
      </c>
      <c r="Q275" t="str">
        <f t="shared" si="36"/>
        <v>EquipName_1024102</v>
      </c>
      <c r="R275" t="str">
        <f>INDEX(索引!$AF$5:$AI$29,MATCH($B275,索引!$AE$5:$AE$29,0),MATCH($C275,索引!$AF$4:$AI$4))&amp;VLOOKUP($D275,索引!$M$4:$N$12,2,0)</f>
        <v>征服者护甲</v>
      </c>
      <c r="S275" t="str">
        <f>INDEX(索引!$AL$5:$AO$29,MATCH($B275,索引!$AK$5:$AK$29,0),MATCH($C275,索引!$AL$4:$AO$4))&amp;" "&amp;VLOOKUP($D275,索引!$M$4:$O$12,3,0)</f>
        <v>Conqueror Armor</v>
      </c>
    </row>
    <row r="276" spans="1:19" x14ac:dyDescent="0.2">
      <c r="A276">
        <f t="shared" si="33"/>
        <v>1024103</v>
      </c>
      <c r="B276" s="15">
        <v>24</v>
      </c>
      <c r="C276" s="55">
        <v>1</v>
      </c>
      <c r="D276">
        <f t="shared" si="32"/>
        <v>3</v>
      </c>
      <c r="E276">
        <f t="shared" si="35"/>
        <v>1008103</v>
      </c>
      <c r="F276">
        <f>INDEX(索引!$P$5:$AC$12,MATCH($D276,索引!$M$5:$M$12,0),MATCH(F$6,索引!$P$4:$AC$4,0))*ROUND(VLOOKUP($B276,原始数值!$A:$E,F$2,0)*VLOOKUP($C276,索引!$A:$D,2,0)*VLOOKUP(D276,索引!$M:$X,索引!$T$1,0),F$3)</f>
        <v>0</v>
      </c>
      <c r="G276">
        <f>INDEX(索引!$P$5:$AC$12,MATCH($D276,索引!$M$5:$M$12,0),MATCH(G$6,索引!$P$4:$AC$4,0))*ROUND(VLOOKUP($B276,原始数值!$A:$E,G$2,0)*VLOOKUP($C276,索引!$A:$D,2,0),G$3)</f>
        <v>0</v>
      </c>
      <c r="H276">
        <f>INDEX(索引!$P$5:$AC$12,MATCH($D276,索引!$M$5:$M$12,0),MATCH(H$6,索引!$P$4:$AC$4,0))*ROUND(VLOOKUP($B276,原始数值!$A:$E,H$2,0)*VLOOKUP($C276,索引!$A:$D,2,0),H$3)</f>
        <v>75</v>
      </c>
      <c r="I276">
        <f>INDEX(索引!$P$5:$AC$12,MATCH($D276,索引!$M$5:$M$12,0),MATCH(I$6,索引!$P$4:$AC$4,0))*ROUND(VLOOKUP($B276,原始数值!$A:$E,I$2,0)*VLOOKUP($C276,索引!$A:$D,2,0),I$3)</f>
        <v>0</v>
      </c>
      <c r="J276">
        <f>VLOOKUP($D276,索引!$M:$U,J$2,0)</f>
        <v>0</v>
      </c>
      <c r="K276">
        <f>VLOOKUP($D276,索引!$M:$X,K$2,0)*(VLOOKUP($C276,索引!$A:$I,K$2-5,0)/100)</f>
        <v>0</v>
      </c>
      <c r="L276">
        <f>VLOOKUP($D276,索引!$M:$X,L$2,0)*(VLOOKUP($C276,索引!$A:$I,L$2-5,0)/100)</f>
        <v>0</v>
      </c>
      <c r="M276">
        <f>VLOOKUP($D276,索引!$M:$Y,M$2,0)*(VLOOKUP($C276,索引!$A:$J,M$2-5,0)/100)</f>
        <v>0</v>
      </c>
      <c r="N276">
        <f>VLOOKUP($D276,索引!$M:$Z,N$2,0)*(VLOOKUP($C276,索引!$A:$K,N$2-5,0)/100)</f>
        <v>0</v>
      </c>
      <c r="P276">
        <f t="shared" si="34"/>
        <v>1024103</v>
      </c>
      <c r="Q276" t="str">
        <f t="shared" si="36"/>
        <v>EquipName_1024103</v>
      </c>
      <c r="R276" t="str">
        <f>INDEX(索引!$AF$5:$AI$29,MATCH($B276,索引!$AE$5:$AE$29,0),MATCH($C276,索引!$AF$4:$AI$4))&amp;VLOOKUP($D276,索引!$M$4:$N$12,2,0)</f>
        <v>征服者头盔</v>
      </c>
      <c r="S276" t="str">
        <f>INDEX(索引!$AL$5:$AO$29,MATCH($B276,索引!$AK$5:$AK$29,0),MATCH($C276,索引!$AL$4:$AO$4))&amp;" "&amp;VLOOKUP($D276,索引!$M$4:$O$12,3,0)</f>
        <v>Conqueror Helmet</v>
      </c>
    </row>
    <row r="277" spans="1:19" x14ac:dyDescent="0.2">
      <c r="A277">
        <f t="shared" si="33"/>
        <v>1024104</v>
      </c>
      <c r="B277" s="15">
        <v>24</v>
      </c>
      <c r="C277" s="55">
        <v>1</v>
      </c>
      <c r="D277">
        <f t="shared" si="32"/>
        <v>4</v>
      </c>
      <c r="E277">
        <f t="shared" si="35"/>
        <v>1008104</v>
      </c>
      <c r="F277">
        <f>INDEX(索引!$P$5:$AC$12,MATCH($D277,索引!$M$5:$M$12,0),MATCH(F$6,索引!$P$4:$AC$4,0))*ROUND(VLOOKUP($B277,原始数值!$A:$E,F$2,0)*VLOOKUP($C277,索引!$A:$D,2,0)*VLOOKUP(D277,索引!$M:$X,索引!$T$1,0),F$3)</f>
        <v>0</v>
      </c>
      <c r="G277">
        <f>INDEX(索引!$P$5:$AC$12,MATCH($D277,索引!$M$5:$M$12,0),MATCH(G$6,索引!$P$4:$AC$4,0))*ROUND(VLOOKUP($B277,原始数值!$A:$E,G$2,0)*VLOOKUP($C277,索引!$A:$D,2,0),G$3)</f>
        <v>0</v>
      </c>
      <c r="H277">
        <f>INDEX(索引!$P$5:$AC$12,MATCH($D277,索引!$M$5:$M$12,0),MATCH(H$6,索引!$P$4:$AC$4,0))*ROUND(VLOOKUP($B277,原始数值!$A:$E,H$2,0)*VLOOKUP($C277,索引!$A:$D,2,0),H$3)</f>
        <v>0</v>
      </c>
      <c r="I277">
        <f>INDEX(索引!$P$5:$AC$12,MATCH($D277,索引!$M$5:$M$12,0),MATCH(I$6,索引!$P$4:$AC$4,0))*ROUND(VLOOKUP($B277,原始数值!$A:$E,I$2,0)*VLOOKUP($C277,索引!$A:$D,2,0),I$3)</f>
        <v>12</v>
      </c>
      <c r="J277">
        <f>VLOOKUP($D277,索引!$M:$U,J$2,0)</f>
        <v>0</v>
      </c>
      <c r="K277">
        <f>VLOOKUP($D277,索引!$M:$X,K$2,0)*(VLOOKUP($C277,索引!$A:$I,K$2-5,0)/100)</f>
        <v>0</v>
      </c>
      <c r="L277">
        <f>VLOOKUP($D277,索引!$M:$X,L$2,0)*(VLOOKUP($C277,索引!$A:$I,L$2-5,0)/100)</f>
        <v>0</v>
      </c>
      <c r="M277">
        <f>VLOOKUP($D277,索引!$M:$Y,M$2,0)*(VLOOKUP($C277,索引!$A:$J,M$2-5,0)/100)</f>
        <v>0</v>
      </c>
      <c r="N277">
        <f>VLOOKUP($D277,索引!$M:$Z,N$2,0)*(VLOOKUP($C277,索引!$A:$K,N$2-5,0)/100)</f>
        <v>0</v>
      </c>
      <c r="P277">
        <f t="shared" si="34"/>
        <v>1024104</v>
      </c>
      <c r="Q277" t="str">
        <f t="shared" si="36"/>
        <v>EquipName_1024104</v>
      </c>
      <c r="R277" t="str">
        <f>INDEX(索引!$AF$5:$AI$29,MATCH($B277,索引!$AE$5:$AE$29,0),MATCH($C277,索引!$AF$4:$AI$4))&amp;VLOOKUP($D277,索引!$M$4:$N$12,2,0)</f>
        <v>征服者鞋子</v>
      </c>
      <c r="S277" t="str">
        <f>INDEX(索引!$AL$5:$AO$29,MATCH($B277,索引!$AK$5:$AK$29,0),MATCH($C277,索引!$AL$4:$AO$4))&amp;" "&amp;VLOOKUP($D277,索引!$M$4:$O$12,3,0)</f>
        <v>Conqueror Boots</v>
      </c>
    </row>
    <row r="278" spans="1:19" x14ac:dyDescent="0.2">
      <c r="A278">
        <f t="shared" si="33"/>
        <v>1024211</v>
      </c>
      <c r="B278" s="15">
        <v>24</v>
      </c>
      <c r="C278" s="14">
        <f t="shared" ref="C278:C295" si="37">C272+1</f>
        <v>2</v>
      </c>
      <c r="D278">
        <f t="shared" si="32"/>
        <v>11</v>
      </c>
      <c r="E278">
        <f t="shared" si="35"/>
        <v>1008211</v>
      </c>
      <c r="F278">
        <f>INDEX(索引!$P$5:$AC$12,MATCH($D278,索引!$M$5:$M$12,0),MATCH(F$6,索引!$P$4:$AC$4,0))*ROUND(VLOOKUP($B278,原始数值!$A:$E,F$2,0)*VLOOKUP($C278,索引!$A:$D,2,0)*VLOOKUP(D278,索引!$M:$X,索引!$T$1,0),F$3)</f>
        <v>51</v>
      </c>
      <c r="G278">
        <f>INDEX(索引!$P$5:$AC$12,MATCH($D278,索引!$M$5:$M$12,0),MATCH(G$6,索引!$P$4:$AC$4,0))*ROUND(VLOOKUP($B278,原始数值!$A:$E,G$2,0)*VLOOKUP($C278,索引!$A:$D,2,0),G$3)</f>
        <v>0</v>
      </c>
      <c r="H278">
        <f>INDEX(索引!$P$5:$AC$12,MATCH($D278,索引!$M$5:$M$12,0),MATCH(H$6,索引!$P$4:$AC$4,0))*ROUND(VLOOKUP($B278,原始数值!$A:$E,H$2,0)*VLOOKUP($C278,索引!$A:$D,2,0),H$3)</f>
        <v>0</v>
      </c>
      <c r="I278">
        <f>INDEX(索引!$P$5:$AC$12,MATCH($D278,索引!$M$5:$M$12,0),MATCH(I$6,索引!$P$4:$AC$4,0))*ROUND(VLOOKUP($B278,原始数值!$A:$E,I$2,0)*VLOOKUP($C278,索引!$A:$D,2,0),I$3)</f>
        <v>0</v>
      </c>
      <c r="J278">
        <f>VLOOKUP($D278,索引!$M:$U,J$2,0)</f>
        <v>2</v>
      </c>
      <c r="K278">
        <f>VLOOKUP($D278,索引!$M:$X,K$2,0)*(VLOOKUP($C278,索引!$A:$I,K$2-5,0)/100)</f>
        <v>0.15000000000000002</v>
      </c>
      <c r="L278">
        <f>VLOOKUP($D278,索引!$M:$X,L$2,0)*(VLOOKUP($C278,索引!$A:$I,L$2-5,0)/100)</f>
        <v>0</v>
      </c>
      <c r="M278">
        <f>VLOOKUP($D278,索引!$M:$Y,M$2,0)*(VLOOKUP($C278,索引!$A:$J,M$2-5,0)/100)</f>
        <v>0</v>
      </c>
      <c r="N278">
        <f>VLOOKUP($D278,索引!$M:$Z,N$2,0)*(VLOOKUP($C278,索引!$A:$K,N$2-5,0)/100)</f>
        <v>0</v>
      </c>
      <c r="P278">
        <f t="shared" si="34"/>
        <v>1024211</v>
      </c>
      <c r="Q278" t="str">
        <f t="shared" si="36"/>
        <v>EquipName_1024211</v>
      </c>
      <c r="R278" t="str">
        <f>INDEX(索引!$AF$5:$AI$29,MATCH($B278,索引!$AE$5:$AE$29,0),MATCH($C278,索引!$AF$4:$AI$4))&amp;VLOOKUP($D278,索引!$M$4:$N$12,2,0)</f>
        <v>征服者剑</v>
      </c>
      <c r="S278" t="str">
        <f>INDEX(索引!$AL$5:$AO$29,MATCH($B278,索引!$AK$5:$AK$29,0),MATCH($C278,索引!$AL$4:$AO$4))&amp;" "&amp;VLOOKUP($D278,索引!$M$4:$O$12,3,0)</f>
        <v>Conqueror Sword</v>
      </c>
    </row>
    <row r="279" spans="1:19" x14ac:dyDescent="0.2">
      <c r="A279">
        <f t="shared" si="33"/>
        <v>1024212</v>
      </c>
      <c r="B279" s="15">
        <v>24</v>
      </c>
      <c r="C279" s="14">
        <f t="shared" si="37"/>
        <v>2</v>
      </c>
      <c r="D279">
        <f t="shared" si="32"/>
        <v>12</v>
      </c>
      <c r="E279">
        <f t="shared" si="35"/>
        <v>1008212</v>
      </c>
      <c r="F279">
        <f>INDEX(索引!$P$5:$AC$12,MATCH($D279,索引!$M$5:$M$12,0),MATCH(F$6,索引!$P$4:$AC$4,0))*ROUND(VLOOKUP($B279,原始数值!$A:$E,F$2,0)*VLOOKUP($C279,索引!$A:$D,2,0)*VLOOKUP(D279,索引!$M:$X,索引!$T$1,0),F$3)</f>
        <v>61</v>
      </c>
      <c r="G279">
        <f>INDEX(索引!$P$5:$AC$12,MATCH($D279,索引!$M$5:$M$12,0),MATCH(G$6,索引!$P$4:$AC$4,0))*ROUND(VLOOKUP($B279,原始数值!$A:$E,G$2,0)*VLOOKUP($C279,索引!$A:$D,2,0),G$3)</f>
        <v>0</v>
      </c>
      <c r="H279">
        <f>INDEX(索引!$P$5:$AC$12,MATCH($D279,索引!$M$5:$M$12,0),MATCH(H$6,索引!$P$4:$AC$4,0))*ROUND(VLOOKUP($B279,原始数值!$A:$E,H$2,0)*VLOOKUP($C279,索引!$A:$D,2,0),H$3)</f>
        <v>0</v>
      </c>
      <c r="I279">
        <f>INDEX(索引!$P$5:$AC$12,MATCH($D279,索引!$M$5:$M$12,0),MATCH(I$6,索引!$P$4:$AC$4,0))*ROUND(VLOOKUP($B279,原始数值!$A:$E,I$2,0)*VLOOKUP($C279,索引!$A:$D,2,0),I$3)</f>
        <v>0</v>
      </c>
      <c r="J279">
        <f>VLOOKUP($D279,索引!$M:$U,J$2,0)</f>
        <v>1</v>
      </c>
      <c r="K279">
        <f>VLOOKUP($D279,索引!$M:$X,K$2,0)*(VLOOKUP($C279,索引!$A:$I,K$2-5,0)/100)</f>
        <v>0</v>
      </c>
      <c r="L279">
        <f>VLOOKUP($D279,索引!$M:$X,L$2,0)*(VLOOKUP($C279,索引!$A:$I,L$2-5,0)/100)</f>
        <v>0</v>
      </c>
      <c r="M279">
        <f>VLOOKUP($D279,索引!$M:$Y,M$2,0)*(VLOOKUP($C279,索引!$A:$J,M$2-5,0)/100)</f>
        <v>36</v>
      </c>
      <c r="N279">
        <f>VLOOKUP($D279,索引!$M:$Z,N$2,0)*(VLOOKUP($C279,索引!$A:$K,N$2-5,0)/100)</f>
        <v>0</v>
      </c>
      <c r="P279">
        <f t="shared" si="34"/>
        <v>1024212</v>
      </c>
      <c r="Q279" t="str">
        <f t="shared" si="36"/>
        <v>EquipName_1024212</v>
      </c>
      <c r="R279" t="str">
        <f>INDEX(索引!$AF$5:$AI$29,MATCH($B279,索引!$AE$5:$AE$29,0),MATCH($C279,索引!$AF$4:$AI$4))&amp;VLOOKUP($D279,索引!$M$4:$N$12,2,0)</f>
        <v>征服者杖</v>
      </c>
      <c r="S279" t="str">
        <f>INDEX(索引!$AL$5:$AO$29,MATCH($B279,索引!$AK$5:$AK$29,0),MATCH($C279,索引!$AL$4:$AO$4))&amp;" "&amp;VLOOKUP($D279,索引!$M$4:$O$12,3,0)</f>
        <v>Conqueror Staff</v>
      </c>
    </row>
    <row r="280" spans="1:19" x14ac:dyDescent="0.2">
      <c r="A280">
        <f t="shared" si="33"/>
        <v>1024213</v>
      </c>
      <c r="B280" s="15">
        <v>24</v>
      </c>
      <c r="C280" s="14">
        <f t="shared" si="37"/>
        <v>2</v>
      </c>
      <c r="D280">
        <f t="shared" si="32"/>
        <v>13</v>
      </c>
      <c r="E280">
        <f t="shared" si="35"/>
        <v>1008213</v>
      </c>
      <c r="F280">
        <f>INDEX(索引!$P$5:$AC$12,MATCH($D280,索引!$M$5:$M$12,0),MATCH(F$6,索引!$P$4:$AC$4,0))*ROUND(VLOOKUP($B280,原始数值!$A:$E,F$2,0)*VLOOKUP($C280,索引!$A:$D,2,0)*VLOOKUP(D280,索引!$M:$X,索引!$T$1,0),F$3)</f>
        <v>56</v>
      </c>
      <c r="G280">
        <f>INDEX(索引!$P$5:$AC$12,MATCH($D280,索引!$M$5:$M$12,0),MATCH(G$6,索引!$P$4:$AC$4,0))*ROUND(VLOOKUP($B280,原始数值!$A:$E,G$2,0)*VLOOKUP($C280,索引!$A:$D,2,0),G$3)</f>
        <v>0</v>
      </c>
      <c r="H280">
        <f>INDEX(索引!$P$5:$AC$12,MATCH($D280,索引!$M$5:$M$12,0),MATCH(H$6,索引!$P$4:$AC$4,0))*ROUND(VLOOKUP($B280,原始数值!$A:$E,H$2,0)*VLOOKUP($C280,索引!$A:$D,2,0),H$3)</f>
        <v>0</v>
      </c>
      <c r="I280">
        <f>INDEX(索引!$P$5:$AC$12,MATCH($D280,索引!$M$5:$M$12,0),MATCH(I$6,索引!$P$4:$AC$4,0))*ROUND(VLOOKUP($B280,原始数值!$A:$E,I$2,0)*VLOOKUP($C280,索引!$A:$D,2,0),I$3)</f>
        <v>0</v>
      </c>
      <c r="J280">
        <f>VLOOKUP($D280,索引!$M:$U,J$2,0)</f>
        <v>1.75</v>
      </c>
      <c r="K280">
        <f>VLOOKUP($D280,索引!$M:$X,K$2,0)*(VLOOKUP($C280,索引!$A:$I,K$2-5,0)/100)</f>
        <v>0</v>
      </c>
      <c r="L280">
        <f>VLOOKUP($D280,索引!$M:$X,L$2,0)*(VLOOKUP($C280,索引!$A:$I,L$2-5,0)/100)</f>
        <v>48</v>
      </c>
      <c r="M280">
        <f>VLOOKUP($D280,索引!$M:$Y,M$2,0)*(VLOOKUP($C280,索引!$A:$J,M$2-5,0)/100)</f>
        <v>0</v>
      </c>
      <c r="N280">
        <f>VLOOKUP($D280,索引!$M:$Z,N$2,0)*(VLOOKUP($C280,索引!$A:$K,N$2-5,0)/100)</f>
        <v>0</v>
      </c>
      <c r="P280">
        <f t="shared" si="34"/>
        <v>1024213</v>
      </c>
      <c r="Q280" t="str">
        <f t="shared" si="36"/>
        <v>EquipName_1024213</v>
      </c>
      <c r="R280" t="str">
        <f>INDEX(索引!$AF$5:$AI$29,MATCH($B280,索引!$AE$5:$AE$29,0),MATCH($C280,索引!$AF$4:$AI$4))&amp;VLOOKUP($D280,索引!$M$4:$N$12,2,0)</f>
        <v>征服者弓</v>
      </c>
      <c r="S280" t="str">
        <f>INDEX(索引!$AL$5:$AO$29,MATCH($B280,索引!$AK$5:$AK$29,0),MATCH($C280,索引!$AL$4:$AO$4))&amp;" "&amp;VLOOKUP($D280,索引!$M$4:$O$12,3,0)</f>
        <v>Conqueror Bow</v>
      </c>
    </row>
    <row r="281" spans="1:19" x14ac:dyDescent="0.2">
      <c r="A281">
        <f t="shared" si="33"/>
        <v>1024202</v>
      </c>
      <c r="B281" s="15">
        <v>24</v>
      </c>
      <c r="C281" s="14">
        <f t="shared" si="37"/>
        <v>2</v>
      </c>
      <c r="D281">
        <f t="shared" si="32"/>
        <v>2</v>
      </c>
      <c r="E281">
        <f t="shared" si="35"/>
        <v>1008202</v>
      </c>
      <c r="F281">
        <f>INDEX(索引!$P$5:$AC$12,MATCH($D281,索引!$M$5:$M$12,0),MATCH(F$6,索引!$P$4:$AC$4,0))*ROUND(VLOOKUP($B281,原始数值!$A:$E,F$2,0)*VLOOKUP($C281,索引!$A:$D,2,0)*VLOOKUP(D281,索引!$M:$X,索引!$T$1,0),F$3)</f>
        <v>0</v>
      </c>
      <c r="G281">
        <f>INDEX(索引!$P$5:$AC$12,MATCH($D281,索引!$M$5:$M$12,0),MATCH(G$6,索引!$P$4:$AC$4,0))*ROUND(VLOOKUP($B281,原始数值!$A:$E,G$2,0)*VLOOKUP($C281,索引!$A:$D,2,0),G$3)</f>
        <v>280</v>
      </c>
      <c r="H281">
        <f>INDEX(索引!$P$5:$AC$12,MATCH($D281,索引!$M$5:$M$12,0),MATCH(H$6,索引!$P$4:$AC$4,0))*ROUND(VLOOKUP($B281,原始数值!$A:$E,H$2,0)*VLOOKUP($C281,索引!$A:$D,2,0),H$3)</f>
        <v>0</v>
      </c>
      <c r="I281">
        <f>INDEX(索引!$P$5:$AC$12,MATCH($D281,索引!$M$5:$M$12,0),MATCH(I$6,索引!$P$4:$AC$4,0))*ROUND(VLOOKUP($B281,原始数值!$A:$E,I$2,0)*VLOOKUP($C281,索引!$A:$D,2,0),I$3)</f>
        <v>0</v>
      </c>
      <c r="J281">
        <f>VLOOKUP($D281,索引!$M:$U,J$2,0)</f>
        <v>0</v>
      </c>
      <c r="K281">
        <f>VLOOKUP($D281,索引!$M:$X,K$2,0)*(VLOOKUP($C281,索引!$A:$I,K$2-5,0)/100)</f>
        <v>0</v>
      </c>
      <c r="L281">
        <f>VLOOKUP($D281,索引!$M:$X,L$2,0)*(VLOOKUP($C281,索引!$A:$I,L$2-5,0)/100)</f>
        <v>0</v>
      </c>
      <c r="M281">
        <f>VLOOKUP($D281,索引!$M:$Y,M$2,0)*(VLOOKUP($C281,索引!$A:$J,M$2-5,0)/100)</f>
        <v>0</v>
      </c>
      <c r="N281">
        <f>VLOOKUP($D281,索引!$M:$Z,N$2,0)*(VLOOKUP($C281,索引!$A:$K,N$2-5,0)/100)</f>
        <v>0</v>
      </c>
      <c r="P281">
        <f t="shared" si="34"/>
        <v>1024202</v>
      </c>
      <c r="Q281" t="str">
        <f t="shared" si="36"/>
        <v>EquipName_1024202</v>
      </c>
      <c r="R281" t="str">
        <f>INDEX(索引!$AF$5:$AI$29,MATCH($B281,索引!$AE$5:$AE$29,0),MATCH($C281,索引!$AF$4:$AI$4))&amp;VLOOKUP($D281,索引!$M$4:$N$12,2,0)</f>
        <v>征服者护甲</v>
      </c>
      <c r="S281" t="str">
        <f>INDEX(索引!$AL$5:$AO$29,MATCH($B281,索引!$AK$5:$AK$29,0),MATCH($C281,索引!$AL$4:$AO$4))&amp;" "&amp;VLOOKUP($D281,索引!$M$4:$O$12,3,0)</f>
        <v>Conqueror Armor</v>
      </c>
    </row>
    <row r="282" spans="1:19" x14ac:dyDescent="0.2">
      <c r="A282">
        <f t="shared" si="33"/>
        <v>1024203</v>
      </c>
      <c r="B282" s="15">
        <v>24</v>
      </c>
      <c r="C282" s="14">
        <f t="shared" si="37"/>
        <v>2</v>
      </c>
      <c r="D282">
        <f t="shared" si="32"/>
        <v>3</v>
      </c>
      <c r="E282">
        <f t="shared" si="35"/>
        <v>1008203</v>
      </c>
      <c r="F282">
        <f>INDEX(索引!$P$5:$AC$12,MATCH($D282,索引!$M$5:$M$12,0),MATCH(F$6,索引!$P$4:$AC$4,0))*ROUND(VLOOKUP($B282,原始数值!$A:$E,F$2,0)*VLOOKUP($C282,索引!$A:$D,2,0)*VLOOKUP(D282,索引!$M:$X,索引!$T$1,0),F$3)</f>
        <v>0</v>
      </c>
      <c r="G282">
        <f>INDEX(索引!$P$5:$AC$12,MATCH($D282,索引!$M$5:$M$12,0),MATCH(G$6,索引!$P$4:$AC$4,0))*ROUND(VLOOKUP($B282,原始数值!$A:$E,G$2,0)*VLOOKUP($C282,索引!$A:$D,2,0),G$3)</f>
        <v>0</v>
      </c>
      <c r="H282">
        <f>INDEX(索引!$P$5:$AC$12,MATCH($D282,索引!$M$5:$M$12,0),MATCH(H$6,索引!$P$4:$AC$4,0))*ROUND(VLOOKUP($B282,原始数值!$A:$E,H$2,0)*VLOOKUP($C282,索引!$A:$D,2,0),H$3)</f>
        <v>150</v>
      </c>
      <c r="I282">
        <f>INDEX(索引!$P$5:$AC$12,MATCH($D282,索引!$M$5:$M$12,0),MATCH(I$6,索引!$P$4:$AC$4,0))*ROUND(VLOOKUP($B282,原始数值!$A:$E,I$2,0)*VLOOKUP($C282,索引!$A:$D,2,0),I$3)</f>
        <v>0</v>
      </c>
      <c r="J282">
        <f>VLOOKUP($D282,索引!$M:$U,J$2,0)</f>
        <v>0</v>
      </c>
      <c r="K282">
        <f>VLOOKUP($D282,索引!$M:$X,K$2,0)*(VLOOKUP($C282,索引!$A:$I,K$2-5,0)/100)</f>
        <v>0</v>
      </c>
      <c r="L282">
        <f>VLOOKUP($D282,索引!$M:$X,L$2,0)*(VLOOKUP($C282,索引!$A:$I,L$2-5,0)/100)</f>
        <v>0</v>
      </c>
      <c r="M282">
        <f>VLOOKUP($D282,索引!$M:$Y,M$2,0)*(VLOOKUP($C282,索引!$A:$J,M$2-5,0)/100)</f>
        <v>0</v>
      </c>
      <c r="N282">
        <f>VLOOKUP($D282,索引!$M:$Z,N$2,0)*(VLOOKUP($C282,索引!$A:$K,N$2-5,0)/100)</f>
        <v>0</v>
      </c>
      <c r="P282">
        <f t="shared" si="34"/>
        <v>1024203</v>
      </c>
      <c r="Q282" t="str">
        <f t="shared" si="36"/>
        <v>EquipName_1024203</v>
      </c>
      <c r="R282" t="str">
        <f>INDEX(索引!$AF$5:$AI$29,MATCH($B282,索引!$AE$5:$AE$29,0),MATCH($C282,索引!$AF$4:$AI$4))&amp;VLOOKUP($D282,索引!$M$4:$N$12,2,0)</f>
        <v>征服者头盔</v>
      </c>
      <c r="S282" t="str">
        <f>INDEX(索引!$AL$5:$AO$29,MATCH($B282,索引!$AK$5:$AK$29,0),MATCH($C282,索引!$AL$4:$AO$4))&amp;" "&amp;VLOOKUP($D282,索引!$M$4:$O$12,3,0)</f>
        <v>Conqueror Helmet</v>
      </c>
    </row>
    <row r="283" spans="1:19" x14ac:dyDescent="0.2">
      <c r="A283">
        <f t="shared" si="33"/>
        <v>1024204</v>
      </c>
      <c r="B283" s="15">
        <v>24</v>
      </c>
      <c r="C283" s="14">
        <f t="shared" si="37"/>
        <v>2</v>
      </c>
      <c r="D283">
        <f t="shared" si="32"/>
        <v>4</v>
      </c>
      <c r="E283">
        <f t="shared" si="35"/>
        <v>1008204</v>
      </c>
      <c r="F283">
        <f>INDEX(索引!$P$5:$AC$12,MATCH($D283,索引!$M$5:$M$12,0),MATCH(F$6,索引!$P$4:$AC$4,0))*ROUND(VLOOKUP($B283,原始数值!$A:$E,F$2,0)*VLOOKUP($C283,索引!$A:$D,2,0)*VLOOKUP(D283,索引!$M:$X,索引!$T$1,0),F$3)</f>
        <v>0</v>
      </c>
      <c r="G283">
        <f>INDEX(索引!$P$5:$AC$12,MATCH($D283,索引!$M$5:$M$12,0),MATCH(G$6,索引!$P$4:$AC$4,0))*ROUND(VLOOKUP($B283,原始数值!$A:$E,G$2,0)*VLOOKUP($C283,索引!$A:$D,2,0),G$3)</f>
        <v>0</v>
      </c>
      <c r="H283">
        <f>INDEX(索引!$P$5:$AC$12,MATCH($D283,索引!$M$5:$M$12,0),MATCH(H$6,索引!$P$4:$AC$4,0))*ROUND(VLOOKUP($B283,原始数值!$A:$E,H$2,0)*VLOOKUP($C283,索引!$A:$D,2,0),H$3)</f>
        <v>0</v>
      </c>
      <c r="I283">
        <f>INDEX(索引!$P$5:$AC$12,MATCH($D283,索引!$M$5:$M$12,0),MATCH(I$6,索引!$P$4:$AC$4,0))*ROUND(VLOOKUP($B283,原始数值!$A:$E,I$2,0)*VLOOKUP($C283,索引!$A:$D,2,0),I$3)</f>
        <v>24</v>
      </c>
      <c r="J283">
        <f>VLOOKUP($D283,索引!$M:$U,J$2,0)</f>
        <v>0</v>
      </c>
      <c r="K283">
        <f>VLOOKUP($D283,索引!$M:$X,K$2,0)*(VLOOKUP($C283,索引!$A:$I,K$2-5,0)/100)</f>
        <v>0</v>
      </c>
      <c r="L283">
        <f>VLOOKUP($D283,索引!$M:$X,L$2,0)*(VLOOKUP($C283,索引!$A:$I,L$2-5,0)/100)</f>
        <v>0</v>
      </c>
      <c r="M283">
        <f>VLOOKUP($D283,索引!$M:$Y,M$2,0)*(VLOOKUP($C283,索引!$A:$J,M$2-5,0)/100)</f>
        <v>0</v>
      </c>
      <c r="N283">
        <f>VLOOKUP($D283,索引!$M:$Z,N$2,0)*(VLOOKUP($C283,索引!$A:$K,N$2-5,0)/100)</f>
        <v>0</v>
      </c>
      <c r="P283">
        <f t="shared" si="34"/>
        <v>1024204</v>
      </c>
      <c r="Q283" t="str">
        <f t="shared" si="36"/>
        <v>EquipName_1024204</v>
      </c>
      <c r="R283" t="str">
        <f>INDEX(索引!$AF$5:$AI$29,MATCH($B283,索引!$AE$5:$AE$29,0),MATCH($C283,索引!$AF$4:$AI$4))&amp;VLOOKUP($D283,索引!$M$4:$N$12,2,0)</f>
        <v>征服者鞋子</v>
      </c>
      <c r="S283" t="str">
        <f>INDEX(索引!$AL$5:$AO$29,MATCH($B283,索引!$AK$5:$AK$29,0),MATCH($C283,索引!$AL$4:$AO$4))&amp;" "&amp;VLOOKUP($D283,索引!$M$4:$O$12,3,0)</f>
        <v>Conqueror Boots</v>
      </c>
    </row>
    <row r="284" spans="1:19" x14ac:dyDescent="0.2">
      <c r="A284">
        <f t="shared" si="33"/>
        <v>1024311</v>
      </c>
      <c r="B284" s="15">
        <v>24</v>
      </c>
      <c r="C284" s="30">
        <f t="shared" si="37"/>
        <v>3</v>
      </c>
      <c r="D284">
        <f t="shared" si="32"/>
        <v>11</v>
      </c>
      <c r="E284">
        <f t="shared" si="35"/>
        <v>1008311</v>
      </c>
      <c r="F284">
        <f>INDEX(索引!$P$5:$AC$12,MATCH($D284,索引!$M$5:$M$12,0),MATCH(F$6,索引!$P$4:$AC$4,0))*ROUND(VLOOKUP($B284,原始数值!$A:$E,F$2,0)*VLOOKUP($C284,索引!$A:$D,2,0)*VLOOKUP(D284,索引!$M:$X,索引!$T$1,0),F$3)</f>
        <v>77</v>
      </c>
      <c r="G284">
        <f>INDEX(索引!$P$5:$AC$12,MATCH($D284,索引!$M$5:$M$12,0),MATCH(G$6,索引!$P$4:$AC$4,0))*ROUND(VLOOKUP($B284,原始数值!$A:$E,G$2,0)*VLOOKUP($C284,索引!$A:$D,2,0),G$3)</f>
        <v>0</v>
      </c>
      <c r="H284">
        <f>INDEX(索引!$P$5:$AC$12,MATCH($D284,索引!$M$5:$M$12,0),MATCH(H$6,索引!$P$4:$AC$4,0))*ROUND(VLOOKUP($B284,原始数值!$A:$E,H$2,0)*VLOOKUP($C284,索引!$A:$D,2,0),H$3)</f>
        <v>0</v>
      </c>
      <c r="I284">
        <f>INDEX(索引!$P$5:$AC$12,MATCH($D284,索引!$M$5:$M$12,0),MATCH(I$6,索引!$P$4:$AC$4,0))*ROUND(VLOOKUP($B284,原始数值!$A:$E,I$2,0)*VLOOKUP($C284,索引!$A:$D,2,0),I$3)</f>
        <v>0</v>
      </c>
      <c r="J284">
        <f>VLOOKUP($D284,索引!$M:$U,J$2,0)</f>
        <v>2</v>
      </c>
      <c r="K284">
        <f>VLOOKUP($D284,索引!$M:$X,K$2,0)*(VLOOKUP($C284,索引!$A:$I,K$2-5,0)/100)</f>
        <v>0.2</v>
      </c>
      <c r="L284">
        <f>VLOOKUP($D284,索引!$M:$X,L$2,0)*(VLOOKUP($C284,索引!$A:$I,L$2-5,0)/100)</f>
        <v>0</v>
      </c>
      <c r="M284">
        <f>VLOOKUP($D284,索引!$M:$Y,M$2,0)*(VLOOKUP($C284,索引!$A:$J,M$2-5,0)/100)</f>
        <v>0</v>
      </c>
      <c r="N284">
        <f>VLOOKUP($D284,索引!$M:$Z,N$2,0)*(VLOOKUP($C284,索引!$A:$K,N$2-5,0)/100)</f>
        <v>0</v>
      </c>
      <c r="P284">
        <f t="shared" si="34"/>
        <v>1024311</v>
      </c>
      <c r="Q284" t="str">
        <f t="shared" si="36"/>
        <v>EquipName_1024311</v>
      </c>
      <c r="R284" t="str">
        <f>INDEX(索引!$AF$5:$AI$29,MATCH($B284,索引!$AE$5:$AE$29,0),MATCH($C284,索引!$AF$4:$AI$4))&amp;VLOOKUP($D284,索引!$M$4:$N$12,2,0)</f>
        <v>征服者剑</v>
      </c>
      <c r="S284" t="str">
        <f>INDEX(索引!$AL$5:$AO$29,MATCH($B284,索引!$AK$5:$AK$29,0),MATCH($C284,索引!$AL$4:$AO$4))&amp;" "&amp;VLOOKUP($D284,索引!$M$4:$O$12,3,0)</f>
        <v>Conqueror Sword</v>
      </c>
    </row>
    <row r="285" spans="1:19" x14ac:dyDescent="0.2">
      <c r="A285">
        <f t="shared" si="33"/>
        <v>1024312</v>
      </c>
      <c r="B285" s="15">
        <v>24</v>
      </c>
      <c r="C285" s="30">
        <f t="shared" si="37"/>
        <v>3</v>
      </c>
      <c r="D285">
        <f t="shared" si="32"/>
        <v>12</v>
      </c>
      <c r="E285">
        <f t="shared" si="35"/>
        <v>1008312</v>
      </c>
      <c r="F285">
        <f>INDEX(索引!$P$5:$AC$12,MATCH($D285,索引!$M$5:$M$12,0),MATCH(F$6,索引!$P$4:$AC$4,0))*ROUND(VLOOKUP($B285,原始数值!$A:$E,F$2,0)*VLOOKUP($C285,索引!$A:$D,2,0)*VLOOKUP(D285,索引!$M:$X,索引!$T$1,0),F$3)</f>
        <v>92</v>
      </c>
      <c r="G285">
        <f>INDEX(索引!$P$5:$AC$12,MATCH($D285,索引!$M$5:$M$12,0),MATCH(G$6,索引!$P$4:$AC$4,0))*ROUND(VLOOKUP($B285,原始数值!$A:$E,G$2,0)*VLOOKUP($C285,索引!$A:$D,2,0),G$3)</f>
        <v>0</v>
      </c>
      <c r="H285">
        <f>INDEX(索引!$P$5:$AC$12,MATCH($D285,索引!$M$5:$M$12,0),MATCH(H$6,索引!$P$4:$AC$4,0))*ROUND(VLOOKUP($B285,原始数值!$A:$E,H$2,0)*VLOOKUP($C285,索引!$A:$D,2,0),H$3)</f>
        <v>0</v>
      </c>
      <c r="I285">
        <f>INDEX(索引!$P$5:$AC$12,MATCH($D285,索引!$M$5:$M$12,0),MATCH(I$6,索引!$P$4:$AC$4,0))*ROUND(VLOOKUP($B285,原始数值!$A:$E,I$2,0)*VLOOKUP($C285,索引!$A:$D,2,0),I$3)</f>
        <v>0</v>
      </c>
      <c r="J285">
        <f>VLOOKUP($D285,索引!$M:$U,J$2,0)</f>
        <v>1</v>
      </c>
      <c r="K285">
        <f>VLOOKUP($D285,索引!$M:$X,K$2,0)*(VLOOKUP($C285,索引!$A:$I,K$2-5,0)/100)</f>
        <v>0</v>
      </c>
      <c r="L285">
        <f>VLOOKUP($D285,索引!$M:$X,L$2,0)*(VLOOKUP($C285,索引!$A:$I,L$2-5,0)/100)</f>
        <v>0</v>
      </c>
      <c r="M285">
        <f>VLOOKUP($D285,索引!$M:$Y,M$2,0)*(VLOOKUP($C285,索引!$A:$J,M$2-5,0)/100)</f>
        <v>42</v>
      </c>
      <c r="N285">
        <f>VLOOKUP($D285,索引!$M:$Z,N$2,0)*(VLOOKUP($C285,索引!$A:$K,N$2-5,0)/100)</f>
        <v>0</v>
      </c>
      <c r="P285">
        <f t="shared" si="34"/>
        <v>1024312</v>
      </c>
      <c r="Q285" t="str">
        <f t="shared" si="36"/>
        <v>EquipName_1024312</v>
      </c>
      <c r="R285" t="str">
        <f>INDEX(索引!$AF$5:$AI$29,MATCH($B285,索引!$AE$5:$AE$29,0),MATCH($C285,索引!$AF$4:$AI$4))&amp;VLOOKUP($D285,索引!$M$4:$N$12,2,0)</f>
        <v>征服者杖</v>
      </c>
      <c r="S285" t="str">
        <f>INDEX(索引!$AL$5:$AO$29,MATCH($B285,索引!$AK$5:$AK$29,0),MATCH($C285,索引!$AL$4:$AO$4))&amp;" "&amp;VLOOKUP($D285,索引!$M$4:$O$12,3,0)</f>
        <v>Conqueror Staff</v>
      </c>
    </row>
    <row r="286" spans="1:19" x14ac:dyDescent="0.2">
      <c r="A286">
        <f t="shared" si="33"/>
        <v>1024313</v>
      </c>
      <c r="B286" s="15">
        <v>24</v>
      </c>
      <c r="C286" s="30">
        <f t="shared" si="37"/>
        <v>3</v>
      </c>
      <c r="D286">
        <f t="shared" si="32"/>
        <v>13</v>
      </c>
      <c r="E286">
        <f t="shared" si="35"/>
        <v>1008313</v>
      </c>
      <c r="F286">
        <f>INDEX(索引!$P$5:$AC$12,MATCH($D286,索引!$M$5:$M$12,0),MATCH(F$6,索引!$P$4:$AC$4,0))*ROUND(VLOOKUP($B286,原始数值!$A:$E,F$2,0)*VLOOKUP($C286,索引!$A:$D,2,0)*VLOOKUP(D286,索引!$M:$X,索引!$T$1,0),F$3)</f>
        <v>84</v>
      </c>
      <c r="G286">
        <f>INDEX(索引!$P$5:$AC$12,MATCH($D286,索引!$M$5:$M$12,0),MATCH(G$6,索引!$P$4:$AC$4,0))*ROUND(VLOOKUP($B286,原始数值!$A:$E,G$2,0)*VLOOKUP($C286,索引!$A:$D,2,0),G$3)</f>
        <v>0</v>
      </c>
      <c r="H286">
        <f>INDEX(索引!$P$5:$AC$12,MATCH($D286,索引!$M$5:$M$12,0),MATCH(H$6,索引!$P$4:$AC$4,0))*ROUND(VLOOKUP($B286,原始数值!$A:$E,H$2,0)*VLOOKUP($C286,索引!$A:$D,2,0),H$3)</f>
        <v>0</v>
      </c>
      <c r="I286">
        <f>INDEX(索引!$P$5:$AC$12,MATCH($D286,索引!$M$5:$M$12,0),MATCH(I$6,索引!$P$4:$AC$4,0))*ROUND(VLOOKUP($B286,原始数值!$A:$E,I$2,0)*VLOOKUP($C286,索引!$A:$D,2,0),I$3)</f>
        <v>0</v>
      </c>
      <c r="J286">
        <f>VLOOKUP($D286,索引!$M:$U,J$2,0)</f>
        <v>1.75</v>
      </c>
      <c r="K286">
        <f>VLOOKUP($D286,索引!$M:$X,K$2,0)*(VLOOKUP($C286,索引!$A:$I,K$2-5,0)/100)</f>
        <v>0</v>
      </c>
      <c r="L286">
        <f>VLOOKUP($D286,索引!$M:$X,L$2,0)*(VLOOKUP($C286,索引!$A:$I,L$2-5,0)/100)</f>
        <v>56</v>
      </c>
      <c r="M286">
        <f>VLOOKUP($D286,索引!$M:$Y,M$2,0)*(VLOOKUP($C286,索引!$A:$J,M$2-5,0)/100)</f>
        <v>0</v>
      </c>
      <c r="N286">
        <f>VLOOKUP($D286,索引!$M:$Z,N$2,0)*(VLOOKUP($C286,索引!$A:$K,N$2-5,0)/100)</f>
        <v>0</v>
      </c>
      <c r="P286">
        <f t="shared" si="34"/>
        <v>1024313</v>
      </c>
      <c r="Q286" t="str">
        <f t="shared" si="36"/>
        <v>EquipName_1024313</v>
      </c>
      <c r="R286" t="str">
        <f>INDEX(索引!$AF$5:$AI$29,MATCH($B286,索引!$AE$5:$AE$29,0),MATCH($C286,索引!$AF$4:$AI$4))&amp;VLOOKUP($D286,索引!$M$4:$N$12,2,0)</f>
        <v>征服者弓</v>
      </c>
      <c r="S286" t="str">
        <f>INDEX(索引!$AL$5:$AO$29,MATCH($B286,索引!$AK$5:$AK$29,0),MATCH($C286,索引!$AL$4:$AO$4))&amp;" "&amp;VLOOKUP($D286,索引!$M$4:$O$12,3,0)</f>
        <v>Conqueror Bow</v>
      </c>
    </row>
    <row r="287" spans="1:19" x14ac:dyDescent="0.2">
      <c r="A287">
        <f t="shared" si="33"/>
        <v>1024302</v>
      </c>
      <c r="B287" s="15">
        <v>24</v>
      </c>
      <c r="C287" s="30">
        <f t="shared" si="37"/>
        <v>3</v>
      </c>
      <c r="D287">
        <f t="shared" si="32"/>
        <v>2</v>
      </c>
      <c r="E287">
        <f t="shared" si="35"/>
        <v>1008302</v>
      </c>
      <c r="F287">
        <f>INDEX(索引!$P$5:$AC$12,MATCH($D287,索引!$M$5:$M$12,0),MATCH(F$6,索引!$P$4:$AC$4,0))*ROUND(VLOOKUP($B287,原始数值!$A:$E,F$2,0)*VLOOKUP($C287,索引!$A:$D,2,0)*VLOOKUP(D287,索引!$M:$X,索引!$T$1,0),F$3)</f>
        <v>0</v>
      </c>
      <c r="G287">
        <f>INDEX(索引!$P$5:$AC$12,MATCH($D287,索引!$M$5:$M$12,0),MATCH(G$6,索引!$P$4:$AC$4,0))*ROUND(VLOOKUP($B287,原始数值!$A:$E,G$2,0)*VLOOKUP($C287,索引!$A:$D,2,0),G$3)</f>
        <v>420</v>
      </c>
      <c r="H287">
        <f>INDEX(索引!$P$5:$AC$12,MATCH($D287,索引!$M$5:$M$12,0),MATCH(H$6,索引!$P$4:$AC$4,0))*ROUND(VLOOKUP($B287,原始数值!$A:$E,H$2,0)*VLOOKUP($C287,索引!$A:$D,2,0),H$3)</f>
        <v>0</v>
      </c>
      <c r="I287">
        <f>INDEX(索引!$P$5:$AC$12,MATCH($D287,索引!$M$5:$M$12,0),MATCH(I$6,索引!$P$4:$AC$4,0))*ROUND(VLOOKUP($B287,原始数值!$A:$E,I$2,0)*VLOOKUP($C287,索引!$A:$D,2,0),I$3)</f>
        <v>0</v>
      </c>
      <c r="J287">
        <f>VLOOKUP($D287,索引!$M:$U,J$2,0)</f>
        <v>0</v>
      </c>
      <c r="K287">
        <f>VLOOKUP($D287,索引!$M:$X,K$2,0)*(VLOOKUP($C287,索引!$A:$I,K$2-5,0)/100)</f>
        <v>0</v>
      </c>
      <c r="L287">
        <f>VLOOKUP($D287,索引!$M:$X,L$2,0)*(VLOOKUP($C287,索引!$A:$I,L$2-5,0)/100)</f>
        <v>0</v>
      </c>
      <c r="M287">
        <f>VLOOKUP($D287,索引!$M:$Y,M$2,0)*(VLOOKUP($C287,索引!$A:$J,M$2-5,0)/100)</f>
        <v>0</v>
      </c>
      <c r="N287">
        <f>VLOOKUP($D287,索引!$M:$Z,N$2,0)*(VLOOKUP($C287,索引!$A:$K,N$2-5,0)/100)</f>
        <v>0</v>
      </c>
      <c r="P287">
        <f t="shared" si="34"/>
        <v>1024302</v>
      </c>
      <c r="Q287" t="str">
        <f t="shared" si="36"/>
        <v>EquipName_1024302</v>
      </c>
      <c r="R287" t="str">
        <f>INDEX(索引!$AF$5:$AI$29,MATCH($B287,索引!$AE$5:$AE$29,0),MATCH($C287,索引!$AF$4:$AI$4))&amp;VLOOKUP($D287,索引!$M$4:$N$12,2,0)</f>
        <v>征服者护甲</v>
      </c>
      <c r="S287" t="str">
        <f>INDEX(索引!$AL$5:$AO$29,MATCH($B287,索引!$AK$5:$AK$29,0),MATCH($C287,索引!$AL$4:$AO$4))&amp;" "&amp;VLOOKUP($D287,索引!$M$4:$O$12,3,0)</f>
        <v>Conqueror Armor</v>
      </c>
    </row>
    <row r="288" spans="1:19" x14ac:dyDescent="0.2">
      <c r="A288">
        <f t="shared" si="33"/>
        <v>1024303</v>
      </c>
      <c r="B288" s="15">
        <v>24</v>
      </c>
      <c r="C288" s="30">
        <f t="shared" si="37"/>
        <v>3</v>
      </c>
      <c r="D288">
        <f t="shared" si="32"/>
        <v>3</v>
      </c>
      <c r="E288">
        <f t="shared" si="35"/>
        <v>1008303</v>
      </c>
      <c r="F288">
        <f>INDEX(索引!$P$5:$AC$12,MATCH($D288,索引!$M$5:$M$12,0),MATCH(F$6,索引!$P$4:$AC$4,0))*ROUND(VLOOKUP($B288,原始数值!$A:$E,F$2,0)*VLOOKUP($C288,索引!$A:$D,2,0)*VLOOKUP(D288,索引!$M:$X,索引!$T$1,0),F$3)</f>
        <v>0</v>
      </c>
      <c r="G288">
        <f>INDEX(索引!$P$5:$AC$12,MATCH($D288,索引!$M$5:$M$12,0),MATCH(G$6,索引!$P$4:$AC$4,0))*ROUND(VLOOKUP($B288,原始数值!$A:$E,G$2,0)*VLOOKUP($C288,索引!$A:$D,2,0),G$3)</f>
        <v>0</v>
      </c>
      <c r="H288">
        <f>INDEX(索引!$P$5:$AC$12,MATCH($D288,索引!$M$5:$M$12,0),MATCH(H$6,索引!$P$4:$AC$4,0))*ROUND(VLOOKUP($B288,原始数值!$A:$E,H$2,0)*VLOOKUP($C288,索引!$A:$D,2,0),H$3)</f>
        <v>225</v>
      </c>
      <c r="I288">
        <f>INDEX(索引!$P$5:$AC$12,MATCH($D288,索引!$M$5:$M$12,0),MATCH(I$6,索引!$P$4:$AC$4,0))*ROUND(VLOOKUP($B288,原始数值!$A:$E,I$2,0)*VLOOKUP($C288,索引!$A:$D,2,0),I$3)</f>
        <v>0</v>
      </c>
      <c r="J288">
        <f>VLOOKUP($D288,索引!$M:$U,J$2,0)</f>
        <v>0</v>
      </c>
      <c r="K288">
        <f>VLOOKUP($D288,索引!$M:$X,K$2,0)*(VLOOKUP($C288,索引!$A:$I,K$2-5,0)/100)</f>
        <v>0</v>
      </c>
      <c r="L288">
        <f>VLOOKUP($D288,索引!$M:$X,L$2,0)*(VLOOKUP($C288,索引!$A:$I,L$2-5,0)/100)</f>
        <v>0</v>
      </c>
      <c r="M288">
        <f>VLOOKUP($D288,索引!$M:$Y,M$2,0)*(VLOOKUP($C288,索引!$A:$J,M$2-5,0)/100)</f>
        <v>0</v>
      </c>
      <c r="N288">
        <f>VLOOKUP($D288,索引!$M:$Z,N$2,0)*(VLOOKUP($C288,索引!$A:$K,N$2-5,0)/100)</f>
        <v>0</v>
      </c>
      <c r="P288">
        <f t="shared" si="34"/>
        <v>1024303</v>
      </c>
      <c r="Q288" t="str">
        <f t="shared" si="36"/>
        <v>EquipName_1024303</v>
      </c>
      <c r="R288" t="str">
        <f>INDEX(索引!$AF$5:$AI$29,MATCH($B288,索引!$AE$5:$AE$29,0),MATCH($C288,索引!$AF$4:$AI$4))&amp;VLOOKUP($D288,索引!$M$4:$N$12,2,0)</f>
        <v>征服者头盔</v>
      </c>
      <c r="S288" t="str">
        <f>INDEX(索引!$AL$5:$AO$29,MATCH($B288,索引!$AK$5:$AK$29,0),MATCH($C288,索引!$AL$4:$AO$4))&amp;" "&amp;VLOOKUP($D288,索引!$M$4:$O$12,3,0)</f>
        <v>Conqueror Helmet</v>
      </c>
    </row>
    <row r="289" spans="1:19" x14ac:dyDescent="0.2">
      <c r="A289">
        <f t="shared" si="33"/>
        <v>1024304</v>
      </c>
      <c r="B289" s="15">
        <v>24</v>
      </c>
      <c r="C289" s="30">
        <f t="shared" si="37"/>
        <v>3</v>
      </c>
      <c r="D289">
        <f t="shared" si="32"/>
        <v>4</v>
      </c>
      <c r="E289">
        <f t="shared" si="35"/>
        <v>1008304</v>
      </c>
      <c r="F289">
        <f>INDEX(索引!$P$5:$AC$12,MATCH($D289,索引!$M$5:$M$12,0),MATCH(F$6,索引!$P$4:$AC$4,0))*ROUND(VLOOKUP($B289,原始数值!$A:$E,F$2,0)*VLOOKUP($C289,索引!$A:$D,2,0)*VLOOKUP(D289,索引!$M:$X,索引!$T$1,0),F$3)</f>
        <v>0</v>
      </c>
      <c r="G289">
        <f>INDEX(索引!$P$5:$AC$12,MATCH($D289,索引!$M$5:$M$12,0),MATCH(G$6,索引!$P$4:$AC$4,0))*ROUND(VLOOKUP($B289,原始数值!$A:$E,G$2,0)*VLOOKUP($C289,索引!$A:$D,2,0),G$3)</f>
        <v>0</v>
      </c>
      <c r="H289">
        <f>INDEX(索引!$P$5:$AC$12,MATCH($D289,索引!$M$5:$M$12,0),MATCH(H$6,索引!$P$4:$AC$4,0))*ROUND(VLOOKUP($B289,原始数值!$A:$E,H$2,0)*VLOOKUP($C289,索引!$A:$D,2,0),H$3)</f>
        <v>0</v>
      </c>
      <c r="I289">
        <f>INDEX(索引!$P$5:$AC$12,MATCH($D289,索引!$M$5:$M$12,0),MATCH(I$6,索引!$P$4:$AC$4,0))*ROUND(VLOOKUP($B289,原始数值!$A:$E,I$2,0)*VLOOKUP($C289,索引!$A:$D,2,0),I$3)</f>
        <v>36</v>
      </c>
      <c r="J289">
        <f>VLOOKUP($D289,索引!$M:$U,J$2,0)</f>
        <v>0</v>
      </c>
      <c r="K289">
        <f>VLOOKUP($D289,索引!$M:$X,K$2,0)*(VLOOKUP($C289,索引!$A:$I,K$2-5,0)/100)</f>
        <v>0</v>
      </c>
      <c r="L289">
        <f>VLOOKUP($D289,索引!$M:$X,L$2,0)*(VLOOKUP($C289,索引!$A:$I,L$2-5,0)/100)</f>
        <v>0</v>
      </c>
      <c r="M289">
        <f>VLOOKUP($D289,索引!$M:$Y,M$2,0)*(VLOOKUP($C289,索引!$A:$J,M$2-5,0)/100)</f>
        <v>0</v>
      </c>
      <c r="N289">
        <f>VLOOKUP($D289,索引!$M:$Z,N$2,0)*(VLOOKUP($C289,索引!$A:$K,N$2-5,0)/100)</f>
        <v>0</v>
      </c>
      <c r="P289">
        <f t="shared" si="34"/>
        <v>1024304</v>
      </c>
      <c r="Q289" t="str">
        <f t="shared" si="36"/>
        <v>EquipName_1024304</v>
      </c>
      <c r="R289" t="str">
        <f>INDEX(索引!$AF$5:$AI$29,MATCH($B289,索引!$AE$5:$AE$29,0),MATCH($C289,索引!$AF$4:$AI$4))&amp;VLOOKUP($D289,索引!$M$4:$N$12,2,0)</f>
        <v>征服者鞋子</v>
      </c>
      <c r="S289" t="str">
        <f>INDEX(索引!$AL$5:$AO$29,MATCH($B289,索引!$AK$5:$AK$29,0),MATCH($C289,索引!$AL$4:$AO$4))&amp;" "&amp;VLOOKUP($D289,索引!$M$4:$O$12,3,0)</f>
        <v>Conqueror Boots</v>
      </c>
    </row>
    <row r="290" spans="1:19" x14ac:dyDescent="0.2">
      <c r="A290">
        <f t="shared" si="33"/>
        <v>1024411</v>
      </c>
      <c r="B290" s="15">
        <v>24</v>
      </c>
      <c r="C290" s="11">
        <f t="shared" si="37"/>
        <v>4</v>
      </c>
      <c r="D290">
        <f t="shared" si="32"/>
        <v>11</v>
      </c>
      <c r="E290">
        <f t="shared" si="35"/>
        <v>1008411</v>
      </c>
      <c r="F290">
        <f>INDEX(索引!$P$5:$AC$12,MATCH($D290,索引!$M$5:$M$12,0),MATCH(F$6,索引!$P$4:$AC$4,0))*ROUND(VLOOKUP($B290,原始数值!$A:$E,F$2,0)*VLOOKUP($C290,索引!$A:$D,2,0)*VLOOKUP(D290,索引!$M:$X,索引!$T$1,0),F$3)</f>
        <v>102</v>
      </c>
      <c r="G290">
        <f>INDEX(索引!$P$5:$AC$12,MATCH($D290,索引!$M$5:$M$12,0),MATCH(G$6,索引!$P$4:$AC$4,0))*ROUND(VLOOKUP($B290,原始数值!$A:$E,G$2,0)*VLOOKUP($C290,索引!$A:$D,2,0),G$3)</f>
        <v>0</v>
      </c>
      <c r="H290">
        <f>INDEX(索引!$P$5:$AC$12,MATCH($D290,索引!$M$5:$M$12,0),MATCH(H$6,索引!$P$4:$AC$4,0))*ROUND(VLOOKUP($B290,原始数值!$A:$E,H$2,0)*VLOOKUP($C290,索引!$A:$D,2,0),H$3)</f>
        <v>0</v>
      </c>
      <c r="I290">
        <f>INDEX(索引!$P$5:$AC$12,MATCH($D290,索引!$M$5:$M$12,0),MATCH(I$6,索引!$P$4:$AC$4,0))*ROUND(VLOOKUP($B290,原始数值!$A:$E,I$2,0)*VLOOKUP($C290,索引!$A:$D,2,0),I$3)</f>
        <v>0</v>
      </c>
      <c r="J290">
        <f>VLOOKUP($D290,索引!$M:$U,J$2,0)</f>
        <v>2</v>
      </c>
      <c r="K290">
        <f>VLOOKUP($D290,索引!$M:$X,K$2,0)*(VLOOKUP($C290,索引!$A:$I,K$2-5,0)/100)</f>
        <v>0.35000000000000003</v>
      </c>
      <c r="L290">
        <f>VLOOKUP($D290,索引!$M:$X,L$2,0)*(VLOOKUP($C290,索引!$A:$I,L$2-5,0)/100)</f>
        <v>0</v>
      </c>
      <c r="M290">
        <f>VLOOKUP($D290,索引!$M:$Y,M$2,0)*(VLOOKUP($C290,索引!$A:$J,M$2-5,0)/100)</f>
        <v>0</v>
      </c>
      <c r="N290">
        <f>VLOOKUP($D290,索引!$M:$Z,N$2,0)*(VLOOKUP($C290,索引!$A:$K,N$2-5,0)/100)</f>
        <v>0</v>
      </c>
      <c r="P290">
        <f t="shared" si="34"/>
        <v>1024411</v>
      </c>
      <c r="Q290" t="str">
        <f t="shared" si="36"/>
        <v>EquipName_1024411</v>
      </c>
      <c r="R290" t="str">
        <f>INDEX(索引!$AF$5:$AI$29,MATCH($B290,索引!$AE$5:$AE$29,0),MATCH($C290,索引!$AF$4:$AI$4))&amp;VLOOKUP($D290,索引!$M$4:$N$12,2,0)</f>
        <v>征战之王剑</v>
      </c>
      <c r="S290" t="str">
        <f>INDEX(索引!$AL$5:$AO$29,MATCH($B290,索引!$AK$5:$AK$29,0),MATCH($C290,索引!$AL$4:$AO$4))&amp;" "&amp;VLOOKUP($D290,索引!$M$4:$O$12,3,0)</f>
        <v>Conqueror King Sword</v>
      </c>
    </row>
    <row r="291" spans="1:19" x14ac:dyDescent="0.2">
      <c r="A291">
        <f t="shared" si="33"/>
        <v>1024412</v>
      </c>
      <c r="B291" s="15">
        <v>24</v>
      </c>
      <c r="C291" s="11">
        <f t="shared" si="37"/>
        <v>4</v>
      </c>
      <c r="D291">
        <f t="shared" si="32"/>
        <v>12</v>
      </c>
      <c r="E291">
        <f t="shared" si="35"/>
        <v>1008412</v>
      </c>
      <c r="F291">
        <f>INDEX(索引!$P$5:$AC$12,MATCH($D291,索引!$M$5:$M$12,0),MATCH(F$6,索引!$P$4:$AC$4,0))*ROUND(VLOOKUP($B291,原始数值!$A:$E,F$2,0)*VLOOKUP($C291,索引!$A:$D,2,0)*VLOOKUP(D291,索引!$M:$X,索引!$T$1,0),F$3)</f>
        <v>122</v>
      </c>
      <c r="G291">
        <f>INDEX(索引!$P$5:$AC$12,MATCH($D291,索引!$M$5:$M$12,0),MATCH(G$6,索引!$P$4:$AC$4,0))*ROUND(VLOOKUP($B291,原始数值!$A:$E,G$2,0)*VLOOKUP($C291,索引!$A:$D,2,0),G$3)</f>
        <v>0</v>
      </c>
      <c r="H291">
        <f>INDEX(索引!$P$5:$AC$12,MATCH($D291,索引!$M$5:$M$12,0),MATCH(H$6,索引!$P$4:$AC$4,0))*ROUND(VLOOKUP($B291,原始数值!$A:$E,H$2,0)*VLOOKUP($C291,索引!$A:$D,2,0),H$3)</f>
        <v>0</v>
      </c>
      <c r="I291">
        <f>INDEX(索引!$P$5:$AC$12,MATCH($D291,索引!$M$5:$M$12,0),MATCH(I$6,索引!$P$4:$AC$4,0))*ROUND(VLOOKUP($B291,原始数值!$A:$E,I$2,0)*VLOOKUP($C291,索引!$A:$D,2,0),I$3)</f>
        <v>0</v>
      </c>
      <c r="J291">
        <f>VLOOKUP($D291,索引!$M:$U,J$2,0)</f>
        <v>1</v>
      </c>
      <c r="K291">
        <f>VLOOKUP($D291,索引!$M:$X,K$2,0)*(VLOOKUP($C291,索引!$A:$I,K$2-5,0)/100)</f>
        <v>0</v>
      </c>
      <c r="L291">
        <f>VLOOKUP($D291,索引!$M:$X,L$2,0)*(VLOOKUP($C291,索引!$A:$I,L$2-5,0)/100)</f>
        <v>0</v>
      </c>
      <c r="M291">
        <f>VLOOKUP($D291,索引!$M:$Y,M$2,0)*(VLOOKUP($C291,索引!$A:$J,M$2-5,0)/100)</f>
        <v>54</v>
      </c>
      <c r="N291">
        <f>VLOOKUP($D291,索引!$M:$Z,N$2,0)*(VLOOKUP($C291,索引!$A:$K,N$2-5,0)/100)</f>
        <v>0</v>
      </c>
      <c r="P291">
        <f t="shared" si="34"/>
        <v>1024412</v>
      </c>
      <c r="Q291" t="str">
        <f t="shared" si="36"/>
        <v>EquipName_1024412</v>
      </c>
      <c r="R291" t="str">
        <f>INDEX(索引!$AF$5:$AI$29,MATCH($B291,索引!$AE$5:$AE$29,0),MATCH($C291,索引!$AF$4:$AI$4))&amp;VLOOKUP($D291,索引!$M$4:$N$12,2,0)</f>
        <v>征战之王杖</v>
      </c>
      <c r="S291" t="str">
        <f>INDEX(索引!$AL$5:$AO$29,MATCH($B291,索引!$AK$5:$AK$29,0),MATCH($C291,索引!$AL$4:$AO$4))&amp;" "&amp;VLOOKUP($D291,索引!$M$4:$O$12,3,0)</f>
        <v>Conqueror King Staff</v>
      </c>
    </row>
    <row r="292" spans="1:19" x14ac:dyDescent="0.2">
      <c r="A292">
        <f t="shared" si="33"/>
        <v>1024413</v>
      </c>
      <c r="B292" s="15">
        <v>24</v>
      </c>
      <c r="C292" s="11">
        <f t="shared" si="37"/>
        <v>4</v>
      </c>
      <c r="D292">
        <f t="shared" si="32"/>
        <v>13</v>
      </c>
      <c r="E292">
        <f t="shared" si="35"/>
        <v>1008413</v>
      </c>
      <c r="F292">
        <f>INDEX(索引!$P$5:$AC$12,MATCH($D292,索引!$M$5:$M$12,0),MATCH(F$6,索引!$P$4:$AC$4,0))*ROUND(VLOOKUP($B292,原始数值!$A:$E,F$2,0)*VLOOKUP($C292,索引!$A:$D,2,0)*VLOOKUP(D292,索引!$M:$X,索引!$T$1,0),F$3)</f>
        <v>112</v>
      </c>
      <c r="G292">
        <f>INDEX(索引!$P$5:$AC$12,MATCH($D292,索引!$M$5:$M$12,0),MATCH(G$6,索引!$P$4:$AC$4,0))*ROUND(VLOOKUP($B292,原始数值!$A:$E,G$2,0)*VLOOKUP($C292,索引!$A:$D,2,0),G$3)</f>
        <v>0</v>
      </c>
      <c r="H292">
        <f>INDEX(索引!$P$5:$AC$12,MATCH($D292,索引!$M$5:$M$12,0),MATCH(H$6,索引!$P$4:$AC$4,0))*ROUND(VLOOKUP($B292,原始数值!$A:$E,H$2,0)*VLOOKUP($C292,索引!$A:$D,2,0),H$3)</f>
        <v>0</v>
      </c>
      <c r="I292">
        <f>INDEX(索引!$P$5:$AC$12,MATCH($D292,索引!$M$5:$M$12,0),MATCH(I$6,索引!$P$4:$AC$4,0))*ROUND(VLOOKUP($B292,原始数值!$A:$E,I$2,0)*VLOOKUP($C292,索引!$A:$D,2,0),I$3)</f>
        <v>0</v>
      </c>
      <c r="J292">
        <f>VLOOKUP($D292,索引!$M:$U,J$2,0)</f>
        <v>1.75</v>
      </c>
      <c r="K292">
        <f>VLOOKUP($D292,索引!$M:$X,K$2,0)*(VLOOKUP($C292,索引!$A:$I,K$2-5,0)/100)</f>
        <v>0</v>
      </c>
      <c r="L292">
        <f>VLOOKUP($D292,索引!$M:$X,L$2,0)*(VLOOKUP($C292,索引!$A:$I,L$2-5,0)/100)</f>
        <v>72</v>
      </c>
      <c r="M292">
        <f>VLOOKUP($D292,索引!$M:$Y,M$2,0)*(VLOOKUP($C292,索引!$A:$J,M$2-5,0)/100)</f>
        <v>0</v>
      </c>
      <c r="N292">
        <f>VLOOKUP($D292,索引!$M:$Z,N$2,0)*(VLOOKUP($C292,索引!$A:$K,N$2-5,0)/100)</f>
        <v>0</v>
      </c>
      <c r="P292">
        <f t="shared" si="34"/>
        <v>1024413</v>
      </c>
      <c r="Q292" t="str">
        <f t="shared" si="36"/>
        <v>EquipName_1024413</v>
      </c>
      <c r="R292" t="str">
        <f>INDEX(索引!$AF$5:$AI$29,MATCH($B292,索引!$AE$5:$AE$29,0),MATCH($C292,索引!$AF$4:$AI$4))&amp;VLOOKUP($D292,索引!$M$4:$N$12,2,0)</f>
        <v>征战之王弓</v>
      </c>
      <c r="S292" t="str">
        <f>INDEX(索引!$AL$5:$AO$29,MATCH($B292,索引!$AK$5:$AK$29,0),MATCH($C292,索引!$AL$4:$AO$4))&amp;" "&amp;VLOOKUP($D292,索引!$M$4:$O$12,3,0)</f>
        <v>Conqueror King Bow</v>
      </c>
    </row>
    <row r="293" spans="1:19" x14ac:dyDescent="0.2">
      <c r="A293">
        <f t="shared" si="33"/>
        <v>1024402</v>
      </c>
      <c r="B293" s="15">
        <v>24</v>
      </c>
      <c r="C293" s="11">
        <f t="shared" si="37"/>
        <v>4</v>
      </c>
      <c r="D293">
        <f t="shared" si="32"/>
        <v>2</v>
      </c>
      <c r="E293">
        <f t="shared" si="35"/>
        <v>1008402</v>
      </c>
      <c r="F293">
        <f>INDEX(索引!$P$5:$AC$12,MATCH($D293,索引!$M$5:$M$12,0),MATCH(F$6,索引!$P$4:$AC$4,0))*ROUND(VLOOKUP($B293,原始数值!$A:$E,F$2,0)*VLOOKUP($C293,索引!$A:$D,2,0)*VLOOKUP(D293,索引!$M:$X,索引!$T$1,0),F$3)</f>
        <v>0</v>
      </c>
      <c r="G293">
        <f>INDEX(索引!$P$5:$AC$12,MATCH($D293,索引!$M$5:$M$12,0),MATCH(G$6,索引!$P$4:$AC$4,0))*ROUND(VLOOKUP($B293,原始数值!$A:$E,G$2,0)*VLOOKUP($C293,索引!$A:$D,2,0),G$3)</f>
        <v>560</v>
      </c>
      <c r="H293">
        <f>INDEX(索引!$P$5:$AC$12,MATCH($D293,索引!$M$5:$M$12,0),MATCH(H$6,索引!$P$4:$AC$4,0))*ROUND(VLOOKUP($B293,原始数值!$A:$E,H$2,0)*VLOOKUP($C293,索引!$A:$D,2,0),H$3)</f>
        <v>0</v>
      </c>
      <c r="I293">
        <f>INDEX(索引!$P$5:$AC$12,MATCH($D293,索引!$M$5:$M$12,0),MATCH(I$6,索引!$P$4:$AC$4,0))*ROUND(VLOOKUP($B293,原始数值!$A:$E,I$2,0)*VLOOKUP($C293,索引!$A:$D,2,0),I$3)</f>
        <v>0</v>
      </c>
      <c r="J293">
        <f>VLOOKUP($D293,索引!$M:$U,J$2,0)</f>
        <v>0</v>
      </c>
      <c r="K293">
        <f>VLOOKUP($D293,索引!$M:$X,K$2,0)*(VLOOKUP($C293,索引!$A:$I,K$2-5,0)/100)</f>
        <v>0</v>
      </c>
      <c r="L293">
        <f>VLOOKUP($D293,索引!$M:$X,L$2,0)*(VLOOKUP($C293,索引!$A:$I,L$2-5,0)/100)</f>
        <v>0</v>
      </c>
      <c r="M293">
        <f>VLOOKUP($D293,索引!$M:$Y,M$2,0)*(VLOOKUP($C293,索引!$A:$J,M$2-5,0)/100)</f>
        <v>0</v>
      </c>
      <c r="N293">
        <f>VLOOKUP($D293,索引!$M:$Z,N$2,0)*(VLOOKUP($C293,索引!$A:$K,N$2-5,0)/100)</f>
        <v>0</v>
      </c>
      <c r="P293">
        <f t="shared" si="34"/>
        <v>1024402</v>
      </c>
      <c r="Q293" t="str">
        <f t="shared" si="36"/>
        <v>EquipName_1024402</v>
      </c>
      <c r="R293" t="str">
        <f>INDEX(索引!$AF$5:$AI$29,MATCH($B293,索引!$AE$5:$AE$29,0),MATCH($C293,索引!$AF$4:$AI$4))&amp;VLOOKUP($D293,索引!$M$4:$N$12,2,0)</f>
        <v>征战之王护甲</v>
      </c>
      <c r="S293" t="str">
        <f>INDEX(索引!$AL$5:$AO$29,MATCH($B293,索引!$AK$5:$AK$29,0),MATCH($C293,索引!$AL$4:$AO$4))&amp;" "&amp;VLOOKUP($D293,索引!$M$4:$O$12,3,0)</f>
        <v>Conqueror King Armor</v>
      </c>
    </row>
    <row r="294" spans="1:19" x14ac:dyDescent="0.2">
      <c r="A294">
        <f t="shared" si="33"/>
        <v>1024403</v>
      </c>
      <c r="B294" s="15">
        <v>24</v>
      </c>
      <c r="C294" s="11">
        <f t="shared" si="37"/>
        <v>4</v>
      </c>
      <c r="D294">
        <f t="shared" si="32"/>
        <v>3</v>
      </c>
      <c r="E294">
        <f t="shared" si="35"/>
        <v>1008403</v>
      </c>
      <c r="F294">
        <f>INDEX(索引!$P$5:$AC$12,MATCH($D294,索引!$M$5:$M$12,0),MATCH(F$6,索引!$P$4:$AC$4,0))*ROUND(VLOOKUP($B294,原始数值!$A:$E,F$2,0)*VLOOKUP($C294,索引!$A:$D,2,0)*VLOOKUP(D294,索引!$M:$X,索引!$T$1,0),F$3)</f>
        <v>0</v>
      </c>
      <c r="G294">
        <f>INDEX(索引!$P$5:$AC$12,MATCH($D294,索引!$M$5:$M$12,0),MATCH(G$6,索引!$P$4:$AC$4,0))*ROUND(VLOOKUP($B294,原始数值!$A:$E,G$2,0)*VLOOKUP($C294,索引!$A:$D,2,0),G$3)</f>
        <v>0</v>
      </c>
      <c r="H294">
        <f>INDEX(索引!$P$5:$AC$12,MATCH($D294,索引!$M$5:$M$12,0),MATCH(H$6,索引!$P$4:$AC$4,0))*ROUND(VLOOKUP($B294,原始数值!$A:$E,H$2,0)*VLOOKUP($C294,索引!$A:$D,2,0),H$3)</f>
        <v>300</v>
      </c>
      <c r="I294">
        <f>INDEX(索引!$P$5:$AC$12,MATCH($D294,索引!$M$5:$M$12,0),MATCH(I$6,索引!$P$4:$AC$4,0))*ROUND(VLOOKUP($B294,原始数值!$A:$E,I$2,0)*VLOOKUP($C294,索引!$A:$D,2,0),I$3)</f>
        <v>0</v>
      </c>
      <c r="J294">
        <f>VLOOKUP($D294,索引!$M:$U,J$2,0)</f>
        <v>0</v>
      </c>
      <c r="K294">
        <f>VLOOKUP($D294,索引!$M:$X,K$2,0)*(VLOOKUP($C294,索引!$A:$I,K$2-5,0)/100)</f>
        <v>0</v>
      </c>
      <c r="L294">
        <f>VLOOKUP($D294,索引!$M:$X,L$2,0)*(VLOOKUP($C294,索引!$A:$I,L$2-5,0)/100)</f>
        <v>0</v>
      </c>
      <c r="M294">
        <f>VLOOKUP($D294,索引!$M:$Y,M$2,0)*(VLOOKUP($C294,索引!$A:$J,M$2-5,0)/100)</f>
        <v>0</v>
      </c>
      <c r="N294">
        <f>VLOOKUP($D294,索引!$M:$Z,N$2,0)*(VLOOKUP($C294,索引!$A:$K,N$2-5,0)/100)</f>
        <v>0</v>
      </c>
      <c r="P294">
        <f t="shared" si="34"/>
        <v>1024403</v>
      </c>
      <c r="Q294" t="str">
        <f t="shared" si="36"/>
        <v>EquipName_1024403</v>
      </c>
      <c r="R294" t="str">
        <f>INDEX(索引!$AF$5:$AI$29,MATCH($B294,索引!$AE$5:$AE$29,0),MATCH($C294,索引!$AF$4:$AI$4))&amp;VLOOKUP($D294,索引!$M$4:$N$12,2,0)</f>
        <v>征战之王头盔</v>
      </c>
      <c r="S294" t="str">
        <f>INDEX(索引!$AL$5:$AO$29,MATCH($B294,索引!$AK$5:$AK$29,0),MATCH($C294,索引!$AL$4:$AO$4))&amp;" "&amp;VLOOKUP($D294,索引!$M$4:$O$12,3,0)</f>
        <v>Conqueror King Helmet</v>
      </c>
    </row>
    <row r="295" spans="1:19" x14ac:dyDescent="0.2">
      <c r="A295">
        <f t="shared" si="33"/>
        <v>1024404</v>
      </c>
      <c r="B295" s="15">
        <v>24</v>
      </c>
      <c r="C295" s="11">
        <f t="shared" si="37"/>
        <v>4</v>
      </c>
      <c r="D295">
        <f t="shared" si="32"/>
        <v>4</v>
      </c>
      <c r="E295">
        <f t="shared" si="35"/>
        <v>1008404</v>
      </c>
      <c r="F295">
        <f>INDEX(索引!$P$5:$AC$12,MATCH($D295,索引!$M$5:$M$12,0),MATCH(F$6,索引!$P$4:$AC$4,0))*ROUND(VLOOKUP($B295,原始数值!$A:$E,F$2,0)*VLOOKUP($C295,索引!$A:$D,2,0)*VLOOKUP(D295,索引!$M:$X,索引!$T$1,0),F$3)</f>
        <v>0</v>
      </c>
      <c r="G295">
        <f>INDEX(索引!$P$5:$AC$12,MATCH($D295,索引!$M$5:$M$12,0),MATCH(G$6,索引!$P$4:$AC$4,0))*ROUND(VLOOKUP($B295,原始数值!$A:$E,G$2,0)*VLOOKUP($C295,索引!$A:$D,2,0),G$3)</f>
        <v>0</v>
      </c>
      <c r="H295">
        <f>INDEX(索引!$P$5:$AC$12,MATCH($D295,索引!$M$5:$M$12,0),MATCH(H$6,索引!$P$4:$AC$4,0))*ROUND(VLOOKUP($B295,原始数值!$A:$E,H$2,0)*VLOOKUP($C295,索引!$A:$D,2,0),H$3)</f>
        <v>0</v>
      </c>
      <c r="I295">
        <f>INDEX(索引!$P$5:$AC$12,MATCH($D295,索引!$M$5:$M$12,0),MATCH(I$6,索引!$P$4:$AC$4,0))*ROUND(VLOOKUP($B295,原始数值!$A:$E,I$2,0)*VLOOKUP($C295,索引!$A:$D,2,0),I$3)</f>
        <v>48</v>
      </c>
      <c r="J295">
        <f>VLOOKUP($D295,索引!$M:$U,J$2,0)</f>
        <v>0</v>
      </c>
      <c r="K295">
        <f>VLOOKUP($D295,索引!$M:$X,K$2,0)*(VLOOKUP($C295,索引!$A:$I,K$2-5,0)/100)</f>
        <v>0</v>
      </c>
      <c r="L295">
        <f>VLOOKUP($D295,索引!$M:$X,L$2,0)*(VLOOKUP($C295,索引!$A:$I,L$2-5,0)/100)</f>
        <v>0</v>
      </c>
      <c r="M295">
        <f>VLOOKUP($D295,索引!$M:$Y,M$2,0)*(VLOOKUP($C295,索引!$A:$J,M$2-5,0)/100)</f>
        <v>0</v>
      </c>
      <c r="N295">
        <f>VLOOKUP($D295,索引!$M:$Z,N$2,0)*(VLOOKUP($C295,索引!$A:$K,N$2-5,0)/100)</f>
        <v>0</v>
      </c>
      <c r="P295">
        <f t="shared" si="34"/>
        <v>1024404</v>
      </c>
      <c r="Q295" t="str">
        <f t="shared" si="36"/>
        <v>EquipName_1024404</v>
      </c>
      <c r="R295" t="str">
        <f>INDEX(索引!$AF$5:$AI$29,MATCH($B295,索引!$AE$5:$AE$29,0),MATCH($C295,索引!$AF$4:$AI$4))&amp;VLOOKUP($D295,索引!$M$4:$N$12,2,0)</f>
        <v>征战之王鞋子</v>
      </c>
      <c r="S295" t="str">
        <f>INDEX(索引!$AL$5:$AO$29,MATCH($B295,索引!$AK$5:$AK$29,0),MATCH($C295,索引!$AL$4:$AO$4))&amp;" "&amp;VLOOKUP($D295,索引!$M$4:$O$12,3,0)</f>
        <v>Conqueror King Boots</v>
      </c>
    </row>
    <row r="296" spans="1:19" x14ac:dyDescent="0.2">
      <c r="A296">
        <f t="shared" si="33"/>
        <v>1026111</v>
      </c>
      <c r="B296" s="16">
        <v>26</v>
      </c>
      <c r="C296" s="55">
        <v>1</v>
      </c>
      <c r="D296">
        <f t="shared" si="32"/>
        <v>11</v>
      </c>
      <c r="E296">
        <f t="shared" si="35"/>
        <v>1008111</v>
      </c>
      <c r="F296">
        <f>INDEX(索引!$P$5:$AC$12,MATCH($D296,索引!$M$5:$M$12,0),MATCH(F$6,索引!$P$4:$AC$4,0))*ROUND(VLOOKUP($B296,原始数值!$A:$E,F$2,0)*VLOOKUP($C296,索引!$A:$D,2,0)*VLOOKUP(D296,索引!$M:$X,索引!$T$1,0),F$3)</f>
        <v>28</v>
      </c>
      <c r="G296">
        <f>INDEX(索引!$P$5:$AC$12,MATCH($D296,索引!$M$5:$M$12,0),MATCH(G$6,索引!$P$4:$AC$4,0))*ROUND(VLOOKUP($B296,原始数值!$A:$E,G$2,0)*VLOOKUP($C296,索引!$A:$D,2,0),G$3)</f>
        <v>0</v>
      </c>
      <c r="H296">
        <f>INDEX(索引!$P$5:$AC$12,MATCH($D296,索引!$M$5:$M$12,0),MATCH(H$6,索引!$P$4:$AC$4,0))*ROUND(VLOOKUP($B296,原始数值!$A:$E,H$2,0)*VLOOKUP($C296,索引!$A:$D,2,0),H$3)</f>
        <v>0</v>
      </c>
      <c r="I296">
        <f>INDEX(索引!$P$5:$AC$12,MATCH($D296,索引!$M$5:$M$12,0),MATCH(I$6,索引!$P$4:$AC$4,0))*ROUND(VLOOKUP($B296,原始数值!$A:$E,I$2,0)*VLOOKUP($C296,索引!$A:$D,2,0),I$3)</f>
        <v>0</v>
      </c>
      <c r="J296">
        <f>VLOOKUP($D296,索引!$M:$U,J$2,0)</f>
        <v>2</v>
      </c>
      <c r="K296">
        <f>VLOOKUP($D296,索引!$M:$X,K$2,0)*(VLOOKUP($C296,索引!$A:$I,K$2-5,0)/100)</f>
        <v>0.1</v>
      </c>
      <c r="L296">
        <f>VLOOKUP($D296,索引!$M:$X,L$2,0)*(VLOOKUP($C296,索引!$A:$I,L$2-5,0)/100)</f>
        <v>0</v>
      </c>
      <c r="M296">
        <f>VLOOKUP($D296,索引!$M:$Y,M$2,0)*(VLOOKUP($C296,索引!$A:$J,M$2-5,0)/100)</f>
        <v>0</v>
      </c>
      <c r="N296">
        <f>VLOOKUP($D296,索引!$M:$Z,N$2,0)*(VLOOKUP($C296,索引!$A:$K,N$2-5,0)/100)</f>
        <v>0</v>
      </c>
      <c r="P296">
        <f t="shared" si="34"/>
        <v>1026111</v>
      </c>
      <c r="Q296" t="str">
        <f t="shared" si="36"/>
        <v>EquipName_1026111</v>
      </c>
      <c r="R296" t="str">
        <f>INDEX(索引!$AF$5:$AI$29,MATCH($B296,索引!$AE$5:$AE$29,0),MATCH($C296,索引!$AF$4:$AI$4))&amp;VLOOKUP($D296,索引!$M$4:$N$12,2,0)</f>
        <v>梦魇剑</v>
      </c>
      <c r="S296" t="str">
        <f>INDEX(索引!$AL$5:$AO$29,MATCH($B296,索引!$AK$5:$AK$29,0),MATCH($C296,索引!$AL$4:$AO$4))&amp;" "&amp;VLOOKUP($D296,索引!$M$4:$O$12,3,0)</f>
        <v>Nightmare Sword</v>
      </c>
    </row>
    <row r="297" spans="1:19" x14ac:dyDescent="0.2">
      <c r="A297">
        <f t="shared" si="33"/>
        <v>1026112</v>
      </c>
      <c r="B297" s="16">
        <v>26</v>
      </c>
      <c r="C297" s="55">
        <v>1</v>
      </c>
      <c r="D297">
        <f t="shared" si="32"/>
        <v>12</v>
      </c>
      <c r="E297">
        <f t="shared" si="35"/>
        <v>1008112</v>
      </c>
      <c r="F297">
        <f>INDEX(索引!$P$5:$AC$12,MATCH($D297,索引!$M$5:$M$12,0),MATCH(F$6,索引!$P$4:$AC$4,0))*ROUND(VLOOKUP($B297,原始数值!$A:$E,F$2,0)*VLOOKUP($C297,索引!$A:$D,2,0)*VLOOKUP(D297,索引!$M:$X,索引!$T$1,0),F$3)</f>
        <v>33</v>
      </c>
      <c r="G297">
        <f>INDEX(索引!$P$5:$AC$12,MATCH($D297,索引!$M$5:$M$12,0),MATCH(G$6,索引!$P$4:$AC$4,0))*ROUND(VLOOKUP($B297,原始数值!$A:$E,G$2,0)*VLOOKUP($C297,索引!$A:$D,2,0),G$3)</f>
        <v>0</v>
      </c>
      <c r="H297">
        <f>INDEX(索引!$P$5:$AC$12,MATCH($D297,索引!$M$5:$M$12,0),MATCH(H$6,索引!$P$4:$AC$4,0))*ROUND(VLOOKUP($B297,原始数值!$A:$E,H$2,0)*VLOOKUP($C297,索引!$A:$D,2,0),H$3)</f>
        <v>0</v>
      </c>
      <c r="I297">
        <f>INDEX(索引!$P$5:$AC$12,MATCH($D297,索引!$M$5:$M$12,0),MATCH(I$6,索引!$P$4:$AC$4,0))*ROUND(VLOOKUP($B297,原始数值!$A:$E,I$2,0)*VLOOKUP($C297,索引!$A:$D,2,0),I$3)</f>
        <v>0</v>
      </c>
      <c r="J297">
        <f>VLOOKUP($D297,索引!$M:$U,J$2,0)</f>
        <v>1</v>
      </c>
      <c r="K297">
        <f>VLOOKUP($D297,索引!$M:$X,K$2,0)*(VLOOKUP($C297,索引!$A:$I,K$2-5,0)/100)</f>
        <v>0</v>
      </c>
      <c r="L297">
        <f>VLOOKUP($D297,索引!$M:$X,L$2,0)*(VLOOKUP($C297,索引!$A:$I,L$2-5,0)/100)</f>
        <v>0</v>
      </c>
      <c r="M297">
        <f>VLOOKUP($D297,索引!$M:$Y,M$2,0)*(VLOOKUP($C297,索引!$A:$J,M$2-5,0)/100)</f>
        <v>30</v>
      </c>
      <c r="N297">
        <f>VLOOKUP($D297,索引!$M:$Z,N$2,0)*(VLOOKUP($C297,索引!$A:$K,N$2-5,0)/100)</f>
        <v>0</v>
      </c>
      <c r="P297">
        <f t="shared" si="34"/>
        <v>1026112</v>
      </c>
      <c r="Q297" t="str">
        <f t="shared" si="36"/>
        <v>EquipName_1026112</v>
      </c>
      <c r="R297" t="str">
        <f>INDEX(索引!$AF$5:$AI$29,MATCH($B297,索引!$AE$5:$AE$29,0),MATCH($C297,索引!$AF$4:$AI$4))&amp;VLOOKUP($D297,索引!$M$4:$N$12,2,0)</f>
        <v>梦魇杖</v>
      </c>
      <c r="S297" t="str">
        <f>INDEX(索引!$AL$5:$AO$29,MATCH($B297,索引!$AK$5:$AK$29,0),MATCH($C297,索引!$AL$4:$AO$4))&amp;" "&amp;VLOOKUP($D297,索引!$M$4:$O$12,3,0)</f>
        <v>Nightmare Staff</v>
      </c>
    </row>
    <row r="298" spans="1:19" x14ac:dyDescent="0.2">
      <c r="A298">
        <f t="shared" si="33"/>
        <v>1026113</v>
      </c>
      <c r="B298" s="16">
        <v>26</v>
      </c>
      <c r="C298" s="55">
        <v>1</v>
      </c>
      <c r="D298">
        <f t="shared" si="32"/>
        <v>13</v>
      </c>
      <c r="E298">
        <f t="shared" si="35"/>
        <v>1008113</v>
      </c>
      <c r="F298">
        <f>INDEX(索引!$P$5:$AC$12,MATCH($D298,索引!$M$5:$M$12,0),MATCH(F$6,索引!$P$4:$AC$4,0))*ROUND(VLOOKUP($B298,原始数值!$A:$E,F$2,0)*VLOOKUP($C298,索引!$A:$D,2,0)*VLOOKUP(D298,索引!$M:$X,索引!$T$1,0),F$3)</f>
        <v>30</v>
      </c>
      <c r="G298">
        <f>INDEX(索引!$P$5:$AC$12,MATCH($D298,索引!$M$5:$M$12,0),MATCH(G$6,索引!$P$4:$AC$4,0))*ROUND(VLOOKUP($B298,原始数值!$A:$E,G$2,0)*VLOOKUP($C298,索引!$A:$D,2,0),G$3)</f>
        <v>0</v>
      </c>
      <c r="H298">
        <f>INDEX(索引!$P$5:$AC$12,MATCH($D298,索引!$M$5:$M$12,0),MATCH(H$6,索引!$P$4:$AC$4,0))*ROUND(VLOOKUP($B298,原始数值!$A:$E,H$2,0)*VLOOKUP($C298,索引!$A:$D,2,0),H$3)</f>
        <v>0</v>
      </c>
      <c r="I298">
        <f>INDEX(索引!$P$5:$AC$12,MATCH($D298,索引!$M$5:$M$12,0),MATCH(I$6,索引!$P$4:$AC$4,0))*ROUND(VLOOKUP($B298,原始数值!$A:$E,I$2,0)*VLOOKUP($C298,索引!$A:$D,2,0),I$3)</f>
        <v>0</v>
      </c>
      <c r="J298">
        <f>VLOOKUP($D298,索引!$M:$U,J$2,0)</f>
        <v>1.75</v>
      </c>
      <c r="K298">
        <f>VLOOKUP($D298,索引!$M:$X,K$2,0)*(VLOOKUP($C298,索引!$A:$I,K$2-5,0)/100)</f>
        <v>0</v>
      </c>
      <c r="L298">
        <f>VLOOKUP($D298,索引!$M:$X,L$2,0)*(VLOOKUP($C298,索引!$A:$I,L$2-5,0)/100)</f>
        <v>40</v>
      </c>
      <c r="M298">
        <f>VLOOKUP($D298,索引!$M:$Y,M$2,0)*(VLOOKUP($C298,索引!$A:$J,M$2-5,0)/100)</f>
        <v>0</v>
      </c>
      <c r="N298">
        <f>VLOOKUP($D298,索引!$M:$Z,N$2,0)*(VLOOKUP($C298,索引!$A:$K,N$2-5,0)/100)</f>
        <v>0</v>
      </c>
      <c r="P298">
        <f t="shared" si="34"/>
        <v>1026113</v>
      </c>
      <c r="Q298" t="str">
        <f t="shared" si="36"/>
        <v>EquipName_1026113</v>
      </c>
      <c r="R298" t="str">
        <f>INDEX(索引!$AF$5:$AI$29,MATCH($B298,索引!$AE$5:$AE$29,0),MATCH($C298,索引!$AF$4:$AI$4))&amp;VLOOKUP($D298,索引!$M$4:$N$12,2,0)</f>
        <v>梦魇弓</v>
      </c>
      <c r="S298" t="str">
        <f>INDEX(索引!$AL$5:$AO$29,MATCH($B298,索引!$AK$5:$AK$29,0),MATCH($C298,索引!$AL$4:$AO$4))&amp;" "&amp;VLOOKUP($D298,索引!$M$4:$O$12,3,0)</f>
        <v>Nightmare Bow</v>
      </c>
    </row>
    <row r="299" spans="1:19" x14ac:dyDescent="0.2">
      <c r="A299">
        <f t="shared" si="33"/>
        <v>1026102</v>
      </c>
      <c r="B299" s="16">
        <v>26</v>
      </c>
      <c r="C299" s="55">
        <v>1</v>
      </c>
      <c r="D299">
        <f t="shared" si="32"/>
        <v>2</v>
      </c>
      <c r="E299">
        <f t="shared" si="35"/>
        <v>1008102</v>
      </c>
      <c r="F299">
        <f>INDEX(索引!$P$5:$AC$12,MATCH($D299,索引!$M$5:$M$12,0),MATCH(F$6,索引!$P$4:$AC$4,0))*ROUND(VLOOKUP($B299,原始数值!$A:$E,F$2,0)*VLOOKUP($C299,索引!$A:$D,2,0)*VLOOKUP(D299,索引!$M:$X,索引!$T$1,0),F$3)</f>
        <v>0</v>
      </c>
      <c r="G299">
        <f>INDEX(索引!$P$5:$AC$12,MATCH($D299,索引!$M$5:$M$12,0),MATCH(G$6,索引!$P$4:$AC$4,0))*ROUND(VLOOKUP($B299,原始数值!$A:$E,G$2,0)*VLOOKUP($C299,索引!$A:$D,2,0),G$3)</f>
        <v>150</v>
      </c>
      <c r="H299">
        <f>INDEX(索引!$P$5:$AC$12,MATCH($D299,索引!$M$5:$M$12,0),MATCH(H$6,索引!$P$4:$AC$4,0))*ROUND(VLOOKUP($B299,原始数值!$A:$E,H$2,0)*VLOOKUP($C299,索引!$A:$D,2,0),H$3)</f>
        <v>0</v>
      </c>
      <c r="I299">
        <f>INDEX(索引!$P$5:$AC$12,MATCH($D299,索引!$M$5:$M$12,0),MATCH(I$6,索引!$P$4:$AC$4,0))*ROUND(VLOOKUP($B299,原始数值!$A:$E,I$2,0)*VLOOKUP($C299,索引!$A:$D,2,0),I$3)</f>
        <v>0</v>
      </c>
      <c r="J299">
        <f>VLOOKUP($D299,索引!$M:$U,J$2,0)</f>
        <v>0</v>
      </c>
      <c r="K299">
        <f>VLOOKUP($D299,索引!$M:$X,K$2,0)*(VLOOKUP($C299,索引!$A:$I,K$2-5,0)/100)</f>
        <v>0</v>
      </c>
      <c r="L299">
        <f>VLOOKUP($D299,索引!$M:$X,L$2,0)*(VLOOKUP($C299,索引!$A:$I,L$2-5,0)/100)</f>
        <v>0</v>
      </c>
      <c r="M299">
        <f>VLOOKUP($D299,索引!$M:$Y,M$2,0)*(VLOOKUP($C299,索引!$A:$J,M$2-5,0)/100)</f>
        <v>0</v>
      </c>
      <c r="N299">
        <f>VLOOKUP($D299,索引!$M:$Z,N$2,0)*(VLOOKUP($C299,索引!$A:$K,N$2-5,0)/100)</f>
        <v>0</v>
      </c>
      <c r="P299">
        <f t="shared" si="34"/>
        <v>1026102</v>
      </c>
      <c r="Q299" t="str">
        <f t="shared" si="36"/>
        <v>EquipName_1026102</v>
      </c>
      <c r="R299" t="str">
        <f>INDEX(索引!$AF$5:$AI$29,MATCH($B299,索引!$AE$5:$AE$29,0),MATCH($C299,索引!$AF$4:$AI$4))&amp;VLOOKUP($D299,索引!$M$4:$N$12,2,0)</f>
        <v>梦魇护甲</v>
      </c>
      <c r="S299" t="str">
        <f>INDEX(索引!$AL$5:$AO$29,MATCH($B299,索引!$AK$5:$AK$29,0),MATCH($C299,索引!$AL$4:$AO$4))&amp;" "&amp;VLOOKUP($D299,索引!$M$4:$O$12,3,0)</f>
        <v>Nightmare Armor</v>
      </c>
    </row>
    <row r="300" spans="1:19" x14ac:dyDescent="0.2">
      <c r="A300">
        <f t="shared" si="33"/>
        <v>1026103</v>
      </c>
      <c r="B300" s="16">
        <v>26</v>
      </c>
      <c r="C300" s="55">
        <v>1</v>
      </c>
      <c r="D300">
        <f t="shared" si="32"/>
        <v>3</v>
      </c>
      <c r="E300">
        <f t="shared" si="35"/>
        <v>1008103</v>
      </c>
      <c r="F300">
        <f>INDEX(索引!$P$5:$AC$12,MATCH($D300,索引!$M$5:$M$12,0),MATCH(F$6,索引!$P$4:$AC$4,0))*ROUND(VLOOKUP($B300,原始数值!$A:$E,F$2,0)*VLOOKUP($C300,索引!$A:$D,2,0)*VLOOKUP(D300,索引!$M:$X,索引!$T$1,0),F$3)</f>
        <v>0</v>
      </c>
      <c r="G300">
        <f>INDEX(索引!$P$5:$AC$12,MATCH($D300,索引!$M$5:$M$12,0),MATCH(G$6,索引!$P$4:$AC$4,0))*ROUND(VLOOKUP($B300,原始数值!$A:$E,G$2,0)*VLOOKUP($C300,索引!$A:$D,2,0),G$3)</f>
        <v>0</v>
      </c>
      <c r="H300">
        <f>INDEX(索引!$P$5:$AC$12,MATCH($D300,索引!$M$5:$M$12,0),MATCH(H$6,索引!$P$4:$AC$4,0))*ROUND(VLOOKUP($B300,原始数值!$A:$E,H$2,0)*VLOOKUP($C300,索引!$A:$D,2,0),H$3)</f>
        <v>81</v>
      </c>
      <c r="I300">
        <f>INDEX(索引!$P$5:$AC$12,MATCH($D300,索引!$M$5:$M$12,0),MATCH(I$6,索引!$P$4:$AC$4,0))*ROUND(VLOOKUP($B300,原始数值!$A:$E,I$2,0)*VLOOKUP($C300,索引!$A:$D,2,0),I$3)</f>
        <v>0</v>
      </c>
      <c r="J300">
        <f>VLOOKUP($D300,索引!$M:$U,J$2,0)</f>
        <v>0</v>
      </c>
      <c r="K300">
        <f>VLOOKUP($D300,索引!$M:$X,K$2,0)*(VLOOKUP($C300,索引!$A:$I,K$2-5,0)/100)</f>
        <v>0</v>
      </c>
      <c r="L300">
        <f>VLOOKUP($D300,索引!$M:$X,L$2,0)*(VLOOKUP($C300,索引!$A:$I,L$2-5,0)/100)</f>
        <v>0</v>
      </c>
      <c r="M300">
        <f>VLOOKUP($D300,索引!$M:$Y,M$2,0)*(VLOOKUP($C300,索引!$A:$J,M$2-5,0)/100)</f>
        <v>0</v>
      </c>
      <c r="N300">
        <f>VLOOKUP($D300,索引!$M:$Z,N$2,0)*(VLOOKUP($C300,索引!$A:$K,N$2-5,0)/100)</f>
        <v>0</v>
      </c>
      <c r="P300">
        <f t="shared" si="34"/>
        <v>1026103</v>
      </c>
      <c r="Q300" t="str">
        <f t="shared" si="36"/>
        <v>EquipName_1026103</v>
      </c>
      <c r="R300" t="str">
        <f>INDEX(索引!$AF$5:$AI$29,MATCH($B300,索引!$AE$5:$AE$29,0),MATCH($C300,索引!$AF$4:$AI$4))&amp;VLOOKUP($D300,索引!$M$4:$N$12,2,0)</f>
        <v>梦魇头盔</v>
      </c>
      <c r="S300" t="str">
        <f>INDEX(索引!$AL$5:$AO$29,MATCH($B300,索引!$AK$5:$AK$29,0),MATCH($C300,索引!$AL$4:$AO$4))&amp;" "&amp;VLOOKUP($D300,索引!$M$4:$O$12,3,0)</f>
        <v>Nightmare Helmet</v>
      </c>
    </row>
    <row r="301" spans="1:19" x14ac:dyDescent="0.2">
      <c r="A301">
        <f t="shared" si="33"/>
        <v>1026104</v>
      </c>
      <c r="B301" s="16">
        <v>26</v>
      </c>
      <c r="C301" s="55">
        <v>1</v>
      </c>
      <c r="D301">
        <f t="shared" si="32"/>
        <v>4</v>
      </c>
      <c r="E301">
        <f t="shared" si="35"/>
        <v>1008104</v>
      </c>
      <c r="F301">
        <f>INDEX(索引!$P$5:$AC$12,MATCH($D301,索引!$M$5:$M$12,0),MATCH(F$6,索引!$P$4:$AC$4,0))*ROUND(VLOOKUP($B301,原始数值!$A:$E,F$2,0)*VLOOKUP($C301,索引!$A:$D,2,0)*VLOOKUP(D301,索引!$M:$X,索引!$T$1,0),F$3)</f>
        <v>0</v>
      </c>
      <c r="G301">
        <f>INDEX(索引!$P$5:$AC$12,MATCH($D301,索引!$M$5:$M$12,0),MATCH(G$6,索引!$P$4:$AC$4,0))*ROUND(VLOOKUP($B301,原始数值!$A:$E,G$2,0)*VLOOKUP($C301,索引!$A:$D,2,0),G$3)</f>
        <v>0</v>
      </c>
      <c r="H301">
        <f>INDEX(索引!$P$5:$AC$12,MATCH($D301,索引!$M$5:$M$12,0),MATCH(H$6,索引!$P$4:$AC$4,0))*ROUND(VLOOKUP($B301,原始数值!$A:$E,H$2,0)*VLOOKUP($C301,索引!$A:$D,2,0),H$3)</f>
        <v>0</v>
      </c>
      <c r="I301">
        <f>INDEX(索引!$P$5:$AC$12,MATCH($D301,索引!$M$5:$M$12,0),MATCH(I$6,索引!$P$4:$AC$4,0))*ROUND(VLOOKUP($B301,原始数值!$A:$E,I$2,0)*VLOOKUP($C301,索引!$A:$D,2,0),I$3)</f>
        <v>13</v>
      </c>
      <c r="J301">
        <f>VLOOKUP($D301,索引!$M:$U,J$2,0)</f>
        <v>0</v>
      </c>
      <c r="K301">
        <f>VLOOKUP($D301,索引!$M:$X,K$2,0)*(VLOOKUP($C301,索引!$A:$I,K$2-5,0)/100)</f>
        <v>0</v>
      </c>
      <c r="L301">
        <f>VLOOKUP($D301,索引!$M:$X,L$2,0)*(VLOOKUP($C301,索引!$A:$I,L$2-5,0)/100)</f>
        <v>0</v>
      </c>
      <c r="M301">
        <f>VLOOKUP($D301,索引!$M:$Y,M$2,0)*(VLOOKUP($C301,索引!$A:$J,M$2-5,0)/100)</f>
        <v>0</v>
      </c>
      <c r="N301">
        <f>VLOOKUP($D301,索引!$M:$Z,N$2,0)*(VLOOKUP($C301,索引!$A:$K,N$2-5,0)/100)</f>
        <v>0</v>
      </c>
      <c r="P301">
        <f t="shared" si="34"/>
        <v>1026104</v>
      </c>
      <c r="Q301" t="str">
        <f t="shared" si="36"/>
        <v>EquipName_1026104</v>
      </c>
      <c r="R301" t="str">
        <f>INDEX(索引!$AF$5:$AI$29,MATCH($B301,索引!$AE$5:$AE$29,0),MATCH($C301,索引!$AF$4:$AI$4))&amp;VLOOKUP($D301,索引!$M$4:$N$12,2,0)</f>
        <v>梦魇鞋子</v>
      </c>
      <c r="S301" t="str">
        <f>INDEX(索引!$AL$5:$AO$29,MATCH($B301,索引!$AK$5:$AK$29,0),MATCH($C301,索引!$AL$4:$AO$4))&amp;" "&amp;VLOOKUP($D301,索引!$M$4:$O$12,3,0)</f>
        <v>Nightmare Boots</v>
      </c>
    </row>
    <row r="302" spans="1:19" x14ac:dyDescent="0.2">
      <c r="A302">
        <f t="shared" si="33"/>
        <v>1026211</v>
      </c>
      <c r="B302" s="16">
        <v>26</v>
      </c>
      <c r="C302" s="14">
        <f t="shared" ref="C302:C319" si="38">C296+1</f>
        <v>2</v>
      </c>
      <c r="D302">
        <f t="shared" si="32"/>
        <v>11</v>
      </c>
      <c r="E302">
        <f t="shared" si="35"/>
        <v>1008211</v>
      </c>
      <c r="F302">
        <f>INDEX(索引!$P$5:$AC$12,MATCH($D302,索引!$M$5:$M$12,0),MATCH(F$6,索引!$P$4:$AC$4,0))*ROUND(VLOOKUP($B302,原始数值!$A:$E,F$2,0)*VLOOKUP($C302,索引!$A:$D,2,0)*VLOOKUP(D302,索引!$M:$X,索引!$T$1,0),F$3)</f>
        <v>55</v>
      </c>
      <c r="G302">
        <f>INDEX(索引!$P$5:$AC$12,MATCH($D302,索引!$M$5:$M$12,0),MATCH(G$6,索引!$P$4:$AC$4,0))*ROUND(VLOOKUP($B302,原始数值!$A:$E,G$2,0)*VLOOKUP($C302,索引!$A:$D,2,0),G$3)</f>
        <v>0</v>
      </c>
      <c r="H302">
        <f>INDEX(索引!$P$5:$AC$12,MATCH($D302,索引!$M$5:$M$12,0),MATCH(H$6,索引!$P$4:$AC$4,0))*ROUND(VLOOKUP($B302,原始数值!$A:$E,H$2,0)*VLOOKUP($C302,索引!$A:$D,2,0),H$3)</f>
        <v>0</v>
      </c>
      <c r="I302">
        <f>INDEX(索引!$P$5:$AC$12,MATCH($D302,索引!$M$5:$M$12,0),MATCH(I$6,索引!$P$4:$AC$4,0))*ROUND(VLOOKUP($B302,原始数值!$A:$E,I$2,0)*VLOOKUP($C302,索引!$A:$D,2,0),I$3)</f>
        <v>0</v>
      </c>
      <c r="J302">
        <f>VLOOKUP($D302,索引!$M:$U,J$2,0)</f>
        <v>2</v>
      </c>
      <c r="K302">
        <f>VLOOKUP($D302,索引!$M:$X,K$2,0)*(VLOOKUP($C302,索引!$A:$I,K$2-5,0)/100)</f>
        <v>0.15000000000000002</v>
      </c>
      <c r="L302">
        <f>VLOOKUP($D302,索引!$M:$X,L$2,0)*(VLOOKUP($C302,索引!$A:$I,L$2-5,0)/100)</f>
        <v>0</v>
      </c>
      <c r="M302">
        <f>VLOOKUP($D302,索引!$M:$Y,M$2,0)*(VLOOKUP($C302,索引!$A:$J,M$2-5,0)/100)</f>
        <v>0</v>
      </c>
      <c r="N302">
        <f>VLOOKUP($D302,索引!$M:$Z,N$2,0)*(VLOOKUP($C302,索引!$A:$K,N$2-5,0)/100)</f>
        <v>0</v>
      </c>
      <c r="P302">
        <f t="shared" si="34"/>
        <v>1026211</v>
      </c>
      <c r="Q302" t="str">
        <f t="shared" si="36"/>
        <v>EquipName_1026211</v>
      </c>
      <c r="R302" t="str">
        <f>INDEX(索引!$AF$5:$AI$29,MATCH($B302,索引!$AE$5:$AE$29,0),MATCH($C302,索引!$AF$4:$AI$4))&amp;VLOOKUP($D302,索引!$M$4:$N$12,2,0)</f>
        <v>梦魇剑</v>
      </c>
      <c r="S302" t="str">
        <f>INDEX(索引!$AL$5:$AO$29,MATCH($B302,索引!$AK$5:$AK$29,0),MATCH($C302,索引!$AL$4:$AO$4))&amp;" "&amp;VLOOKUP($D302,索引!$M$4:$O$12,3,0)</f>
        <v>Nightmare Sword</v>
      </c>
    </row>
    <row r="303" spans="1:19" x14ac:dyDescent="0.2">
      <c r="A303">
        <f t="shared" si="33"/>
        <v>1026212</v>
      </c>
      <c r="B303" s="16">
        <v>26</v>
      </c>
      <c r="C303" s="14">
        <f t="shared" si="38"/>
        <v>2</v>
      </c>
      <c r="D303">
        <f t="shared" si="32"/>
        <v>12</v>
      </c>
      <c r="E303">
        <f t="shared" si="35"/>
        <v>1008212</v>
      </c>
      <c r="F303">
        <f>INDEX(索引!$P$5:$AC$12,MATCH($D303,索引!$M$5:$M$12,0),MATCH(F$6,索引!$P$4:$AC$4,0))*ROUND(VLOOKUP($B303,原始数值!$A:$E,F$2,0)*VLOOKUP($C303,索引!$A:$D,2,0)*VLOOKUP(D303,索引!$M:$X,索引!$T$1,0),F$3)</f>
        <v>66</v>
      </c>
      <c r="G303">
        <f>INDEX(索引!$P$5:$AC$12,MATCH($D303,索引!$M$5:$M$12,0),MATCH(G$6,索引!$P$4:$AC$4,0))*ROUND(VLOOKUP($B303,原始数值!$A:$E,G$2,0)*VLOOKUP($C303,索引!$A:$D,2,0),G$3)</f>
        <v>0</v>
      </c>
      <c r="H303">
        <f>INDEX(索引!$P$5:$AC$12,MATCH($D303,索引!$M$5:$M$12,0),MATCH(H$6,索引!$P$4:$AC$4,0))*ROUND(VLOOKUP($B303,原始数值!$A:$E,H$2,0)*VLOOKUP($C303,索引!$A:$D,2,0),H$3)</f>
        <v>0</v>
      </c>
      <c r="I303">
        <f>INDEX(索引!$P$5:$AC$12,MATCH($D303,索引!$M$5:$M$12,0),MATCH(I$6,索引!$P$4:$AC$4,0))*ROUND(VLOOKUP($B303,原始数值!$A:$E,I$2,0)*VLOOKUP($C303,索引!$A:$D,2,0),I$3)</f>
        <v>0</v>
      </c>
      <c r="J303">
        <f>VLOOKUP($D303,索引!$M:$U,J$2,0)</f>
        <v>1</v>
      </c>
      <c r="K303">
        <f>VLOOKUP($D303,索引!$M:$X,K$2,0)*(VLOOKUP($C303,索引!$A:$I,K$2-5,0)/100)</f>
        <v>0</v>
      </c>
      <c r="L303">
        <f>VLOOKUP($D303,索引!$M:$X,L$2,0)*(VLOOKUP($C303,索引!$A:$I,L$2-5,0)/100)</f>
        <v>0</v>
      </c>
      <c r="M303">
        <f>VLOOKUP($D303,索引!$M:$Y,M$2,0)*(VLOOKUP($C303,索引!$A:$J,M$2-5,0)/100)</f>
        <v>36</v>
      </c>
      <c r="N303">
        <f>VLOOKUP($D303,索引!$M:$Z,N$2,0)*(VLOOKUP($C303,索引!$A:$K,N$2-5,0)/100)</f>
        <v>0</v>
      </c>
      <c r="P303">
        <f t="shared" si="34"/>
        <v>1026212</v>
      </c>
      <c r="Q303" t="str">
        <f t="shared" si="36"/>
        <v>EquipName_1026212</v>
      </c>
      <c r="R303" t="str">
        <f>INDEX(索引!$AF$5:$AI$29,MATCH($B303,索引!$AE$5:$AE$29,0),MATCH($C303,索引!$AF$4:$AI$4))&amp;VLOOKUP($D303,索引!$M$4:$N$12,2,0)</f>
        <v>梦魇杖</v>
      </c>
      <c r="S303" t="str">
        <f>INDEX(索引!$AL$5:$AO$29,MATCH($B303,索引!$AK$5:$AK$29,0),MATCH($C303,索引!$AL$4:$AO$4))&amp;" "&amp;VLOOKUP($D303,索引!$M$4:$O$12,3,0)</f>
        <v>Nightmare Staff</v>
      </c>
    </row>
    <row r="304" spans="1:19" x14ac:dyDescent="0.2">
      <c r="A304">
        <f t="shared" si="33"/>
        <v>1026213</v>
      </c>
      <c r="B304" s="16">
        <v>26</v>
      </c>
      <c r="C304" s="14">
        <f t="shared" si="38"/>
        <v>2</v>
      </c>
      <c r="D304">
        <f t="shared" si="32"/>
        <v>13</v>
      </c>
      <c r="E304">
        <f t="shared" si="35"/>
        <v>1008213</v>
      </c>
      <c r="F304">
        <f>INDEX(索引!$P$5:$AC$12,MATCH($D304,索引!$M$5:$M$12,0),MATCH(F$6,索引!$P$4:$AC$4,0))*ROUND(VLOOKUP($B304,原始数值!$A:$E,F$2,0)*VLOOKUP($C304,索引!$A:$D,2,0)*VLOOKUP(D304,索引!$M:$X,索引!$T$1,0),F$3)</f>
        <v>61</v>
      </c>
      <c r="G304">
        <f>INDEX(索引!$P$5:$AC$12,MATCH($D304,索引!$M$5:$M$12,0),MATCH(G$6,索引!$P$4:$AC$4,0))*ROUND(VLOOKUP($B304,原始数值!$A:$E,G$2,0)*VLOOKUP($C304,索引!$A:$D,2,0),G$3)</f>
        <v>0</v>
      </c>
      <c r="H304">
        <f>INDEX(索引!$P$5:$AC$12,MATCH($D304,索引!$M$5:$M$12,0),MATCH(H$6,索引!$P$4:$AC$4,0))*ROUND(VLOOKUP($B304,原始数值!$A:$E,H$2,0)*VLOOKUP($C304,索引!$A:$D,2,0),H$3)</f>
        <v>0</v>
      </c>
      <c r="I304">
        <f>INDEX(索引!$P$5:$AC$12,MATCH($D304,索引!$M$5:$M$12,0),MATCH(I$6,索引!$P$4:$AC$4,0))*ROUND(VLOOKUP($B304,原始数值!$A:$E,I$2,0)*VLOOKUP($C304,索引!$A:$D,2,0),I$3)</f>
        <v>0</v>
      </c>
      <c r="J304">
        <f>VLOOKUP($D304,索引!$M:$U,J$2,0)</f>
        <v>1.75</v>
      </c>
      <c r="K304">
        <f>VLOOKUP($D304,索引!$M:$X,K$2,0)*(VLOOKUP($C304,索引!$A:$I,K$2-5,0)/100)</f>
        <v>0</v>
      </c>
      <c r="L304">
        <f>VLOOKUP($D304,索引!$M:$X,L$2,0)*(VLOOKUP($C304,索引!$A:$I,L$2-5,0)/100)</f>
        <v>48</v>
      </c>
      <c r="M304">
        <f>VLOOKUP($D304,索引!$M:$Y,M$2,0)*(VLOOKUP($C304,索引!$A:$J,M$2-5,0)/100)</f>
        <v>0</v>
      </c>
      <c r="N304">
        <f>VLOOKUP($D304,索引!$M:$Z,N$2,0)*(VLOOKUP($C304,索引!$A:$K,N$2-5,0)/100)</f>
        <v>0</v>
      </c>
      <c r="P304">
        <f t="shared" si="34"/>
        <v>1026213</v>
      </c>
      <c r="Q304" t="str">
        <f t="shared" si="36"/>
        <v>EquipName_1026213</v>
      </c>
      <c r="R304" t="str">
        <f>INDEX(索引!$AF$5:$AI$29,MATCH($B304,索引!$AE$5:$AE$29,0),MATCH($C304,索引!$AF$4:$AI$4))&amp;VLOOKUP($D304,索引!$M$4:$N$12,2,0)</f>
        <v>梦魇弓</v>
      </c>
      <c r="S304" t="str">
        <f>INDEX(索引!$AL$5:$AO$29,MATCH($B304,索引!$AK$5:$AK$29,0),MATCH($C304,索引!$AL$4:$AO$4))&amp;" "&amp;VLOOKUP($D304,索引!$M$4:$O$12,3,0)</f>
        <v>Nightmare Bow</v>
      </c>
    </row>
    <row r="305" spans="1:19" x14ac:dyDescent="0.2">
      <c r="A305">
        <f t="shared" si="33"/>
        <v>1026202</v>
      </c>
      <c r="B305" s="16">
        <v>26</v>
      </c>
      <c r="C305" s="14">
        <f t="shared" si="38"/>
        <v>2</v>
      </c>
      <c r="D305">
        <f t="shared" si="32"/>
        <v>2</v>
      </c>
      <c r="E305">
        <f t="shared" si="35"/>
        <v>1008202</v>
      </c>
      <c r="F305">
        <f>INDEX(索引!$P$5:$AC$12,MATCH($D305,索引!$M$5:$M$12,0),MATCH(F$6,索引!$P$4:$AC$4,0))*ROUND(VLOOKUP($B305,原始数值!$A:$E,F$2,0)*VLOOKUP($C305,索引!$A:$D,2,0)*VLOOKUP(D305,索引!$M:$X,索引!$T$1,0),F$3)</f>
        <v>0</v>
      </c>
      <c r="G305">
        <f>INDEX(索引!$P$5:$AC$12,MATCH($D305,索引!$M$5:$M$12,0),MATCH(G$6,索引!$P$4:$AC$4,0))*ROUND(VLOOKUP($B305,原始数值!$A:$E,G$2,0)*VLOOKUP($C305,索引!$A:$D,2,0),G$3)</f>
        <v>300</v>
      </c>
      <c r="H305">
        <f>INDEX(索引!$P$5:$AC$12,MATCH($D305,索引!$M$5:$M$12,0),MATCH(H$6,索引!$P$4:$AC$4,0))*ROUND(VLOOKUP($B305,原始数值!$A:$E,H$2,0)*VLOOKUP($C305,索引!$A:$D,2,0),H$3)</f>
        <v>0</v>
      </c>
      <c r="I305">
        <f>INDEX(索引!$P$5:$AC$12,MATCH($D305,索引!$M$5:$M$12,0),MATCH(I$6,索引!$P$4:$AC$4,0))*ROUND(VLOOKUP($B305,原始数值!$A:$E,I$2,0)*VLOOKUP($C305,索引!$A:$D,2,0),I$3)</f>
        <v>0</v>
      </c>
      <c r="J305">
        <f>VLOOKUP($D305,索引!$M:$U,J$2,0)</f>
        <v>0</v>
      </c>
      <c r="K305">
        <f>VLOOKUP($D305,索引!$M:$X,K$2,0)*(VLOOKUP($C305,索引!$A:$I,K$2-5,0)/100)</f>
        <v>0</v>
      </c>
      <c r="L305">
        <f>VLOOKUP($D305,索引!$M:$X,L$2,0)*(VLOOKUP($C305,索引!$A:$I,L$2-5,0)/100)</f>
        <v>0</v>
      </c>
      <c r="M305">
        <f>VLOOKUP($D305,索引!$M:$Y,M$2,0)*(VLOOKUP($C305,索引!$A:$J,M$2-5,0)/100)</f>
        <v>0</v>
      </c>
      <c r="N305">
        <f>VLOOKUP($D305,索引!$M:$Z,N$2,0)*(VLOOKUP($C305,索引!$A:$K,N$2-5,0)/100)</f>
        <v>0</v>
      </c>
      <c r="P305">
        <f t="shared" si="34"/>
        <v>1026202</v>
      </c>
      <c r="Q305" t="str">
        <f t="shared" si="36"/>
        <v>EquipName_1026202</v>
      </c>
      <c r="R305" t="str">
        <f>INDEX(索引!$AF$5:$AI$29,MATCH($B305,索引!$AE$5:$AE$29,0),MATCH($C305,索引!$AF$4:$AI$4))&amp;VLOOKUP($D305,索引!$M$4:$N$12,2,0)</f>
        <v>梦魇护甲</v>
      </c>
      <c r="S305" t="str">
        <f>INDEX(索引!$AL$5:$AO$29,MATCH($B305,索引!$AK$5:$AK$29,0),MATCH($C305,索引!$AL$4:$AO$4))&amp;" "&amp;VLOOKUP($D305,索引!$M$4:$O$12,3,0)</f>
        <v>Nightmare Armor</v>
      </c>
    </row>
    <row r="306" spans="1:19" x14ac:dyDescent="0.2">
      <c r="A306">
        <f t="shared" si="33"/>
        <v>1026203</v>
      </c>
      <c r="B306" s="16">
        <v>26</v>
      </c>
      <c r="C306" s="14">
        <f t="shared" si="38"/>
        <v>2</v>
      </c>
      <c r="D306">
        <f t="shared" si="32"/>
        <v>3</v>
      </c>
      <c r="E306">
        <f t="shared" si="35"/>
        <v>1008203</v>
      </c>
      <c r="F306">
        <f>INDEX(索引!$P$5:$AC$12,MATCH($D306,索引!$M$5:$M$12,0),MATCH(F$6,索引!$P$4:$AC$4,0))*ROUND(VLOOKUP($B306,原始数值!$A:$E,F$2,0)*VLOOKUP($C306,索引!$A:$D,2,0)*VLOOKUP(D306,索引!$M:$X,索引!$T$1,0),F$3)</f>
        <v>0</v>
      </c>
      <c r="G306">
        <f>INDEX(索引!$P$5:$AC$12,MATCH($D306,索引!$M$5:$M$12,0),MATCH(G$6,索引!$P$4:$AC$4,0))*ROUND(VLOOKUP($B306,原始数值!$A:$E,G$2,0)*VLOOKUP($C306,索引!$A:$D,2,0),G$3)</f>
        <v>0</v>
      </c>
      <c r="H306">
        <f>INDEX(索引!$P$5:$AC$12,MATCH($D306,索引!$M$5:$M$12,0),MATCH(H$6,索引!$P$4:$AC$4,0))*ROUND(VLOOKUP($B306,原始数值!$A:$E,H$2,0)*VLOOKUP($C306,索引!$A:$D,2,0),H$3)</f>
        <v>162</v>
      </c>
      <c r="I306">
        <f>INDEX(索引!$P$5:$AC$12,MATCH($D306,索引!$M$5:$M$12,0),MATCH(I$6,索引!$P$4:$AC$4,0))*ROUND(VLOOKUP($B306,原始数值!$A:$E,I$2,0)*VLOOKUP($C306,索引!$A:$D,2,0),I$3)</f>
        <v>0</v>
      </c>
      <c r="J306">
        <f>VLOOKUP($D306,索引!$M:$U,J$2,0)</f>
        <v>0</v>
      </c>
      <c r="K306">
        <f>VLOOKUP($D306,索引!$M:$X,K$2,0)*(VLOOKUP($C306,索引!$A:$I,K$2-5,0)/100)</f>
        <v>0</v>
      </c>
      <c r="L306">
        <f>VLOOKUP($D306,索引!$M:$X,L$2,0)*(VLOOKUP($C306,索引!$A:$I,L$2-5,0)/100)</f>
        <v>0</v>
      </c>
      <c r="M306">
        <f>VLOOKUP($D306,索引!$M:$Y,M$2,0)*(VLOOKUP($C306,索引!$A:$J,M$2-5,0)/100)</f>
        <v>0</v>
      </c>
      <c r="N306">
        <f>VLOOKUP($D306,索引!$M:$Z,N$2,0)*(VLOOKUP($C306,索引!$A:$K,N$2-5,0)/100)</f>
        <v>0</v>
      </c>
      <c r="P306">
        <f t="shared" si="34"/>
        <v>1026203</v>
      </c>
      <c r="Q306" t="str">
        <f t="shared" si="36"/>
        <v>EquipName_1026203</v>
      </c>
      <c r="R306" t="str">
        <f>INDEX(索引!$AF$5:$AI$29,MATCH($B306,索引!$AE$5:$AE$29,0),MATCH($C306,索引!$AF$4:$AI$4))&amp;VLOOKUP($D306,索引!$M$4:$N$12,2,0)</f>
        <v>梦魇头盔</v>
      </c>
      <c r="S306" t="str">
        <f>INDEX(索引!$AL$5:$AO$29,MATCH($B306,索引!$AK$5:$AK$29,0),MATCH($C306,索引!$AL$4:$AO$4))&amp;" "&amp;VLOOKUP($D306,索引!$M$4:$O$12,3,0)</f>
        <v>Nightmare Helmet</v>
      </c>
    </row>
    <row r="307" spans="1:19" x14ac:dyDescent="0.2">
      <c r="A307">
        <f t="shared" si="33"/>
        <v>1026204</v>
      </c>
      <c r="B307" s="16">
        <v>26</v>
      </c>
      <c r="C307" s="14">
        <f t="shared" si="38"/>
        <v>2</v>
      </c>
      <c r="D307">
        <f t="shared" si="32"/>
        <v>4</v>
      </c>
      <c r="E307">
        <f t="shared" si="35"/>
        <v>1008204</v>
      </c>
      <c r="F307">
        <f>INDEX(索引!$P$5:$AC$12,MATCH($D307,索引!$M$5:$M$12,0),MATCH(F$6,索引!$P$4:$AC$4,0))*ROUND(VLOOKUP($B307,原始数值!$A:$E,F$2,0)*VLOOKUP($C307,索引!$A:$D,2,0)*VLOOKUP(D307,索引!$M:$X,索引!$T$1,0),F$3)</f>
        <v>0</v>
      </c>
      <c r="G307">
        <f>INDEX(索引!$P$5:$AC$12,MATCH($D307,索引!$M$5:$M$12,0),MATCH(G$6,索引!$P$4:$AC$4,0))*ROUND(VLOOKUP($B307,原始数值!$A:$E,G$2,0)*VLOOKUP($C307,索引!$A:$D,2,0),G$3)</f>
        <v>0</v>
      </c>
      <c r="H307">
        <f>INDEX(索引!$P$5:$AC$12,MATCH($D307,索引!$M$5:$M$12,0),MATCH(H$6,索引!$P$4:$AC$4,0))*ROUND(VLOOKUP($B307,原始数值!$A:$E,H$2,0)*VLOOKUP($C307,索引!$A:$D,2,0),H$3)</f>
        <v>0</v>
      </c>
      <c r="I307">
        <f>INDEX(索引!$P$5:$AC$12,MATCH($D307,索引!$M$5:$M$12,0),MATCH(I$6,索引!$P$4:$AC$4,0))*ROUND(VLOOKUP($B307,原始数值!$A:$E,I$2,0)*VLOOKUP($C307,索引!$A:$D,2,0),I$3)</f>
        <v>26</v>
      </c>
      <c r="J307">
        <f>VLOOKUP($D307,索引!$M:$U,J$2,0)</f>
        <v>0</v>
      </c>
      <c r="K307">
        <f>VLOOKUP($D307,索引!$M:$X,K$2,0)*(VLOOKUP($C307,索引!$A:$I,K$2-5,0)/100)</f>
        <v>0</v>
      </c>
      <c r="L307">
        <f>VLOOKUP($D307,索引!$M:$X,L$2,0)*(VLOOKUP($C307,索引!$A:$I,L$2-5,0)/100)</f>
        <v>0</v>
      </c>
      <c r="M307">
        <f>VLOOKUP($D307,索引!$M:$Y,M$2,0)*(VLOOKUP($C307,索引!$A:$J,M$2-5,0)/100)</f>
        <v>0</v>
      </c>
      <c r="N307">
        <f>VLOOKUP($D307,索引!$M:$Z,N$2,0)*(VLOOKUP($C307,索引!$A:$K,N$2-5,0)/100)</f>
        <v>0</v>
      </c>
      <c r="P307">
        <f t="shared" si="34"/>
        <v>1026204</v>
      </c>
      <c r="Q307" t="str">
        <f t="shared" si="36"/>
        <v>EquipName_1026204</v>
      </c>
      <c r="R307" t="str">
        <f>INDEX(索引!$AF$5:$AI$29,MATCH($B307,索引!$AE$5:$AE$29,0),MATCH($C307,索引!$AF$4:$AI$4))&amp;VLOOKUP($D307,索引!$M$4:$N$12,2,0)</f>
        <v>梦魇鞋子</v>
      </c>
      <c r="S307" t="str">
        <f>INDEX(索引!$AL$5:$AO$29,MATCH($B307,索引!$AK$5:$AK$29,0),MATCH($C307,索引!$AL$4:$AO$4))&amp;" "&amp;VLOOKUP($D307,索引!$M$4:$O$12,3,0)</f>
        <v>Nightmare Boots</v>
      </c>
    </row>
    <row r="308" spans="1:19" x14ac:dyDescent="0.2">
      <c r="A308">
        <f t="shared" si="33"/>
        <v>1026311</v>
      </c>
      <c r="B308" s="16">
        <v>26</v>
      </c>
      <c r="C308" s="30">
        <f t="shared" si="38"/>
        <v>3</v>
      </c>
      <c r="D308">
        <f t="shared" si="32"/>
        <v>11</v>
      </c>
      <c r="E308">
        <f t="shared" si="35"/>
        <v>1008311</v>
      </c>
      <c r="F308">
        <f>INDEX(索引!$P$5:$AC$12,MATCH($D308,索引!$M$5:$M$12,0),MATCH(F$6,索引!$P$4:$AC$4,0))*ROUND(VLOOKUP($B308,原始数值!$A:$E,F$2,0)*VLOOKUP($C308,索引!$A:$D,2,0)*VLOOKUP(D308,索引!$M:$X,索引!$T$1,0),F$3)</f>
        <v>83</v>
      </c>
      <c r="G308">
        <f>INDEX(索引!$P$5:$AC$12,MATCH($D308,索引!$M$5:$M$12,0),MATCH(G$6,索引!$P$4:$AC$4,0))*ROUND(VLOOKUP($B308,原始数值!$A:$E,G$2,0)*VLOOKUP($C308,索引!$A:$D,2,0),G$3)</f>
        <v>0</v>
      </c>
      <c r="H308">
        <f>INDEX(索引!$P$5:$AC$12,MATCH($D308,索引!$M$5:$M$12,0),MATCH(H$6,索引!$P$4:$AC$4,0))*ROUND(VLOOKUP($B308,原始数值!$A:$E,H$2,0)*VLOOKUP($C308,索引!$A:$D,2,0),H$3)</f>
        <v>0</v>
      </c>
      <c r="I308">
        <f>INDEX(索引!$P$5:$AC$12,MATCH($D308,索引!$M$5:$M$12,0),MATCH(I$6,索引!$P$4:$AC$4,0))*ROUND(VLOOKUP($B308,原始数值!$A:$E,I$2,0)*VLOOKUP($C308,索引!$A:$D,2,0),I$3)</f>
        <v>0</v>
      </c>
      <c r="J308">
        <f>VLOOKUP($D308,索引!$M:$U,J$2,0)</f>
        <v>2</v>
      </c>
      <c r="K308">
        <f>VLOOKUP($D308,索引!$M:$X,K$2,0)*(VLOOKUP($C308,索引!$A:$I,K$2-5,0)/100)</f>
        <v>0.2</v>
      </c>
      <c r="L308">
        <f>VLOOKUP($D308,索引!$M:$X,L$2,0)*(VLOOKUP($C308,索引!$A:$I,L$2-5,0)/100)</f>
        <v>0</v>
      </c>
      <c r="M308">
        <f>VLOOKUP($D308,索引!$M:$Y,M$2,0)*(VLOOKUP($C308,索引!$A:$J,M$2-5,0)/100)</f>
        <v>0</v>
      </c>
      <c r="N308">
        <f>VLOOKUP($D308,索引!$M:$Z,N$2,0)*(VLOOKUP($C308,索引!$A:$K,N$2-5,0)/100)</f>
        <v>0</v>
      </c>
      <c r="P308">
        <f t="shared" si="34"/>
        <v>1026311</v>
      </c>
      <c r="Q308" t="str">
        <f t="shared" si="36"/>
        <v>EquipName_1026311</v>
      </c>
      <c r="R308" t="str">
        <f>INDEX(索引!$AF$5:$AI$29,MATCH($B308,索引!$AE$5:$AE$29,0),MATCH($C308,索引!$AF$4:$AI$4))&amp;VLOOKUP($D308,索引!$M$4:$N$12,2,0)</f>
        <v>梦魇剑</v>
      </c>
      <c r="S308" t="str">
        <f>INDEX(索引!$AL$5:$AO$29,MATCH($B308,索引!$AK$5:$AK$29,0),MATCH($C308,索引!$AL$4:$AO$4))&amp;" "&amp;VLOOKUP($D308,索引!$M$4:$O$12,3,0)</f>
        <v>Nightmare Sword</v>
      </c>
    </row>
    <row r="309" spans="1:19" x14ac:dyDescent="0.2">
      <c r="A309">
        <f t="shared" si="33"/>
        <v>1026312</v>
      </c>
      <c r="B309" s="16">
        <v>26</v>
      </c>
      <c r="C309" s="30">
        <f t="shared" si="38"/>
        <v>3</v>
      </c>
      <c r="D309">
        <f t="shared" si="32"/>
        <v>12</v>
      </c>
      <c r="E309">
        <f t="shared" si="35"/>
        <v>1008312</v>
      </c>
      <c r="F309">
        <f>INDEX(索引!$P$5:$AC$12,MATCH($D309,索引!$M$5:$M$12,0),MATCH(F$6,索引!$P$4:$AC$4,0))*ROUND(VLOOKUP($B309,原始数值!$A:$E,F$2,0)*VLOOKUP($C309,索引!$A:$D,2,0)*VLOOKUP(D309,索引!$M:$X,索引!$T$1,0),F$3)</f>
        <v>99</v>
      </c>
      <c r="G309">
        <f>INDEX(索引!$P$5:$AC$12,MATCH($D309,索引!$M$5:$M$12,0),MATCH(G$6,索引!$P$4:$AC$4,0))*ROUND(VLOOKUP($B309,原始数值!$A:$E,G$2,0)*VLOOKUP($C309,索引!$A:$D,2,0),G$3)</f>
        <v>0</v>
      </c>
      <c r="H309">
        <f>INDEX(索引!$P$5:$AC$12,MATCH($D309,索引!$M$5:$M$12,0),MATCH(H$6,索引!$P$4:$AC$4,0))*ROUND(VLOOKUP($B309,原始数值!$A:$E,H$2,0)*VLOOKUP($C309,索引!$A:$D,2,0),H$3)</f>
        <v>0</v>
      </c>
      <c r="I309">
        <f>INDEX(索引!$P$5:$AC$12,MATCH($D309,索引!$M$5:$M$12,0),MATCH(I$6,索引!$P$4:$AC$4,0))*ROUND(VLOOKUP($B309,原始数值!$A:$E,I$2,0)*VLOOKUP($C309,索引!$A:$D,2,0),I$3)</f>
        <v>0</v>
      </c>
      <c r="J309">
        <f>VLOOKUP($D309,索引!$M:$U,J$2,0)</f>
        <v>1</v>
      </c>
      <c r="K309">
        <f>VLOOKUP($D309,索引!$M:$X,K$2,0)*(VLOOKUP($C309,索引!$A:$I,K$2-5,0)/100)</f>
        <v>0</v>
      </c>
      <c r="L309">
        <f>VLOOKUP($D309,索引!$M:$X,L$2,0)*(VLOOKUP($C309,索引!$A:$I,L$2-5,0)/100)</f>
        <v>0</v>
      </c>
      <c r="M309">
        <f>VLOOKUP($D309,索引!$M:$Y,M$2,0)*(VLOOKUP($C309,索引!$A:$J,M$2-5,0)/100)</f>
        <v>42</v>
      </c>
      <c r="N309">
        <f>VLOOKUP($D309,索引!$M:$Z,N$2,0)*(VLOOKUP($C309,索引!$A:$K,N$2-5,0)/100)</f>
        <v>0</v>
      </c>
      <c r="P309">
        <f t="shared" si="34"/>
        <v>1026312</v>
      </c>
      <c r="Q309" t="str">
        <f t="shared" si="36"/>
        <v>EquipName_1026312</v>
      </c>
      <c r="R309" t="str">
        <f>INDEX(索引!$AF$5:$AI$29,MATCH($B309,索引!$AE$5:$AE$29,0),MATCH($C309,索引!$AF$4:$AI$4))&amp;VLOOKUP($D309,索引!$M$4:$N$12,2,0)</f>
        <v>梦魇杖</v>
      </c>
      <c r="S309" t="str">
        <f>INDEX(索引!$AL$5:$AO$29,MATCH($B309,索引!$AK$5:$AK$29,0),MATCH($C309,索引!$AL$4:$AO$4))&amp;" "&amp;VLOOKUP($D309,索引!$M$4:$O$12,3,0)</f>
        <v>Nightmare Staff</v>
      </c>
    </row>
    <row r="310" spans="1:19" x14ac:dyDescent="0.2">
      <c r="A310">
        <f t="shared" si="33"/>
        <v>1026313</v>
      </c>
      <c r="B310" s="16">
        <v>26</v>
      </c>
      <c r="C310" s="30">
        <f t="shared" si="38"/>
        <v>3</v>
      </c>
      <c r="D310">
        <f t="shared" si="32"/>
        <v>13</v>
      </c>
      <c r="E310">
        <f t="shared" si="35"/>
        <v>1008313</v>
      </c>
      <c r="F310">
        <f>INDEX(索引!$P$5:$AC$12,MATCH($D310,索引!$M$5:$M$12,0),MATCH(F$6,索引!$P$4:$AC$4,0))*ROUND(VLOOKUP($B310,原始数值!$A:$E,F$2,0)*VLOOKUP($C310,索引!$A:$D,2,0)*VLOOKUP(D310,索引!$M:$X,索引!$T$1,0),F$3)</f>
        <v>91</v>
      </c>
      <c r="G310">
        <f>INDEX(索引!$P$5:$AC$12,MATCH($D310,索引!$M$5:$M$12,0),MATCH(G$6,索引!$P$4:$AC$4,0))*ROUND(VLOOKUP($B310,原始数值!$A:$E,G$2,0)*VLOOKUP($C310,索引!$A:$D,2,0),G$3)</f>
        <v>0</v>
      </c>
      <c r="H310">
        <f>INDEX(索引!$P$5:$AC$12,MATCH($D310,索引!$M$5:$M$12,0),MATCH(H$6,索引!$P$4:$AC$4,0))*ROUND(VLOOKUP($B310,原始数值!$A:$E,H$2,0)*VLOOKUP($C310,索引!$A:$D,2,0),H$3)</f>
        <v>0</v>
      </c>
      <c r="I310">
        <f>INDEX(索引!$P$5:$AC$12,MATCH($D310,索引!$M$5:$M$12,0),MATCH(I$6,索引!$P$4:$AC$4,0))*ROUND(VLOOKUP($B310,原始数值!$A:$E,I$2,0)*VLOOKUP($C310,索引!$A:$D,2,0),I$3)</f>
        <v>0</v>
      </c>
      <c r="J310">
        <f>VLOOKUP($D310,索引!$M:$U,J$2,0)</f>
        <v>1.75</v>
      </c>
      <c r="K310">
        <f>VLOOKUP($D310,索引!$M:$X,K$2,0)*(VLOOKUP($C310,索引!$A:$I,K$2-5,0)/100)</f>
        <v>0</v>
      </c>
      <c r="L310">
        <f>VLOOKUP($D310,索引!$M:$X,L$2,0)*(VLOOKUP($C310,索引!$A:$I,L$2-5,0)/100)</f>
        <v>56</v>
      </c>
      <c r="M310">
        <f>VLOOKUP($D310,索引!$M:$Y,M$2,0)*(VLOOKUP($C310,索引!$A:$J,M$2-5,0)/100)</f>
        <v>0</v>
      </c>
      <c r="N310">
        <f>VLOOKUP($D310,索引!$M:$Z,N$2,0)*(VLOOKUP($C310,索引!$A:$K,N$2-5,0)/100)</f>
        <v>0</v>
      </c>
      <c r="P310">
        <f t="shared" si="34"/>
        <v>1026313</v>
      </c>
      <c r="Q310" t="str">
        <f t="shared" si="36"/>
        <v>EquipName_1026313</v>
      </c>
      <c r="R310" t="str">
        <f>INDEX(索引!$AF$5:$AI$29,MATCH($B310,索引!$AE$5:$AE$29,0),MATCH($C310,索引!$AF$4:$AI$4))&amp;VLOOKUP($D310,索引!$M$4:$N$12,2,0)</f>
        <v>梦魇弓</v>
      </c>
      <c r="S310" t="str">
        <f>INDEX(索引!$AL$5:$AO$29,MATCH($B310,索引!$AK$5:$AK$29,0),MATCH($C310,索引!$AL$4:$AO$4))&amp;" "&amp;VLOOKUP($D310,索引!$M$4:$O$12,3,0)</f>
        <v>Nightmare Bow</v>
      </c>
    </row>
    <row r="311" spans="1:19" x14ac:dyDescent="0.2">
      <c r="A311">
        <f t="shared" si="33"/>
        <v>1026302</v>
      </c>
      <c r="B311" s="16">
        <v>26</v>
      </c>
      <c r="C311" s="30">
        <f t="shared" si="38"/>
        <v>3</v>
      </c>
      <c r="D311">
        <f t="shared" si="32"/>
        <v>2</v>
      </c>
      <c r="E311">
        <f t="shared" si="35"/>
        <v>1008302</v>
      </c>
      <c r="F311">
        <f>INDEX(索引!$P$5:$AC$12,MATCH($D311,索引!$M$5:$M$12,0),MATCH(F$6,索引!$P$4:$AC$4,0))*ROUND(VLOOKUP($B311,原始数值!$A:$E,F$2,0)*VLOOKUP($C311,索引!$A:$D,2,0)*VLOOKUP(D311,索引!$M:$X,索引!$T$1,0),F$3)</f>
        <v>0</v>
      </c>
      <c r="G311">
        <f>INDEX(索引!$P$5:$AC$12,MATCH($D311,索引!$M$5:$M$12,0),MATCH(G$6,索引!$P$4:$AC$4,0))*ROUND(VLOOKUP($B311,原始数值!$A:$E,G$2,0)*VLOOKUP($C311,索引!$A:$D,2,0),G$3)</f>
        <v>450</v>
      </c>
      <c r="H311">
        <f>INDEX(索引!$P$5:$AC$12,MATCH($D311,索引!$M$5:$M$12,0),MATCH(H$6,索引!$P$4:$AC$4,0))*ROUND(VLOOKUP($B311,原始数值!$A:$E,H$2,0)*VLOOKUP($C311,索引!$A:$D,2,0),H$3)</f>
        <v>0</v>
      </c>
      <c r="I311">
        <f>INDEX(索引!$P$5:$AC$12,MATCH($D311,索引!$M$5:$M$12,0),MATCH(I$6,索引!$P$4:$AC$4,0))*ROUND(VLOOKUP($B311,原始数值!$A:$E,I$2,0)*VLOOKUP($C311,索引!$A:$D,2,0),I$3)</f>
        <v>0</v>
      </c>
      <c r="J311">
        <f>VLOOKUP($D311,索引!$M:$U,J$2,0)</f>
        <v>0</v>
      </c>
      <c r="K311">
        <f>VLOOKUP($D311,索引!$M:$X,K$2,0)*(VLOOKUP($C311,索引!$A:$I,K$2-5,0)/100)</f>
        <v>0</v>
      </c>
      <c r="L311">
        <f>VLOOKUP($D311,索引!$M:$X,L$2,0)*(VLOOKUP($C311,索引!$A:$I,L$2-5,0)/100)</f>
        <v>0</v>
      </c>
      <c r="M311">
        <f>VLOOKUP($D311,索引!$M:$Y,M$2,0)*(VLOOKUP($C311,索引!$A:$J,M$2-5,0)/100)</f>
        <v>0</v>
      </c>
      <c r="N311">
        <f>VLOOKUP($D311,索引!$M:$Z,N$2,0)*(VLOOKUP($C311,索引!$A:$K,N$2-5,0)/100)</f>
        <v>0</v>
      </c>
      <c r="P311">
        <f t="shared" si="34"/>
        <v>1026302</v>
      </c>
      <c r="Q311" t="str">
        <f t="shared" si="36"/>
        <v>EquipName_1026302</v>
      </c>
      <c r="R311" t="str">
        <f>INDEX(索引!$AF$5:$AI$29,MATCH($B311,索引!$AE$5:$AE$29,0),MATCH($C311,索引!$AF$4:$AI$4))&amp;VLOOKUP($D311,索引!$M$4:$N$12,2,0)</f>
        <v>梦魇护甲</v>
      </c>
      <c r="S311" t="str">
        <f>INDEX(索引!$AL$5:$AO$29,MATCH($B311,索引!$AK$5:$AK$29,0),MATCH($C311,索引!$AL$4:$AO$4))&amp;" "&amp;VLOOKUP($D311,索引!$M$4:$O$12,3,0)</f>
        <v>Nightmare Armor</v>
      </c>
    </row>
    <row r="312" spans="1:19" x14ac:dyDescent="0.2">
      <c r="A312">
        <f t="shared" si="33"/>
        <v>1026303</v>
      </c>
      <c r="B312" s="16">
        <v>26</v>
      </c>
      <c r="C312" s="30">
        <f t="shared" si="38"/>
        <v>3</v>
      </c>
      <c r="D312">
        <f t="shared" si="32"/>
        <v>3</v>
      </c>
      <c r="E312">
        <f t="shared" si="35"/>
        <v>1008303</v>
      </c>
      <c r="F312">
        <f>INDEX(索引!$P$5:$AC$12,MATCH($D312,索引!$M$5:$M$12,0),MATCH(F$6,索引!$P$4:$AC$4,0))*ROUND(VLOOKUP($B312,原始数值!$A:$E,F$2,0)*VLOOKUP($C312,索引!$A:$D,2,0)*VLOOKUP(D312,索引!$M:$X,索引!$T$1,0),F$3)</f>
        <v>0</v>
      </c>
      <c r="G312">
        <f>INDEX(索引!$P$5:$AC$12,MATCH($D312,索引!$M$5:$M$12,0),MATCH(G$6,索引!$P$4:$AC$4,0))*ROUND(VLOOKUP($B312,原始数值!$A:$E,G$2,0)*VLOOKUP($C312,索引!$A:$D,2,0),G$3)</f>
        <v>0</v>
      </c>
      <c r="H312">
        <f>INDEX(索引!$P$5:$AC$12,MATCH($D312,索引!$M$5:$M$12,0),MATCH(H$6,索引!$P$4:$AC$4,0))*ROUND(VLOOKUP($B312,原始数值!$A:$E,H$2,0)*VLOOKUP($C312,索引!$A:$D,2,0),H$3)</f>
        <v>243</v>
      </c>
      <c r="I312">
        <f>INDEX(索引!$P$5:$AC$12,MATCH($D312,索引!$M$5:$M$12,0),MATCH(I$6,索引!$P$4:$AC$4,0))*ROUND(VLOOKUP($B312,原始数值!$A:$E,I$2,0)*VLOOKUP($C312,索引!$A:$D,2,0),I$3)</f>
        <v>0</v>
      </c>
      <c r="J312">
        <f>VLOOKUP($D312,索引!$M:$U,J$2,0)</f>
        <v>0</v>
      </c>
      <c r="K312">
        <f>VLOOKUP($D312,索引!$M:$X,K$2,0)*(VLOOKUP($C312,索引!$A:$I,K$2-5,0)/100)</f>
        <v>0</v>
      </c>
      <c r="L312">
        <f>VLOOKUP($D312,索引!$M:$X,L$2,0)*(VLOOKUP($C312,索引!$A:$I,L$2-5,0)/100)</f>
        <v>0</v>
      </c>
      <c r="M312">
        <f>VLOOKUP($D312,索引!$M:$Y,M$2,0)*(VLOOKUP($C312,索引!$A:$J,M$2-5,0)/100)</f>
        <v>0</v>
      </c>
      <c r="N312">
        <f>VLOOKUP($D312,索引!$M:$Z,N$2,0)*(VLOOKUP($C312,索引!$A:$K,N$2-5,0)/100)</f>
        <v>0</v>
      </c>
      <c r="P312">
        <f t="shared" si="34"/>
        <v>1026303</v>
      </c>
      <c r="Q312" t="str">
        <f t="shared" si="36"/>
        <v>EquipName_1026303</v>
      </c>
      <c r="R312" t="str">
        <f>INDEX(索引!$AF$5:$AI$29,MATCH($B312,索引!$AE$5:$AE$29,0),MATCH($C312,索引!$AF$4:$AI$4))&amp;VLOOKUP($D312,索引!$M$4:$N$12,2,0)</f>
        <v>梦魇头盔</v>
      </c>
      <c r="S312" t="str">
        <f>INDEX(索引!$AL$5:$AO$29,MATCH($B312,索引!$AK$5:$AK$29,0),MATCH($C312,索引!$AL$4:$AO$4))&amp;" "&amp;VLOOKUP($D312,索引!$M$4:$O$12,3,0)</f>
        <v>Nightmare Helmet</v>
      </c>
    </row>
    <row r="313" spans="1:19" x14ac:dyDescent="0.2">
      <c r="A313">
        <f t="shared" si="33"/>
        <v>1026304</v>
      </c>
      <c r="B313" s="16">
        <v>26</v>
      </c>
      <c r="C313" s="30">
        <f t="shared" si="38"/>
        <v>3</v>
      </c>
      <c r="D313">
        <f t="shared" si="32"/>
        <v>4</v>
      </c>
      <c r="E313">
        <f t="shared" si="35"/>
        <v>1008304</v>
      </c>
      <c r="F313">
        <f>INDEX(索引!$P$5:$AC$12,MATCH($D313,索引!$M$5:$M$12,0),MATCH(F$6,索引!$P$4:$AC$4,0))*ROUND(VLOOKUP($B313,原始数值!$A:$E,F$2,0)*VLOOKUP($C313,索引!$A:$D,2,0)*VLOOKUP(D313,索引!$M:$X,索引!$T$1,0),F$3)</f>
        <v>0</v>
      </c>
      <c r="G313">
        <f>INDEX(索引!$P$5:$AC$12,MATCH($D313,索引!$M$5:$M$12,0),MATCH(G$6,索引!$P$4:$AC$4,0))*ROUND(VLOOKUP($B313,原始数值!$A:$E,G$2,0)*VLOOKUP($C313,索引!$A:$D,2,0),G$3)</f>
        <v>0</v>
      </c>
      <c r="H313">
        <f>INDEX(索引!$P$5:$AC$12,MATCH($D313,索引!$M$5:$M$12,0),MATCH(H$6,索引!$P$4:$AC$4,0))*ROUND(VLOOKUP($B313,原始数值!$A:$E,H$2,0)*VLOOKUP($C313,索引!$A:$D,2,0),H$3)</f>
        <v>0</v>
      </c>
      <c r="I313">
        <f>INDEX(索引!$P$5:$AC$12,MATCH($D313,索引!$M$5:$M$12,0),MATCH(I$6,索引!$P$4:$AC$4,0))*ROUND(VLOOKUP($B313,原始数值!$A:$E,I$2,0)*VLOOKUP($C313,索引!$A:$D,2,0),I$3)</f>
        <v>39</v>
      </c>
      <c r="J313">
        <f>VLOOKUP($D313,索引!$M:$U,J$2,0)</f>
        <v>0</v>
      </c>
      <c r="K313">
        <f>VLOOKUP($D313,索引!$M:$X,K$2,0)*(VLOOKUP($C313,索引!$A:$I,K$2-5,0)/100)</f>
        <v>0</v>
      </c>
      <c r="L313">
        <f>VLOOKUP($D313,索引!$M:$X,L$2,0)*(VLOOKUP($C313,索引!$A:$I,L$2-5,0)/100)</f>
        <v>0</v>
      </c>
      <c r="M313">
        <f>VLOOKUP($D313,索引!$M:$Y,M$2,0)*(VLOOKUP($C313,索引!$A:$J,M$2-5,0)/100)</f>
        <v>0</v>
      </c>
      <c r="N313">
        <f>VLOOKUP($D313,索引!$M:$Z,N$2,0)*(VLOOKUP($C313,索引!$A:$K,N$2-5,0)/100)</f>
        <v>0</v>
      </c>
      <c r="P313">
        <f t="shared" si="34"/>
        <v>1026304</v>
      </c>
      <c r="Q313" t="str">
        <f t="shared" si="36"/>
        <v>EquipName_1026304</v>
      </c>
      <c r="R313" t="str">
        <f>INDEX(索引!$AF$5:$AI$29,MATCH($B313,索引!$AE$5:$AE$29,0),MATCH($C313,索引!$AF$4:$AI$4))&amp;VLOOKUP($D313,索引!$M$4:$N$12,2,0)</f>
        <v>梦魇鞋子</v>
      </c>
      <c r="S313" t="str">
        <f>INDEX(索引!$AL$5:$AO$29,MATCH($B313,索引!$AK$5:$AK$29,0),MATCH($C313,索引!$AL$4:$AO$4))&amp;" "&amp;VLOOKUP($D313,索引!$M$4:$O$12,3,0)</f>
        <v>Nightmare Boots</v>
      </c>
    </row>
    <row r="314" spans="1:19" x14ac:dyDescent="0.2">
      <c r="A314">
        <f t="shared" si="33"/>
        <v>1026411</v>
      </c>
      <c r="B314" s="16">
        <v>26</v>
      </c>
      <c r="C314" s="11">
        <f t="shared" si="38"/>
        <v>4</v>
      </c>
      <c r="D314">
        <f t="shared" si="32"/>
        <v>11</v>
      </c>
      <c r="E314">
        <f t="shared" si="35"/>
        <v>1008411</v>
      </c>
      <c r="F314">
        <f>INDEX(索引!$P$5:$AC$12,MATCH($D314,索引!$M$5:$M$12,0),MATCH(F$6,索引!$P$4:$AC$4,0))*ROUND(VLOOKUP($B314,原始数值!$A:$E,F$2,0)*VLOOKUP($C314,索引!$A:$D,2,0)*VLOOKUP(D314,索引!$M:$X,索引!$T$1,0),F$3)</f>
        <v>110</v>
      </c>
      <c r="G314">
        <f>INDEX(索引!$P$5:$AC$12,MATCH($D314,索引!$M$5:$M$12,0),MATCH(G$6,索引!$P$4:$AC$4,0))*ROUND(VLOOKUP($B314,原始数值!$A:$E,G$2,0)*VLOOKUP($C314,索引!$A:$D,2,0),G$3)</f>
        <v>0</v>
      </c>
      <c r="H314">
        <f>INDEX(索引!$P$5:$AC$12,MATCH($D314,索引!$M$5:$M$12,0),MATCH(H$6,索引!$P$4:$AC$4,0))*ROUND(VLOOKUP($B314,原始数值!$A:$E,H$2,0)*VLOOKUP($C314,索引!$A:$D,2,0),H$3)</f>
        <v>0</v>
      </c>
      <c r="I314">
        <f>INDEX(索引!$P$5:$AC$12,MATCH($D314,索引!$M$5:$M$12,0),MATCH(I$6,索引!$P$4:$AC$4,0))*ROUND(VLOOKUP($B314,原始数值!$A:$E,I$2,0)*VLOOKUP($C314,索引!$A:$D,2,0),I$3)</f>
        <v>0</v>
      </c>
      <c r="J314">
        <f>VLOOKUP($D314,索引!$M:$U,J$2,0)</f>
        <v>2</v>
      </c>
      <c r="K314">
        <f>VLOOKUP($D314,索引!$M:$X,K$2,0)*(VLOOKUP($C314,索引!$A:$I,K$2-5,0)/100)</f>
        <v>0.35000000000000003</v>
      </c>
      <c r="L314">
        <f>VLOOKUP($D314,索引!$M:$X,L$2,0)*(VLOOKUP($C314,索引!$A:$I,L$2-5,0)/100)</f>
        <v>0</v>
      </c>
      <c r="M314">
        <f>VLOOKUP($D314,索引!$M:$Y,M$2,0)*(VLOOKUP($C314,索引!$A:$J,M$2-5,0)/100)</f>
        <v>0</v>
      </c>
      <c r="N314">
        <f>VLOOKUP($D314,索引!$M:$Z,N$2,0)*(VLOOKUP($C314,索引!$A:$K,N$2-5,0)/100)</f>
        <v>0</v>
      </c>
      <c r="P314">
        <f t="shared" si="34"/>
        <v>1026411</v>
      </c>
      <c r="Q314" t="str">
        <f t="shared" si="36"/>
        <v>EquipName_1026411</v>
      </c>
      <c r="R314" t="str">
        <f>INDEX(索引!$AF$5:$AI$29,MATCH($B314,索引!$AE$5:$AE$29,0),MATCH($C314,索引!$AF$4:$AI$4))&amp;VLOOKUP($D314,索引!$M$4:$N$12,2,0)</f>
        <v>深渊梦魇剑</v>
      </c>
      <c r="S314" t="str">
        <f>INDEX(索引!$AL$5:$AO$29,MATCH($B314,索引!$AK$5:$AK$29,0),MATCH($C314,索引!$AL$4:$AO$4))&amp;" "&amp;VLOOKUP($D314,索引!$M$4:$O$12,3,0)</f>
        <v>Abyss Nightmare Sword</v>
      </c>
    </row>
    <row r="315" spans="1:19" x14ac:dyDescent="0.2">
      <c r="A315">
        <f t="shared" si="33"/>
        <v>1026412</v>
      </c>
      <c r="B315" s="16">
        <v>26</v>
      </c>
      <c r="C315" s="11">
        <f t="shared" si="38"/>
        <v>4</v>
      </c>
      <c r="D315">
        <f t="shared" si="32"/>
        <v>12</v>
      </c>
      <c r="E315">
        <f t="shared" si="35"/>
        <v>1008412</v>
      </c>
      <c r="F315">
        <f>INDEX(索引!$P$5:$AC$12,MATCH($D315,索引!$M$5:$M$12,0),MATCH(F$6,索引!$P$4:$AC$4,0))*ROUND(VLOOKUP($B315,原始数值!$A:$E,F$2,0)*VLOOKUP($C315,索引!$A:$D,2,0)*VLOOKUP(D315,索引!$M:$X,索引!$T$1,0),F$3)</f>
        <v>132</v>
      </c>
      <c r="G315">
        <f>INDEX(索引!$P$5:$AC$12,MATCH($D315,索引!$M$5:$M$12,0),MATCH(G$6,索引!$P$4:$AC$4,0))*ROUND(VLOOKUP($B315,原始数值!$A:$E,G$2,0)*VLOOKUP($C315,索引!$A:$D,2,0),G$3)</f>
        <v>0</v>
      </c>
      <c r="H315">
        <f>INDEX(索引!$P$5:$AC$12,MATCH($D315,索引!$M$5:$M$12,0),MATCH(H$6,索引!$P$4:$AC$4,0))*ROUND(VLOOKUP($B315,原始数值!$A:$E,H$2,0)*VLOOKUP($C315,索引!$A:$D,2,0),H$3)</f>
        <v>0</v>
      </c>
      <c r="I315">
        <f>INDEX(索引!$P$5:$AC$12,MATCH($D315,索引!$M$5:$M$12,0),MATCH(I$6,索引!$P$4:$AC$4,0))*ROUND(VLOOKUP($B315,原始数值!$A:$E,I$2,0)*VLOOKUP($C315,索引!$A:$D,2,0),I$3)</f>
        <v>0</v>
      </c>
      <c r="J315">
        <f>VLOOKUP($D315,索引!$M:$U,J$2,0)</f>
        <v>1</v>
      </c>
      <c r="K315">
        <f>VLOOKUP($D315,索引!$M:$X,K$2,0)*(VLOOKUP($C315,索引!$A:$I,K$2-5,0)/100)</f>
        <v>0</v>
      </c>
      <c r="L315">
        <f>VLOOKUP($D315,索引!$M:$X,L$2,0)*(VLOOKUP($C315,索引!$A:$I,L$2-5,0)/100)</f>
        <v>0</v>
      </c>
      <c r="M315">
        <f>VLOOKUP($D315,索引!$M:$Y,M$2,0)*(VLOOKUP($C315,索引!$A:$J,M$2-5,0)/100)</f>
        <v>54</v>
      </c>
      <c r="N315">
        <f>VLOOKUP($D315,索引!$M:$Z,N$2,0)*(VLOOKUP($C315,索引!$A:$K,N$2-5,0)/100)</f>
        <v>0</v>
      </c>
      <c r="P315">
        <f t="shared" si="34"/>
        <v>1026412</v>
      </c>
      <c r="Q315" t="str">
        <f t="shared" si="36"/>
        <v>EquipName_1026412</v>
      </c>
      <c r="R315" t="str">
        <f>INDEX(索引!$AF$5:$AI$29,MATCH($B315,索引!$AE$5:$AE$29,0),MATCH($C315,索引!$AF$4:$AI$4))&amp;VLOOKUP($D315,索引!$M$4:$N$12,2,0)</f>
        <v>深渊梦魇杖</v>
      </c>
      <c r="S315" t="str">
        <f>INDEX(索引!$AL$5:$AO$29,MATCH($B315,索引!$AK$5:$AK$29,0),MATCH($C315,索引!$AL$4:$AO$4))&amp;" "&amp;VLOOKUP($D315,索引!$M$4:$O$12,3,0)</f>
        <v>Abyss Nightmare Staff</v>
      </c>
    </row>
    <row r="316" spans="1:19" x14ac:dyDescent="0.2">
      <c r="A316">
        <f t="shared" si="33"/>
        <v>1026413</v>
      </c>
      <c r="B316" s="16">
        <v>26</v>
      </c>
      <c r="C316" s="11">
        <f t="shared" si="38"/>
        <v>4</v>
      </c>
      <c r="D316">
        <f t="shared" si="32"/>
        <v>13</v>
      </c>
      <c r="E316">
        <f t="shared" si="35"/>
        <v>1008413</v>
      </c>
      <c r="F316">
        <f>INDEX(索引!$P$5:$AC$12,MATCH($D316,索引!$M$5:$M$12,0),MATCH(F$6,索引!$P$4:$AC$4,0))*ROUND(VLOOKUP($B316,原始数值!$A:$E,F$2,0)*VLOOKUP($C316,索引!$A:$D,2,0)*VLOOKUP(D316,索引!$M:$X,索引!$T$1,0),F$3)</f>
        <v>121</v>
      </c>
      <c r="G316">
        <f>INDEX(索引!$P$5:$AC$12,MATCH($D316,索引!$M$5:$M$12,0),MATCH(G$6,索引!$P$4:$AC$4,0))*ROUND(VLOOKUP($B316,原始数值!$A:$E,G$2,0)*VLOOKUP($C316,索引!$A:$D,2,0),G$3)</f>
        <v>0</v>
      </c>
      <c r="H316">
        <f>INDEX(索引!$P$5:$AC$12,MATCH($D316,索引!$M$5:$M$12,0),MATCH(H$6,索引!$P$4:$AC$4,0))*ROUND(VLOOKUP($B316,原始数值!$A:$E,H$2,0)*VLOOKUP($C316,索引!$A:$D,2,0),H$3)</f>
        <v>0</v>
      </c>
      <c r="I316">
        <f>INDEX(索引!$P$5:$AC$12,MATCH($D316,索引!$M$5:$M$12,0),MATCH(I$6,索引!$P$4:$AC$4,0))*ROUND(VLOOKUP($B316,原始数值!$A:$E,I$2,0)*VLOOKUP($C316,索引!$A:$D,2,0),I$3)</f>
        <v>0</v>
      </c>
      <c r="J316">
        <f>VLOOKUP($D316,索引!$M:$U,J$2,0)</f>
        <v>1.75</v>
      </c>
      <c r="K316">
        <f>VLOOKUP($D316,索引!$M:$X,K$2,0)*(VLOOKUP($C316,索引!$A:$I,K$2-5,0)/100)</f>
        <v>0</v>
      </c>
      <c r="L316">
        <f>VLOOKUP($D316,索引!$M:$X,L$2,0)*(VLOOKUP($C316,索引!$A:$I,L$2-5,0)/100)</f>
        <v>72</v>
      </c>
      <c r="M316">
        <f>VLOOKUP($D316,索引!$M:$Y,M$2,0)*(VLOOKUP($C316,索引!$A:$J,M$2-5,0)/100)</f>
        <v>0</v>
      </c>
      <c r="N316">
        <f>VLOOKUP($D316,索引!$M:$Z,N$2,0)*(VLOOKUP($C316,索引!$A:$K,N$2-5,0)/100)</f>
        <v>0</v>
      </c>
      <c r="P316">
        <f t="shared" si="34"/>
        <v>1026413</v>
      </c>
      <c r="Q316" t="str">
        <f t="shared" si="36"/>
        <v>EquipName_1026413</v>
      </c>
      <c r="R316" t="str">
        <f>INDEX(索引!$AF$5:$AI$29,MATCH($B316,索引!$AE$5:$AE$29,0),MATCH($C316,索引!$AF$4:$AI$4))&amp;VLOOKUP($D316,索引!$M$4:$N$12,2,0)</f>
        <v>深渊梦魇弓</v>
      </c>
      <c r="S316" t="str">
        <f>INDEX(索引!$AL$5:$AO$29,MATCH($B316,索引!$AK$5:$AK$29,0),MATCH($C316,索引!$AL$4:$AO$4))&amp;" "&amp;VLOOKUP($D316,索引!$M$4:$O$12,3,0)</f>
        <v>Abyss Nightmare Bow</v>
      </c>
    </row>
    <row r="317" spans="1:19" x14ac:dyDescent="0.2">
      <c r="A317">
        <f t="shared" si="33"/>
        <v>1026402</v>
      </c>
      <c r="B317" s="16">
        <v>26</v>
      </c>
      <c r="C317" s="11">
        <f t="shared" si="38"/>
        <v>4</v>
      </c>
      <c r="D317">
        <f t="shared" si="32"/>
        <v>2</v>
      </c>
      <c r="E317">
        <f t="shared" si="35"/>
        <v>1008402</v>
      </c>
      <c r="F317">
        <f>INDEX(索引!$P$5:$AC$12,MATCH($D317,索引!$M$5:$M$12,0),MATCH(F$6,索引!$P$4:$AC$4,0))*ROUND(VLOOKUP($B317,原始数值!$A:$E,F$2,0)*VLOOKUP($C317,索引!$A:$D,2,0)*VLOOKUP(D317,索引!$M:$X,索引!$T$1,0),F$3)</f>
        <v>0</v>
      </c>
      <c r="G317">
        <f>INDEX(索引!$P$5:$AC$12,MATCH($D317,索引!$M$5:$M$12,0),MATCH(G$6,索引!$P$4:$AC$4,0))*ROUND(VLOOKUP($B317,原始数值!$A:$E,G$2,0)*VLOOKUP($C317,索引!$A:$D,2,0),G$3)</f>
        <v>600</v>
      </c>
      <c r="H317">
        <f>INDEX(索引!$P$5:$AC$12,MATCH($D317,索引!$M$5:$M$12,0),MATCH(H$6,索引!$P$4:$AC$4,0))*ROUND(VLOOKUP($B317,原始数值!$A:$E,H$2,0)*VLOOKUP($C317,索引!$A:$D,2,0),H$3)</f>
        <v>0</v>
      </c>
      <c r="I317">
        <f>INDEX(索引!$P$5:$AC$12,MATCH($D317,索引!$M$5:$M$12,0),MATCH(I$6,索引!$P$4:$AC$4,0))*ROUND(VLOOKUP($B317,原始数值!$A:$E,I$2,0)*VLOOKUP($C317,索引!$A:$D,2,0),I$3)</f>
        <v>0</v>
      </c>
      <c r="J317">
        <f>VLOOKUP($D317,索引!$M:$U,J$2,0)</f>
        <v>0</v>
      </c>
      <c r="K317">
        <f>VLOOKUP($D317,索引!$M:$X,K$2,0)*(VLOOKUP($C317,索引!$A:$I,K$2-5,0)/100)</f>
        <v>0</v>
      </c>
      <c r="L317">
        <f>VLOOKUP($D317,索引!$M:$X,L$2,0)*(VLOOKUP($C317,索引!$A:$I,L$2-5,0)/100)</f>
        <v>0</v>
      </c>
      <c r="M317">
        <f>VLOOKUP($D317,索引!$M:$Y,M$2,0)*(VLOOKUP($C317,索引!$A:$J,M$2-5,0)/100)</f>
        <v>0</v>
      </c>
      <c r="N317">
        <f>VLOOKUP($D317,索引!$M:$Z,N$2,0)*(VLOOKUP($C317,索引!$A:$K,N$2-5,0)/100)</f>
        <v>0</v>
      </c>
      <c r="P317">
        <f t="shared" si="34"/>
        <v>1026402</v>
      </c>
      <c r="Q317" t="str">
        <f t="shared" si="36"/>
        <v>EquipName_1026402</v>
      </c>
      <c r="R317" t="str">
        <f>INDEX(索引!$AF$5:$AI$29,MATCH($B317,索引!$AE$5:$AE$29,0),MATCH($C317,索引!$AF$4:$AI$4))&amp;VLOOKUP($D317,索引!$M$4:$N$12,2,0)</f>
        <v>深渊梦魇护甲</v>
      </c>
      <c r="S317" t="str">
        <f>INDEX(索引!$AL$5:$AO$29,MATCH($B317,索引!$AK$5:$AK$29,0),MATCH($C317,索引!$AL$4:$AO$4))&amp;" "&amp;VLOOKUP($D317,索引!$M$4:$O$12,3,0)</f>
        <v>Abyss Nightmare Armor</v>
      </c>
    </row>
    <row r="318" spans="1:19" x14ac:dyDescent="0.2">
      <c r="A318">
        <f t="shared" si="33"/>
        <v>1026403</v>
      </c>
      <c r="B318" s="16">
        <v>26</v>
      </c>
      <c r="C318" s="11">
        <f t="shared" si="38"/>
        <v>4</v>
      </c>
      <c r="D318">
        <f t="shared" ref="D318:D381" si="39">D312</f>
        <v>3</v>
      </c>
      <c r="E318">
        <f t="shared" si="35"/>
        <v>1008403</v>
      </c>
      <c r="F318">
        <f>INDEX(索引!$P$5:$AC$12,MATCH($D318,索引!$M$5:$M$12,0),MATCH(F$6,索引!$P$4:$AC$4,0))*ROUND(VLOOKUP($B318,原始数值!$A:$E,F$2,0)*VLOOKUP($C318,索引!$A:$D,2,0)*VLOOKUP(D318,索引!$M:$X,索引!$T$1,0),F$3)</f>
        <v>0</v>
      </c>
      <c r="G318">
        <f>INDEX(索引!$P$5:$AC$12,MATCH($D318,索引!$M$5:$M$12,0),MATCH(G$6,索引!$P$4:$AC$4,0))*ROUND(VLOOKUP($B318,原始数值!$A:$E,G$2,0)*VLOOKUP($C318,索引!$A:$D,2,0),G$3)</f>
        <v>0</v>
      </c>
      <c r="H318">
        <f>INDEX(索引!$P$5:$AC$12,MATCH($D318,索引!$M$5:$M$12,0),MATCH(H$6,索引!$P$4:$AC$4,0))*ROUND(VLOOKUP($B318,原始数值!$A:$E,H$2,0)*VLOOKUP($C318,索引!$A:$D,2,0),H$3)</f>
        <v>324</v>
      </c>
      <c r="I318">
        <f>INDEX(索引!$P$5:$AC$12,MATCH($D318,索引!$M$5:$M$12,0),MATCH(I$6,索引!$P$4:$AC$4,0))*ROUND(VLOOKUP($B318,原始数值!$A:$E,I$2,0)*VLOOKUP($C318,索引!$A:$D,2,0),I$3)</f>
        <v>0</v>
      </c>
      <c r="J318">
        <f>VLOOKUP($D318,索引!$M:$U,J$2,0)</f>
        <v>0</v>
      </c>
      <c r="K318">
        <f>VLOOKUP($D318,索引!$M:$X,K$2,0)*(VLOOKUP($C318,索引!$A:$I,K$2-5,0)/100)</f>
        <v>0</v>
      </c>
      <c r="L318">
        <f>VLOOKUP($D318,索引!$M:$X,L$2,0)*(VLOOKUP($C318,索引!$A:$I,L$2-5,0)/100)</f>
        <v>0</v>
      </c>
      <c r="M318">
        <f>VLOOKUP($D318,索引!$M:$Y,M$2,0)*(VLOOKUP($C318,索引!$A:$J,M$2-5,0)/100)</f>
        <v>0</v>
      </c>
      <c r="N318">
        <f>VLOOKUP($D318,索引!$M:$Z,N$2,0)*(VLOOKUP($C318,索引!$A:$K,N$2-5,0)/100)</f>
        <v>0</v>
      </c>
      <c r="P318">
        <f t="shared" si="34"/>
        <v>1026403</v>
      </c>
      <c r="Q318" t="str">
        <f t="shared" si="36"/>
        <v>EquipName_1026403</v>
      </c>
      <c r="R318" t="str">
        <f>INDEX(索引!$AF$5:$AI$29,MATCH($B318,索引!$AE$5:$AE$29,0),MATCH($C318,索引!$AF$4:$AI$4))&amp;VLOOKUP($D318,索引!$M$4:$N$12,2,0)</f>
        <v>深渊梦魇头盔</v>
      </c>
      <c r="S318" t="str">
        <f>INDEX(索引!$AL$5:$AO$29,MATCH($B318,索引!$AK$5:$AK$29,0),MATCH($C318,索引!$AL$4:$AO$4))&amp;" "&amp;VLOOKUP($D318,索引!$M$4:$O$12,3,0)</f>
        <v>Abyss Nightmare Helmet</v>
      </c>
    </row>
    <row r="319" spans="1:19" x14ac:dyDescent="0.2">
      <c r="A319">
        <f t="shared" si="33"/>
        <v>1026404</v>
      </c>
      <c r="B319" s="16">
        <v>26</v>
      </c>
      <c r="C319" s="11">
        <f t="shared" si="38"/>
        <v>4</v>
      </c>
      <c r="D319">
        <f t="shared" si="39"/>
        <v>4</v>
      </c>
      <c r="E319">
        <f t="shared" si="35"/>
        <v>1008404</v>
      </c>
      <c r="F319">
        <f>INDEX(索引!$P$5:$AC$12,MATCH($D319,索引!$M$5:$M$12,0),MATCH(F$6,索引!$P$4:$AC$4,0))*ROUND(VLOOKUP($B319,原始数值!$A:$E,F$2,0)*VLOOKUP($C319,索引!$A:$D,2,0)*VLOOKUP(D319,索引!$M:$X,索引!$T$1,0),F$3)</f>
        <v>0</v>
      </c>
      <c r="G319">
        <f>INDEX(索引!$P$5:$AC$12,MATCH($D319,索引!$M$5:$M$12,0),MATCH(G$6,索引!$P$4:$AC$4,0))*ROUND(VLOOKUP($B319,原始数值!$A:$E,G$2,0)*VLOOKUP($C319,索引!$A:$D,2,0),G$3)</f>
        <v>0</v>
      </c>
      <c r="H319">
        <f>INDEX(索引!$P$5:$AC$12,MATCH($D319,索引!$M$5:$M$12,0),MATCH(H$6,索引!$P$4:$AC$4,0))*ROUND(VLOOKUP($B319,原始数值!$A:$E,H$2,0)*VLOOKUP($C319,索引!$A:$D,2,0),H$3)</f>
        <v>0</v>
      </c>
      <c r="I319">
        <f>INDEX(索引!$P$5:$AC$12,MATCH($D319,索引!$M$5:$M$12,0),MATCH(I$6,索引!$P$4:$AC$4,0))*ROUND(VLOOKUP($B319,原始数值!$A:$E,I$2,0)*VLOOKUP($C319,索引!$A:$D,2,0),I$3)</f>
        <v>52</v>
      </c>
      <c r="J319">
        <f>VLOOKUP($D319,索引!$M:$U,J$2,0)</f>
        <v>0</v>
      </c>
      <c r="K319">
        <f>VLOOKUP($D319,索引!$M:$X,K$2,0)*(VLOOKUP($C319,索引!$A:$I,K$2-5,0)/100)</f>
        <v>0</v>
      </c>
      <c r="L319">
        <f>VLOOKUP($D319,索引!$M:$X,L$2,0)*(VLOOKUP($C319,索引!$A:$I,L$2-5,0)/100)</f>
        <v>0</v>
      </c>
      <c r="M319">
        <f>VLOOKUP($D319,索引!$M:$Y,M$2,0)*(VLOOKUP($C319,索引!$A:$J,M$2-5,0)/100)</f>
        <v>0</v>
      </c>
      <c r="N319">
        <f>VLOOKUP($D319,索引!$M:$Z,N$2,0)*(VLOOKUP($C319,索引!$A:$K,N$2-5,0)/100)</f>
        <v>0</v>
      </c>
      <c r="P319">
        <f t="shared" si="34"/>
        <v>1026404</v>
      </c>
      <c r="Q319" t="str">
        <f t="shared" si="36"/>
        <v>EquipName_1026404</v>
      </c>
      <c r="R319" t="str">
        <f>INDEX(索引!$AF$5:$AI$29,MATCH($B319,索引!$AE$5:$AE$29,0),MATCH($C319,索引!$AF$4:$AI$4))&amp;VLOOKUP($D319,索引!$M$4:$N$12,2,0)</f>
        <v>深渊梦魇鞋子</v>
      </c>
      <c r="S319" t="str">
        <f>INDEX(索引!$AL$5:$AO$29,MATCH($B319,索引!$AK$5:$AK$29,0),MATCH($C319,索引!$AL$4:$AO$4))&amp;" "&amp;VLOOKUP($D319,索引!$M$4:$O$12,3,0)</f>
        <v>Abyss Nightmare Boots</v>
      </c>
    </row>
    <row r="320" spans="1:19" x14ac:dyDescent="0.2">
      <c r="A320">
        <f t="shared" si="33"/>
        <v>1028111</v>
      </c>
      <c r="B320" s="15">
        <v>28</v>
      </c>
      <c r="C320" s="55">
        <v>1</v>
      </c>
      <c r="D320">
        <f t="shared" si="39"/>
        <v>11</v>
      </c>
      <c r="E320">
        <f t="shared" si="35"/>
        <v>1008111</v>
      </c>
      <c r="F320">
        <f>INDEX(索引!$P$5:$AC$12,MATCH($D320,索引!$M$5:$M$12,0),MATCH(F$6,索引!$P$4:$AC$4,0))*ROUND(VLOOKUP($B320,原始数值!$A:$E,F$2,0)*VLOOKUP($C320,索引!$A:$D,2,0)*VLOOKUP(D320,索引!$M:$X,索引!$T$1,0),F$3)</f>
        <v>30</v>
      </c>
      <c r="G320">
        <f>INDEX(索引!$P$5:$AC$12,MATCH($D320,索引!$M$5:$M$12,0),MATCH(G$6,索引!$P$4:$AC$4,0))*ROUND(VLOOKUP($B320,原始数值!$A:$E,G$2,0)*VLOOKUP($C320,索引!$A:$D,2,0),G$3)</f>
        <v>0</v>
      </c>
      <c r="H320">
        <f>INDEX(索引!$P$5:$AC$12,MATCH($D320,索引!$M$5:$M$12,0),MATCH(H$6,索引!$P$4:$AC$4,0))*ROUND(VLOOKUP($B320,原始数值!$A:$E,H$2,0)*VLOOKUP($C320,索引!$A:$D,2,0),H$3)</f>
        <v>0</v>
      </c>
      <c r="I320">
        <f>INDEX(索引!$P$5:$AC$12,MATCH($D320,索引!$M$5:$M$12,0),MATCH(I$6,索引!$P$4:$AC$4,0))*ROUND(VLOOKUP($B320,原始数值!$A:$E,I$2,0)*VLOOKUP($C320,索引!$A:$D,2,0),I$3)</f>
        <v>0</v>
      </c>
      <c r="J320">
        <f>VLOOKUP($D320,索引!$M:$U,J$2,0)</f>
        <v>2</v>
      </c>
      <c r="K320">
        <f>VLOOKUP($D320,索引!$M:$X,K$2,0)*(VLOOKUP($C320,索引!$A:$I,K$2-5,0)/100)</f>
        <v>0.1</v>
      </c>
      <c r="L320">
        <f>VLOOKUP($D320,索引!$M:$X,L$2,0)*(VLOOKUP($C320,索引!$A:$I,L$2-5,0)/100)</f>
        <v>0</v>
      </c>
      <c r="M320">
        <f>VLOOKUP($D320,索引!$M:$Y,M$2,0)*(VLOOKUP($C320,索引!$A:$J,M$2-5,0)/100)</f>
        <v>0</v>
      </c>
      <c r="N320">
        <f>VLOOKUP($D320,索引!$M:$Z,N$2,0)*(VLOOKUP($C320,索引!$A:$K,N$2-5,0)/100)</f>
        <v>0</v>
      </c>
      <c r="P320">
        <f t="shared" si="34"/>
        <v>1028111</v>
      </c>
      <c r="Q320" t="str">
        <f t="shared" si="36"/>
        <v>EquipName_1028111</v>
      </c>
      <c r="R320" t="str">
        <f>INDEX(索引!$AF$5:$AI$29,MATCH($B320,索引!$AE$5:$AE$29,0),MATCH($C320,索引!$AF$4:$AI$4))&amp;VLOOKUP($D320,索引!$M$4:$N$12,2,0)</f>
        <v>傀儡剑</v>
      </c>
      <c r="S320" t="str">
        <f>INDEX(索引!$AL$5:$AO$29,MATCH($B320,索引!$AK$5:$AK$29,0),MATCH($C320,索引!$AL$4:$AO$4))&amp;" "&amp;VLOOKUP($D320,索引!$M$4:$O$12,3,0)</f>
        <v>Golem Sword</v>
      </c>
    </row>
    <row r="321" spans="1:19" x14ac:dyDescent="0.2">
      <c r="A321">
        <f t="shared" si="33"/>
        <v>1028112</v>
      </c>
      <c r="B321" s="15">
        <v>28</v>
      </c>
      <c r="C321" s="55">
        <v>1</v>
      </c>
      <c r="D321">
        <f t="shared" si="39"/>
        <v>12</v>
      </c>
      <c r="E321">
        <f t="shared" si="35"/>
        <v>1008112</v>
      </c>
      <c r="F321">
        <f>INDEX(索引!$P$5:$AC$12,MATCH($D321,索引!$M$5:$M$12,0),MATCH(F$6,索引!$P$4:$AC$4,0))*ROUND(VLOOKUP($B321,原始数值!$A:$E,F$2,0)*VLOOKUP($C321,索引!$A:$D,2,0)*VLOOKUP(D321,索引!$M:$X,索引!$T$1,0),F$3)</f>
        <v>35</v>
      </c>
      <c r="G321">
        <f>INDEX(索引!$P$5:$AC$12,MATCH($D321,索引!$M$5:$M$12,0),MATCH(G$6,索引!$P$4:$AC$4,0))*ROUND(VLOOKUP($B321,原始数值!$A:$E,G$2,0)*VLOOKUP($C321,索引!$A:$D,2,0),G$3)</f>
        <v>0</v>
      </c>
      <c r="H321">
        <f>INDEX(索引!$P$5:$AC$12,MATCH($D321,索引!$M$5:$M$12,0),MATCH(H$6,索引!$P$4:$AC$4,0))*ROUND(VLOOKUP($B321,原始数值!$A:$E,H$2,0)*VLOOKUP($C321,索引!$A:$D,2,0),H$3)</f>
        <v>0</v>
      </c>
      <c r="I321">
        <f>INDEX(索引!$P$5:$AC$12,MATCH($D321,索引!$M$5:$M$12,0),MATCH(I$6,索引!$P$4:$AC$4,0))*ROUND(VLOOKUP($B321,原始数值!$A:$E,I$2,0)*VLOOKUP($C321,索引!$A:$D,2,0),I$3)</f>
        <v>0</v>
      </c>
      <c r="J321">
        <f>VLOOKUP($D321,索引!$M:$U,J$2,0)</f>
        <v>1</v>
      </c>
      <c r="K321">
        <f>VLOOKUP($D321,索引!$M:$X,K$2,0)*(VLOOKUP($C321,索引!$A:$I,K$2-5,0)/100)</f>
        <v>0</v>
      </c>
      <c r="L321">
        <f>VLOOKUP($D321,索引!$M:$X,L$2,0)*(VLOOKUP($C321,索引!$A:$I,L$2-5,0)/100)</f>
        <v>0</v>
      </c>
      <c r="M321">
        <f>VLOOKUP($D321,索引!$M:$Y,M$2,0)*(VLOOKUP($C321,索引!$A:$J,M$2-5,0)/100)</f>
        <v>30</v>
      </c>
      <c r="N321">
        <f>VLOOKUP($D321,索引!$M:$Z,N$2,0)*(VLOOKUP($C321,索引!$A:$K,N$2-5,0)/100)</f>
        <v>0</v>
      </c>
      <c r="P321">
        <f t="shared" si="34"/>
        <v>1028112</v>
      </c>
      <c r="Q321" t="str">
        <f t="shared" si="36"/>
        <v>EquipName_1028112</v>
      </c>
      <c r="R321" t="str">
        <f>INDEX(索引!$AF$5:$AI$29,MATCH($B321,索引!$AE$5:$AE$29,0),MATCH($C321,索引!$AF$4:$AI$4))&amp;VLOOKUP($D321,索引!$M$4:$N$12,2,0)</f>
        <v>傀儡杖</v>
      </c>
      <c r="S321" t="str">
        <f>INDEX(索引!$AL$5:$AO$29,MATCH($B321,索引!$AK$5:$AK$29,0),MATCH($C321,索引!$AL$4:$AO$4))&amp;" "&amp;VLOOKUP($D321,索引!$M$4:$O$12,3,0)</f>
        <v>Golem Staff</v>
      </c>
    </row>
    <row r="322" spans="1:19" x14ac:dyDescent="0.2">
      <c r="A322">
        <f t="shared" si="33"/>
        <v>1028113</v>
      </c>
      <c r="B322" s="15">
        <v>28</v>
      </c>
      <c r="C322" s="55">
        <v>1</v>
      </c>
      <c r="D322">
        <f t="shared" si="39"/>
        <v>13</v>
      </c>
      <c r="E322">
        <f t="shared" si="35"/>
        <v>1008113</v>
      </c>
      <c r="F322">
        <f>INDEX(索引!$P$5:$AC$12,MATCH($D322,索引!$M$5:$M$12,0),MATCH(F$6,索引!$P$4:$AC$4,0))*ROUND(VLOOKUP($B322,原始数值!$A:$E,F$2,0)*VLOOKUP($C322,索引!$A:$D,2,0)*VLOOKUP(D322,索引!$M:$X,索引!$T$1,0),F$3)</f>
        <v>32</v>
      </c>
      <c r="G322">
        <f>INDEX(索引!$P$5:$AC$12,MATCH($D322,索引!$M$5:$M$12,0),MATCH(G$6,索引!$P$4:$AC$4,0))*ROUND(VLOOKUP($B322,原始数值!$A:$E,G$2,0)*VLOOKUP($C322,索引!$A:$D,2,0),G$3)</f>
        <v>0</v>
      </c>
      <c r="H322">
        <f>INDEX(索引!$P$5:$AC$12,MATCH($D322,索引!$M$5:$M$12,0),MATCH(H$6,索引!$P$4:$AC$4,0))*ROUND(VLOOKUP($B322,原始数值!$A:$E,H$2,0)*VLOOKUP($C322,索引!$A:$D,2,0),H$3)</f>
        <v>0</v>
      </c>
      <c r="I322">
        <f>INDEX(索引!$P$5:$AC$12,MATCH($D322,索引!$M$5:$M$12,0),MATCH(I$6,索引!$P$4:$AC$4,0))*ROUND(VLOOKUP($B322,原始数值!$A:$E,I$2,0)*VLOOKUP($C322,索引!$A:$D,2,0),I$3)</f>
        <v>0</v>
      </c>
      <c r="J322">
        <f>VLOOKUP($D322,索引!$M:$U,J$2,0)</f>
        <v>1.75</v>
      </c>
      <c r="K322">
        <f>VLOOKUP($D322,索引!$M:$X,K$2,0)*(VLOOKUP($C322,索引!$A:$I,K$2-5,0)/100)</f>
        <v>0</v>
      </c>
      <c r="L322">
        <f>VLOOKUP($D322,索引!$M:$X,L$2,0)*(VLOOKUP($C322,索引!$A:$I,L$2-5,0)/100)</f>
        <v>40</v>
      </c>
      <c r="M322">
        <f>VLOOKUP($D322,索引!$M:$Y,M$2,0)*(VLOOKUP($C322,索引!$A:$J,M$2-5,0)/100)</f>
        <v>0</v>
      </c>
      <c r="N322">
        <f>VLOOKUP($D322,索引!$M:$Z,N$2,0)*(VLOOKUP($C322,索引!$A:$K,N$2-5,0)/100)</f>
        <v>0</v>
      </c>
      <c r="P322">
        <f t="shared" si="34"/>
        <v>1028113</v>
      </c>
      <c r="Q322" t="str">
        <f t="shared" si="36"/>
        <v>EquipName_1028113</v>
      </c>
      <c r="R322" t="str">
        <f>INDEX(索引!$AF$5:$AI$29,MATCH($B322,索引!$AE$5:$AE$29,0),MATCH($C322,索引!$AF$4:$AI$4))&amp;VLOOKUP($D322,索引!$M$4:$N$12,2,0)</f>
        <v>傀儡弓</v>
      </c>
      <c r="S322" t="str">
        <f>INDEX(索引!$AL$5:$AO$29,MATCH($B322,索引!$AK$5:$AK$29,0),MATCH($C322,索引!$AL$4:$AO$4))&amp;" "&amp;VLOOKUP($D322,索引!$M$4:$O$12,3,0)</f>
        <v>Golem Bow</v>
      </c>
    </row>
    <row r="323" spans="1:19" x14ac:dyDescent="0.2">
      <c r="A323">
        <f t="shared" si="33"/>
        <v>1028102</v>
      </c>
      <c r="B323" s="15">
        <v>28</v>
      </c>
      <c r="C323" s="55">
        <v>1</v>
      </c>
      <c r="D323">
        <f t="shared" si="39"/>
        <v>2</v>
      </c>
      <c r="E323">
        <f t="shared" si="35"/>
        <v>1008102</v>
      </c>
      <c r="F323">
        <f>INDEX(索引!$P$5:$AC$12,MATCH($D323,索引!$M$5:$M$12,0),MATCH(F$6,索引!$P$4:$AC$4,0))*ROUND(VLOOKUP($B323,原始数值!$A:$E,F$2,0)*VLOOKUP($C323,索引!$A:$D,2,0)*VLOOKUP(D323,索引!$M:$X,索引!$T$1,0),F$3)</f>
        <v>0</v>
      </c>
      <c r="G323">
        <f>INDEX(索引!$P$5:$AC$12,MATCH($D323,索引!$M$5:$M$12,0),MATCH(G$6,索引!$P$4:$AC$4,0))*ROUND(VLOOKUP($B323,原始数值!$A:$E,G$2,0)*VLOOKUP($C323,索引!$A:$D,2,0),G$3)</f>
        <v>160</v>
      </c>
      <c r="H323">
        <f>INDEX(索引!$P$5:$AC$12,MATCH($D323,索引!$M$5:$M$12,0),MATCH(H$6,索引!$P$4:$AC$4,0))*ROUND(VLOOKUP($B323,原始数值!$A:$E,H$2,0)*VLOOKUP($C323,索引!$A:$D,2,0),H$3)</f>
        <v>0</v>
      </c>
      <c r="I323">
        <f>INDEX(索引!$P$5:$AC$12,MATCH($D323,索引!$M$5:$M$12,0),MATCH(I$6,索引!$P$4:$AC$4,0))*ROUND(VLOOKUP($B323,原始数值!$A:$E,I$2,0)*VLOOKUP($C323,索引!$A:$D,2,0),I$3)</f>
        <v>0</v>
      </c>
      <c r="J323">
        <f>VLOOKUP($D323,索引!$M:$U,J$2,0)</f>
        <v>0</v>
      </c>
      <c r="K323">
        <f>VLOOKUP($D323,索引!$M:$X,K$2,0)*(VLOOKUP($C323,索引!$A:$I,K$2-5,0)/100)</f>
        <v>0</v>
      </c>
      <c r="L323">
        <f>VLOOKUP($D323,索引!$M:$X,L$2,0)*(VLOOKUP($C323,索引!$A:$I,L$2-5,0)/100)</f>
        <v>0</v>
      </c>
      <c r="M323">
        <f>VLOOKUP($D323,索引!$M:$Y,M$2,0)*(VLOOKUP($C323,索引!$A:$J,M$2-5,0)/100)</f>
        <v>0</v>
      </c>
      <c r="N323">
        <f>VLOOKUP($D323,索引!$M:$Z,N$2,0)*(VLOOKUP($C323,索引!$A:$K,N$2-5,0)/100)</f>
        <v>0</v>
      </c>
      <c r="P323">
        <f t="shared" si="34"/>
        <v>1028102</v>
      </c>
      <c r="Q323" t="str">
        <f t="shared" si="36"/>
        <v>EquipName_1028102</v>
      </c>
      <c r="R323" t="str">
        <f>INDEX(索引!$AF$5:$AI$29,MATCH($B323,索引!$AE$5:$AE$29,0),MATCH($C323,索引!$AF$4:$AI$4))&amp;VLOOKUP($D323,索引!$M$4:$N$12,2,0)</f>
        <v>傀儡护甲</v>
      </c>
      <c r="S323" t="str">
        <f>INDEX(索引!$AL$5:$AO$29,MATCH($B323,索引!$AK$5:$AK$29,0),MATCH($C323,索引!$AL$4:$AO$4))&amp;" "&amp;VLOOKUP($D323,索引!$M$4:$O$12,3,0)</f>
        <v>Golem Armor</v>
      </c>
    </row>
    <row r="324" spans="1:19" x14ac:dyDescent="0.2">
      <c r="A324">
        <f t="shared" si="33"/>
        <v>1028103</v>
      </c>
      <c r="B324" s="15">
        <v>28</v>
      </c>
      <c r="C324" s="55">
        <v>1</v>
      </c>
      <c r="D324">
        <f t="shared" si="39"/>
        <v>3</v>
      </c>
      <c r="E324">
        <f t="shared" si="35"/>
        <v>1008103</v>
      </c>
      <c r="F324">
        <f>INDEX(索引!$P$5:$AC$12,MATCH($D324,索引!$M$5:$M$12,0),MATCH(F$6,索引!$P$4:$AC$4,0))*ROUND(VLOOKUP($B324,原始数值!$A:$E,F$2,0)*VLOOKUP($C324,索引!$A:$D,2,0)*VLOOKUP(D324,索引!$M:$X,索引!$T$1,0),F$3)</f>
        <v>0</v>
      </c>
      <c r="G324">
        <f>INDEX(索引!$P$5:$AC$12,MATCH($D324,索引!$M$5:$M$12,0),MATCH(G$6,索引!$P$4:$AC$4,0))*ROUND(VLOOKUP($B324,原始数值!$A:$E,G$2,0)*VLOOKUP($C324,索引!$A:$D,2,0),G$3)</f>
        <v>0</v>
      </c>
      <c r="H324">
        <f>INDEX(索引!$P$5:$AC$12,MATCH($D324,索引!$M$5:$M$12,0),MATCH(H$6,索引!$P$4:$AC$4,0))*ROUND(VLOOKUP($B324,原始数值!$A:$E,H$2,0)*VLOOKUP($C324,索引!$A:$D,2,0),H$3)</f>
        <v>87</v>
      </c>
      <c r="I324">
        <f>INDEX(索引!$P$5:$AC$12,MATCH($D324,索引!$M$5:$M$12,0),MATCH(I$6,索引!$P$4:$AC$4,0))*ROUND(VLOOKUP($B324,原始数值!$A:$E,I$2,0)*VLOOKUP($C324,索引!$A:$D,2,0),I$3)</f>
        <v>0</v>
      </c>
      <c r="J324">
        <f>VLOOKUP($D324,索引!$M:$U,J$2,0)</f>
        <v>0</v>
      </c>
      <c r="K324">
        <f>VLOOKUP($D324,索引!$M:$X,K$2,0)*(VLOOKUP($C324,索引!$A:$I,K$2-5,0)/100)</f>
        <v>0</v>
      </c>
      <c r="L324">
        <f>VLOOKUP($D324,索引!$M:$X,L$2,0)*(VLOOKUP($C324,索引!$A:$I,L$2-5,0)/100)</f>
        <v>0</v>
      </c>
      <c r="M324">
        <f>VLOOKUP($D324,索引!$M:$Y,M$2,0)*(VLOOKUP($C324,索引!$A:$J,M$2-5,0)/100)</f>
        <v>0</v>
      </c>
      <c r="N324">
        <f>VLOOKUP($D324,索引!$M:$Z,N$2,0)*(VLOOKUP($C324,索引!$A:$K,N$2-5,0)/100)</f>
        <v>0</v>
      </c>
      <c r="P324">
        <f t="shared" si="34"/>
        <v>1028103</v>
      </c>
      <c r="Q324" t="str">
        <f t="shared" si="36"/>
        <v>EquipName_1028103</v>
      </c>
      <c r="R324" t="str">
        <f>INDEX(索引!$AF$5:$AI$29,MATCH($B324,索引!$AE$5:$AE$29,0),MATCH($C324,索引!$AF$4:$AI$4))&amp;VLOOKUP($D324,索引!$M$4:$N$12,2,0)</f>
        <v>傀儡头盔</v>
      </c>
      <c r="S324" t="str">
        <f>INDEX(索引!$AL$5:$AO$29,MATCH($B324,索引!$AK$5:$AK$29,0),MATCH($C324,索引!$AL$4:$AO$4))&amp;" "&amp;VLOOKUP($D324,索引!$M$4:$O$12,3,0)</f>
        <v>Golem Helmet</v>
      </c>
    </row>
    <row r="325" spans="1:19" x14ac:dyDescent="0.2">
      <c r="A325">
        <f t="shared" si="33"/>
        <v>1028104</v>
      </c>
      <c r="B325" s="15">
        <v>28</v>
      </c>
      <c r="C325" s="55">
        <v>1</v>
      </c>
      <c r="D325">
        <f t="shared" si="39"/>
        <v>4</v>
      </c>
      <c r="E325">
        <f t="shared" si="35"/>
        <v>1008104</v>
      </c>
      <c r="F325">
        <f>INDEX(索引!$P$5:$AC$12,MATCH($D325,索引!$M$5:$M$12,0),MATCH(F$6,索引!$P$4:$AC$4,0))*ROUND(VLOOKUP($B325,原始数值!$A:$E,F$2,0)*VLOOKUP($C325,索引!$A:$D,2,0)*VLOOKUP(D325,索引!$M:$X,索引!$T$1,0),F$3)</f>
        <v>0</v>
      </c>
      <c r="G325">
        <f>INDEX(索引!$P$5:$AC$12,MATCH($D325,索引!$M$5:$M$12,0),MATCH(G$6,索引!$P$4:$AC$4,0))*ROUND(VLOOKUP($B325,原始数值!$A:$E,G$2,0)*VLOOKUP($C325,索引!$A:$D,2,0),G$3)</f>
        <v>0</v>
      </c>
      <c r="H325">
        <f>INDEX(索引!$P$5:$AC$12,MATCH($D325,索引!$M$5:$M$12,0),MATCH(H$6,索引!$P$4:$AC$4,0))*ROUND(VLOOKUP($B325,原始数值!$A:$E,H$2,0)*VLOOKUP($C325,索引!$A:$D,2,0),H$3)</f>
        <v>0</v>
      </c>
      <c r="I325">
        <f>INDEX(索引!$P$5:$AC$12,MATCH($D325,索引!$M$5:$M$12,0),MATCH(I$6,索引!$P$4:$AC$4,0))*ROUND(VLOOKUP($B325,原始数值!$A:$E,I$2,0)*VLOOKUP($C325,索引!$A:$D,2,0),I$3)</f>
        <v>14</v>
      </c>
      <c r="J325">
        <f>VLOOKUP($D325,索引!$M:$U,J$2,0)</f>
        <v>0</v>
      </c>
      <c r="K325">
        <f>VLOOKUP($D325,索引!$M:$X,K$2,0)*(VLOOKUP($C325,索引!$A:$I,K$2-5,0)/100)</f>
        <v>0</v>
      </c>
      <c r="L325">
        <f>VLOOKUP($D325,索引!$M:$X,L$2,0)*(VLOOKUP($C325,索引!$A:$I,L$2-5,0)/100)</f>
        <v>0</v>
      </c>
      <c r="M325">
        <f>VLOOKUP($D325,索引!$M:$Y,M$2,0)*(VLOOKUP($C325,索引!$A:$J,M$2-5,0)/100)</f>
        <v>0</v>
      </c>
      <c r="N325">
        <f>VLOOKUP($D325,索引!$M:$Z,N$2,0)*(VLOOKUP($C325,索引!$A:$K,N$2-5,0)/100)</f>
        <v>0</v>
      </c>
      <c r="P325">
        <f t="shared" si="34"/>
        <v>1028104</v>
      </c>
      <c r="Q325" t="str">
        <f t="shared" si="36"/>
        <v>EquipName_1028104</v>
      </c>
      <c r="R325" t="str">
        <f>INDEX(索引!$AF$5:$AI$29,MATCH($B325,索引!$AE$5:$AE$29,0),MATCH($C325,索引!$AF$4:$AI$4))&amp;VLOOKUP($D325,索引!$M$4:$N$12,2,0)</f>
        <v>傀儡鞋子</v>
      </c>
      <c r="S325" t="str">
        <f>INDEX(索引!$AL$5:$AO$29,MATCH($B325,索引!$AK$5:$AK$29,0),MATCH($C325,索引!$AL$4:$AO$4))&amp;" "&amp;VLOOKUP($D325,索引!$M$4:$O$12,3,0)</f>
        <v>Golem Boots</v>
      </c>
    </row>
    <row r="326" spans="1:19" x14ac:dyDescent="0.2">
      <c r="A326">
        <f t="shared" si="33"/>
        <v>1028211</v>
      </c>
      <c r="B326" s="15">
        <v>28</v>
      </c>
      <c r="C326" s="14">
        <f t="shared" ref="C326:C343" si="40">C320+1</f>
        <v>2</v>
      </c>
      <c r="D326">
        <f t="shared" si="39"/>
        <v>11</v>
      </c>
      <c r="E326">
        <f t="shared" si="35"/>
        <v>1008211</v>
      </c>
      <c r="F326">
        <f>INDEX(索引!$P$5:$AC$12,MATCH($D326,索引!$M$5:$M$12,0),MATCH(F$6,索引!$P$4:$AC$4,0))*ROUND(VLOOKUP($B326,原始数值!$A:$E,F$2,0)*VLOOKUP($C326,索引!$A:$D,2,0)*VLOOKUP(D326,索引!$M:$X,索引!$T$1,0),F$3)</f>
        <v>59</v>
      </c>
      <c r="G326">
        <f>INDEX(索引!$P$5:$AC$12,MATCH($D326,索引!$M$5:$M$12,0),MATCH(G$6,索引!$P$4:$AC$4,0))*ROUND(VLOOKUP($B326,原始数值!$A:$E,G$2,0)*VLOOKUP($C326,索引!$A:$D,2,0),G$3)</f>
        <v>0</v>
      </c>
      <c r="H326">
        <f>INDEX(索引!$P$5:$AC$12,MATCH($D326,索引!$M$5:$M$12,0),MATCH(H$6,索引!$P$4:$AC$4,0))*ROUND(VLOOKUP($B326,原始数值!$A:$E,H$2,0)*VLOOKUP($C326,索引!$A:$D,2,0),H$3)</f>
        <v>0</v>
      </c>
      <c r="I326">
        <f>INDEX(索引!$P$5:$AC$12,MATCH($D326,索引!$M$5:$M$12,0),MATCH(I$6,索引!$P$4:$AC$4,0))*ROUND(VLOOKUP($B326,原始数值!$A:$E,I$2,0)*VLOOKUP($C326,索引!$A:$D,2,0),I$3)</f>
        <v>0</v>
      </c>
      <c r="J326">
        <f>VLOOKUP($D326,索引!$M:$U,J$2,0)</f>
        <v>2</v>
      </c>
      <c r="K326">
        <f>VLOOKUP($D326,索引!$M:$X,K$2,0)*(VLOOKUP($C326,索引!$A:$I,K$2-5,0)/100)</f>
        <v>0.15000000000000002</v>
      </c>
      <c r="L326">
        <f>VLOOKUP($D326,索引!$M:$X,L$2,0)*(VLOOKUP($C326,索引!$A:$I,L$2-5,0)/100)</f>
        <v>0</v>
      </c>
      <c r="M326">
        <f>VLOOKUP($D326,索引!$M:$Y,M$2,0)*(VLOOKUP($C326,索引!$A:$J,M$2-5,0)/100)</f>
        <v>0</v>
      </c>
      <c r="N326">
        <f>VLOOKUP($D326,索引!$M:$Z,N$2,0)*(VLOOKUP($C326,索引!$A:$K,N$2-5,0)/100)</f>
        <v>0</v>
      </c>
      <c r="P326">
        <f t="shared" si="34"/>
        <v>1028211</v>
      </c>
      <c r="Q326" t="str">
        <f t="shared" si="36"/>
        <v>EquipName_1028211</v>
      </c>
      <c r="R326" t="str">
        <f>INDEX(索引!$AF$5:$AI$29,MATCH($B326,索引!$AE$5:$AE$29,0),MATCH($C326,索引!$AF$4:$AI$4))&amp;VLOOKUP($D326,索引!$M$4:$N$12,2,0)</f>
        <v>傀儡剑</v>
      </c>
      <c r="S326" t="str">
        <f>INDEX(索引!$AL$5:$AO$29,MATCH($B326,索引!$AK$5:$AK$29,0),MATCH($C326,索引!$AL$4:$AO$4))&amp;" "&amp;VLOOKUP($D326,索引!$M$4:$O$12,3,0)</f>
        <v>Golem Sword</v>
      </c>
    </row>
    <row r="327" spans="1:19" x14ac:dyDescent="0.2">
      <c r="A327">
        <f t="shared" si="33"/>
        <v>1028212</v>
      </c>
      <c r="B327" s="15">
        <v>28</v>
      </c>
      <c r="C327" s="14">
        <f t="shared" si="40"/>
        <v>2</v>
      </c>
      <c r="D327">
        <f t="shared" si="39"/>
        <v>12</v>
      </c>
      <c r="E327">
        <f t="shared" si="35"/>
        <v>1008212</v>
      </c>
      <c r="F327">
        <f>INDEX(索引!$P$5:$AC$12,MATCH($D327,索引!$M$5:$M$12,0),MATCH(F$6,索引!$P$4:$AC$4,0))*ROUND(VLOOKUP($B327,原始数值!$A:$E,F$2,0)*VLOOKUP($C327,索引!$A:$D,2,0)*VLOOKUP(D327,索引!$M:$X,索引!$T$1,0),F$3)</f>
        <v>71</v>
      </c>
      <c r="G327">
        <f>INDEX(索引!$P$5:$AC$12,MATCH($D327,索引!$M$5:$M$12,0),MATCH(G$6,索引!$P$4:$AC$4,0))*ROUND(VLOOKUP($B327,原始数值!$A:$E,G$2,0)*VLOOKUP($C327,索引!$A:$D,2,0),G$3)</f>
        <v>0</v>
      </c>
      <c r="H327">
        <f>INDEX(索引!$P$5:$AC$12,MATCH($D327,索引!$M$5:$M$12,0),MATCH(H$6,索引!$P$4:$AC$4,0))*ROUND(VLOOKUP($B327,原始数值!$A:$E,H$2,0)*VLOOKUP($C327,索引!$A:$D,2,0),H$3)</f>
        <v>0</v>
      </c>
      <c r="I327">
        <f>INDEX(索引!$P$5:$AC$12,MATCH($D327,索引!$M$5:$M$12,0),MATCH(I$6,索引!$P$4:$AC$4,0))*ROUND(VLOOKUP($B327,原始数值!$A:$E,I$2,0)*VLOOKUP($C327,索引!$A:$D,2,0),I$3)</f>
        <v>0</v>
      </c>
      <c r="J327">
        <f>VLOOKUP($D327,索引!$M:$U,J$2,0)</f>
        <v>1</v>
      </c>
      <c r="K327">
        <f>VLOOKUP($D327,索引!$M:$X,K$2,0)*(VLOOKUP($C327,索引!$A:$I,K$2-5,0)/100)</f>
        <v>0</v>
      </c>
      <c r="L327">
        <f>VLOOKUP($D327,索引!$M:$X,L$2,0)*(VLOOKUP($C327,索引!$A:$I,L$2-5,0)/100)</f>
        <v>0</v>
      </c>
      <c r="M327">
        <f>VLOOKUP($D327,索引!$M:$Y,M$2,0)*(VLOOKUP($C327,索引!$A:$J,M$2-5,0)/100)</f>
        <v>36</v>
      </c>
      <c r="N327">
        <f>VLOOKUP($D327,索引!$M:$Z,N$2,0)*(VLOOKUP($C327,索引!$A:$K,N$2-5,0)/100)</f>
        <v>0</v>
      </c>
      <c r="P327">
        <f t="shared" si="34"/>
        <v>1028212</v>
      </c>
      <c r="Q327" t="str">
        <f t="shared" si="36"/>
        <v>EquipName_1028212</v>
      </c>
      <c r="R327" t="str">
        <f>INDEX(索引!$AF$5:$AI$29,MATCH($B327,索引!$AE$5:$AE$29,0),MATCH($C327,索引!$AF$4:$AI$4))&amp;VLOOKUP($D327,索引!$M$4:$N$12,2,0)</f>
        <v>傀儡杖</v>
      </c>
      <c r="S327" t="str">
        <f>INDEX(索引!$AL$5:$AO$29,MATCH($B327,索引!$AK$5:$AK$29,0),MATCH($C327,索引!$AL$4:$AO$4))&amp;" "&amp;VLOOKUP($D327,索引!$M$4:$O$12,3,0)</f>
        <v>Golem Staff</v>
      </c>
    </row>
    <row r="328" spans="1:19" x14ac:dyDescent="0.2">
      <c r="A328">
        <f t="shared" ref="A328:A391" si="41">B328*1000+C328*100+D328+1000000</f>
        <v>1028213</v>
      </c>
      <c r="B328" s="15">
        <v>28</v>
      </c>
      <c r="C328" s="14">
        <f t="shared" si="40"/>
        <v>2</v>
      </c>
      <c r="D328">
        <f t="shared" si="39"/>
        <v>13</v>
      </c>
      <c r="E328">
        <f t="shared" si="35"/>
        <v>1008213</v>
      </c>
      <c r="F328">
        <f>INDEX(索引!$P$5:$AC$12,MATCH($D328,索引!$M$5:$M$12,0),MATCH(F$6,索引!$P$4:$AC$4,0))*ROUND(VLOOKUP($B328,原始数值!$A:$E,F$2,0)*VLOOKUP($C328,索引!$A:$D,2,0)*VLOOKUP(D328,索引!$M:$X,索引!$T$1,0),F$3)</f>
        <v>65</v>
      </c>
      <c r="G328">
        <f>INDEX(索引!$P$5:$AC$12,MATCH($D328,索引!$M$5:$M$12,0),MATCH(G$6,索引!$P$4:$AC$4,0))*ROUND(VLOOKUP($B328,原始数值!$A:$E,G$2,0)*VLOOKUP($C328,索引!$A:$D,2,0),G$3)</f>
        <v>0</v>
      </c>
      <c r="H328">
        <f>INDEX(索引!$P$5:$AC$12,MATCH($D328,索引!$M$5:$M$12,0),MATCH(H$6,索引!$P$4:$AC$4,0))*ROUND(VLOOKUP($B328,原始数值!$A:$E,H$2,0)*VLOOKUP($C328,索引!$A:$D,2,0),H$3)</f>
        <v>0</v>
      </c>
      <c r="I328">
        <f>INDEX(索引!$P$5:$AC$12,MATCH($D328,索引!$M$5:$M$12,0),MATCH(I$6,索引!$P$4:$AC$4,0))*ROUND(VLOOKUP($B328,原始数值!$A:$E,I$2,0)*VLOOKUP($C328,索引!$A:$D,2,0),I$3)</f>
        <v>0</v>
      </c>
      <c r="J328">
        <f>VLOOKUP($D328,索引!$M:$U,J$2,0)</f>
        <v>1.75</v>
      </c>
      <c r="K328">
        <f>VLOOKUP($D328,索引!$M:$X,K$2,0)*(VLOOKUP($C328,索引!$A:$I,K$2-5,0)/100)</f>
        <v>0</v>
      </c>
      <c r="L328">
        <f>VLOOKUP($D328,索引!$M:$X,L$2,0)*(VLOOKUP($C328,索引!$A:$I,L$2-5,0)/100)</f>
        <v>48</v>
      </c>
      <c r="M328">
        <f>VLOOKUP($D328,索引!$M:$Y,M$2,0)*(VLOOKUP($C328,索引!$A:$J,M$2-5,0)/100)</f>
        <v>0</v>
      </c>
      <c r="N328">
        <f>VLOOKUP($D328,索引!$M:$Z,N$2,0)*(VLOOKUP($C328,索引!$A:$K,N$2-5,0)/100)</f>
        <v>0</v>
      </c>
      <c r="P328">
        <f t="shared" ref="P328:P391" si="42">A328</f>
        <v>1028213</v>
      </c>
      <c r="Q328" t="str">
        <f t="shared" si="36"/>
        <v>EquipName_1028213</v>
      </c>
      <c r="R328" t="str">
        <f>INDEX(索引!$AF$5:$AI$29,MATCH($B328,索引!$AE$5:$AE$29,0),MATCH($C328,索引!$AF$4:$AI$4))&amp;VLOOKUP($D328,索引!$M$4:$N$12,2,0)</f>
        <v>傀儡弓</v>
      </c>
      <c r="S328" t="str">
        <f>INDEX(索引!$AL$5:$AO$29,MATCH($B328,索引!$AK$5:$AK$29,0),MATCH($C328,索引!$AL$4:$AO$4))&amp;" "&amp;VLOOKUP($D328,索引!$M$4:$O$12,3,0)</f>
        <v>Golem Bow</v>
      </c>
    </row>
    <row r="329" spans="1:19" x14ac:dyDescent="0.2">
      <c r="A329">
        <f t="shared" si="41"/>
        <v>1028202</v>
      </c>
      <c r="B329" s="15">
        <v>28</v>
      </c>
      <c r="C329" s="14">
        <f t="shared" si="40"/>
        <v>2</v>
      </c>
      <c r="D329">
        <f t="shared" si="39"/>
        <v>2</v>
      </c>
      <c r="E329">
        <f t="shared" ref="E329:E392" si="43">IF(B329&gt;8,8,B329)*1000+C329*100+D329+1000000</f>
        <v>1008202</v>
      </c>
      <c r="F329">
        <f>INDEX(索引!$P$5:$AC$12,MATCH($D329,索引!$M$5:$M$12,0),MATCH(F$6,索引!$P$4:$AC$4,0))*ROUND(VLOOKUP($B329,原始数值!$A:$E,F$2,0)*VLOOKUP($C329,索引!$A:$D,2,0)*VLOOKUP(D329,索引!$M:$X,索引!$T$1,0),F$3)</f>
        <v>0</v>
      </c>
      <c r="G329">
        <f>INDEX(索引!$P$5:$AC$12,MATCH($D329,索引!$M$5:$M$12,0),MATCH(G$6,索引!$P$4:$AC$4,0))*ROUND(VLOOKUP($B329,原始数值!$A:$E,G$2,0)*VLOOKUP($C329,索引!$A:$D,2,0),G$3)</f>
        <v>320</v>
      </c>
      <c r="H329">
        <f>INDEX(索引!$P$5:$AC$12,MATCH($D329,索引!$M$5:$M$12,0),MATCH(H$6,索引!$P$4:$AC$4,0))*ROUND(VLOOKUP($B329,原始数值!$A:$E,H$2,0)*VLOOKUP($C329,索引!$A:$D,2,0),H$3)</f>
        <v>0</v>
      </c>
      <c r="I329">
        <f>INDEX(索引!$P$5:$AC$12,MATCH($D329,索引!$M$5:$M$12,0),MATCH(I$6,索引!$P$4:$AC$4,0))*ROUND(VLOOKUP($B329,原始数值!$A:$E,I$2,0)*VLOOKUP($C329,索引!$A:$D,2,0),I$3)</f>
        <v>0</v>
      </c>
      <c r="J329">
        <f>VLOOKUP($D329,索引!$M:$U,J$2,0)</f>
        <v>0</v>
      </c>
      <c r="K329">
        <f>VLOOKUP($D329,索引!$M:$X,K$2,0)*(VLOOKUP($C329,索引!$A:$I,K$2-5,0)/100)</f>
        <v>0</v>
      </c>
      <c r="L329">
        <f>VLOOKUP($D329,索引!$M:$X,L$2,0)*(VLOOKUP($C329,索引!$A:$I,L$2-5,0)/100)</f>
        <v>0</v>
      </c>
      <c r="M329">
        <f>VLOOKUP($D329,索引!$M:$Y,M$2,0)*(VLOOKUP($C329,索引!$A:$J,M$2-5,0)/100)</f>
        <v>0</v>
      </c>
      <c r="N329">
        <f>VLOOKUP($D329,索引!$M:$Z,N$2,0)*(VLOOKUP($C329,索引!$A:$K,N$2-5,0)/100)</f>
        <v>0</v>
      </c>
      <c r="P329">
        <f t="shared" si="42"/>
        <v>1028202</v>
      </c>
      <c r="Q329" t="str">
        <f t="shared" ref="Q329:Q392" si="44">"EquipName_"&amp;P329</f>
        <v>EquipName_1028202</v>
      </c>
      <c r="R329" t="str">
        <f>INDEX(索引!$AF$5:$AI$29,MATCH($B329,索引!$AE$5:$AE$29,0),MATCH($C329,索引!$AF$4:$AI$4))&amp;VLOOKUP($D329,索引!$M$4:$N$12,2,0)</f>
        <v>傀儡护甲</v>
      </c>
      <c r="S329" t="str">
        <f>INDEX(索引!$AL$5:$AO$29,MATCH($B329,索引!$AK$5:$AK$29,0),MATCH($C329,索引!$AL$4:$AO$4))&amp;" "&amp;VLOOKUP($D329,索引!$M$4:$O$12,3,0)</f>
        <v>Golem Armor</v>
      </c>
    </row>
    <row r="330" spans="1:19" x14ac:dyDescent="0.2">
      <c r="A330">
        <f t="shared" si="41"/>
        <v>1028203</v>
      </c>
      <c r="B330" s="15">
        <v>28</v>
      </c>
      <c r="C330" s="14">
        <f t="shared" si="40"/>
        <v>2</v>
      </c>
      <c r="D330">
        <f t="shared" si="39"/>
        <v>3</v>
      </c>
      <c r="E330">
        <f t="shared" si="43"/>
        <v>1008203</v>
      </c>
      <c r="F330">
        <f>INDEX(索引!$P$5:$AC$12,MATCH($D330,索引!$M$5:$M$12,0),MATCH(F$6,索引!$P$4:$AC$4,0))*ROUND(VLOOKUP($B330,原始数值!$A:$E,F$2,0)*VLOOKUP($C330,索引!$A:$D,2,0)*VLOOKUP(D330,索引!$M:$X,索引!$T$1,0),F$3)</f>
        <v>0</v>
      </c>
      <c r="G330">
        <f>INDEX(索引!$P$5:$AC$12,MATCH($D330,索引!$M$5:$M$12,0),MATCH(G$6,索引!$P$4:$AC$4,0))*ROUND(VLOOKUP($B330,原始数值!$A:$E,G$2,0)*VLOOKUP($C330,索引!$A:$D,2,0),G$3)</f>
        <v>0</v>
      </c>
      <c r="H330">
        <f>INDEX(索引!$P$5:$AC$12,MATCH($D330,索引!$M$5:$M$12,0),MATCH(H$6,索引!$P$4:$AC$4,0))*ROUND(VLOOKUP($B330,原始数值!$A:$E,H$2,0)*VLOOKUP($C330,索引!$A:$D,2,0),H$3)</f>
        <v>174</v>
      </c>
      <c r="I330">
        <f>INDEX(索引!$P$5:$AC$12,MATCH($D330,索引!$M$5:$M$12,0),MATCH(I$6,索引!$P$4:$AC$4,0))*ROUND(VLOOKUP($B330,原始数值!$A:$E,I$2,0)*VLOOKUP($C330,索引!$A:$D,2,0),I$3)</f>
        <v>0</v>
      </c>
      <c r="J330">
        <f>VLOOKUP($D330,索引!$M:$U,J$2,0)</f>
        <v>0</v>
      </c>
      <c r="K330">
        <f>VLOOKUP($D330,索引!$M:$X,K$2,0)*(VLOOKUP($C330,索引!$A:$I,K$2-5,0)/100)</f>
        <v>0</v>
      </c>
      <c r="L330">
        <f>VLOOKUP($D330,索引!$M:$X,L$2,0)*(VLOOKUP($C330,索引!$A:$I,L$2-5,0)/100)</f>
        <v>0</v>
      </c>
      <c r="M330">
        <f>VLOOKUP($D330,索引!$M:$Y,M$2,0)*(VLOOKUP($C330,索引!$A:$J,M$2-5,0)/100)</f>
        <v>0</v>
      </c>
      <c r="N330">
        <f>VLOOKUP($D330,索引!$M:$Z,N$2,0)*(VLOOKUP($C330,索引!$A:$K,N$2-5,0)/100)</f>
        <v>0</v>
      </c>
      <c r="P330">
        <f t="shared" si="42"/>
        <v>1028203</v>
      </c>
      <c r="Q330" t="str">
        <f t="shared" si="44"/>
        <v>EquipName_1028203</v>
      </c>
      <c r="R330" t="str">
        <f>INDEX(索引!$AF$5:$AI$29,MATCH($B330,索引!$AE$5:$AE$29,0),MATCH($C330,索引!$AF$4:$AI$4))&amp;VLOOKUP($D330,索引!$M$4:$N$12,2,0)</f>
        <v>傀儡头盔</v>
      </c>
      <c r="S330" t="str">
        <f>INDEX(索引!$AL$5:$AO$29,MATCH($B330,索引!$AK$5:$AK$29,0),MATCH($C330,索引!$AL$4:$AO$4))&amp;" "&amp;VLOOKUP($D330,索引!$M$4:$O$12,3,0)</f>
        <v>Golem Helmet</v>
      </c>
    </row>
    <row r="331" spans="1:19" x14ac:dyDescent="0.2">
      <c r="A331">
        <f t="shared" si="41"/>
        <v>1028204</v>
      </c>
      <c r="B331" s="15">
        <v>28</v>
      </c>
      <c r="C331" s="14">
        <f t="shared" si="40"/>
        <v>2</v>
      </c>
      <c r="D331">
        <f t="shared" si="39"/>
        <v>4</v>
      </c>
      <c r="E331">
        <f t="shared" si="43"/>
        <v>1008204</v>
      </c>
      <c r="F331">
        <f>INDEX(索引!$P$5:$AC$12,MATCH($D331,索引!$M$5:$M$12,0),MATCH(F$6,索引!$P$4:$AC$4,0))*ROUND(VLOOKUP($B331,原始数值!$A:$E,F$2,0)*VLOOKUP($C331,索引!$A:$D,2,0)*VLOOKUP(D331,索引!$M:$X,索引!$T$1,0),F$3)</f>
        <v>0</v>
      </c>
      <c r="G331">
        <f>INDEX(索引!$P$5:$AC$12,MATCH($D331,索引!$M$5:$M$12,0),MATCH(G$6,索引!$P$4:$AC$4,0))*ROUND(VLOOKUP($B331,原始数值!$A:$E,G$2,0)*VLOOKUP($C331,索引!$A:$D,2,0),G$3)</f>
        <v>0</v>
      </c>
      <c r="H331">
        <f>INDEX(索引!$P$5:$AC$12,MATCH($D331,索引!$M$5:$M$12,0),MATCH(H$6,索引!$P$4:$AC$4,0))*ROUND(VLOOKUP($B331,原始数值!$A:$E,H$2,0)*VLOOKUP($C331,索引!$A:$D,2,0),H$3)</f>
        <v>0</v>
      </c>
      <c r="I331">
        <f>INDEX(索引!$P$5:$AC$12,MATCH($D331,索引!$M$5:$M$12,0),MATCH(I$6,索引!$P$4:$AC$4,0))*ROUND(VLOOKUP($B331,原始数值!$A:$E,I$2,0)*VLOOKUP($C331,索引!$A:$D,2,0),I$3)</f>
        <v>28</v>
      </c>
      <c r="J331">
        <f>VLOOKUP($D331,索引!$M:$U,J$2,0)</f>
        <v>0</v>
      </c>
      <c r="K331">
        <f>VLOOKUP($D331,索引!$M:$X,K$2,0)*(VLOOKUP($C331,索引!$A:$I,K$2-5,0)/100)</f>
        <v>0</v>
      </c>
      <c r="L331">
        <f>VLOOKUP($D331,索引!$M:$X,L$2,0)*(VLOOKUP($C331,索引!$A:$I,L$2-5,0)/100)</f>
        <v>0</v>
      </c>
      <c r="M331">
        <f>VLOOKUP($D331,索引!$M:$Y,M$2,0)*(VLOOKUP($C331,索引!$A:$J,M$2-5,0)/100)</f>
        <v>0</v>
      </c>
      <c r="N331">
        <f>VLOOKUP($D331,索引!$M:$Z,N$2,0)*(VLOOKUP($C331,索引!$A:$K,N$2-5,0)/100)</f>
        <v>0</v>
      </c>
      <c r="P331">
        <f t="shared" si="42"/>
        <v>1028204</v>
      </c>
      <c r="Q331" t="str">
        <f t="shared" si="44"/>
        <v>EquipName_1028204</v>
      </c>
      <c r="R331" t="str">
        <f>INDEX(索引!$AF$5:$AI$29,MATCH($B331,索引!$AE$5:$AE$29,0),MATCH($C331,索引!$AF$4:$AI$4))&amp;VLOOKUP($D331,索引!$M$4:$N$12,2,0)</f>
        <v>傀儡鞋子</v>
      </c>
      <c r="S331" t="str">
        <f>INDEX(索引!$AL$5:$AO$29,MATCH($B331,索引!$AK$5:$AK$29,0),MATCH($C331,索引!$AL$4:$AO$4))&amp;" "&amp;VLOOKUP($D331,索引!$M$4:$O$12,3,0)</f>
        <v>Golem Boots</v>
      </c>
    </row>
    <row r="332" spans="1:19" x14ac:dyDescent="0.2">
      <c r="A332">
        <f t="shared" si="41"/>
        <v>1028311</v>
      </c>
      <c r="B332" s="15">
        <v>28</v>
      </c>
      <c r="C332" s="30">
        <f t="shared" si="40"/>
        <v>3</v>
      </c>
      <c r="D332">
        <f t="shared" si="39"/>
        <v>11</v>
      </c>
      <c r="E332">
        <f t="shared" si="43"/>
        <v>1008311</v>
      </c>
      <c r="F332">
        <f>INDEX(索引!$P$5:$AC$12,MATCH($D332,索引!$M$5:$M$12,0),MATCH(F$6,索引!$P$4:$AC$4,0))*ROUND(VLOOKUP($B332,原始数值!$A:$E,F$2,0)*VLOOKUP($C332,索引!$A:$D,2,0)*VLOOKUP(D332,索引!$M:$X,索引!$T$1,0),F$3)</f>
        <v>89</v>
      </c>
      <c r="G332">
        <f>INDEX(索引!$P$5:$AC$12,MATCH($D332,索引!$M$5:$M$12,0),MATCH(G$6,索引!$P$4:$AC$4,0))*ROUND(VLOOKUP($B332,原始数值!$A:$E,G$2,0)*VLOOKUP($C332,索引!$A:$D,2,0),G$3)</f>
        <v>0</v>
      </c>
      <c r="H332">
        <f>INDEX(索引!$P$5:$AC$12,MATCH($D332,索引!$M$5:$M$12,0),MATCH(H$6,索引!$P$4:$AC$4,0))*ROUND(VLOOKUP($B332,原始数值!$A:$E,H$2,0)*VLOOKUP($C332,索引!$A:$D,2,0),H$3)</f>
        <v>0</v>
      </c>
      <c r="I332">
        <f>INDEX(索引!$P$5:$AC$12,MATCH($D332,索引!$M$5:$M$12,0),MATCH(I$6,索引!$P$4:$AC$4,0))*ROUND(VLOOKUP($B332,原始数值!$A:$E,I$2,0)*VLOOKUP($C332,索引!$A:$D,2,0),I$3)</f>
        <v>0</v>
      </c>
      <c r="J332">
        <f>VLOOKUP($D332,索引!$M:$U,J$2,0)</f>
        <v>2</v>
      </c>
      <c r="K332">
        <f>VLOOKUP($D332,索引!$M:$X,K$2,0)*(VLOOKUP($C332,索引!$A:$I,K$2-5,0)/100)</f>
        <v>0.2</v>
      </c>
      <c r="L332">
        <f>VLOOKUP($D332,索引!$M:$X,L$2,0)*(VLOOKUP($C332,索引!$A:$I,L$2-5,0)/100)</f>
        <v>0</v>
      </c>
      <c r="M332">
        <f>VLOOKUP($D332,索引!$M:$Y,M$2,0)*(VLOOKUP($C332,索引!$A:$J,M$2-5,0)/100)</f>
        <v>0</v>
      </c>
      <c r="N332">
        <f>VLOOKUP($D332,索引!$M:$Z,N$2,0)*(VLOOKUP($C332,索引!$A:$K,N$2-5,0)/100)</f>
        <v>0</v>
      </c>
      <c r="P332">
        <f t="shared" si="42"/>
        <v>1028311</v>
      </c>
      <c r="Q332" t="str">
        <f t="shared" si="44"/>
        <v>EquipName_1028311</v>
      </c>
      <c r="R332" t="str">
        <f>INDEX(索引!$AF$5:$AI$29,MATCH($B332,索引!$AE$5:$AE$29,0),MATCH($C332,索引!$AF$4:$AI$4))&amp;VLOOKUP($D332,索引!$M$4:$N$12,2,0)</f>
        <v>傀儡剑</v>
      </c>
      <c r="S332" t="str">
        <f>INDEX(索引!$AL$5:$AO$29,MATCH($B332,索引!$AK$5:$AK$29,0),MATCH($C332,索引!$AL$4:$AO$4))&amp;" "&amp;VLOOKUP($D332,索引!$M$4:$O$12,3,0)</f>
        <v>Golem Sword</v>
      </c>
    </row>
    <row r="333" spans="1:19" x14ac:dyDescent="0.2">
      <c r="A333">
        <f t="shared" si="41"/>
        <v>1028312</v>
      </c>
      <c r="B333" s="15">
        <v>28</v>
      </c>
      <c r="C333" s="30">
        <f t="shared" si="40"/>
        <v>3</v>
      </c>
      <c r="D333">
        <f t="shared" si="39"/>
        <v>12</v>
      </c>
      <c r="E333">
        <f t="shared" si="43"/>
        <v>1008312</v>
      </c>
      <c r="F333">
        <f>INDEX(索引!$P$5:$AC$12,MATCH($D333,索引!$M$5:$M$12,0),MATCH(F$6,索引!$P$4:$AC$4,0))*ROUND(VLOOKUP($B333,原始数值!$A:$E,F$2,0)*VLOOKUP($C333,索引!$A:$D,2,0)*VLOOKUP(D333,索引!$M:$X,索引!$T$1,0),F$3)</f>
        <v>106</v>
      </c>
      <c r="G333">
        <f>INDEX(索引!$P$5:$AC$12,MATCH($D333,索引!$M$5:$M$12,0),MATCH(G$6,索引!$P$4:$AC$4,0))*ROUND(VLOOKUP($B333,原始数值!$A:$E,G$2,0)*VLOOKUP($C333,索引!$A:$D,2,0),G$3)</f>
        <v>0</v>
      </c>
      <c r="H333">
        <f>INDEX(索引!$P$5:$AC$12,MATCH($D333,索引!$M$5:$M$12,0),MATCH(H$6,索引!$P$4:$AC$4,0))*ROUND(VLOOKUP($B333,原始数值!$A:$E,H$2,0)*VLOOKUP($C333,索引!$A:$D,2,0),H$3)</f>
        <v>0</v>
      </c>
      <c r="I333">
        <f>INDEX(索引!$P$5:$AC$12,MATCH($D333,索引!$M$5:$M$12,0),MATCH(I$6,索引!$P$4:$AC$4,0))*ROUND(VLOOKUP($B333,原始数值!$A:$E,I$2,0)*VLOOKUP($C333,索引!$A:$D,2,0),I$3)</f>
        <v>0</v>
      </c>
      <c r="J333">
        <f>VLOOKUP($D333,索引!$M:$U,J$2,0)</f>
        <v>1</v>
      </c>
      <c r="K333">
        <f>VLOOKUP($D333,索引!$M:$X,K$2,0)*(VLOOKUP($C333,索引!$A:$I,K$2-5,0)/100)</f>
        <v>0</v>
      </c>
      <c r="L333">
        <f>VLOOKUP($D333,索引!$M:$X,L$2,0)*(VLOOKUP($C333,索引!$A:$I,L$2-5,0)/100)</f>
        <v>0</v>
      </c>
      <c r="M333">
        <f>VLOOKUP($D333,索引!$M:$Y,M$2,0)*(VLOOKUP($C333,索引!$A:$J,M$2-5,0)/100)</f>
        <v>42</v>
      </c>
      <c r="N333">
        <f>VLOOKUP($D333,索引!$M:$Z,N$2,0)*(VLOOKUP($C333,索引!$A:$K,N$2-5,0)/100)</f>
        <v>0</v>
      </c>
      <c r="P333">
        <f t="shared" si="42"/>
        <v>1028312</v>
      </c>
      <c r="Q333" t="str">
        <f t="shared" si="44"/>
        <v>EquipName_1028312</v>
      </c>
      <c r="R333" t="str">
        <f>INDEX(索引!$AF$5:$AI$29,MATCH($B333,索引!$AE$5:$AE$29,0),MATCH($C333,索引!$AF$4:$AI$4))&amp;VLOOKUP($D333,索引!$M$4:$N$12,2,0)</f>
        <v>傀儡杖</v>
      </c>
      <c r="S333" t="str">
        <f>INDEX(索引!$AL$5:$AO$29,MATCH($B333,索引!$AK$5:$AK$29,0),MATCH($C333,索引!$AL$4:$AO$4))&amp;" "&amp;VLOOKUP($D333,索引!$M$4:$O$12,3,0)</f>
        <v>Golem Staff</v>
      </c>
    </row>
    <row r="334" spans="1:19" x14ac:dyDescent="0.2">
      <c r="A334">
        <f t="shared" si="41"/>
        <v>1028313</v>
      </c>
      <c r="B334" s="15">
        <v>28</v>
      </c>
      <c r="C334" s="30">
        <f t="shared" si="40"/>
        <v>3</v>
      </c>
      <c r="D334">
        <f t="shared" si="39"/>
        <v>13</v>
      </c>
      <c r="E334">
        <f t="shared" si="43"/>
        <v>1008313</v>
      </c>
      <c r="F334">
        <f>INDEX(索引!$P$5:$AC$12,MATCH($D334,索引!$M$5:$M$12,0),MATCH(F$6,索引!$P$4:$AC$4,0))*ROUND(VLOOKUP($B334,原始数值!$A:$E,F$2,0)*VLOOKUP($C334,索引!$A:$D,2,0)*VLOOKUP(D334,索引!$M:$X,索引!$T$1,0),F$3)</f>
        <v>97</v>
      </c>
      <c r="G334">
        <f>INDEX(索引!$P$5:$AC$12,MATCH($D334,索引!$M$5:$M$12,0),MATCH(G$6,索引!$P$4:$AC$4,0))*ROUND(VLOOKUP($B334,原始数值!$A:$E,G$2,0)*VLOOKUP($C334,索引!$A:$D,2,0),G$3)</f>
        <v>0</v>
      </c>
      <c r="H334">
        <f>INDEX(索引!$P$5:$AC$12,MATCH($D334,索引!$M$5:$M$12,0),MATCH(H$6,索引!$P$4:$AC$4,0))*ROUND(VLOOKUP($B334,原始数值!$A:$E,H$2,0)*VLOOKUP($C334,索引!$A:$D,2,0),H$3)</f>
        <v>0</v>
      </c>
      <c r="I334">
        <f>INDEX(索引!$P$5:$AC$12,MATCH($D334,索引!$M$5:$M$12,0),MATCH(I$6,索引!$P$4:$AC$4,0))*ROUND(VLOOKUP($B334,原始数值!$A:$E,I$2,0)*VLOOKUP($C334,索引!$A:$D,2,0),I$3)</f>
        <v>0</v>
      </c>
      <c r="J334">
        <f>VLOOKUP($D334,索引!$M:$U,J$2,0)</f>
        <v>1.75</v>
      </c>
      <c r="K334">
        <f>VLOOKUP($D334,索引!$M:$X,K$2,0)*(VLOOKUP($C334,索引!$A:$I,K$2-5,0)/100)</f>
        <v>0</v>
      </c>
      <c r="L334">
        <f>VLOOKUP($D334,索引!$M:$X,L$2,0)*(VLOOKUP($C334,索引!$A:$I,L$2-5,0)/100)</f>
        <v>56</v>
      </c>
      <c r="M334">
        <f>VLOOKUP($D334,索引!$M:$Y,M$2,0)*(VLOOKUP($C334,索引!$A:$J,M$2-5,0)/100)</f>
        <v>0</v>
      </c>
      <c r="N334">
        <f>VLOOKUP($D334,索引!$M:$Z,N$2,0)*(VLOOKUP($C334,索引!$A:$K,N$2-5,0)/100)</f>
        <v>0</v>
      </c>
      <c r="P334">
        <f t="shared" si="42"/>
        <v>1028313</v>
      </c>
      <c r="Q334" t="str">
        <f t="shared" si="44"/>
        <v>EquipName_1028313</v>
      </c>
      <c r="R334" t="str">
        <f>INDEX(索引!$AF$5:$AI$29,MATCH($B334,索引!$AE$5:$AE$29,0),MATCH($C334,索引!$AF$4:$AI$4))&amp;VLOOKUP($D334,索引!$M$4:$N$12,2,0)</f>
        <v>傀儡弓</v>
      </c>
      <c r="S334" t="str">
        <f>INDEX(索引!$AL$5:$AO$29,MATCH($B334,索引!$AK$5:$AK$29,0),MATCH($C334,索引!$AL$4:$AO$4))&amp;" "&amp;VLOOKUP($D334,索引!$M$4:$O$12,3,0)</f>
        <v>Golem Bow</v>
      </c>
    </row>
    <row r="335" spans="1:19" x14ac:dyDescent="0.2">
      <c r="A335">
        <f t="shared" si="41"/>
        <v>1028302</v>
      </c>
      <c r="B335" s="15">
        <v>28</v>
      </c>
      <c r="C335" s="30">
        <f t="shared" si="40"/>
        <v>3</v>
      </c>
      <c r="D335">
        <f t="shared" si="39"/>
        <v>2</v>
      </c>
      <c r="E335">
        <f t="shared" si="43"/>
        <v>1008302</v>
      </c>
      <c r="F335">
        <f>INDEX(索引!$P$5:$AC$12,MATCH($D335,索引!$M$5:$M$12,0),MATCH(F$6,索引!$P$4:$AC$4,0))*ROUND(VLOOKUP($B335,原始数值!$A:$E,F$2,0)*VLOOKUP($C335,索引!$A:$D,2,0)*VLOOKUP(D335,索引!$M:$X,索引!$T$1,0),F$3)</f>
        <v>0</v>
      </c>
      <c r="G335">
        <f>INDEX(索引!$P$5:$AC$12,MATCH($D335,索引!$M$5:$M$12,0),MATCH(G$6,索引!$P$4:$AC$4,0))*ROUND(VLOOKUP($B335,原始数值!$A:$E,G$2,0)*VLOOKUP($C335,索引!$A:$D,2,0),G$3)</f>
        <v>480</v>
      </c>
      <c r="H335">
        <f>INDEX(索引!$P$5:$AC$12,MATCH($D335,索引!$M$5:$M$12,0),MATCH(H$6,索引!$P$4:$AC$4,0))*ROUND(VLOOKUP($B335,原始数值!$A:$E,H$2,0)*VLOOKUP($C335,索引!$A:$D,2,0),H$3)</f>
        <v>0</v>
      </c>
      <c r="I335">
        <f>INDEX(索引!$P$5:$AC$12,MATCH($D335,索引!$M$5:$M$12,0),MATCH(I$6,索引!$P$4:$AC$4,0))*ROUND(VLOOKUP($B335,原始数值!$A:$E,I$2,0)*VLOOKUP($C335,索引!$A:$D,2,0),I$3)</f>
        <v>0</v>
      </c>
      <c r="J335">
        <f>VLOOKUP($D335,索引!$M:$U,J$2,0)</f>
        <v>0</v>
      </c>
      <c r="K335">
        <f>VLOOKUP($D335,索引!$M:$X,K$2,0)*(VLOOKUP($C335,索引!$A:$I,K$2-5,0)/100)</f>
        <v>0</v>
      </c>
      <c r="L335">
        <f>VLOOKUP($D335,索引!$M:$X,L$2,0)*(VLOOKUP($C335,索引!$A:$I,L$2-5,0)/100)</f>
        <v>0</v>
      </c>
      <c r="M335">
        <f>VLOOKUP($D335,索引!$M:$Y,M$2,0)*(VLOOKUP($C335,索引!$A:$J,M$2-5,0)/100)</f>
        <v>0</v>
      </c>
      <c r="N335">
        <f>VLOOKUP($D335,索引!$M:$Z,N$2,0)*(VLOOKUP($C335,索引!$A:$K,N$2-5,0)/100)</f>
        <v>0</v>
      </c>
      <c r="P335">
        <f t="shared" si="42"/>
        <v>1028302</v>
      </c>
      <c r="Q335" t="str">
        <f t="shared" si="44"/>
        <v>EquipName_1028302</v>
      </c>
      <c r="R335" t="str">
        <f>INDEX(索引!$AF$5:$AI$29,MATCH($B335,索引!$AE$5:$AE$29,0),MATCH($C335,索引!$AF$4:$AI$4))&amp;VLOOKUP($D335,索引!$M$4:$N$12,2,0)</f>
        <v>傀儡护甲</v>
      </c>
      <c r="S335" t="str">
        <f>INDEX(索引!$AL$5:$AO$29,MATCH($B335,索引!$AK$5:$AK$29,0),MATCH($C335,索引!$AL$4:$AO$4))&amp;" "&amp;VLOOKUP($D335,索引!$M$4:$O$12,3,0)</f>
        <v>Golem Armor</v>
      </c>
    </row>
    <row r="336" spans="1:19" x14ac:dyDescent="0.2">
      <c r="A336">
        <f t="shared" si="41"/>
        <v>1028303</v>
      </c>
      <c r="B336" s="15">
        <v>28</v>
      </c>
      <c r="C336" s="30">
        <f t="shared" si="40"/>
        <v>3</v>
      </c>
      <c r="D336">
        <f t="shared" si="39"/>
        <v>3</v>
      </c>
      <c r="E336">
        <f t="shared" si="43"/>
        <v>1008303</v>
      </c>
      <c r="F336">
        <f>INDEX(索引!$P$5:$AC$12,MATCH($D336,索引!$M$5:$M$12,0),MATCH(F$6,索引!$P$4:$AC$4,0))*ROUND(VLOOKUP($B336,原始数值!$A:$E,F$2,0)*VLOOKUP($C336,索引!$A:$D,2,0)*VLOOKUP(D336,索引!$M:$X,索引!$T$1,0),F$3)</f>
        <v>0</v>
      </c>
      <c r="G336">
        <f>INDEX(索引!$P$5:$AC$12,MATCH($D336,索引!$M$5:$M$12,0),MATCH(G$6,索引!$P$4:$AC$4,0))*ROUND(VLOOKUP($B336,原始数值!$A:$E,G$2,0)*VLOOKUP($C336,索引!$A:$D,2,0),G$3)</f>
        <v>0</v>
      </c>
      <c r="H336">
        <f>INDEX(索引!$P$5:$AC$12,MATCH($D336,索引!$M$5:$M$12,0),MATCH(H$6,索引!$P$4:$AC$4,0))*ROUND(VLOOKUP($B336,原始数值!$A:$E,H$2,0)*VLOOKUP($C336,索引!$A:$D,2,0),H$3)</f>
        <v>261</v>
      </c>
      <c r="I336">
        <f>INDEX(索引!$P$5:$AC$12,MATCH($D336,索引!$M$5:$M$12,0),MATCH(I$6,索引!$P$4:$AC$4,0))*ROUND(VLOOKUP($B336,原始数值!$A:$E,I$2,0)*VLOOKUP($C336,索引!$A:$D,2,0),I$3)</f>
        <v>0</v>
      </c>
      <c r="J336">
        <f>VLOOKUP($D336,索引!$M:$U,J$2,0)</f>
        <v>0</v>
      </c>
      <c r="K336">
        <f>VLOOKUP($D336,索引!$M:$X,K$2,0)*(VLOOKUP($C336,索引!$A:$I,K$2-5,0)/100)</f>
        <v>0</v>
      </c>
      <c r="L336">
        <f>VLOOKUP($D336,索引!$M:$X,L$2,0)*(VLOOKUP($C336,索引!$A:$I,L$2-5,0)/100)</f>
        <v>0</v>
      </c>
      <c r="M336">
        <f>VLOOKUP($D336,索引!$M:$Y,M$2,0)*(VLOOKUP($C336,索引!$A:$J,M$2-5,0)/100)</f>
        <v>0</v>
      </c>
      <c r="N336">
        <f>VLOOKUP($D336,索引!$M:$Z,N$2,0)*(VLOOKUP($C336,索引!$A:$K,N$2-5,0)/100)</f>
        <v>0</v>
      </c>
      <c r="P336">
        <f t="shared" si="42"/>
        <v>1028303</v>
      </c>
      <c r="Q336" t="str">
        <f t="shared" si="44"/>
        <v>EquipName_1028303</v>
      </c>
      <c r="R336" t="str">
        <f>INDEX(索引!$AF$5:$AI$29,MATCH($B336,索引!$AE$5:$AE$29,0),MATCH($C336,索引!$AF$4:$AI$4))&amp;VLOOKUP($D336,索引!$M$4:$N$12,2,0)</f>
        <v>傀儡头盔</v>
      </c>
      <c r="S336" t="str">
        <f>INDEX(索引!$AL$5:$AO$29,MATCH($B336,索引!$AK$5:$AK$29,0),MATCH($C336,索引!$AL$4:$AO$4))&amp;" "&amp;VLOOKUP($D336,索引!$M$4:$O$12,3,0)</f>
        <v>Golem Helmet</v>
      </c>
    </row>
    <row r="337" spans="1:19" x14ac:dyDescent="0.2">
      <c r="A337">
        <f t="shared" si="41"/>
        <v>1028304</v>
      </c>
      <c r="B337" s="15">
        <v>28</v>
      </c>
      <c r="C337" s="30">
        <f t="shared" si="40"/>
        <v>3</v>
      </c>
      <c r="D337">
        <f t="shared" si="39"/>
        <v>4</v>
      </c>
      <c r="E337">
        <f t="shared" si="43"/>
        <v>1008304</v>
      </c>
      <c r="F337">
        <f>INDEX(索引!$P$5:$AC$12,MATCH($D337,索引!$M$5:$M$12,0),MATCH(F$6,索引!$P$4:$AC$4,0))*ROUND(VLOOKUP($B337,原始数值!$A:$E,F$2,0)*VLOOKUP($C337,索引!$A:$D,2,0)*VLOOKUP(D337,索引!$M:$X,索引!$T$1,0),F$3)</f>
        <v>0</v>
      </c>
      <c r="G337">
        <f>INDEX(索引!$P$5:$AC$12,MATCH($D337,索引!$M$5:$M$12,0),MATCH(G$6,索引!$P$4:$AC$4,0))*ROUND(VLOOKUP($B337,原始数值!$A:$E,G$2,0)*VLOOKUP($C337,索引!$A:$D,2,0),G$3)</f>
        <v>0</v>
      </c>
      <c r="H337">
        <f>INDEX(索引!$P$5:$AC$12,MATCH($D337,索引!$M$5:$M$12,0),MATCH(H$6,索引!$P$4:$AC$4,0))*ROUND(VLOOKUP($B337,原始数值!$A:$E,H$2,0)*VLOOKUP($C337,索引!$A:$D,2,0),H$3)</f>
        <v>0</v>
      </c>
      <c r="I337">
        <f>INDEX(索引!$P$5:$AC$12,MATCH($D337,索引!$M$5:$M$12,0),MATCH(I$6,索引!$P$4:$AC$4,0))*ROUND(VLOOKUP($B337,原始数值!$A:$E,I$2,0)*VLOOKUP($C337,索引!$A:$D,2,0),I$3)</f>
        <v>42</v>
      </c>
      <c r="J337">
        <f>VLOOKUP($D337,索引!$M:$U,J$2,0)</f>
        <v>0</v>
      </c>
      <c r="K337">
        <f>VLOOKUP($D337,索引!$M:$X,K$2,0)*(VLOOKUP($C337,索引!$A:$I,K$2-5,0)/100)</f>
        <v>0</v>
      </c>
      <c r="L337">
        <f>VLOOKUP($D337,索引!$M:$X,L$2,0)*(VLOOKUP($C337,索引!$A:$I,L$2-5,0)/100)</f>
        <v>0</v>
      </c>
      <c r="M337">
        <f>VLOOKUP($D337,索引!$M:$Y,M$2,0)*(VLOOKUP($C337,索引!$A:$J,M$2-5,0)/100)</f>
        <v>0</v>
      </c>
      <c r="N337">
        <f>VLOOKUP($D337,索引!$M:$Z,N$2,0)*(VLOOKUP($C337,索引!$A:$K,N$2-5,0)/100)</f>
        <v>0</v>
      </c>
      <c r="P337">
        <f t="shared" si="42"/>
        <v>1028304</v>
      </c>
      <c r="Q337" t="str">
        <f t="shared" si="44"/>
        <v>EquipName_1028304</v>
      </c>
      <c r="R337" t="str">
        <f>INDEX(索引!$AF$5:$AI$29,MATCH($B337,索引!$AE$5:$AE$29,0),MATCH($C337,索引!$AF$4:$AI$4))&amp;VLOOKUP($D337,索引!$M$4:$N$12,2,0)</f>
        <v>傀儡鞋子</v>
      </c>
      <c r="S337" t="str">
        <f>INDEX(索引!$AL$5:$AO$29,MATCH($B337,索引!$AK$5:$AK$29,0),MATCH($C337,索引!$AL$4:$AO$4))&amp;" "&amp;VLOOKUP($D337,索引!$M$4:$O$12,3,0)</f>
        <v>Golem Boots</v>
      </c>
    </row>
    <row r="338" spans="1:19" x14ac:dyDescent="0.2">
      <c r="A338">
        <f t="shared" si="41"/>
        <v>1028411</v>
      </c>
      <c r="B338" s="15">
        <v>28</v>
      </c>
      <c r="C338" s="11">
        <f t="shared" si="40"/>
        <v>4</v>
      </c>
      <c r="D338">
        <f t="shared" si="39"/>
        <v>11</v>
      </c>
      <c r="E338">
        <f t="shared" si="43"/>
        <v>1008411</v>
      </c>
      <c r="F338">
        <f>INDEX(索引!$P$5:$AC$12,MATCH($D338,索引!$M$5:$M$12,0),MATCH(F$6,索引!$P$4:$AC$4,0))*ROUND(VLOOKUP($B338,原始数值!$A:$E,F$2,0)*VLOOKUP($C338,索引!$A:$D,2,0)*VLOOKUP(D338,索引!$M:$X,索引!$T$1,0),F$3)</f>
        <v>118</v>
      </c>
      <c r="G338">
        <f>INDEX(索引!$P$5:$AC$12,MATCH($D338,索引!$M$5:$M$12,0),MATCH(G$6,索引!$P$4:$AC$4,0))*ROUND(VLOOKUP($B338,原始数值!$A:$E,G$2,0)*VLOOKUP($C338,索引!$A:$D,2,0),G$3)</f>
        <v>0</v>
      </c>
      <c r="H338">
        <f>INDEX(索引!$P$5:$AC$12,MATCH($D338,索引!$M$5:$M$12,0),MATCH(H$6,索引!$P$4:$AC$4,0))*ROUND(VLOOKUP($B338,原始数值!$A:$E,H$2,0)*VLOOKUP($C338,索引!$A:$D,2,0),H$3)</f>
        <v>0</v>
      </c>
      <c r="I338">
        <f>INDEX(索引!$P$5:$AC$12,MATCH($D338,索引!$M$5:$M$12,0),MATCH(I$6,索引!$P$4:$AC$4,0))*ROUND(VLOOKUP($B338,原始数值!$A:$E,I$2,0)*VLOOKUP($C338,索引!$A:$D,2,0),I$3)</f>
        <v>0</v>
      </c>
      <c r="J338">
        <f>VLOOKUP($D338,索引!$M:$U,J$2,0)</f>
        <v>2</v>
      </c>
      <c r="K338">
        <f>VLOOKUP($D338,索引!$M:$X,K$2,0)*(VLOOKUP($C338,索引!$A:$I,K$2-5,0)/100)</f>
        <v>0.35000000000000003</v>
      </c>
      <c r="L338">
        <f>VLOOKUP($D338,索引!$M:$X,L$2,0)*(VLOOKUP($C338,索引!$A:$I,L$2-5,0)/100)</f>
        <v>0</v>
      </c>
      <c r="M338">
        <f>VLOOKUP($D338,索引!$M:$Y,M$2,0)*(VLOOKUP($C338,索引!$A:$J,M$2-5,0)/100)</f>
        <v>0</v>
      </c>
      <c r="N338">
        <f>VLOOKUP($D338,索引!$M:$Z,N$2,0)*(VLOOKUP($C338,索引!$A:$K,N$2-5,0)/100)</f>
        <v>0</v>
      </c>
      <c r="P338">
        <f t="shared" si="42"/>
        <v>1028411</v>
      </c>
      <c r="Q338" t="str">
        <f t="shared" si="44"/>
        <v>EquipName_1028411</v>
      </c>
      <c r="R338" t="str">
        <f>INDEX(索引!$AF$5:$AI$29,MATCH($B338,索引!$AE$5:$AE$29,0),MATCH($C338,索引!$AF$4:$AI$4))&amp;VLOOKUP($D338,索引!$M$4:$N$12,2,0)</f>
        <v>机械傀儡剑</v>
      </c>
      <c r="S338" t="str">
        <f>INDEX(索引!$AL$5:$AO$29,MATCH($B338,索引!$AK$5:$AK$29,0),MATCH($C338,索引!$AL$4:$AO$4))&amp;" "&amp;VLOOKUP($D338,索引!$M$4:$O$12,3,0)</f>
        <v>Steel Golem Sword</v>
      </c>
    </row>
    <row r="339" spans="1:19" x14ac:dyDescent="0.2">
      <c r="A339">
        <f t="shared" si="41"/>
        <v>1028412</v>
      </c>
      <c r="B339" s="15">
        <v>28</v>
      </c>
      <c r="C339" s="11">
        <f t="shared" si="40"/>
        <v>4</v>
      </c>
      <c r="D339">
        <f t="shared" si="39"/>
        <v>12</v>
      </c>
      <c r="E339">
        <f t="shared" si="43"/>
        <v>1008412</v>
      </c>
      <c r="F339">
        <f>INDEX(索引!$P$5:$AC$12,MATCH($D339,索引!$M$5:$M$12,0),MATCH(F$6,索引!$P$4:$AC$4,0))*ROUND(VLOOKUP($B339,原始数值!$A:$E,F$2,0)*VLOOKUP($C339,索引!$A:$D,2,0)*VLOOKUP(D339,索引!$M:$X,索引!$T$1,0),F$3)</f>
        <v>142</v>
      </c>
      <c r="G339">
        <f>INDEX(索引!$P$5:$AC$12,MATCH($D339,索引!$M$5:$M$12,0),MATCH(G$6,索引!$P$4:$AC$4,0))*ROUND(VLOOKUP($B339,原始数值!$A:$E,G$2,0)*VLOOKUP($C339,索引!$A:$D,2,0),G$3)</f>
        <v>0</v>
      </c>
      <c r="H339">
        <f>INDEX(索引!$P$5:$AC$12,MATCH($D339,索引!$M$5:$M$12,0),MATCH(H$6,索引!$P$4:$AC$4,0))*ROUND(VLOOKUP($B339,原始数值!$A:$E,H$2,0)*VLOOKUP($C339,索引!$A:$D,2,0),H$3)</f>
        <v>0</v>
      </c>
      <c r="I339">
        <f>INDEX(索引!$P$5:$AC$12,MATCH($D339,索引!$M$5:$M$12,0),MATCH(I$6,索引!$P$4:$AC$4,0))*ROUND(VLOOKUP($B339,原始数值!$A:$E,I$2,0)*VLOOKUP($C339,索引!$A:$D,2,0),I$3)</f>
        <v>0</v>
      </c>
      <c r="J339">
        <f>VLOOKUP($D339,索引!$M:$U,J$2,0)</f>
        <v>1</v>
      </c>
      <c r="K339">
        <f>VLOOKUP($D339,索引!$M:$X,K$2,0)*(VLOOKUP($C339,索引!$A:$I,K$2-5,0)/100)</f>
        <v>0</v>
      </c>
      <c r="L339">
        <f>VLOOKUP($D339,索引!$M:$X,L$2,0)*(VLOOKUP($C339,索引!$A:$I,L$2-5,0)/100)</f>
        <v>0</v>
      </c>
      <c r="M339">
        <f>VLOOKUP($D339,索引!$M:$Y,M$2,0)*(VLOOKUP($C339,索引!$A:$J,M$2-5,0)/100)</f>
        <v>54</v>
      </c>
      <c r="N339">
        <f>VLOOKUP($D339,索引!$M:$Z,N$2,0)*(VLOOKUP($C339,索引!$A:$K,N$2-5,0)/100)</f>
        <v>0</v>
      </c>
      <c r="P339">
        <f t="shared" si="42"/>
        <v>1028412</v>
      </c>
      <c r="Q339" t="str">
        <f t="shared" si="44"/>
        <v>EquipName_1028412</v>
      </c>
      <c r="R339" t="str">
        <f>INDEX(索引!$AF$5:$AI$29,MATCH($B339,索引!$AE$5:$AE$29,0),MATCH($C339,索引!$AF$4:$AI$4))&amp;VLOOKUP($D339,索引!$M$4:$N$12,2,0)</f>
        <v>机械傀儡杖</v>
      </c>
      <c r="S339" t="str">
        <f>INDEX(索引!$AL$5:$AO$29,MATCH($B339,索引!$AK$5:$AK$29,0),MATCH($C339,索引!$AL$4:$AO$4))&amp;" "&amp;VLOOKUP($D339,索引!$M$4:$O$12,3,0)</f>
        <v>Steel Golem Staff</v>
      </c>
    </row>
    <row r="340" spans="1:19" x14ac:dyDescent="0.2">
      <c r="A340">
        <f t="shared" si="41"/>
        <v>1028413</v>
      </c>
      <c r="B340" s="15">
        <v>28</v>
      </c>
      <c r="C340" s="11">
        <f t="shared" si="40"/>
        <v>4</v>
      </c>
      <c r="D340">
        <f t="shared" si="39"/>
        <v>13</v>
      </c>
      <c r="E340">
        <f t="shared" si="43"/>
        <v>1008413</v>
      </c>
      <c r="F340">
        <f>INDEX(索引!$P$5:$AC$12,MATCH($D340,索引!$M$5:$M$12,0),MATCH(F$6,索引!$P$4:$AC$4,0))*ROUND(VLOOKUP($B340,原始数值!$A:$E,F$2,0)*VLOOKUP($C340,索引!$A:$D,2,0)*VLOOKUP(D340,索引!$M:$X,索引!$T$1,0),F$3)</f>
        <v>130</v>
      </c>
      <c r="G340">
        <f>INDEX(索引!$P$5:$AC$12,MATCH($D340,索引!$M$5:$M$12,0),MATCH(G$6,索引!$P$4:$AC$4,0))*ROUND(VLOOKUP($B340,原始数值!$A:$E,G$2,0)*VLOOKUP($C340,索引!$A:$D,2,0),G$3)</f>
        <v>0</v>
      </c>
      <c r="H340">
        <f>INDEX(索引!$P$5:$AC$12,MATCH($D340,索引!$M$5:$M$12,0),MATCH(H$6,索引!$P$4:$AC$4,0))*ROUND(VLOOKUP($B340,原始数值!$A:$E,H$2,0)*VLOOKUP($C340,索引!$A:$D,2,0),H$3)</f>
        <v>0</v>
      </c>
      <c r="I340">
        <f>INDEX(索引!$P$5:$AC$12,MATCH($D340,索引!$M$5:$M$12,0),MATCH(I$6,索引!$P$4:$AC$4,0))*ROUND(VLOOKUP($B340,原始数值!$A:$E,I$2,0)*VLOOKUP($C340,索引!$A:$D,2,0),I$3)</f>
        <v>0</v>
      </c>
      <c r="J340">
        <f>VLOOKUP($D340,索引!$M:$U,J$2,0)</f>
        <v>1.75</v>
      </c>
      <c r="K340">
        <f>VLOOKUP($D340,索引!$M:$X,K$2,0)*(VLOOKUP($C340,索引!$A:$I,K$2-5,0)/100)</f>
        <v>0</v>
      </c>
      <c r="L340">
        <f>VLOOKUP($D340,索引!$M:$X,L$2,0)*(VLOOKUP($C340,索引!$A:$I,L$2-5,0)/100)</f>
        <v>72</v>
      </c>
      <c r="M340">
        <f>VLOOKUP($D340,索引!$M:$Y,M$2,0)*(VLOOKUP($C340,索引!$A:$J,M$2-5,0)/100)</f>
        <v>0</v>
      </c>
      <c r="N340">
        <f>VLOOKUP($D340,索引!$M:$Z,N$2,0)*(VLOOKUP($C340,索引!$A:$K,N$2-5,0)/100)</f>
        <v>0</v>
      </c>
      <c r="P340">
        <f t="shared" si="42"/>
        <v>1028413</v>
      </c>
      <c r="Q340" t="str">
        <f t="shared" si="44"/>
        <v>EquipName_1028413</v>
      </c>
      <c r="R340" t="str">
        <f>INDEX(索引!$AF$5:$AI$29,MATCH($B340,索引!$AE$5:$AE$29,0),MATCH($C340,索引!$AF$4:$AI$4))&amp;VLOOKUP($D340,索引!$M$4:$N$12,2,0)</f>
        <v>机械傀儡弓</v>
      </c>
      <c r="S340" t="str">
        <f>INDEX(索引!$AL$5:$AO$29,MATCH($B340,索引!$AK$5:$AK$29,0),MATCH($C340,索引!$AL$4:$AO$4))&amp;" "&amp;VLOOKUP($D340,索引!$M$4:$O$12,3,0)</f>
        <v>Steel Golem Bow</v>
      </c>
    </row>
    <row r="341" spans="1:19" x14ac:dyDescent="0.2">
      <c r="A341">
        <f t="shared" si="41"/>
        <v>1028402</v>
      </c>
      <c r="B341" s="15">
        <v>28</v>
      </c>
      <c r="C341" s="11">
        <f t="shared" si="40"/>
        <v>4</v>
      </c>
      <c r="D341">
        <f t="shared" si="39"/>
        <v>2</v>
      </c>
      <c r="E341">
        <f t="shared" si="43"/>
        <v>1008402</v>
      </c>
      <c r="F341">
        <f>INDEX(索引!$P$5:$AC$12,MATCH($D341,索引!$M$5:$M$12,0),MATCH(F$6,索引!$P$4:$AC$4,0))*ROUND(VLOOKUP($B341,原始数值!$A:$E,F$2,0)*VLOOKUP($C341,索引!$A:$D,2,0)*VLOOKUP(D341,索引!$M:$X,索引!$T$1,0),F$3)</f>
        <v>0</v>
      </c>
      <c r="G341">
        <f>INDEX(索引!$P$5:$AC$12,MATCH($D341,索引!$M$5:$M$12,0),MATCH(G$6,索引!$P$4:$AC$4,0))*ROUND(VLOOKUP($B341,原始数值!$A:$E,G$2,0)*VLOOKUP($C341,索引!$A:$D,2,0),G$3)</f>
        <v>640</v>
      </c>
      <c r="H341">
        <f>INDEX(索引!$P$5:$AC$12,MATCH($D341,索引!$M$5:$M$12,0),MATCH(H$6,索引!$P$4:$AC$4,0))*ROUND(VLOOKUP($B341,原始数值!$A:$E,H$2,0)*VLOOKUP($C341,索引!$A:$D,2,0),H$3)</f>
        <v>0</v>
      </c>
      <c r="I341">
        <f>INDEX(索引!$P$5:$AC$12,MATCH($D341,索引!$M$5:$M$12,0),MATCH(I$6,索引!$P$4:$AC$4,0))*ROUND(VLOOKUP($B341,原始数值!$A:$E,I$2,0)*VLOOKUP($C341,索引!$A:$D,2,0),I$3)</f>
        <v>0</v>
      </c>
      <c r="J341">
        <f>VLOOKUP($D341,索引!$M:$U,J$2,0)</f>
        <v>0</v>
      </c>
      <c r="K341">
        <f>VLOOKUP($D341,索引!$M:$X,K$2,0)*(VLOOKUP($C341,索引!$A:$I,K$2-5,0)/100)</f>
        <v>0</v>
      </c>
      <c r="L341">
        <f>VLOOKUP($D341,索引!$M:$X,L$2,0)*(VLOOKUP($C341,索引!$A:$I,L$2-5,0)/100)</f>
        <v>0</v>
      </c>
      <c r="M341">
        <f>VLOOKUP($D341,索引!$M:$Y,M$2,0)*(VLOOKUP($C341,索引!$A:$J,M$2-5,0)/100)</f>
        <v>0</v>
      </c>
      <c r="N341">
        <f>VLOOKUP($D341,索引!$M:$Z,N$2,0)*(VLOOKUP($C341,索引!$A:$K,N$2-5,0)/100)</f>
        <v>0</v>
      </c>
      <c r="P341">
        <f t="shared" si="42"/>
        <v>1028402</v>
      </c>
      <c r="Q341" t="str">
        <f t="shared" si="44"/>
        <v>EquipName_1028402</v>
      </c>
      <c r="R341" t="str">
        <f>INDEX(索引!$AF$5:$AI$29,MATCH($B341,索引!$AE$5:$AE$29,0),MATCH($C341,索引!$AF$4:$AI$4))&amp;VLOOKUP($D341,索引!$M$4:$N$12,2,0)</f>
        <v>机械傀儡护甲</v>
      </c>
      <c r="S341" t="str">
        <f>INDEX(索引!$AL$5:$AO$29,MATCH($B341,索引!$AK$5:$AK$29,0),MATCH($C341,索引!$AL$4:$AO$4))&amp;" "&amp;VLOOKUP($D341,索引!$M$4:$O$12,3,0)</f>
        <v>Steel Golem Armor</v>
      </c>
    </row>
    <row r="342" spans="1:19" x14ac:dyDescent="0.2">
      <c r="A342">
        <f t="shared" si="41"/>
        <v>1028403</v>
      </c>
      <c r="B342" s="15">
        <v>28</v>
      </c>
      <c r="C342" s="11">
        <f t="shared" si="40"/>
        <v>4</v>
      </c>
      <c r="D342">
        <f t="shared" si="39"/>
        <v>3</v>
      </c>
      <c r="E342">
        <f t="shared" si="43"/>
        <v>1008403</v>
      </c>
      <c r="F342">
        <f>INDEX(索引!$P$5:$AC$12,MATCH($D342,索引!$M$5:$M$12,0),MATCH(F$6,索引!$P$4:$AC$4,0))*ROUND(VLOOKUP($B342,原始数值!$A:$E,F$2,0)*VLOOKUP($C342,索引!$A:$D,2,0)*VLOOKUP(D342,索引!$M:$X,索引!$T$1,0),F$3)</f>
        <v>0</v>
      </c>
      <c r="G342">
        <f>INDEX(索引!$P$5:$AC$12,MATCH($D342,索引!$M$5:$M$12,0),MATCH(G$6,索引!$P$4:$AC$4,0))*ROUND(VLOOKUP($B342,原始数值!$A:$E,G$2,0)*VLOOKUP($C342,索引!$A:$D,2,0),G$3)</f>
        <v>0</v>
      </c>
      <c r="H342">
        <f>INDEX(索引!$P$5:$AC$12,MATCH($D342,索引!$M$5:$M$12,0),MATCH(H$6,索引!$P$4:$AC$4,0))*ROUND(VLOOKUP($B342,原始数值!$A:$E,H$2,0)*VLOOKUP($C342,索引!$A:$D,2,0),H$3)</f>
        <v>348</v>
      </c>
      <c r="I342">
        <f>INDEX(索引!$P$5:$AC$12,MATCH($D342,索引!$M$5:$M$12,0),MATCH(I$6,索引!$P$4:$AC$4,0))*ROUND(VLOOKUP($B342,原始数值!$A:$E,I$2,0)*VLOOKUP($C342,索引!$A:$D,2,0),I$3)</f>
        <v>0</v>
      </c>
      <c r="J342">
        <f>VLOOKUP($D342,索引!$M:$U,J$2,0)</f>
        <v>0</v>
      </c>
      <c r="K342">
        <f>VLOOKUP($D342,索引!$M:$X,K$2,0)*(VLOOKUP($C342,索引!$A:$I,K$2-5,0)/100)</f>
        <v>0</v>
      </c>
      <c r="L342">
        <f>VLOOKUP($D342,索引!$M:$X,L$2,0)*(VLOOKUP($C342,索引!$A:$I,L$2-5,0)/100)</f>
        <v>0</v>
      </c>
      <c r="M342">
        <f>VLOOKUP($D342,索引!$M:$Y,M$2,0)*(VLOOKUP($C342,索引!$A:$J,M$2-5,0)/100)</f>
        <v>0</v>
      </c>
      <c r="N342">
        <f>VLOOKUP($D342,索引!$M:$Z,N$2,0)*(VLOOKUP($C342,索引!$A:$K,N$2-5,0)/100)</f>
        <v>0</v>
      </c>
      <c r="P342">
        <f t="shared" si="42"/>
        <v>1028403</v>
      </c>
      <c r="Q342" t="str">
        <f t="shared" si="44"/>
        <v>EquipName_1028403</v>
      </c>
      <c r="R342" t="str">
        <f>INDEX(索引!$AF$5:$AI$29,MATCH($B342,索引!$AE$5:$AE$29,0),MATCH($C342,索引!$AF$4:$AI$4))&amp;VLOOKUP($D342,索引!$M$4:$N$12,2,0)</f>
        <v>机械傀儡头盔</v>
      </c>
      <c r="S342" t="str">
        <f>INDEX(索引!$AL$5:$AO$29,MATCH($B342,索引!$AK$5:$AK$29,0),MATCH($C342,索引!$AL$4:$AO$4))&amp;" "&amp;VLOOKUP($D342,索引!$M$4:$O$12,3,0)</f>
        <v>Steel Golem Helmet</v>
      </c>
    </row>
    <row r="343" spans="1:19" x14ac:dyDescent="0.2">
      <c r="A343">
        <f t="shared" si="41"/>
        <v>1028404</v>
      </c>
      <c r="B343" s="15">
        <v>28</v>
      </c>
      <c r="C343" s="11">
        <f t="shared" si="40"/>
        <v>4</v>
      </c>
      <c r="D343">
        <f t="shared" si="39"/>
        <v>4</v>
      </c>
      <c r="E343">
        <f t="shared" si="43"/>
        <v>1008404</v>
      </c>
      <c r="F343">
        <f>INDEX(索引!$P$5:$AC$12,MATCH($D343,索引!$M$5:$M$12,0),MATCH(F$6,索引!$P$4:$AC$4,0))*ROUND(VLOOKUP($B343,原始数值!$A:$E,F$2,0)*VLOOKUP($C343,索引!$A:$D,2,0)*VLOOKUP(D343,索引!$M:$X,索引!$T$1,0),F$3)</f>
        <v>0</v>
      </c>
      <c r="G343">
        <f>INDEX(索引!$P$5:$AC$12,MATCH($D343,索引!$M$5:$M$12,0),MATCH(G$6,索引!$P$4:$AC$4,0))*ROUND(VLOOKUP($B343,原始数值!$A:$E,G$2,0)*VLOOKUP($C343,索引!$A:$D,2,0),G$3)</f>
        <v>0</v>
      </c>
      <c r="H343">
        <f>INDEX(索引!$P$5:$AC$12,MATCH($D343,索引!$M$5:$M$12,0),MATCH(H$6,索引!$P$4:$AC$4,0))*ROUND(VLOOKUP($B343,原始数值!$A:$E,H$2,0)*VLOOKUP($C343,索引!$A:$D,2,0),H$3)</f>
        <v>0</v>
      </c>
      <c r="I343">
        <f>INDEX(索引!$P$5:$AC$12,MATCH($D343,索引!$M$5:$M$12,0),MATCH(I$6,索引!$P$4:$AC$4,0))*ROUND(VLOOKUP($B343,原始数值!$A:$E,I$2,0)*VLOOKUP($C343,索引!$A:$D,2,0),I$3)</f>
        <v>56</v>
      </c>
      <c r="J343">
        <f>VLOOKUP($D343,索引!$M:$U,J$2,0)</f>
        <v>0</v>
      </c>
      <c r="K343">
        <f>VLOOKUP($D343,索引!$M:$X,K$2,0)*(VLOOKUP($C343,索引!$A:$I,K$2-5,0)/100)</f>
        <v>0</v>
      </c>
      <c r="L343">
        <f>VLOOKUP($D343,索引!$M:$X,L$2,0)*(VLOOKUP($C343,索引!$A:$I,L$2-5,0)/100)</f>
        <v>0</v>
      </c>
      <c r="M343">
        <f>VLOOKUP($D343,索引!$M:$Y,M$2,0)*(VLOOKUP($C343,索引!$A:$J,M$2-5,0)/100)</f>
        <v>0</v>
      </c>
      <c r="N343">
        <f>VLOOKUP($D343,索引!$M:$Z,N$2,0)*(VLOOKUP($C343,索引!$A:$K,N$2-5,0)/100)</f>
        <v>0</v>
      </c>
      <c r="P343">
        <f t="shared" si="42"/>
        <v>1028404</v>
      </c>
      <c r="Q343" t="str">
        <f t="shared" si="44"/>
        <v>EquipName_1028404</v>
      </c>
      <c r="R343" t="str">
        <f>INDEX(索引!$AF$5:$AI$29,MATCH($B343,索引!$AE$5:$AE$29,0),MATCH($C343,索引!$AF$4:$AI$4))&amp;VLOOKUP($D343,索引!$M$4:$N$12,2,0)</f>
        <v>机械傀儡鞋子</v>
      </c>
      <c r="S343" t="str">
        <f>INDEX(索引!$AL$5:$AO$29,MATCH($B343,索引!$AK$5:$AK$29,0),MATCH($C343,索引!$AL$4:$AO$4))&amp;" "&amp;VLOOKUP($D343,索引!$M$4:$O$12,3,0)</f>
        <v>Steel Golem Boots</v>
      </c>
    </row>
    <row r="344" spans="1:19" x14ac:dyDescent="0.2">
      <c r="A344">
        <f t="shared" si="41"/>
        <v>1030111</v>
      </c>
      <c r="B344" s="16">
        <v>30</v>
      </c>
      <c r="C344" s="55">
        <v>1</v>
      </c>
      <c r="D344">
        <f t="shared" si="39"/>
        <v>11</v>
      </c>
      <c r="E344">
        <f t="shared" si="43"/>
        <v>1008111</v>
      </c>
      <c r="F344">
        <f>INDEX(索引!$P$5:$AC$12,MATCH($D344,索引!$M$5:$M$12,0),MATCH(F$6,索引!$P$4:$AC$4,0))*ROUND(VLOOKUP($B344,原始数值!$A:$E,F$2,0)*VLOOKUP($C344,索引!$A:$D,2,0)*VLOOKUP(D344,索引!$M:$X,索引!$T$1,0),F$3)</f>
        <v>32</v>
      </c>
      <c r="G344">
        <f>INDEX(索引!$P$5:$AC$12,MATCH($D344,索引!$M$5:$M$12,0),MATCH(G$6,索引!$P$4:$AC$4,0))*ROUND(VLOOKUP($B344,原始数值!$A:$E,G$2,0)*VLOOKUP($C344,索引!$A:$D,2,0),G$3)</f>
        <v>0</v>
      </c>
      <c r="H344">
        <f>INDEX(索引!$P$5:$AC$12,MATCH($D344,索引!$M$5:$M$12,0),MATCH(H$6,索引!$P$4:$AC$4,0))*ROUND(VLOOKUP($B344,原始数值!$A:$E,H$2,0)*VLOOKUP($C344,索引!$A:$D,2,0),H$3)</f>
        <v>0</v>
      </c>
      <c r="I344">
        <f>INDEX(索引!$P$5:$AC$12,MATCH($D344,索引!$M$5:$M$12,0),MATCH(I$6,索引!$P$4:$AC$4,0))*ROUND(VLOOKUP($B344,原始数值!$A:$E,I$2,0)*VLOOKUP($C344,索引!$A:$D,2,0),I$3)</f>
        <v>0</v>
      </c>
      <c r="J344">
        <f>VLOOKUP($D344,索引!$M:$U,J$2,0)</f>
        <v>2</v>
      </c>
      <c r="K344">
        <f>VLOOKUP($D344,索引!$M:$X,K$2,0)*(VLOOKUP($C344,索引!$A:$I,K$2-5,0)/100)</f>
        <v>0.1</v>
      </c>
      <c r="L344">
        <f>VLOOKUP($D344,索引!$M:$X,L$2,0)*(VLOOKUP($C344,索引!$A:$I,L$2-5,0)/100)</f>
        <v>0</v>
      </c>
      <c r="M344">
        <f>VLOOKUP($D344,索引!$M:$Y,M$2,0)*(VLOOKUP($C344,索引!$A:$J,M$2-5,0)/100)</f>
        <v>0</v>
      </c>
      <c r="N344">
        <f>VLOOKUP($D344,索引!$M:$Z,N$2,0)*(VLOOKUP($C344,索引!$A:$K,N$2-5,0)/100)</f>
        <v>0</v>
      </c>
      <c r="P344">
        <f t="shared" si="42"/>
        <v>1030111</v>
      </c>
      <c r="Q344" t="str">
        <f t="shared" si="44"/>
        <v>EquipName_1030111</v>
      </c>
      <c r="R344" t="str">
        <f>INDEX(索引!$AF$5:$AI$29,MATCH($B344,索引!$AE$5:$AE$29,0),MATCH($C344,索引!$AF$4:$AI$4))&amp;VLOOKUP($D344,索引!$M$4:$N$12,2,0)</f>
        <v>领主剑</v>
      </c>
      <c r="S344" t="str">
        <f>INDEX(索引!$AL$5:$AO$29,MATCH($B344,索引!$AK$5:$AK$29,0),MATCH($C344,索引!$AL$4:$AO$4))&amp;" "&amp;VLOOKUP($D344,索引!$M$4:$O$12,3,0)</f>
        <v>Lord Sword</v>
      </c>
    </row>
    <row r="345" spans="1:19" x14ac:dyDescent="0.2">
      <c r="A345">
        <f t="shared" si="41"/>
        <v>1030112</v>
      </c>
      <c r="B345" s="16">
        <v>30</v>
      </c>
      <c r="C345" s="55">
        <v>1</v>
      </c>
      <c r="D345">
        <f t="shared" si="39"/>
        <v>12</v>
      </c>
      <c r="E345">
        <f t="shared" si="43"/>
        <v>1008112</v>
      </c>
      <c r="F345">
        <f>INDEX(索引!$P$5:$AC$12,MATCH($D345,索引!$M$5:$M$12,0),MATCH(F$6,索引!$P$4:$AC$4,0))*ROUND(VLOOKUP($B345,原始数值!$A:$E,F$2,0)*VLOOKUP($C345,索引!$A:$D,2,0)*VLOOKUP(D345,索引!$M:$X,索引!$T$1,0),F$3)</f>
        <v>38</v>
      </c>
      <c r="G345">
        <f>INDEX(索引!$P$5:$AC$12,MATCH($D345,索引!$M$5:$M$12,0),MATCH(G$6,索引!$P$4:$AC$4,0))*ROUND(VLOOKUP($B345,原始数值!$A:$E,G$2,0)*VLOOKUP($C345,索引!$A:$D,2,0),G$3)</f>
        <v>0</v>
      </c>
      <c r="H345">
        <f>INDEX(索引!$P$5:$AC$12,MATCH($D345,索引!$M$5:$M$12,0),MATCH(H$6,索引!$P$4:$AC$4,0))*ROUND(VLOOKUP($B345,原始数值!$A:$E,H$2,0)*VLOOKUP($C345,索引!$A:$D,2,0),H$3)</f>
        <v>0</v>
      </c>
      <c r="I345">
        <f>INDEX(索引!$P$5:$AC$12,MATCH($D345,索引!$M$5:$M$12,0),MATCH(I$6,索引!$P$4:$AC$4,0))*ROUND(VLOOKUP($B345,原始数值!$A:$E,I$2,0)*VLOOKUP($C345,索引!$A:$D,2,0),I$3)</f>
        <v>0</v>
      </c>
      <c r="J345">
        <f>VLOOKUP($D345,索引!$M:$U,J$2,0)</f>
        <v>1</v>
      </c>
      <c r="K345">
        <f>VLOOKUP($D345,索引!$M:$X,K$2,0)*(VLOOKUP($C345,索引!$A:$I,K$2-5,0)/100)</f>
        <v>0</v>
      </c>
      <c r="L345">
        <f>VLOOKUP($D345,索引!$M:$X,L$2,0)*(VLOOKUP($C345,索引!$A:$I,L$2-5,0)/100)</f>
        <v>0</v>
      </c>
      <c r="M345">
        <f>VLOOKUP($D345,索引!$M:$Y,M$2,0)*(VLOOKUP($C345,索引!$A:$J,M$2-5,0)/100)</f>
        <v>30</v>
      </c>
      <c r="N345">
        <f>VLOOKUP($D345,索引!$M:$Z,N$2,0)*(VLOOKUP($C345,索引!$A:$K,N$2-5,0)/100)</f>
        <v>0</v>
      </c>
      <c r="P345">
        <f t="shared" si="42"/>
        <v>1030112</v>
      </c>
      <c r="Q345" t="str">
        <f t="shared" si="44"/>
        <v>EquipName_1030112</v>
      </c>
      <c r="R345" t="str">
        <f>INDEX(索引!$AF$5:$AI$29,MATCH($B345,索引!$AE$5:$AE$29,0),MATCH($C345,索引!$AF$4:$AI$4))&amp;VLOOKUP($D345,索引!$M$4:$N$12,2,0)</f>
        <v>领主杖</v>
      </c>
      <c r="S345" t="str">
        <f>INDEX(索引!$AL$5:$AO$29,MATCH($B345,索引!$AK$5:$AK$29,0),MATCH($C345,索引!$AL$4:$AO$4))&amp;" "&amp;VLOOKUP($D345,索引!$M$4:$O$12,3,0)</f>
        <v>Lord Staff</v>
      </c>
    </row>
    <row r="346" spans="1:19" x14ac:dyDescent="0.2">
      <c r="A346">
        <f t="shared" si="41"/>
        <v>1030113</v>
      </c>
      <c r="B346" s="16">
        <v>30</v>
      </c>
      <c r="C346" s="55">
        <v>1</v>
      </c>
      <c r="D346">
        <f t="shared" si="39"/>
        <v>13</v>
      </c>
      <c r="E346">
        <f t="shared" si="43"/>
        <v>1008113</v>
      </c>
      <c r="F346">
        <f>INDEX(索引!$P$5:$AC$12,MATCH($D346,索引!$M$5:$M$12,0),MATCH(F$6,索引!$P$4:$AC$4,0))*ROUND(VLOOKUP($B346,原始数值!$A:$E,F$2,0)*VLOOKUP($C346,索引!$A:$D,2,0)*VLOOKUP(D346,索引!$M:$X,索引!$T$1,0),F$3)</f>
        <v>35</v>
      </c>
      <c r="G346">
        <f>INDEX(索引!$P$5:$AC$12,MATCH($D346,索引!$M$5:$M$12,0),MATCH(G$6,索引!$P$4:$AC$4,0))*ROUND(VLOOKUP($B346,原始数值!$A:$E,G$2,0)*VLOOKUP($C346,索引!$A:$D,2,0),G$3)</f>
        <v>0</v>
      </c>
      <c r="H346">
        <f>INDEX(索引!$P$5:$AC$12,MATCH($D346,索引!$M$5:$M$12,0),MATCH(H$6,索引!$P$4:$AC$4,0))*ROUND(VLOOKUP($B346,原始数值!$A:$E,H$2,0)*VLOOKUP($C346,索引!$A:$D,2,0),H$3)</f>
        <v>0</v>
      </c>
      <c r="I346">
        <f>INDEX(索引!$P$5:$AC$12,MATCH($D346,索引!$M$5:$M$12,0),MATCH(I$6,索引!$P$4:$AC$4,0))*ROUND(VLOOKUP($B346,原始数值!$A:$E,I$2,0)*VLOOKUP($C346,索引!$A:$D,2,0),I$3)</f>
        <v>0</v>
      </c>
      <c r="J346">
        <f>VLOOKUP($D346,索引!$M:$U,J$2,0)</f>
        <v>1.75</v>
      </c>
      <c r="K346">
        <f>VLOOKUP($D346,索引!$M:$X,K$2,0)*(VLOOKUP($C346,索引!$A:$I,K$2-5,0)/100)</f>
        <v>0</v>
      </c>
      <c r="L346">
        <f>VLOOKUP($D346,索引!$M:$X,L$2,0)*(VLOOKUP($C346,索引!$A:$I,L$2-5,0)/100)</f>
        <v>40</v>
      </c>
      <c r="M346">
        <f>VLOOKUP($D346,索引!$M:$Y,M$2,0)*(VLOOKUP($C346,索引!$A:$J,M$2-5,0)/100)</f>
        <v>0</v>
      </c>
      <c r="N346">
        <f>VLOOKUP($D346,索引!$M:$Z,N$2,0)*(VLOOKUP($C346,索引!$A:$K,N$2-5,0)/100)</f>
        <v>0</v>
      </c>
      <c r="P346">
        <f t="shared" si="42"/>
        <v>1030113</v>
      </c>
      <c r="Q346" t="str">
        <f t="shared" si="44"/>
        <v>EquipName_1030113</v>
      </c>
      <c r="R346" t="str">
        <f>INDEX(索引!$AF$5:$AI$29,MATCH($B346,索引!$AE$5:$AE$29,0),MATCH($C346,索引!$AF$4:$AI$4))&amp;VLOOKUP($D346,索引!$M$4:$N$12,2,0)</f>
        <v>领主弓</v>
      </c>
      <c r="S346" t="str">
        <f>INDEX(索引!$AL$5:$AO$29,MATCH($B346,索引!$AK$5:$AK$29,0),MATCH($C346,索引!$AL$4:$AO$4))&amp;" "&amp;VLOOKUP($D346,索引!$M$4:$O$12,3,0)</f>
        <v>Lord Bow</v>
      </c>
    </row>
    <row r="347" spans="1:19" x14ac:dyDescent="0.2">
      <c r="A347">
        <f t="shared" si="41"/>
        <v>1030102</v>
      </c>
      <c r="B347" s="16">
        <v>30</v>
      </c>
      <c r="C347" s="55">
        <v>1</v>
      </c>
      <c r="D347">
        <f t="shared" si="39"/>
        <v>2</v>
      </c>
      <c r="E347">
        <f t="shared" si="43"/>
        <v>1008102</v>
      </c>
      <c r="F347">
        <f>INDEX(索引!$P$5:$AC$12,MATCH($D347,索引!$M$5:$M$12,0),MATCH(F$6,索引!$P$4:$AC$4,0))*ROUND(VLOOKUP($B347,原始数值!$A:$E,F$2,0)*VLOOKUP($C347,索引!$A:$D,2,0)*VLOOKUP(D347,索引!$M:$X,索引!$T$1,0),F$3)</f>
        <v>0</v>
      </c>
      <c r="G347">
        <f>INDEX(索引!$P$5:$AC$12,MATCH($D347,索引!$M$5:$M$12,0),MATCH(G$6,索引!$P$4:$AC$4,0))*ROUND(VLOOKUP($B347,原始数值!$A:$E,G$2,0)*VLOOKUP($C347,索引!$A:$D,2,0),G$3)</f>
        <v>170</v>
      </c>
      <c r="H347">
        <f>INDEX(索引!$P$5:$AC$12,MATCH($D347,索引!$M$5:$M$12,0),MATCH(H$6,索引!$P$4:$AC$4,0))*ROUND(VLOOKUP($B347,原始数值!$A:$E,H$2,0)*VLOOKUP($C347,索引!$A:$D,2,0),H$3)</f>
        <v>0</v>
      </c>
      <c r="I347">
        <f>INDEX(索引!$P$5:$AC$12,MATCH($D347,索引!$M$5:$M$12,0),MATCH(I$6,索引!$P$4:$AC$4,0))*ROUND(VLOOKUP($B347,原始数值!$A:$E,I$2,0)*VLOOKUP($C347,索引!$A:$D,2,0),I$3)</f>
        <v>0</v>
      </c>
      <c r="J347">
        <f>VLOOKUP($D347,索引!$M:$U,J$2,0)</f>
        <v>0</v>
      </c>
      <c r="K347">
        <f>VLOOKUP($D347,索引!$M:$X,K$2,0)*(VLOOKUP($C347,索引!$A:$I,K$2-5,0)/100)</f>
        <v>0</v>
      </c>
      <c r="L347">
        <f>VLOOKUP($D347,索引!$M:$X,L$2,0)*(VLOOKUP($C347,索引!$A:$I,L$2-5,0)/100)</f>
        <v>0</v>
      </c>
      <c r="M347">
        <f>VLOOKUP($D347,索引!$M:$Y,M$2,0)*(VLOOKUP($C347,索引!$A:$J,M$2-5,0)/100)</f>
        <v>0</v>
      </c>
      <c r="N347">
        <f>VLOOKUP($D347,索引!$M:$Z,N$2,0)*(VLOOKUP($C347,索引!$A:$K,N$2-5,0)/100)</f>
        <v>0</v>
      </c>
      <c r="P347">
        <f t="shared" si="42"/>
        <v>1030102</v>
      </c>
      <c r="Q347" t="str">
        <f t="shared" si="44"/>
        <v>EquipName_1030102</v>
      </c>
      <c r="R347" t="str">
        <f>INDEX(索引!$AF$5:$AI$29,MATCH($B347,索引!$AE$5:$AE$29,0),MATCH($C347,索引!$AF$4:$AI$4))&amp;VLOOKUP($D347,索引!$M$4:$N$12,2,0)</f>
        <v>领主护甲</v>
      </c>
      <c r="S347" t="str">
        <f>INDEX(索引!$AL$5:$AO$29,MATCH($B347,索引!$AK$5:$AK$29,0),MATCH($C347,索引!$AL$4:$AO$4))&amp;" "&amp;VLOOKUP($D347,索引!$M$4:$O$12,3,0)</f>
        <v>Lord Armor</v>
      </c>
    </row>
    <row r="348" spans="1:19" x14ac:dyDescent="0.2">
      <c r="A348">
        <f t="shared" si="41"/>
        <v>1030103</v>
      </c>
      <c r="B348" s="16">
        <v>30</v>
      </c>
      <c r="C348" s="55">
        <v>1</v>
      </c>
      <c r="D348">
        <f t="shared" si="39"/>
        <v>3</v>
      </c>
      <c r="E348">
        <f t="shared" si="43"/>
        <v>1008103</v>
      </c>
      <c r="F348">
        <f>INDEX(索引!$P$5:$AC$12,MATCH($D348,索引!$M$5:$M$12,0),MATCH(F$6,索引!$P$4:$AC$4,0))*ROUND(VLOOKUP($B348,原始数值!$A:$E,F$2,0)*VLOOKUP($C348,索引!$A:$D,2,0)*VLOOKUP(D348,索引!$M:$X,索引!$T$1,0),F$3)</f>
        <v>0</v>
      </c>
      <c r="G348">
        <f>INDEX(索引!$P$5:$AC$12,MATCH($D348,索引!$M$5:$M$12,0),MATCH(G$6,索引!$P$4:$AC$4,0))*ROUND(VLOOKUP($B348,原始数值!$A:$E,G$2,0)*VLOOKUP($C348,索引!$A:$D,2,0),G$3)</f>
        <v>0</v>
      </c>
      <c r="H348">
        <f>INDEX(索引!$P$5:$AC$12,MATCH($D348,索引!$M$5:$M$12,0),MATCH(H$6,索引!$P$4:$AC$4,0))*ROUND(VLOOKUP($B348,原始数值!$A:$E,H$2,0)*VLOOKUP($C348,索引!$A:$D,2,0),H$3)</f>
        <v>93</v>
      </c>
      <c r="I348">
        <f>INDEX(索引!$P$5:$AC$12,MATCH($D348,索引!$M$5:$M$12,0),MATCH(I$6,索引!$P$4:$AC$4,0))*ROUND(VLOOKUP($B348,原始数值!$A:$E,I$2,0)*VLOOKUP($C348,索引!$A:$D,2,0),I$3)</f>
        <v>0</v>
      </c>
      <c r="J348">
        <f>VLOOKUP($D348,索引!$M:$U,J$2,0)</f>
        <v>0</v>
      </c>
      <c r="K348">
        <f>VLOOKUP($D348,索引!$M:$X,K$2,0)*(VLOOKUP($C348,索引!$A:$I,K$2-5,0)/100)</f>
        <v>0</v>
      </c>
      <c r="L348">
        <f>VLOOKUP($D348,索引!$M:$X,L$2,0)*(VLOOKUP($C348,索引!$A:$I,L$2-5,0)/100)</f>
        <v>0</v>
      </c>
      <c r="M348">
        <f>VLOOKUP($D348,索引!$M:$Y,M$2,0)*(VLOOKUP($C348,索引!$A:$J,M$2-5,0)/100)</f>
        <v>0</v>
      </c>
      <c r="N348">
        <f>VLOOKUP($D348,索引!$M:$Z,N$2,0)*(VLOOKUP($C348,索引!$A:$K,N$2-5,0)/100)</f>
        <v>0</v>
      </c>
      <c r="P348">
        <f t="shared" si="42"/>
        <v>1030103</v>
      </c>
      <c r="Q348" t="str">
        <f t="shared" si="44"/>
        <v>EquipName_1030103</v>
      </c>
      <c r="R348" t="str">
        <f>INDEX(索引!$AF$5:$AI$29,MATCH($B348,索引!$AE$5:$AE$29,0),MATCH($C348,索引!$AF$4:$AI$4))&amp;VLOOKUP($D348,索引!$M$4:$N$12,2,0)</f>
        <v>领主头盔</v>
      </c>
      <c r="S348" t="str">
        <f>INDEX(索引!$AL$5:$AO$29,MATCH($B348,索引!$AK$5:$AK$29,0),MATCH($C348,索引!$AL$4:$AO$4))&amp;" "&amp;VLOOKUP($D348,索引!$M$4:$O$12,3,0)</f>
        <v>Lord Helmet</v>
      </c>
    </row>
    <row r="349" spans="1:19" x14ac:dyDescent="0.2">
      <c r="A349">
        <f t="shared" si="41"/>
        <v>1030104</v>
      </c>
      <c r="B349" s="16">
        <v>30</v>
      </c>
      <c r="C349" s="55">
        <v>1</v>
      </c>
      <c r="D349">
        <f t="shared" si="39"/>
        <v>4</v>
      </c>
      <c r="E349">
        <f t="shared" si="43"/>
        <v>1008104</v>
      </c>
      <c r="F349">
        <f>INDEX(索引!$P$5:$AC$12,MATCH($D349,索引!$M$5:$M$12,0),MATCH(F$6,索引!$P$4:$AC$4,0))*ROUND(VLOOKUP($B349,原始数值!$A:$E,F$2,0)*VLOOKUP($C349,索引!$A:$D,2,0)*VLOOKUP(D349,索引!$M:$X,索引!$T$1,0),F$3)</f>
        <v>0</v>
      </c>
      <c r="G349">
        <f>INDEX(索引!$P$5:$AC$12,MATCH($D349,索引!$M$5:$M$12,0),MATCH(G$6,索引!$P$4:$AC$4,0))*ROUND(VLOOKUP($B349,原始数值!$A:$E,G$2,0)*VLOOKUP($C349,索引!$A:$D,2,0),G$3)</f>
        <v>0</v>
      </c>
      <c r="H349">
        <f>INDEX(索引!$P$5:$AC$12,MATCH($D349,索引!$M$5:$M$12,0),MATCH(H$6,索引!$P$4:$AC$4,0))*ROUND(VLOOKUP($B349,原始数值!$A:$E,H$2,0)*VLOOKUP($C349,索引!$A:$D,2,0),H$3)</f>
        <v>0</v>
      </c>
      <c r="I349">
        <f>INDEX(索引!$P$5:$AC$12,MATCH($D349,索引!$M$5:$M$12,0),MATCH(I$6,索引!$P$4:$AC$4,0))*ROUND(VLOOKUP($B349,原始数值!$A:$E,I$2,0)*VLOOKUP($C349,索引!$A:$D,2,0),I$3)</f>
        <v>15</v>
      </c>
      <c r="J349">
        <f>VLOOKUP($D349,索引!$M:$U,J$2,0)</f>
        <v>0</v>
      </c>
      <c r="K349">
        <f>VLOOKUP($D349,索引!$M:$X,K$2,0)*(VLOOKUP($C349,索引!$A:$I,K$2-5,0)/100)</f>
        <v>0</v>
      </c>
      <c r="L349">
        <f>VLOOKUP($D349,索引!$M:$X,L$2,0)*(VLOOKUP($C349,索引!$A:$I,L$2-5,0)/100)</f>
        <v>0</v>
      </c>
      <c r="M349">
        <f>VLOOKUP($D349,索引!$M:$Y,M$2,0)*(VLOOKUP($C349,索引!$A:$J,M$2-5,0)/100)</f>
        <v>0</v>
      </c>
      <c r="N349">
        <f>VLOOKUP($D349,索引!$M:$Z,N$2,0)*(VLOOKUP($C349,索引!$A:$K,N$2-5,0)/100)</f>
        <v>0</v>
      </c>
      <c r="P349">
        <f t="shared" si="42"/>
        <v>1030104</v>
      </c>
      <c r="Q349" t="str">
        <f t="shared" si="44"/>
        <v>EquipName_1030104</v>
      </c>
      <c r="R349" t="str">
        <f>INDEX(索引!$AF$5:$AI$29,MATCH($B349,索引!$AE$5:$AE$29,0),MATCH($C349,索引!$AF$4:$AI$4))&amp;VLOOKUP($D349,索引!$M$4:$N$12,2,0)</f>
        <v>领主鞋子</v>
      </c>
      <c r="S349" t="str">
        <f>INDEX(索引!$AL$5:$AO$29,MATCH($B349,索引!$AK$5:$AK$29,0),MATCH($C349,索引!$AL$4:$AO$4))&amp;" "&amp;VLOOKUP($D349,索引!$M$4:$O$12,3,0)</f>
        <v>Lord Boots</v>
      </c>
    </row>
    <row r="350" spans="1:19" x14ac:dyDescent="0.2">
      <c r="A350">
        <f t="shared" si="41"/>
        <v>1030211</v>
      </c>
      <c r="B350" s="16">
        <v>30</v>
      </c>
      <c r="C350" s="14">
        <f t="shared" ref="C350:C367" si="45">C344+1</f>
        <v>2</v>
      </c>
      <c r="D350">
        <f t="shared" si="39"/>
        <v>11</v>
      </c>
      <c r="E350">
        <f t="shared" si="43"/>
        <v>1008211</v>
      </c>
      <c r="F350">
        <f>INDEX(索引!$P$5:$AC$12,MATCH($D350,索引!$M$5:$M$12,0),MATCH(F$6,索引!$P$4:$AC$4,0))*ROUND(VLOOKUP($B350,原始数值!$A:$E,F$2,0)*VLOOKUP($C350,索引!$A:$D,2,0)*VLOOKUP(D350,索引!$M:$X,索引!$T$1,0),F$3)</f>
        <v>63</v>
      </c>
      <c r="G350">
        <f>INDEX(索引!$P$5:$AC$12,MATCH($D350,索引!$M$5:$M$12,0),MATCH(G$6,索引!$P$4:$AC$4,0))*ROUND(VLOOKUP($B350,原始数值!$A:$E,G$2,0)*VLOOKUP($C350,索引!$A:$D,2,0),G$3)</f>
        <v>0</v>
      </c>
      <c r="H350">
        <f>INDEX(索引!$P$5:$AC$12,MATCH($D350,索引!$M$5:$M$12,0),MATCH(H$6,索引!$P$4:$AC$4,0))*ROUND(VLOOKUP($B350,原始数值!$A:$E,H$2,0)*VLOOKUP($C350,索引!$A:$D,2,0),H$3)</f>
        <v>0</v>
      </c>
      <c r="I350">
        <f>INDEX(索引!$P$5:$AC$12,MATCH($D350,索引!$M$5:$M$12,0),MATCH(I$6,索引!$P$4:$AC$4,0))*ROUND(VLOOKUP($B350,原始数值!$A:$E,I$2,0)*VLOOKUP($C350,索引!$A:$D,2,0),I$3)</f>
        <v>0</v>
      </c>
      <c r="J350">
        <f>VLOOKUP($D350,索引!$M:$U,J$2,0)</f>
        <v>2</v>
      </c>
      <c r="K350">
        <f>VLOOKUP($D350,索引!$M:$X,K$2,0)*(VLOOKUP($C350,索引!$A:$I,K$2-5,0)/100)</f>
        <v>0.15000000000000002</v>
      </c>
      <c r="L350">
        <f>VLOOKUP($D350,索引!$M:$X,L$2,0)*(VLOOKUP($C350,索引!$A:$I,L$2-5,0)/100)</f>
        <v>0</v>
      </c>
      <c r="M350">
        <f>VLOOKUP($D350,索引!$M:$Y,M$2,0)*(VLOOKUP($C350,索引!$A:$J,M$2-5,0)/100)</f>
        <v>0</v>
      </c>
      <c r="N350">
        <f>VLOOKUP($D350,索引!$M:$Z,N$2,0)*(VLOOKUP($C350,索引!$A:$K,N$2-5,0)/100)</f>
        <v>0</v>
      </c>
      <c r="P350">
        <f t="shared" si="42"/>
        <v>1030211</v>
      </c>
      <c r="Q350" t="str">
        <f t="shared" si="44"/>
        <v>EquipName_1030211</v>
      </c>
      <c r="R350" t="str">
        <f>INDEX(索引!$AF$5:$AI$29,MATCH($B350,索引!$AE$5:$AE$29,0),MATCH($C350,索引!$AF$4:$AI$4))&amp;VLOOKUP($D350,索引!$M$4:$N$12,2,0)</f>
        <v>领主剑</v>
      </c>
      <c r="S350" t="str">
        <f>INDEX(索引!$AL$5:$AO$29,MATCH($B350,索引!$AK$5:$AK$29,0),MATCH($C350,索引!$AL$4:$AO$4))&amp;" "&amp;VLOOKUP($D350,索引!$M$4:$O$12,3,0)</f>
        <v>Lord Sword</v>
      </c>
    </row>
    <row r="351" spans="1:19" x14ac:dyDescent="0.2">
      <c r="A351">
        <f t="shared" si="41"/>
        <v>1030212</v>
      </c>
      <c r="B351" s="16">
        <v>30</v>
      </c>
      <c r="C351" s="14">
        <f t="shared" si="45"/>
        <v>2</v>
      </c>
      <c r="D351">
        <f t="shared" si="39"/>
        <v>12</v>
      </c>
      <c r="E351">
        <f t="shared" si="43"/>
        <v>1008212</v>
      </c>
      <c r="F351">
        <f>INDEX(索引!$P$5:$AC$12,MATCH($D351,索引!$M$5:$M$12,0),MATCH(F$6,索引!$P$4:$AC$4,0))*ROUND(VLOOKUP($B351,原始数值!$A:$E,F$2,0)*VLOOKUP($C351,索引!$A:$D,2,0)*VLOOKUP(D351,索引!$M:$X,索引!$T$1,0),F$3)</f>
        <v>76</v>
      </c>
      <c r="G351">
        <f>INDEX(索引!$P$5:$AC$12,MATCH($D351,索引!$M$5:$M$12,0),MATCH(G$6,索引!$P$4:$AC$4,0))*ROUND(VLOOKUP($B351,原始数值!$A:$E,G$2,0)*VLOOKUP($C351,索引!$A:$D,2,0),G$3)</f>
        <v>0</v>
      </c>
      <c r="H351">
        <f>INDEX(索引!$P$5:$AC$12,MATCH($D351,索引!$M$5:$M$12,0),MATCH(H$6,索引!$P$4:$AC$4,0))*ROUND(VLOOKUP($B351,原始数值!$A:$E,H$2,0)*VLOOKUP($C351,索引!$A:$D,2,0),H$3)</f>
        <v>0</v>
      </c>
      <c r="I351">
        <f>INDEX(索引!$P$5:$AC$12,MATCH($D351,索引!$M$5:$M$12,0),MATCH(I$6,索引!$P$4:$AC$4,0))*ROUND(VLOOKUP($B351,原始数值!$A:$E,I$2,0)*VLOOKUP($C351,索引!$A:$D,2,0),I$3)</f>
        <v>0</v>
      </c>
      <c r="J351">
        <f>VLOOKUP($D351,索引!$M:$U,J$2,0)</f>
        <v>1</v>
      </c>
      <c r="K351">
        <f>VLOOKUP($D351,索引!$M:$X,K$2,0)*(VLOOKUP($C351,索引!$A:$I,K$2-5,0)/100)</f>
        <v>0</v>
      </c>
      <c r="L351">
        <f>VLOOKUP($D351,索引!$M:$X,L$2,0)*(VLOOKUP($C351,索引!$A:$I,L$2-5,0)/100)</f>
        <v>0</v>
      </c>
      <c r="M351">
        <f>VLOOKUP($D351,索引!$M:$Y,M$2,0)*(VLOOKUP($C351,索引!$A:$J,M$2-5,0)/100)</f>
        <v>36</v>
      </c>
      <c r="N351">
        <f>VLOOKUP($D351,索引!$M:$Z,N$2,0)*(VLOOKUP($C351,索引!$A:$K,N$2-5,0)/100)</f>
        <v>0</v>
      </c>
      <c r="P351">
        <f t="shared" si="42"/>
        <v>1030212</v>
      </c>
      <c r="Q351" t="str">
        <f t="shared" si="44"/>
        <v>EquipName_1030212</v>
      </c>
      <c r="R351" t="str">
        <f>INDEX(索引!$AF$5:$AI$29,MATCH($B351,索引!$AE$5:$AE$29,0),MATCH($C351,索引!$AF$4:$AI$4))&amp;VLOOKUP($D351,索引!$M$4:$N$12,2,0)</f>
        <v>领主杖</v>
      </c>
      <c r="S351" t="str">
        <f>INDEX(索引!$AL$5:$AO$29,MATCH($B351,索引!$AK$5:$AK$29,0),MATCH($C351,索引!$AL$4:$AO$4))&amp;" "&amp;VLOOKUP($D351,索引!$M$4:$O$12,3,0)</f>
        <v>Lord Staff</v>
      </c>
    </row>
    <row r="352" spans="1:19" x14ac:dyDescent="0.2">
      <c r="A352">
        <f t="shared" si="41"/>
        <v>1030213</v>
      </c>
      <c r="B352" s="16">
        <v>30</v>
      </c>
      <c r="C352" s="14">
        <f t="shared" si="45"/>
        <v>2</v>
      </c>
      <c r="D352">
        <f t="shared" si="39"/>
        <v>13</v>
      </c>
      <c r="E352">
        <f t="shared" si="43"/>
        <v>1008213</v>
      </c>
      <c r="F352">
        <f>INDEX(索引!$P$5:$AC$12,MATCH($D352,索引!$M$5:$M$12,0),MATCH(F$6,索引!$P$4:$AC$4,0))*ROUND(VLOOKUP($B352,原始数值!$A:$E,F$2,0)*VLOOKUP($C352,索引!$A:$D,2,0)*VLOOKUP(D352,索引!$M:$X,索引!$T$1,0),F$3)</f>
        <v>69</v>
      </c>
      <c r="G352">
        <f>INDEX(索引!$P$5:$AC$12,MATCH($D352,索引!$M$5:$M$12,0),MATCH(G$6,索引!$P$4:$AC$4,0))*ROUND(VLOOKUP($B352,原始数值!$A:$E,G$2,0)*VLOOKUP($C352,索引!$A:$D,2,0),G$3)</f>
        <v>0</v>
      </c>
      <c r="H352">
        <f>INDEX(索引!$P$5:$AC$12,MATCH($D352,索引!$M$5:$M$12,0),MATCH(H$6,索引!$P$4:$AC$4,0))*ROUND(VLOOKUP($B352,原始数值!$A:$E,H$2,0)*VLOOKUP($C352,索引!$A:$D,2,0),H$3)</f>
        <v>0</v>
      </c>
      <c r="I352">
        <f>INDEX(索引!$P$5:$AC$12,MATCH($D352,索引!$M$5:$M$12,0),MATCH(I$6,索引!$P$4:$AC$4,0))*ROUND(VLOOKUP($B352,原始数值!$A:$E,I$2,0)*VLOOKUP($C352,索引!$A:$D,2,0),I$3)</f>
        <v>0</v>
      </c>
      <c r="J352">
        <f>VLOOKUP($D352,索引!$M:$U,J$2,0)</f>
        <v>1.75</v>
      </c>
      <c r="K352">
        <f>VLOOKUP($D352,索引!$M:$X,K$2,0)*(VLOOKUP($C352,索引!$A:$I,K$2-5,0)/100)</f>
        <v>0</v>
      </c>
      <c r="L352">
        <f>VLOOKUP($D352,索引!$M:$X,L$2,0)*(VLOOKUP($C352,索引!$A:$I,L$2-5,0)/100)</f>
        <v>48</v>
      </c>
      <c r="M352">
        <f>VLOOKUP($D352,索引!$M:$Y,M$2,0)*(VLOOKUP($C352,索引!$A:$J,M$2-5,0)/100)</f>
        <v>0</v>
      </c>
      <c r="N352">
        <f>VLOOKUP($D352,索引!$M:$Z,N$2,0)*(VLOOKUP($C352,索引!$A:$K,N$2-5,0)/100)</f>
        <v>0</v>
      </c>
      <c r="P352">
        <f t="shared" si="42"/>
        <v>1030213</v>
      </c>
      <c r="Q352" t="str">
        <f t="shared" si="44"/>
        <v>EquipName_1030213</v>
      </c>
      <c r="R352" t="str">
        <f>INDEX(索引!$AF$5:$AI$29,MATCH($B352,索引!$AE$5:$AE$29,0),MATCH($C352,索引!$AF$4:$AI$4))&amp;VLOOKUP($D352,索引!$M$4:$N$12,2,0)</f>
        <v>领主弓</v>
      </c>
      <c r="S352" t="str">
        <f>INDEX(索引!$AL$5:$AO$29,MATCH($B352,索引!$AK$5:$AK$29,0),MATCH($C352,索引!$AL$4:$AO$4))&amp;" "&amp;VLOOKUP($D352,索引!$M$4:$O$12,3,0)</f>
        <v>Lord Bow</v>
      </c>
    </row>
    <row r="353" spans="1:19" x14ac:dyDescent="0.2">
      <c r="A353">
        <f t="shared" si="41"/>
        <v>1030202</v>
      </c>
      <c r="B353" s="16">
        <v>30</v>
      </c>
      <c r="C353" s="14">
        <f t="shared" si="45"/>
        <v>2</v>
      </c>
      <c r="D353">
        <f t="shared" si="39"/>
        <v>2</v>
      </c>
      <c r="E353">
        <f t="shared" si="43"/>
        <v>1008202</v>
      </c>
      <c r="F353">
        <f>INDEX(索引!$P$5:$AC$12,MATCH($D353,索引!$M$5:$M$12,0),MATCH(F$6,索引!$P$4:$AC$4,0))*ROUND(VLOOKUP($B353,原始数值!$A:$E,F$2,0)*VLOOKUP($C353,索引!$A:$D,2,0)*VLOOKUP(D353,索引!$M:$X,索引!$T$1,0),F$3)</f>
        <v>0</v>
      </c>
      <c r="G353">
        <f>INDEX(索引!$P$5:$AC$12,MATCH($D353,索引!$M$5:$M$12,0),MATCH(G$6,索引!$P$4:$AC$4,0))*ROUND(VLOOKUP($B353,原始数值!$A:$E,G$2,0)*VLOOKUP($C353,索引!$A:$D,2,0),G$3)</f>
        <v>340</v>
      </c>
      <c r="H353">
        <f>INDEX(索引!$P$5:$AC$12,MATCH($D353,索引!$M$5:$M$12,0),MATCH(H$6,索引!$P$4:$AC$4,0))*ROUND(VLOOKUP($B353,原始数值!$A:$E,H$2,0)*VLOOKUP($C353,索引!$A:$D,2,0),H$3)</f>
        <v>0</v>
      </c>
      <c r="I353">
        <f>INDEX(索引!$P$5:$AC$12,MATCH($D353,索引!$M$5:$M$12,0),MATCH(I$6,索引!$P$4:$AC$4,0))*ROUND(VLOOKUP($B353,原始数值!$A:$E,I$2,0)*VLOOKUP($C353,索引!$A:$D,2,0),I$3)</f>
        <v>0</v>
      </c>
      <c r="J353">
        <f>VLOOKUP($D353,索引!$M:$U,J$2,0)</f>
        <v>0</v>
      </c>
      <c r="K353">
        <f>VLOOKUP($D353,索引!$M:$X,K$2,0)*(VLOOKUP($C353,索引!$A:$I,K$2-5,0)/100)</f>
        <v>0</v>
      </c>
      <c r="L353">
        <f>VLOOKUP($D353,索引!$M:$X,L$2,0)*(VLOOKUP($C353,索引!$A:$I,L$2-5,0)/100)</f>
        <v>0</v>
      </c>
      <c r="M353">
        <f>VLOOKUP($D353,索引!$M:$Y,M$2,0)*(VLOOKUP($C353,索引!$A:$J,M$2-5,0)/100)</f>
        <v>0</v>
      </c>
      <c r="N353">
        <f>VLOOKUP($D353,索引!$M:$Z,N$2,0)*(VLOOKUP($C353,索引!$A:$K,N$2-5,0)/100)</f>
        <v>0</v>
      </c>
      <c r="P353">
        <f t="shared" si="42"/>
        <v>1030202</v>
      </c>
      <c r="Q353" t="str">
        <f t="shared" si="44"/>
        <v>EquipName_1030202</v>
      </c>
      <c r="R353" t="str">
        <f>INDEX(索引!$AF$5:$AI$29,MATCH($B353,索引!$AE$5:$AE$29,0),MATCH($C353,索引!$AF$4:$AI$4))&amp;VLOOKUP($D353,索引!$M$4:$N$12,2,0)</f>
        <v>领主护甲</v>
      </c>
      <c r="S353" t="str">
        <f>INDEX(索引!$AL$5:$AO$29,MATCH($B353,索引!$AK$5:$AK$29,0),MATCH($C353,索引!$AL$4:$AO$4))&amp;" "&amp;VLOOKUP($D353,索引!$M$4:$O$12,3,0)</f>
        <v>Lord Armor</v>
      </c>
    </row>
    <row r="354" spans="1:19" x14ac:dyDescent="0.2">
      <c r="A354">
        <f t="shared" si="41"/>
        <v>1030203</v>
      </c>
      <c r="B354" s="16">
        <v>30</v>
      </c>
      <c r="C354" s="14">
        <f t="shared" si="45"/>
        <v>2</v>
      </c>
      <c r="D354">
        <f t="shared" si="39"/>
        <v>3</v>
      </c>
      <c r="E354">
        <f t="shared" si="43"/>
        <v>1008203</v>
      </c>
      <c r="F354">
        <f>INDEX(索引!$P$5:$AC$12,MATCH($D354,索引!$M$5:$M$12,0),MATCH(F$6,索引!$P$4:$AC$4,0))*ROUND(VLOOKUP($B354,原始数值!$A:$E,F$2,0)*VLOOKUP($C354,索引!$A:$D,2,0)*VLOOKUP(D354,索引!$M:$X,索引!$T$1,0),F$3)</f>
        <v>0</v>
      </c>
      <c r="G354">
        <f>INDEX(索引!$P$5:$AC$12,MATCH($D354,索引!$M$5:$M$12,0),MATCH(G$6,索引!$P$4:$AC$4,0))*ROUND(VLOOKUP($B354,原始数值!$A:$E,G$2,0)*VLOOKUP($C354,索引!$A:$D,2,0),G$3)</f>
        <v>0</v>
      </c>
      <c r="H354">
        <f>INDEX(索引!$P$5:$AC$12,MATCH($D354,索引!$M$5:$M$12,0),MATCH(H$6,索引!$P$4:$AC$4,0))*ROUND(VLOOKUP($B354,原始数值!$A:$E,H$2,0)*VLOOKUP($C354,索引!$A:$D,2,0),H$3)</f>
        <v>186</v>
      </c>
      <c r="I354">
        <f>INDEX(索引!$P$5:$AC$12,MATCH($D354,索引!$M$5:$M$12,0),MATCH(I$6,索引!$P$4:$AC$4,0))*ROUND(VLOOKUP($B354,原始数值!$A:$E,I$2,0)*VLOOKUP($C354,索引!$A:$D,2,0),I$3)</f>
        <v>0</v>
      </c>
      <c r="J354">
        <f>VLOOKUP($D354,索引!$M:$U,J$2,0)</f>
        <v>0</v>
      </c>
      <c r="K354">
        <f>VLOOKUP($D354,索引!$M:$X,K$2,0)*(VLOOKUP($C354,索引!$A:$I,K$2-5,0)/100)</f>
        <v>0</v>
      </c>
      <c r="L354">
        <f>VLOOKUP($D354,索引!$M:$X,L$2,0)*(VLOOKUP($C354,索引!$A:$I,L$2-5,0)/100)</f>
        <v>0</v>
      </c>
      <c r="M354">
        <f>VLOOKUP($D354,索引!$M:$Y,M$2,0)*(VLOOKUP($C354,索引!$A:$J,M$2-5,0)/100)</f>
        <v>0</v>
      </c>
      <c r="N354">
        <f>VLOOKUP($D354,索引!$M:$Z,N$2,0)*(VLOOKUP($C354,索引!$A:$K,N$2-5,0)/100)</f>
        <v>0</v>
      </c>
      <c r="P354">
        <f t="shared" si="42"/>
        <v>1030203</v>
      </c>
      <c r="Q354" t="str">
        <f t="shared" si="44"/>
        <v>EquipName_1030203</v>
      </c>
      <c r="R354" t="str">
        <f>INDEX(索引!$AF$5:$AI$29,MATCH($B354,索引!$AE$5:$AE$29,0),MATCH($C354,索引!$AF$4:$AI$4))&amp;VLOOKUP($D354,索引!$M$4:$N$12,2,0)</f>
        <v>领主头盔</v>
      </c>
      <c r="S354" t="str">
        <f>INDEX(索引!$AL$5:$AO$29,MATCH($B354,索引!$AK$5:$AK$29,0),MATCH($C354,索引!$AL$4:$AO$4))&amp;" "&amp;VLOOKUP($D354,索引!$M$4:$O$12,3,0)</f>
        <v>Lord Helmet</v>
      </c>
    </row>
    <row r="355" spans="1:19" x14ac:dyDescent="0.2">
      <c r="A355">
        <f t="shared" si="41"/>
        <v>1030204</v>
      </c>
      <c r="B355" s="16">
        <v>30</v>
      </c>
      <c r="C355" s="14">
        <f t="shared" si="45"/>
        <v>2</v>
      </c>
      <c r="D355">
        <f t="shared" si="39"/>
        <v>4</v>
      </c>
      <c r="E355">
        <f t="shared" si="43"/>
        <v>1008204</v>
      </c>
      <c r="F355">
        <f>INDEX(索引!$P$5:$AC$12,MATCH($D355,索引!$M$5:$M$12,0),MATCH(F$6,索引!$P$4:$AC$4,0))*ROUND(VLOOKUP($B355,原始数值!$A:$E,F$2,0)*VLOOKUP($C355,索引!$A:$D,2,0)*VLOOKUP(D355,索引!$M:$X,索引!$T$1,0),F$3)</f>
        <v>0</v>
      </c>
      <c r="G355">
        <f>INDEX(索引!$P$5:$AC$12,MATCH($D355,索引!$M$5:$M$12,0),MATCH(G$6,索引!$P$4:$AC$4,0))*ROUND(VLOOKUP($B355,原始数值!$A:$E,G$2,0)*VLOOKUP($C355,索引!$A:$D,2,0),G$3)</f>
        <v>0</v>
      </c>
      <c r="H355">
        <f>INDEX(索引!$P$5:$AC$12,MATCH($D355,索引!$M$5:$M$12,0),MATCH(H$6,索引!$P$4:$AC$4,0))*ROUND(VLOOKUP($B355,原始数值!$A:$E,H$2,0)*VLOOKUP($C355,索引!$A:$D,2,0),H$3)</f>
        <v>0</v>
      </c>
      <c r="I355">
        <f>INDEX(索引!$P$5:$AC$12,MATCH($D355,索引!$M$5:$M$12,0),MATCH(I$6,索引!$P$4:$AC$4,0))*ROUND(VLOOKUP($B355,原始数值!$A:$E,I$2,0)*VLOOKUP($C355,索引!$A:$D,2,0),I$3)</f>
        <v>30</v>
      </c>
      <c r="J355">
        <f>VLOOKUP($D355,索引!$M:$U,J$2,0)</f>
        <v>0</v>
      </c>
      <c r="K355">
        <f>VLOOKUP($D355,索引!$M:$X,K$2,0)*(VLOOKUP($C355,索引!$A:$I,K$2-5,0)/100)</f>
        <v>0</v>
      </c>
      <c r="L355">
        <f>VLOOKUP($D355,索引!$M:$X,L$2,0)*(VLOOKUP($C355,索引!$A:$I,L$2-5,0)/100)</f>
        <v>0</v>
      </c>
      <c r="M355">
        <f>VLOOKUP($D355,索引!$M:$Y,M$2,0)*(VLOOKUP($C355,索引!$A:$J,M$2-5,0)/100)</f>
        <v>0</v>
      </c>
      <c r="N355">
        <f>VLOOKUP($D355,索引!$M:$Z,N$2,0)*(VLOOKUP($C355,索引!$A:$K,N$2-5,0)/100)</f>
        <v>0</v>
      </c>
      <c r="P355">
        <f t="shared" si="42"/>
        <v>1030204</v>
      </c>
      <c r="Q355" t="str">
        <f t="shared" si="44"/>
        <v>EquipName_1030204</v>
      </c>
      <c r="R355" t="str">
        <f>INDEX(索引!$AF$5:$AI$29,MATCH($B355,索引!$AE$5:$AE$29,0),MATCH($C355,索引!$AF$4:$AI$4))&amp;VLOOKUP($D355,索引!$M$4:$N$12,2,0)</f>
        <v>领主鞋子</v>
      </c>
      <c r="S355" t="str">
        <f>INDEX(索引!$AL$5:$AO$29,MATCH($B355,索引!$AK$5:$AK$29,0),MATCH($C355,索引!$AL$4:$AO$4))&amp;" "&amp;VLOOKUP($D355,索引!$M$4:$O$12,3,0)</f>
        <v>Lord Boots</v>
      </c>
    </row>
    <row r="356" spans="1:19" x14ac:dyDescent="0.2">
      <c r="A356">
        <f t="shared" si="41"/>
        <v>1030311</v>
      </c>
      <c r="B356" s="16">
        <v>30</v>
      </c>
      <c r="C356" s="30">
        <f t="shared" si="45"/>
        <v>3</v>
      </c>
      <c r="D356">
        <f t="shared" si="39"/>
        <v>11</v>
      </c>
      <c r="E356">
        <f t="shared" si="43"/>
        <v>1008311</v>
      </c>
      <c r="F356">
        <f>INDEX(索引!$P$5:$AC$12,MATCH($D356,索引!$M$5:$M$12,0),MATCH(F$6,索引!$P$4:$AC$4,0))*ROUND(VLOOKUP($B356,原始数值!$A:$E,F$2,0)*VLOOKUP($C356,索引!$A:$D,2,0)*VLOOKUP(D356,索引!$M:$X,索引!$T$1,0),F$3)</f>
        <v>95</v>
      </c>
      <c r="G356">
        <f>INDEX(索引!$P$5:$AC$12,MATCH($D356,索引!$M$5:$M$12,0),MATCH(G$6,索引!$P$4:$AC$4,0))*ROUND(VLOOKUP($B356,原始数值!$A:$E,G$2,0)*VLOOKUP($C356,索引!$A:$D,2,0),G$3)</f>
        <v>0</v>
      </c>
      <c r="H356">
        <f>INDEX(索引!$P$5:$AC$12,MATCH($D356,索引!$M$5:$M$12,0),MATCH(H$6,索引!$P$4:$AC$4,0))*ROUND(VLOOKUP($B356,原始数值!$A:$E,H$2,0)*VLOOKUP($C356,索引!$A:$D,2,0),H$3)</f>
        <v>0</v>
      </c>
      <c r="I356">
        <f>INDEX(索引!$P$5:$AC$12,MATCH($D356,索引!$M$5:$M$12,0),MATCH(I$6,索引!$P$4:$AC$4,0))*ROUND(VLOOKUP($B356,原始数值!$A:$E,I$2,0)*VLOOKUP($C356,索引!$A:$D,2,0),I$3)</f>
        <v>0</v>
      </c>
      <c r="J356">
        <f>VLOOKUP($D356,索引!$M:$U,J$2,0)</f>
        <v>2</v>
      </c>
      <c r="K356">
        <f>VLOOKUP($D356,索引!$M:$X,K$2,0)*(VLOOKUP($C356,索引!$A:$I,K$2-5,0)/100)</f>
        <v>0.2</v>
      </c>
      <c r="L356">
        <f>VLOOKUP($D356,索引!$M:$X,L$2,0)*(VLOOKUP($C356,索引!$A:$I,L$2-5,0)/100)</f>
        <v>0</v>
      </c>
      <c r="M356">
        <f>VLOOKUP($D356,索引!$M:$Y,M$2,0)*(VLOOKUP($C356,索引!$A:$J,M$2-5,0)/100)</f>
        <v>0</v>
      </c>
      <c r="N356">
        <f>VLOOKUP($D356,索引!$M:$Z,N$2,0)*(VLOOKUP($C356,索引!$A:$K,N$2-5,0)/100)</f>
        <v>0</v>
      </c>
      <c r="P356">
        <f t="shared" si="42"/>
        <v>1030311</v>
      </c>
      <c r="Q356" t="str">
        <f t="shared" si="44"/>
        <v>EquipName_1030311</v>
      </c>
      <c r="R356" t="str">
        <f>INDEX(索引!$AF$5:$AI$29,MATCH($B356,索引!$AE$5:$AE$29,0),MATCH($C356,索引!$AF$4:$AI$4))&amp;VLOOKUP($D356,索引!$M$4:$N$12,2,0)</f>
        <v>领主剑</v>
      </c>
      <c r="S356" t="str">
        <f>INDEX(索引!$AL$5:$AO$29,MATCH($B356,索引!$AK$5:$AK$29,0),MATCH($C356,索引!$AL$4:$AO$4))&amp;" "&amp;VLOOKUP($D356,索引!$M$4:$O$12,3,0)</f>
        <v>Lord Sword</v>
      </c>
    </row>
    <row r="357" spans="1:19" x14ac:dyDescent="0.2">
      <c r="A357">
        <f t="shared" si="41"/>
        <v>1030312</v>
      </c>
      <c r="B357" s="16">
        <v>30</v>
      </c>
      <c r="C357" s="30">
        <f t="shared" si="45"/>
        <v>3</v>
      </c>
      <c r="D357">
        <f t="shared" si="39"/>
        <v>12</v>
      </c>
      <c r="E357">
        <f t="shared" si="43"/>
        <v>1008312</v>
      </c>
      <c r="F357">
        <f>INDEX(索引!$P$5:$AC$12,MATCH($D357,索引!$M$5:$M$12,0),MATCH(F$6,索引!$P$4:$AC$4,0))*ROUND(VLOOKUP($B357,原始数值!$A:$E,F$2,0)*VLOOKUP($C357,索引!$A:$D,2,0)*VLOOKUP(D357,索引!$M:$X,索引!$T$1,0),F$3)</f>
        <v>113</v>
      </c>
      <c r="G357">
        <f>INDEX(索引!$P$5:$AC$12,MATCH($D357,索引!$M$5:$M$12,0),MATCH(G$6,索引!$P$4:$AC$4,0))*ROUND(VLOOKUP($B357,原始数值!$A:$E,G$2,0)*VLOOKUP($C357,索引!$A:$D,2,0),G$3)</f>
        <v>0</v>
      </c>
      <c r="H357">
        <f>INDEX(索引!$P$5:$AC$12,MATCH($D357,索引!$M$5:$M$12,0),MATCH(H$6,索引!$P$4:$AC$4,0))*ROUND(VLOOKUP($B357,原始数值!$A:$E,H$2,0)*VLOOKUP($C357,索引!$A:$D,2,0),H$3)</f>
        <v>0</v>
      </c>
      <c r="I357">
        <f>INDEX(索引!$P$5:$AC$12,MATCH($D357,索引!$M$5:$M$12,0),MATCH(I$6,索引!$P$4:$AC$4,0))*ROUND(VLOOKUP($B357,原始数值!$A:$E,I$2,0)*VLOOKUP($C357,索引!$A:$D,2,0),I$3)</f>
        <v>0</v>
      </c>
      <c r="J357">
        <f>VLOOKUP($D357,索引!$M:$U,J$2,0)</f>
        <v>1</v>
      </c>
      <c r="K357">
        <f>VLOOKUP($D357,索引!$M:$X,K$2,0)*(VLOOKUP($C357,索引!$A:$I,K$2-5,0)/100)</f>
        <v>0</v>
      </c>
      <c r="L357">
        <f>VLOOKUP($D357,索引!$M:$X,L$2,0)*(VLOOKUP($C357,索引!$A:$I,L$2-5,0)/100)</f>
        <v>0</v>
      </c>
      <c r="M357">
        <f>VLOOKUP($D357,索引!$M:$Y,M$2,0)*(VLOOKUP($C357,索引!$A:$J,M$2-5,0)/100)</f>
        <v>42</v>
      </c>
      <c r="N357">
        <f>VLOOKUP($D357,索引!$M:$Z,N$2,0)*(VLOOKUP($C357,索引!$A:$K,N$2-5,0)/100)</f>
        <v>0</v>
      </c>
      <c r="P357">
        <f t="shared" si="42"/>
        <v>1030312</v>
      </c>
      <c r="Q357" t="str">
        <f t="shared" si="44"/>
        <v>EquipName_1030312</v>
      </c>
      <c r="R357" t="str">
        <f>INDEX(索引!$AF$5:$AI$29,MATCH($B357,索引!$AE$5:$AE$29,0),MATCH($C357,索引!$AF$4:$AI$4))&amp;VLOOKUP($D357,索引!$M$4:$N$12,2,0)</f>
        <v>领主杖</v>
      </c>
      <c r="S357" t="str">
        <f>INDEX(索引!$AL$5:$AO$29,MATCH($B357,索引!$AK$5:$AK$29,0),MATCH($C357,索引!$AL$4:$AO$4))&amp;" "&amp;VLOOKUP($D357,索引!$M$4:$O$12,3,0)</f>
        <v>Lord Staff</v>
      </c>
    </row>
    <row r="358" spans="1:19" x14ac:dyDescent="0.2">
      <c r="A358">
        <f t="shared" si="41"/>
        <v>1030313</v>
      </c>
      <c r="B358" s="16">
        <v>30</v>
      </c>
      <c r="C358" s="30">
        <f t="shared" si="45"/>
        <v>3</v>
      </c>
      <c r="D358">
        <f t="shared" si="39"/>
        <v>13</v>
      </c>
      <c r="E358">
        <f t="shared" si="43"/>
        <v>1008313</v>
      </c>
      <c r="F358">
        <f>INDEX(索引!$P$5:$AC$12,MATCH($D358,索引!$M$5:$M$12,0),MATCH(F$6,索引!$P$4:$AC$4,0))*ROUND(VLOOKUP($B358,原始数值!$A:$E,F$2,0)*VLOOKUP($C358,索引!$A:$D,2,0)*VLOOKUP(D358,索引!$M:$X,索引!$T$1,0),F$3)</f>
        <v>104</v>
      </c>
      <c r="G358">
        <f>INDEX(索引!$P$5:$AC$12,MATCH($D358,索引!$M$5:$M$12,0),MATCH(G$6,索引!$P$4:$AC$4,0))*ROUND(VLOOKUP($B358,原始数值!$A:$E,G$2,0)*VLOOKUP($C358,索引!$A:$D,2,0),G$3)</f>
        <v>0</v>
      </c>
      <c r="H358">
        <f>INDEX(索引!$P$5:$AC$12,MATCH($D358,索引!$M$5:$M$12,0),MATCH(H$6,索引!$P$4:$AC$4,0))*ROUND(VLOOKUP($B358,原始数值!$A:$E,H$2,0)*VLOOKUP($C358,索引!$A:$D,2,0),H$3)</f>
        <v>0</v>
      </c>
      <c r="I358">
        <f>INDEX(索引!$P$5:$AC$12,MATCH($D358,索引!$M$5:$M$12,0),MATCH(I$6,索引!$P$4:$AC$4,0))*ROUND(VLOOKUP($B358,原始数值!$A:$E,I$2,0)*VLOOKUP($C358,索引!$A:$D,2,0),I$3)</f>
        <v>0</v>
      </c>
      <c r="J358">
        <f>VLOOKUP($D358,索引!$M:$U,J$2,0)</f>
        <v>1.75</v>
      </c>
      <c r="K358">
        <f>VLOOKUP($D358,索引!$M:$X,K$2,0)*(VLOOKUP($C358,索引!$A:$I,K$2-5,0)/100)</f>
        <v>0</v>
      </c>
      <c r="L358">
        <f>VLOOKUP($D358,索引!$M:$X,L$2,0)*(VLOOKUP($C358,索引!$A:$I,L$2-5,0)/100)</f>
        <v>56</v>
      </c>
      <c r="M358">
        <f>VLOOKUP($D358,索引!$M:$Y,M$2,0)*(VLOOKUP($C358,索引!$A:$J,M$2-5,0)/100)</f>
        <v>0</v>
      </c>
      <c r="N358">
        <f>VLOOKUP($D358,索引!$M:$Z,N$2,0)*(VLOOKUP($C358,索引!$A:$K,N$2-5,0)/100)</f>
        <v>0</v>
      </c>
      <c r="P358">
        <f t="shared" si="42"/>
        <v>1030313</v>
      </c>
      <c r="Q358" t="str">
        <f t="shared" si="44"/>
        <v>EquipName_1030313</v>
      </c>
      <c r="R358" t="str">
        <f>INDEX(索引!$AF$5:$AI$29,MATCH($B358,索引!$AE$5:$AE$29,0),MATCH($C358,索引!$AF$4:$AI$4))&amp;VLOOKUP($D358,索引!$M$4:$N$12,2,0)</f>
        <v>领主弓</v>
      </c>
      <c r="S358" t="str">
        <f>INDEX(索引!$AL$5:$AO$29,MATCH($B358,索引!$AK$5:$AK$29,0),MATCH($C358,索引!$AL$4:$AO$4))&amp;" "&amp;VLOOKUP($D358,索引!$M$4:$O$12,3,0)</f>
        <v>Lord Bow</v>
      </c>
    </row>
    <row r="359" spans="1:19" x14ac:dyDescent="0.2">
      <c r="A359">
        <f t="shared" si="41"/>
        <v>1030302</v>
      </c>
      <c r="B359" s="16">
        <v>30</v>
      </c>
      <c r="C359" s="30">
        <f t="shared" si="45"/>
        <v>3</v>
      </c>
      <c r="D359">
        <f t="shared" si="39"/>
        <v>2</v>
      </c>
      <c r="E359">
        <f t="shared" si="43"/>
        <v>1008302</v>
      </c>
      <c r="F359">
        <f>INDEX(索引!$P$5:$AC$12,MATCH($D359,索引!$M$5:$M$12,0),MATCH(F$6,索引!$P$4:$AC$4,0))*ROUND(VLOOKUP($B359,原始数值!$A:$E,F$2,0)*VLOOKUP($C359,索引!$A:$D,2,0)*VLOOKUP(D359,索引!$M:$X,索引!$T$1,0),F$3)</f>
        <v>0</v>
      </c>
      <c r="G359">
        <f>INDEX(索引!$P$5:$AC$12,MATCH($D359,索引!$M$5:$M$12,0),MATCH(G$6,索引!$P$4:$AC$4,0))*ROUND(VLOOKUP($B359,原始数值!$A:$E,G$2,0)*VLOOKUP($C359,索引!$A:$D,2,0),G$3)</f>
        <v>510</v>
      </c>
      <c r="H359">
        <f>INDEX(索引!$P$5:$AC$12,MATCH($D359,索引!$M$5:$M$12,0),MATCH(H$6,索引!$P$4:$AC$4,0))*ROUND(VLOOKUP($B359,原始数值!$A:$E,H$2,0)*VLOOKUP($C359,索引!$A:$D,2,0),H$3)</f>
        <v>0</v>
      </c>
      <c r="I359">
        <f>INDEX(索引!$P$5:$AC$12,MATCH($D359,索引!$M$5:$M$12,0),MATCH(I$6,索引!$P$4:$AC$4,0))*ROUND(VLOOKUP($B359,原始数值!$A:$E,I$2,0)*VLOOKUP($C359,索引!$A:$D,2,0),I$3)</f>
        <v>0</v>
      </c>
      <c r="J359">
        <f>VLOOKUP($D359,索引!$M:$U,J$2,0)</f>
        <v>0</v>
      </c>
      <c r="K359">
        <f>VLOOKUP($D359,索引!$M:$X,K$2,0)*(VLOOKUP($C359,索引!$A:$I,K$2-5,0)/100)</f>
        <v>0</v>
      </c>
      <c r="L359">
        <f>VLOOKUP($D359,索引!$M:$X,L$2,0)*(VLOOKUP($C359,索引!$A:$I,L$2-5,0)/100)</f>
        <v>0</v>
      </c>
      <c r="M359">
        <f>VLOOKUP($D359,索引!$M:$Y,M$2,0)*(VLOOKUP($C359,索引!$A:$J,M$2-5,0)/100)</f>
        <v>0</v>
      </c>
      <c r="N359">
        <f>VLOOKUP($D359,索引!$M:$Z,N$2,0)*(VLOOKUP($C359,索引!$A:$K,N$2-5,0)/100)</f>
        <v>0</v>
      </c>
      <c r="P359">
        <f t="shared" si="42"/>
        <v>1030302</v>
      </c>
      <c r="Q359" t="str">
        <f t="shared" si="44"/>
        <v>EquipName_1030302</v>
      </c>
      <c r="R359" t="str">
        <f>INDEX(索引!$AF$5:$AI$29,MATCH($B359,索引!$AE$5:$AE$29,0),MATCH($C359,索引!$AF$4:$AI$4))&amp;VLOOKUP($D359,索引!$M$4:$N$12,2,0)</f>
        <v>领主护甲</v>
      </c>
      <c r="S359" t="str">
        <f>INDEX(索引!$AL$5:$AO$29,MATCH($B359,索引!$AK$5:$AK$29,0),MATCH($C359,索引!$AL$4:$AO$4))&amp;" "&amp;VLOOKUP($D359,索引!$M$4:$O$12,3,0)</f>
        <v>Lord Armor</v>
      </c>
    </row>
    <row r="360" spans="1:19" x14ac:dyDescent="0.2">
      <c r="A360">
        <f t="shared" si="41"/>
        <v>1030303</v>
      </c>
      <c r="B360" s="16">
        <v>30</v>
      </c>
      <c r="C360" s="30">
        <f t="shared" si="45"/>
        <v>3</v>
      </c>
      <c r="D360">
        <f t="shared" si="39"/>
        <v>3</v>
      </c>
      <c r="E360">
        <f t="shared" si="43"/>
        <v>1008303</v>
      </c>
      <c r="F360">
        <f>INDEX(索引!$P$5:$AC$12,MATCH($D360,索引!$M$5:$M$12,0),MATCH(F$6,索引!$P$4:$AC$4,0))*ROUND(VLOOKUP($B360,原始数值!$A:$E,F$2,0)*VLOOKUP($C360,索引!$A:$D,2,0)*VLOOKUP(D360,索引!$M:$X,索引!$T$1,0),F$3)</f>
        <v>0</v>
      </c>
      <c r="G360">
        <f>INDEX(索引!$P$5:$AC$12,MATCH($D360,索引!$M$5:$M$12,0),MATCH(G$6,索引!$P$4:$AC$4,0))*ROUND(VLOOKUP($B360,原始数值!$A:$E,G$2,0)*VLOOKUP($C360,索引!$A:$D,2,0),G$3)</f>
        <v>0</v>
      </c>
      <c r="H360">
        <f>INDEX(索引!$P$5:$AC$12,MATCH($D360,索引!$M$5:$M$12,0),MATCH(H$6,索引!$P$4:$AC$4,0))*ROUND(VLOOKUP($B360,原始数值!$A:$E,H$2,0)*VLOOKUP($C360,索引!$A:$D,2,0),H$3)</f>
        <v>279</v>
      </c>
      <c r="I360">
        <f>INDEX(索引!$P$5:$AC$12,MATCH($D360,索引!$M$5:$M$12,0),MATCH(I$6,索引!$P$4:$AC$4,0))*ROUND(VLOOKUP($B360,原始数值!$A:$E,I$2,0)*VLOOKUP($C360,索引!$A:$D,2,0),I$3)</f>
        <v>0</v>
      </c>
      <c r="J360">
        <f>VLOOKUP($D360,索引!$M:$U,J$2,0)</f>
        <v>0</v>
      </c>
      <c r="K360">
        <f>VLOOKUP($D360,索引!$M:$X,K$2,0)*(VLOOKUP($C360,索引!$A:$I,K$2-5,0)/100)</f>
        <v>0</v>
      </c>
      <c r="L360">
        <f>VLOOKUP($D360,索引!$M:$X,L$2,0)*(VLOOKUP($C360,索引!$A:$I,L$2-5,0)/100)</f>
        <v>0</v>
      </c>
      <c r="M360">
        <f>VLOOKUP($D360,索引!$M:$Y,M$2,0)*(VLOOKUP($C360,索引!$A:$J,M$2-5,0)/100)</f>
        <v>0</v>
      </c>
      <c r="N360">
        <f>VLOOKUP($D360,索引!$M:$Z,N$2,0)*(VLOOKUP($C360,索引!$A:$K,N$2-5,0)/100)</f>
        <v>0</v>
      </c>
      <c r="P360">
        <f t="shared" si="42"/>
        <v>1030303</v>
      </c>
      <c r="Q360" t="str">
        <f t="shared" si="44"/>
        <v>EquipName_1030303</v>
      </c>
      <c r="R360" t="str">
        <f>INDEX(索引!$AF$5:$AI$29,MATCH($B360,索引!$AE$5:$AE$29,0),MATCH($C360,索引!$AF$4:$AI$4))&amp;VLOOKUP($D360,索引!$M$4:$N$12,2,0)</f>
        <v>领主头盔</v>
      </c>
      <c r="S360" t="str">
        <f>INDEX(索引!$AL$5:$AO$29,MATCH($B360,索引!$AK$5:$AK$29,0),MATCH($C360,索引!$AL$4:$AO$4))&amp;" "&amp;VLOOKUP($D360,索引!$M$4:$O$12,3,0)</f>
        <v>Lord Helmet</v>
      </c>
    </row>
    <row r="361" spans="1:19" x14ac:dyDescent="0.2">
      <c r="A361">
        <f t="shared" si="41"/>
        <v>1030304</v>
      </c>
      <c r="B361" s="16">
        <v>30</v>
      </c>
      <c r="C361" s="30">
        <f t="shared" si="45"/>
        <v>3</v>
      </c>
      <c r="D361">
        <f t="shared" si="39"/>
        <v>4</v>
      </c>
      <c r="E361">
        <f t="shared" si="43"/>
        <v>1008304</v>
      </c>
      <c r="F361">
        <f>INDEX(索引!$P$5:$AC$12,MATCH($D361,索引!$M$5:$M$12,0),MATCH(F$6,索引!$P$4:$AC$4,0))*ROUND(VLOOKUP($B361,原始数值!$A:$E,F$2,0)*VLOOKUP($C361,索引!$A:$D,2,0)*VLOOKUP(D361,索引!$M:$X,索引!$T$1,0),F$3)</f>
        <v>0</v>
      </c>
      <c r="G361">
        <f>INDEX(索引!$P$5:$AC$12,MATCH($D361,索引!$M$5:$M$12,0),MATCH(G$6,索引!$P$4:$AC$4,0))*ROUND(VLOOKUP($B361,原始数值!$A:$E,G$2,0)*VLOOKUP($C361,索引!$A:$D,2,0),G$3)</f>
        <v>0</v>
      </c>
      <c r="H361">
        <f>INDEX(索引!$P$5:$AC$12,MATCH($D361,索引!$M$5:$M$12,0),MATCH(H$6,索引!$P$4:$AC$4,0))*ROUND(VLOOKUP($B361,原始数值!$A:$E,H$2,0)*VLOOKUP($C361,索引!$A:$D,2,0),H$3)</f>
        <v>0</v>
      </c>
      <c r="I361">
        <f>INDEX(索引!$P$5:$AC$12,MATCH($D361,索引!$M$5:$M$12,0),MATCH(I$6,索引!$P$4:$AC$4,0))*ROUND(VLOOKUP($B361,原始数值!$A:$E,I$2,0)*VLOOKUP($C361,索引!$A:$D,2,0),I$3)</f>
        <v>45</v>
      </c>
      <c r="J361">
        <f>VLOOKUP($D361,索引!$M:$U,J$2,0)</f>
        <v>0</v>
      </c>
      <c r="K361">
        <f>VLOOKUP($D361,索引!$M:$X,K$2,0)*(VLOOKUP($C361,索引!$A:$I,K$2-5,0)/100)</f>
        <v>0</v>
      </c>
      <c r="L361">
        <f>VLOOKUP($D361,索引!$M:$X,L$2,0)*(VLOOKUP($C361,索引!$A:$I,L$2-5,0)/100)</f>
        <v>0</v>
      </c>
      <c r="M361">
        <f>VLOOKUP($D361,索引!$M:$Y,M$2,0)*(VLOOKUP($C361,索引!$A:$J,M$2-5,0)/100)</f>
        <v>0</v>
      </c>
      <c r="N361">
        <f>VLOOKUP($D361,索引!$M:$Z,N$2,0)*(VLOOKUP($C361,索引!$A:$K,N$2-5,0)/100)</f>
        <v>0</v>
      </c>
      <c r="P361">
        <f t="shared" si="42"/>
        <v>1030304</v>
      </c>
      <c r="Q361" t="str">
        <f t="shared" si="44"/>
        <v>EquipName_1030304</v>
      </c>
      <c r="R361" t="str">
        <f>INDEX(索引!$AF$5:$AI$29,MATCH($B361,索引!$AE$5:$AE$29,0),MATCH($C361,索引!$AF$4:$AI$4))&amp;VLOOKUP($D361,索引!$M$4:$N$12,2,0)</f>
        <v>领主鞋子</v>
      </c>
      <c r="S361" t="str">
        <f>INDEX(索引!$AL$5:$AO$29,MATCH($B361,索引!$AK$5:$AK$29,0),MATCH($C361,索引!$AL$4:$AO$4))&amp;" "&amp;VLOOKUP($D361,索引!$M$4:$O$12,3,0)</f>
        <v>Lord Boots</v>
      </c>
    </row>
    <row r="362" spans="1:19" x14ac:dyDescent="0.2">
      <c r="A362">
        <f t="shared" si="41"/>
        <v>1030411</v>
      </c>
      <c r="B362" s="16">
        <v>30</v>
      </c>
      <c r="C362" s="11">
        <f t="shared" si="45"/>
        <v>4</v>
      </c>
      <c r="D362">
        <f t="shared" si="39"/>
        <v>11</v>
      </c>
      <c r="E362">
        <f t="shared" si="43"/>
        <v>1008411</v>
      </c>
      <c r="F362">
        <f>INDEX(索引!$P$5:$AC$12,MATCH($D362,索引!$M$5:$M$12,0),MATCH(F$6,索引!$P$4:$AC$4,0))*ROUND(VLOOKUP($B362,原始数值!$A:$E,F$2,0)*VLOOKUP($C362,索引!$A:$D,2,0)*VLOOKUP(D362,索引!$M:$X,索引!$T$1,0),F$3)</f>
        <v>126</v>
      </c>
      <c r="G362">
        <f>INDEX(索引!$P$5:$AC$12,MATCH($D362,索引!$M$5:$M$12,0),MATCH(G$6,索引!$P$4:$AC$4,0))*ROUND(VLOOKUP($B362,原始数值!$A:$E,G$2,0)*VLOOKUP($C362,索引!$A:$D,2,0),G$3)</f>
        <v>0</v>
      </c>
      <c r="H362">
        <f>INDEX(索引!$P$5:$AC$12,MATCH($D362,索引!$M$5:$M$12,0),MATCH(H$6,索引!$P$4:$AC$4,0))*ROUND(VLOOKUP($B362,原始数值!$A:$E,H$2,0)*VLOOKUP($C362,索引!$A:$D,2,0),H$3)</f>
        <v>0</v>
      </c>
      <c r="I362">
        <f>INDEX(索引!$P$5:$AC$12,MATCH($D362,索引!$M$5:$M$12,0),MATCH(I$6,索引!$P$4:$AC$4,0))*ROUND(VLOOKUP($B362,原始数值!$A:$E,I$2,0)*VLOOKUP($C362,索引!$A:$D,2,0),I$3)</f>
        <v>0</v>
      </c>
      <c r="J362">
        <f>VLOOKUP($D362,索引!$M:$U,J$2,0)</f>
        <v>2</v>
      </c>
      <c r="K362">
        <f>VLOOKUP($D362,索引!$M:$X,K$2,0)*(VLOOKUP($C362,索引!$A:$I,K$2-5,0)/100)</f>
        <v>0.35000000000000003</v>
      </c>
      <c r="L362">
        <f>VLOOKUP($D362,索引!$M:$X,L$2,0)*(VLOOKUP($C362,索引!$A:$I,L$2-5,0)/100)</f>
        <v>0</v>
      </c>
      <c r="M362">
        <f>VLOOKUP($D362,索引!$M:$Y,M$2,0)*(VLOOKUP($C362,索引!$A:$J,M$2-5,0)/100)</f>
        <v>0</v>
      </c>
      <c r="N362">
        <f>VLOOKUP($D362,索引!$M:$Z,N$2,0)*(VLOOKUP($C362,索引!$A:$K,N$2-5,0)/100)</f>
        <v>0</v>
      </c>
      <c r="P362">
        <f t="shared" si="42"/>
        <v>1030411</v>
      </c>
      <c r="Q362" t="str">
        <f t="shared" si="44"/>
        <v>EquipName_1030411</v>
      </c>
      <c r="R362" t="str">
        <f>INDEX(索引!$AF$5:$AI$29,MATCH($B362,索引!$AE$5:$AE$29,0),MATCH($C362,索引!$AF$4:$AI$4))&amp;VLOOKUP($D362,索引!$M$4:$N$12,2,0)</f>
        <v>战争领主剑</v>
      </c>
      <c r="S362" t="str">
        <f>INDEX(索引!$AL$5:$AO$29,MATCH($B362,索引!$AK$5:$AK$29,0),MATCH($C362,索引!$AL$4:$AO$4))&amp;" "&amp;VLOOKUP($D362,索引!$M$4:$O$12,3,0)</f>
        <v>Warlord Sword</v>
      </c>
    </row>
    <row r="363" spans="1:19" x14ac:dyDescent="0.2">
      <c r="A363">
        <f t="shared" si="41"/>
        <v>1030412</v>
      </c>
      <c r="B363" s="16">
        <v>30</v>
      </c>
      <c r="C363" s="11">
        <f t="shared" si="45"/>
        <v>4</v>
      </c>
      <c r="D363">
        <f t="shared" si="39"/>
        <v>12</v>
      </c>
      <c r="E363">
        <f t="shared" si="43"/>
        <v>1008412</v>
      </c>
      <c r="F363">
        <f>INDEX(索引!$P$5:$AC$12,MATCH($D363,索引!$M$5:$M$12,0),MATCH(F$6,索引!$P$4:$AC$4,0))*ROUND(VLOOKUP($B363,原始数值!$A:$E,F$2,0)*VLOOKUP($C363,索引!$A:$D,2,0)*VLOOKUP(D363,索引!$M:$X,索引!$T$1,0),F$3)</f>
        <v>151</v>
      </c>
      <c r="G363">
        <f>INDEX(索引!$P$5:$AC$12,MATCH($D363,索引!$M$5:$M$12,0),MATCH(G$6,索引!$P$4:$AC$4,0))*ROUND(VLOOKUP($B363,原始数值!$A:$E,G$2,0)*VLOOKUP($C363,索引!$A:$D,2,0),G$3)</f>
        <v>0</v>
      </c>
      <c r="H363">
        <f>INDEX(索引!$P$5:$AC$12,MATCH($D363,索引!$M$5:$M$12,0),MATCH(H$6,索引!$P$4:$AC$4,0))*ROUND(VLOOKUP($B363,原始数值!$A:$E,H$2,0)*VLOOKUP($C363,索引!$A:$D,2,0),H$3)</f>
        <v>0</v>
      </c>
      <c r="I363">
        <f>INDEX(索引!$P$5:$AC$12,MATCH($D363,索引!$M$5:$M$12,0),MATCH(I$6,索引!$P$4:$AC$4,0))*ROUND(VLOOKUP($B363,原始数值!$A:$E,I$2,0)*VLOOKUP($C363,索引!$A:$D,2,0),I$3)</f>
        <v>0</v>
      </c>
      <c r="J363">
        <f>VLOOKUP($D363,索引!$M:$U,J$2,0)</f>
        <v>1</v>
      </c>
      <c r="K363">
        <f>VLOOKUP($D363,索引!$M:$X,K$2,0)*(VLOOKUP($C363,索引!$A:$I,K$2-5,0)/100)</f>
        <v>0</v>
      </c>
      <c r="L363">
        <f>VLOOKUP($D363,索引!$M:$X,L$2,0)*(VLOOKUP($C363,索引!$A:$I,L$2-5,0)/100)</f>
        <v>0</v>
      </c>
      <c r="M363">
        <f>VLOOKUP($D363,索引!$M:$Y,M$2,0)*(VLOOKUP($C363,索引!$A:$J,M$2-5,0)/100)</f>
        <v>54</v>
      </c>
      <c r="N363">
        <f>VLOOKUP($D363,索引!$M:$Z,N$2,0)*(VLOOKUP($C363,索引!$A:$K,N$2-5,0)/100)</f>
        <v>0</v>
      </c>
      <c r="P363">
        <f t="shared" si="42"/>
        <v>1030412</v>
      </c>
      <c r="Q363" t="str">
        <f t="shared" si="44"/>
        <v>EquipName_1030412</v>
      </c>
      <c r="R363" t="str">
        <f>INDEX(索引!$AF$5:$AI$29,MATCH($B363,索引!$AE$5:$AE$29,0),MATCH($C363,索引!$AF$4:$AI$4))&amp;VLOOKUP($D363,索引!$M$4:$N$12,2,0)</f>
        <v>战争领主杖</v>
      </c>
      <c r="S363" t="str">
        <f>INDEX(索引!$AL$5:$AO$29,MATCH($B363,索引!$AK$5:$AK$29,0),MATCH($C363,索引!$AL$4:$AO$4))&amp;" "&amp;VLOOKUP($D363,索引!$M$4:$O$12,3,0)</f>
        <v>Warlord Staff</v>
      </c>
    </row>
    <row r="364" spans="1:19" x14ac:dyDescent="0.2">
      <c r="A364">
        <f t="shared" si="41"/>
        <v>1030413</v>
      </c>
      <c r="B364" s="16">
        <v>30</v>
      </c>
      <c r="C364" s="11">
        <f t="shared" si="45"/>
        <v>4</v>
      </c>
      <c r="D364">
        <f t="shared" si="39"/>
        <v>13</v>
      </c>
      <c r="E364">
        <f t="shared" si="43"/>
        <v>1008413</v>
      </c>
      <c r="F364">
        <f>INDEX(索引!$P$5:$AC$12,MATCH($D364,索引!$M$5:$M$12,0),MATCH(F$6,索引!$P$4:$AC$4,0))*ROUND(VLOOKUP($B364,原始数值!$A:$E,F$2,0)*VLOOKUP($C364,索引!$A:$D,2,0)*VLOOKUP(D364,索引!$M:$X,索引!$T$1,0),F$3)</f>
        <v>139</v>
      </c>
      <c r="G364">
        <f>INDEX(索引!$P$5:$AC$12,MATCH($D364,索引!$M$5:$M$12,0),MATCH(G$6,索引!$P$4:$AC$4,0))*ROUND(VLOOKUP($B364,原始数值!$A:$E,G$2,0)*VLOOKUP($C364,索引!$A:$D,2,0),G$3)</f>
        <v>0</v>
      </c>
      <c r="H364">
        <f>INDEX(索引!$P$5:$AC$12,MATCH($D364,索引!$M$5:$M$12,0),MATCH(H$6,索引!$P$4:$AC$4,0))*ROUND(VLOOKUP($B364,原始数值!$A:$E,H$2,0)*VLOOKUP($C364,索引!$A:$D,2,0),H$3)</f>
        <v>0</v>
      </c>
      <c r="I364">
        <f>INDEX(索引!$P$5:$AC$12,MATCH($D364,索引!$M$5:$M$12,0),MATCH(I$6,索引!$P$4:$AC$4,0))*ROUND(VLOOKUP($B364,原始数值!$A:$E,I$2,0)*VLOOKUP($C364,索引!$A:$D,2,0),I$3)</f>
        <v>0</v>
      </c>
      <c r="J364">
        <f>VLOOKUP($D364,索引!$M:$U,J$2,0)</f>
        <v>1.75</v>
      </c>
      <c r="K364">
        <f>VLOOKUP($D364,索引!$M:$X,K$2,0)*(VLOOKUP($C364,索引!$A:$I,K$2-5,0)/100)</f>
        <v>0</v>
      </c>
      <c r="L364">
        <f>VLOOKUP($D364,索引!$M:$X,L$2,0)*(VLOOKUP($C364,索引!$A:$I,L$2-5,0)/100)</f>
        <v>72</v>
      </c>
      <c r="M364">
        <f>VLOOKUP($D364,索引!$M:$Y,M$2,0)*(VLOOKUP($C364,索引!$A:$J,M$2-5,0)/100)</f>
        <v>0</v>
      </c>
      <c r="N364">
        <f>VLOOKUP($D364,索引!$M:$Z,N$2,0)*(VLOOKUP($C364,索引!$A:$K,N$2-5,0)/100)</f>
        <v>0</v>
      </c>
      <c r="P364">
        <f t="shared" si="42"/>
        <v>1030413</v>
      </c>
      <c r="Q364" t="str">
        <f t="shared" si="44"/>
        <v>EquipName_1030413</v>
      </c>
      <c r="R364" t="str">
        <f>INDEX(索引!$AF$5:$AI$29,MATCH($B364,索引!$AE$5:$AE$29,0),MATCH($C364,索引!$AF$4:$AI$4))&amp;VLOOKUP($D364,索引!$M$4:$N$12,2,0)</f>
        <v>战争领主弓</v>
      </c>
      <c r="S364" t="str">
        <f>INDEX(索引!$AL$5:$AO$29,MATCH($B364,索引!$AK$5:$AK$29,0),MATCH($C364,索引!$AL$4:$AO$4))&amp;" "&amp;VLOOKUP($D364,索引!$M$4:$O$12,3,0)</f>
        <v>Warlord Bow</v>
      </c>
    </row>
    <row r="365" spans="1:19" x14ac:dyDescent="0.2">
      <c r="A365">
        <f t="shared" si="41"/>
        <v>1030402</v>
      </c>
      <c r="B365" s="16">
        <v>30</v>
      </c>
      <c r="C365" s="11">
        <f t="shared" si="45"/>
        <v>4</v>
      </c>
      <c r="D365">
        <f t="shared" si="39"/>
        <v>2</v>
      </c>
      <c r="E365">
        <f t="shared" si="43"/>
        <v>1008402</v>
      </c>
      <c r="F365">
        <f>INDEX(索引!$P$5:$AC$12,MATCH($D365,索引!$M$5:$M$12,0),MATCH(F$6,索引!$P$4:$AC$4,0))*ROUND(VLOOKUP($B365,原始数值!$A:$E,F$2,0)*VLOOKUP($C365,索引!$A:$D,2,0)*VLOOKUP(D365,索引!$M:$X,索引!$T$1,0),F$3)</f>
        <v>0</v>
      </c>
      <c r="G365">
        <f>INDEX(索引!$P$5:$AC$12,MATCH($D365,索引!$M$5:$M$12,0),MATCH(G$6,索引!$P$4:$AC$4,0))*ROUND(VLOOKUP($B365,原始数值!$A:$E,G$2,0)*VLOOKUP($C365,索引!$A:$D,2,0),G$3)</f>
        <v>680</v>
      </c>
      <c r="H365">
        <f>INDEX(索引!$P$5:$AC$12,MATCH($D365,索引!$M$5:$M$12,0),MATCH(H$6,索引!$P$4:$AC$4,0))*ROUND(VLOOKUP($B365,原始数值!$A:$E,H$2,0)*VLOOKUP($C365,索引!$A:$D,2,0),H$3)</f>
        <v>0</v>
      </c>
      <c r="I365">
        <f>INDEX(索引!$P$5:$AC$12,MATCH($D365,索引!$M$5:$M$12,0),MATCH(I$6,索引!$P$4:$AC$4,0))*ROUND(VLOOKUP($B365,原始数值!$A:$E,I$2,0)*VLOOKUP($C365,索引!$A:$D,2,0),I$3)</f>
        <v>0</v>
      </c>
      <c r="J365">
        <f>VLOOKUP($D365,索引!$M:$U,J$2,0)</f>
        <v>0</v>
      </c>
      <c r="K365">
        <f>VLOOKUP($D365,索引!$M:$X,K$2,0)*(VLOOKUP($C365,索引!$A:$I,K$2-5,0)/100)</f>
        <v>0</v>
      </c>
      <c r="L365">
        <f>VLOOKUP($D365,索引!$M:$X,L$2,0)*(VLOOKUP($C365,索引!$A:$I,L$2-5,0)/100)</f>
        <v>0</v>
      </c>
      <c r="M365">
        <f>VLOOKUP($D365,索引!$M:$Y,M$2,0)*(VLOOKUP($C365,索引!$A:$J,M$2-5,0)/100)</f>
        <v>0</v>
      </c>
      <c r="N365">
        <f>VLOOKUP($D365,索引!$M:$Z,N$2,0)*(VLOOKUP($C365,索引!$A:$K,N$2-5,0)/100)</f>
        <v>0</v>
      </c>
      <c r="P365">
        <f t="shared" si="42"/>
        <v>1030402</v>
      </c>
      <c r="Q365" t="str">
        <f t="shared" si="44"/>
        <v>EquipName_1030402</v>
      </c>
      <c r="R365" t="str">
        <f>INDEX(索引!$AF$5:$AI$29,MATCH($B365,索引!$AE$5:$AE$29,0),MATCH($C365,索引!$AF$4:$AI$4))&amp;VLOOKUP($D365,索引!$M$4:$N$12,2,0)</f>
        <v>战争领主护甲</v>
      </c>
      <c r="S365" t="str">
        <f>INDEX(索引!$AL$5:$AO$29,MATCH($B365,索引!$AK$5:$AK$29,0),MATCH($C365,索引!$AL$4:$AO$4))&amp;" "&amp;VLOOKUP($D365,索引!$M$4:$O$12,3,0)</f>
        <v>Warlord Armor</v>
      </c>
    </row>
    <row r="366" spans="1:19" x14ac:dyDescent="0.2">
      <c r="A366">
        <f t="shared" si="41"/>
        <v>1030403</v>
      </c>
      <c r="B366" s="16">
        <v>30</v>
      </c>
      <c r="C366" s="11">
        <f t="shared" si="45"/>
        <v>4</v>
      </c>
      <c r="D366">
        <f t="shared" si="39"/>
        <v>3</v>
      </c>
      <c r="E366">
        <f t="shared" si="43"/>
        <v>1008403</v>
      </c>
      <c r="F366">
        <f>INDEX(索引!$P$5:$AC$12,MATCH($D366,索引!$M$5:$M$12,0),MATCH(F$6,索引!$P$4:$AC$4,0))*ROUND(VLOOKUP($B366,原始数值!$A:$E,F$2,0)*VLOOKUP($C366,索引!$A:$D,2,0)*VLOOKUP(D366,索引!$M:$X,索引!$T$1,0),F$3)</f>
        <v>0</v>
      </c>
      <c r="G366">
        <f>INDEX(索引!$P$5:$AC$12,MATCH($D366,索引!$M$5:$M$12,0),MATCH(G$6,索引!$P$4:$AC$4,0))*ROUND(VLOOKUP($B366,原始数值!$A:$E,G$2,0)*VLOOKUP($C366,索引!$A:$D,2,0),G$3)</f>
        <v>0</v>
      </c>
      <c r="H366">
        <f>INDEX(索引!$P$5:$AC$12,MATCH($D366,索引!$M$5:$M$12,0),MATCH(H$6,索引!$P$4:$AC$4,0))*ROUND(VLOOKUP($B366,原始数值!$A:$E,H$2,0)*VLOOKUP($C366,索引!$A:$D,2,0),H$3)</f>
        <v>372</v>
      </c>
      <c r="I366">
        <f>INDEX(索引!$P$5:$AC$12,MATCH($D366,索引!$M$5:$M$12,0),MATCH(I$6,索引!$P$4:$AC$4,0))*ROUND(VLOOKUP($B366,原始数值!$A:$E,I$2,0)*VLOOKUP($C366,索引!$A:$D,2,0),I$3)</f>
        <v>0</v>
      </c>
      <c r="J366">
        <f>VLOOKUP($D366,索引!$M:$U,J$2,0)</f>
        <v>0</v>
      </c>
      <c r="K366">
        <f>VLOOKUP($D366,索引!$M:$X,K$2,0)*(VLOOKUP($C366,索引!$A:$I,K$2-5,0)/100)</f>
        <v>0</v>
      </c>
      <c r="L366">
        <f>VLOOKUP($D366,索引!$M:$X,L$2,0)*(VLOOKUP($C366,索引!$A:$I,L$2-5,0)/100)</f>
        <v>0</v>
      </c>
      <c r="M366">
        <f>VLOOKUP($D366,索引!$M:$Y,M$2,0)*(VLOOKUP($C366,索引!$A:$J,M$2-5,0)/100)</f>
        <v>0</v>
      </c>
      <c r="N366">
        <f>VLOOKUP($D366,索引!$M:$Z,N$2,0)*(VLOOKUP($C366,索引!$A:$K,N$2-5,0)/100)</f>
        <v>0</v>
      </c>
      <c r="P366">
        <f t="shared" si="42"/>
        <v>1030403</v>
      </c>
      <c r="Q366" t="str">
        <f t="shared" si="44"/>
        <v>EquipName_1030403</v>
      </c>
      <c r="R366" t="str">
        <f>INDEX(索引!$AF$5:$AI$29,MATCH($B366,索引!$AE$5:$AE$29,0),MATCH($C366,索引!$AF$4:$AI$4))&amp;VLOOKUP($D366,索引!$M$4:$N$12,2,0)</f>
        <v>战争领主头盔</v>
      </c>
      <c r="S366" t="str">
        <f>INDEX(索引!$AL$5:$AO$29,MATCH($B366,索引!$AK$5:$AK$29,0),MATCH($C366,索引!$AL$4:$AO$4))&amp;" "&amp;VLOOKUP($D366,索引!$M$4:$O$12,3,0)</f>
        <v>Warlord Helmet</v>
      </c>
    </row>
    <row r="367" spans="1:19" x14ac:dyDescent="0.2">
      <c r="A367">
        <f t="shared" si="41"/>
        <v>1030404</v>
      </c>
      <c r="B367" s="16">
        <v>30</v>
      </c>
      <c r="C367" s="11">
        <f t="shared" si="45"/>
        <v>4</v>
      </c>
      <c r="D367">
        <f t="shared" si="39"/>
        <v>4</v>
      </c>
      <c r="E367">
        <f t="shared" si="43"/>
        <v>1008404</v>
      </c>
      <c r="F367">
        <f>INDEX(索引!$P$5:$AC$12,MATCH($D367,索引!$M$5:$M$12,0),MATCH(F$6,索引!$P$4:$AC$4,0))*ROUND(VLOOKUP($B367,原始数值!$A:$E,F$2,0)*VLOOKUP($C367,索引!$A:$D,2,0)*VLOOKUP(D367,索引!$M:$X,索引!$T$1,0),F$3)</f>
        <v>0</v>
      </c>
      <c r="G367">
        <f>INDEX(索引!$P$5:$AC$12,MATCH($D367,索引!$M$5:$M$12,0),MATCH(G$6,索引!$P$4:$AC$4,0))*ROUND(VLOOKUP($B367,原始数值!$A:$E,G$2,0)*VLOOKUP($C367,索引!$A:$D,2,0),G$3)</f>
        <v>0</v>
      </c>
      <c r="H367">
        <f>INDEX(索引!$P$5:$AC$12,MATCH($D367,索引!$M$5:$M$12,0),MATCH(H$6,索引!$P$4:$AC$4,0))*ROUND(VLOOKUP($B367,原始数值!$A:$E,H$2,0)*VLOOKUP($C367,索引!$A:$D,2,0),H$3)</f>
        <v>0</v>
      </c>
      <c r="I367">
        <f>INDEX(索引!$P$5:$AC$12,MATCH($D367,索引!$M$5:$M$12,0),MATCH(I$6,索引!$P$4:$AC$4,0))*ROUND(VLOOKUP($B367,原始数值!$A:$E,I$2,0)*VLOOKUP($C367,索引!$A:$D,2,0),I$3)</f>
        <v>60</v>
      </c>
      <c r="J367">
        <f>VLOOKUP($D367,索引!$M:$U,J$2,0)</f>
        <v>0</v>
      </c>
      <c r="K367">
        <f>VLOOKUP($D367,索引!$M:$X,K$2,0)*(VLOOKUP($C367,索引!$A:$I,K$2-5,0)/100)</f>
        <v>0</v>
      </c>
      <c r="L367">
        <f>VLOOKUP($D367,索引!$M:$X,L$2,0)*(VLOOKUP($C367,索引!$A:$I,L$2-5,0)/100)</f>
        <v>0</v>
      </c>
      <c r="M367">
        <f>VLOOKUP($D367,索引!$M:$Y,M$2,0)*(VLOOKUP($C367,索引!$A:$J,M$2-5,0)/100)</f>
        <v>0</v>
      </c>
      <c r="N367">
        <f>VLOOKUP($D367,索引!$M:$Z,N$2,0)*(VLOOKUP($C367,索引!$A:$K,N$2-5,0)/100)</f>
        <v>0</v>
      </c>
      <c r="P367">
        <f t="shared" si="42"/>
        <v>1030404</v>
      </c>
      <c r="Q367" t="str">
        <f t="shared" si="44"/>
        <v>EquipName_1030404</v>
      </c>
      <c r="R367" t="str">
        <f>INDEX(索引!$AF$5:$AI$29,MATCH($B367,索引!$AE$5:$AE$29,0),MATCH($C367,索引!$AF$4:$AI$4))&amp;VLOOKUP($D367,索引!$M$4:$N$12,2,0)</f>
        <v>战争领主鞋子</v>
      </c>
      <c r="S367" t="str">
        <f>INDEX(索引!$AL$5:$AO$29,MATCH($B367,索引!$AK$5:$AK$29,0),MATCH($C367,索引!$AL$4:$AO$4))&amp;" "&amp;VLOOKUP($D367,索引!$M$4:$O$12,3,0)</f>
        <v>Warlord Boots</v>
      </c>
    </row>
    <row r="368" spans="1:19" x14ac:dyDescent="0.2">
      <c r="A368">
        <f t="shared" si="41"/>
        <v>1032111</v>
      </c>
      <c r="B368" s="15">
        <v>32</v>
      </c>
      <c r="C368" s="55">
        <v>1</v>
      </c>
      <c r="D368">
        <f t="shared" si="39"/>
        <v>11</v>
      </c>
      <c r="E368">
        <f t="shared" si="43"/>
        <v>1008111</v>
      </c>
      <c r="F368">
        <f>INDEX(索引!$P$5:$AC$12,MATCH($D368,索引!$M$5:$M$12,0),MATCH(F$6,索引!$P$4:$AC$4,0))*ROUND(VLOOKUP($B368,原始数值!$A:$E,F$2,0)*VLOOKUP($C368,索引!$A:$D,2,0)*VLOOKUP(D368,索引!$M:$X,索引!$T$1,0),F$3)</f>
        <v>34</v>
      </c>
      <c r="G368">
        <f>INDEX(索引!$P$5:$AC$12,MATCH($D368,索引!$M$5:$M$12,0),MATCH(G$6,索引!$P$4:$AC$4,0))*ROUND(VLOOKUP($B368,原始数值!$A:$E,G$2,0)*VLOOKUP($C368,索引!$A:$D,2,0),G$3)</f>
        <v>0</v>
      </c>
      <c r="H368">
        <f>INDEX(索引!$P$5:$AC$12,MATCH($D368,索引!$M$5:$M$12,0),MATCH(H$6,索引!$P$4:$AC$4,0))*ROUND(VLOOKUP($B368,原始数值!$A:$E,H$2,0)*VLOOKUP($C368,索引!$A:$D,2,0),H$3)</f>
        <v>0</v>
      </c>
      <c r="I368">
        <f>INDEX(索引!$P$5:$AC$12,MATCH($D368,索引!$M$5:$M$12,0),MATCH(I$6,索引!$P$4:$AC$4,0))*ROUND(VLOOKUP($B368,原始数值!$A:$E,I$2,0)*VLOOKUP($C368,索引!$A:$D,2,0),I$3)</f>
        <v>0</v>
      </c>
      <c r="J368">
        <f>VLOOKUP($D368,索引!$M:$U,J$2,0)</f>
        <v>2</v>
      </c>
      <c r="K368">
        <f>VLOOKUP($D368,索引!$M:$X,K$2,0)*(VLOOKUP($C368,索引!$A:$I,K$2-5,0)/100)</f>
        <v>0.1</v>
      </c>
      <c r="L368">
        <f>VLOOKUP($D368,索引!$M:$X,L$2,0)*(VLOOKUP($C368,索引!$A:$I,L$2-5,0)/100)</f>
        <v>0</v>
      </c>
      <c r="M368">
        <f>VLOOKUP($D368,索引!$M:$Y,M$2,0)*(VLOOKUP($C368,索引!$A:$J,M$2-5,0)/100)</f>
        <v>0</v>
      </c>
      <c r="N368">
        <f>VLOOKUP($D368,索引!$M:$Z,N$2,0)*(VLOOKUP($C368,索引!$A:$K,N$2-5,0)/100)</f>
        <v>0</v>
      </c>
      <c r="P368">
        <f t="shared" si="42"/>
        <v>1032111</v>
      </c>
      <c r="Q368" t="str">
        <f t="shared" si="44"/>
        <v>EquipName_1032111</v>
      </c>
      <c r="R368" t="str">
        <f>INDEX(索引!$AF$5:$AI$29,MATCH($B368,索引!$AE$5:$AE$29,0),MATCH($C368,索引!$AF$4:$AI$4))&amp;VLOOKUP($D368,索引!$M$4:$N$12,2,0)</f>
        <v>国王剑</v>
      </c>
      <c r="S368" t="str">
        <f>INDEX(索引!$AL$5:$AO$29,MATCH($B368,索引!$AK$5:$AK$29,0),MATCH($C368,索引!$AL$4:$AO$4))&amp;" "&amp;VLOOKUP($D368,索引!$M$4:$O$12,3,0)</f>
        <v>King Sword</v>
      </c>
    </row>
    <row r="369" spans="1:19" x14ac:dyDescent="0.2">
      <c r="A369">
        <f t="shared" si="41"/>
        <v>1032112</v>
      </c>
      <c r="B369" s="15">
        <v>32</v>
      </c>
      <c r="C369" s="55">
        <v>1</v>
      </c>
      <c r="D369">
        <f t="shared" si="39"/>
        <v>12</v>
      </c>
      <c r="E369">
        <f t="shared" si="43"/>
        <v>1008112</v>
      </c>
      <c r="F369">
        <f>INDEX(索引!$P$5:$AC$12,MATCH($D369,索引!$M$5:$M$12,0),MATCH(F$6,索引!$P$4:$AC$4,0))*ROUND(VLOOKUP($B369,原始数值!$A:$E,F$2,0)*VLOOKUP($C369,索引!$A:$D,2,0)*VLOOKUP(D369,索引!$M:$X,索引!$T$1,0),F$3)</f>
        <v>40</v>
      </c>
      <c r="G369">
        <f>INDEX(索引!$P$5:$AC$12,MATCH($D369,索引!$M$5:$M$12,0),MATCH(G$6,索引!$P$4:$AC$4,0))*ROUND(VLOOKUP($B369,原始数值!$A:$E,G$2,0)*VLOOKUP($C369,索引!$A:$D,2,0),G$3)</f>
        <v>0</v>
      </c>
      <c r="H369">
        <f>INDEX(索引!$P$5:$AC$12,MATCH($D369,索引!$M$5:$M$12,0),MATCH(H$6,索引!$P$4:$AC$4,0))*ROUND(VLOOKUP($B369,原始数值!$A:$E,H$2,0)*VLOOKUP($C369,索引!$A:$D,2,0),H$3)</f>
        <v>0</v>
      </c>
      <c r="I369">
        <f>INDEX(索引!$P$5:$AC$12,MATCH($D369,索引!$M$5:$M$12,0),MATCH(I$6,索引!$P$4:$AC$4,0))*ROUND(VLOOKUP($B369,原始数值!$A:$E,I$2,0)*VLOOKUP($C369,索引!$A:$D,2,0),I$3)</f>
        <v>0</v>
      </c>
      <c r="J369">
        <f>VLOOKUP($D369,索引!$M:$U,J$2,0)</f>
        <v>1</v>
      </c>
      <c r="K369">
        <f>VLOOKUP($D369,索引!$M:$X,K$2,0)*(VLOOKUP($C369,索引!$A:$I,K$2-5,0)/100)</f>
        <v>0</v>
      </c>
      <c r="L369">
        <f>VLOOKUP($D369,索引!$M:$X,L$2,0)*(VLOOKUP($C369,索引!$A:$I,L$2-5,0)/100)</f>
        <v>0</v>
      </c>
      <c r="M369">
        <f>VLOOKUP($D369,索引!$M:$Y,M$2,0)*(VLOOKUP($C369,索引!$A:$J,M$2-5,0)/100)</f>
        <v>30</v>
      </c>
      <c r="N369">
        <f>VLOOKUP($D369,索引!$M:$Z,N$2,0)*(VLOOKUP($C369,索引!$A:$K,N$2-5,0)/100)</f>
        <v>0</v>
      </c>
      <c r="P369">
        <f t="shared" si="42"/>
        <v>1032112</v>
      </c>
      <c r="Q369" t="str">
        <f t="shared" si="44"/>
        <v>EquipName_1032112</v>
      </c>
      <c r="R369" t="str">
        <f>INDEX(索引!$AF$5:$AI$29,MATCH($B369,索引!$AE$5:$AE$29,0),MATCH($C369,索引!$AF$4:$AI$4))&amp;VLOOKUP($D369,索引!$M$4:$N$12,2,0)</f>
        <v>国王杖</v>
      </c>
      <c r="S369" t="str">
        <f>INDEX(索引!$AL$5:$AO$29,MATCH($B369,索引!$AK$5:$AK$29,0),MATCH($C369,索引!$AL$4:$AO$4))&amp;" "&amp;VLOOKUP($D369,索引!$M$4:$O$12,3,0)</f>
        <v>King Staff</v>
      </c>
    </row>
    <row r="370" spans="1:19" x14ac:dyDescent="0.2">
      <c r="A370">
        <f t="shared" si="41"/>
        <v>1032113</v>
      </c>
      <c r="B370" s="15">
        <v>32</v>
      </c>
      <c r="C370" s="55">
        <v>1</v>
      </c>
      <c r="D370">
        <f t="shared" si="39"/>
        <v>13</v>
      </c>
      <c r="E370">
        <f t="shared" si="43"/>
        <v>1008113</v>
      </c>
      <c r="F370">
        <f>INDEX(索引!$P$5:$AC$12,MATCH($D370,索引!$M$5:$M$12,0),MATCH(F$6,索引!$P$4:$AC$4,0))*ROUND(VLOOKUP($B370,原始数值!$A:$E,F$2,0)*VLOOKUP($C370,索引!$A:$D,2,0)*VLOOKUP(D370,索引!$M:$X,索引!$T$1,0),F$3)</f>
        <v>37</v>
      </c>
      <c r="G370">
        <f>INDEX(索引!$P$5:$AC$12,MATCH($D370,索引!$M$5:$M$12,0),MATCH(G$6,索引!$P$4:$AC$4,0))*ROUND(VLOOKUP($B370,原始数值!$A:$E,G$2,0)*VLOOKUP($C370,索引!$A:$D,2,0),G$3)</f>
        <v>0</v>
      </c>
      <c r="H370">
        <f>INDEX(索引!$P$5:$AC$12,MATCH($D370,索引!$M$5:$M$12,0),MATCH(H$6,索引!$P$4:$AC$4,0))*ROUND(VLOOKUP($B370,原始数值!$A:$E,H$2,0)*VLOOKUP($C370,索引!$A:$D,2,0),H$3)</f>
        <v>0</v>
      </c>
      <c r="I370">
        <f>INDEX(索引!$P$5:$AC$12,MATCH($D370,索引!$M$5:$M$12,0),MATCH(I$6,索引!$P$4:$AC$4,0))*ROUND(VLOOKUP($B370,原始数值!$A:$E,I$2,0)*VLOOKUP($C370,索引!$A:$D,2,0),I$3)</f>
        <v>0</v>
      </c>
      <c r="J370">
        <f>VLOOKUP($D370,索引!$M:$U,J$2,0)</f>
        <v>1.75</v>
      </c>
      <c r="K370">
        <f>VLOOKUP($D370,索引!$M:$X,K$2,0)*(VLOOKUP($C370,索引!$A:$I,K$2-5,0)/100)</f>
        <v>0</v>
      </c>
      <c r="L370">
        <f>VLOOKUP($D370,索引!$M:$X,L$2,0)*(VLOOKUP($C370,索引!$A:$I,L$2-5,0)/100)</f>
        <v>40</v>
      </c>
      <c r="M370">
        <f>VLOOKUP($D370,索引!$M:$Y,M$2,0)*(VLOOKUP($C370,索引!$A:$J,M$2-5,0)/100)</f>
        <v>0</v>
      </c>
      <c r="N370">
        <f>VLOOKUP($D370,索引!$M:$Z,N$2,0)*(VLOOKUP($C370,索引!$A:$K,N$2-5,0)/100)</f>
        <v>0</v>
      </c>
      <c r="P370">
        <f t="shared" si="42"/>
        <v>1032113</v>
      </c>
      <c r="Q370" t="str">
        <f t="shared" si="44"/>
        <v>EquipName_1032113</v>
      </c>
      <c r="R370" t="str">
        <f>INDEX(索引!$AF$5:$AI$29,MATCH($B370,索引!$AE$5:$AE$29,0),MATCH($C370,索引!$AF$4:$AI$4))&amp;VLOOKUP($D370,索引!$M$4:$N$12,2,0)</f>
        <v>国王弓</v>
      </c>
      <c r="S370" t="str">
        <f>INDEX(索引!$AL$5:$AO$29,MATCH($B370,索引!$AK$5:$AK$29,0),MATCH($C370,索引!$AL$4:$AO$4))&amp;" "&amp;VLOOKUP($D370,索引!$M$4:$O$12,3,0)</f>
        <v>King Bow</v>
      </c>
    </row>
    <row r="371" spans="1:19" x14ac:dyDescent="0.2">
      <c r="A371">
        <f t="shared" si="41"/>
        <v>1032102</v>
      </c>
      <c r="B371" s="15">
        <v>32</v>
      </c>
      <c r="C371" s="55">
        <v>1</v>
      </c>
      <c r="D371">
        <f t="shared" si="39"/>
        <v>2</v>
      </c>
      <c r="E371">
        <f t="shared" si="43"/>
        <v>1008102</v>
      </c>
      <c r="F371">
        <f>INDEX(索引!$P$5:$AC$12,MATCH($D371,索引!$M$5:$M$12,0),MATCH(F$6,索引!$P$4:$AC$4,0))*ROUND(VLOOKUP($B371,原始数值!$A:$E,F$2,0)*VLOOKUP($C371,索引!$A:$D,2,0)*VLOOKUP(D371,索引!$M:$X,索引!$T$1,0),F$3)</f>
        <v>0</v>
      </c>
      <c r="G371">
        <f>INDEX(索引!$P$5:$AC$12,MATCH($D371,索引!$M$5:$M$12,0),MATCH(G$6,索引!$P$4:$AC$4,0))*ROUND(VLOOKUP($B371,原始数值!$A:$E,G$2,0)*VLOOKUP($C371,索引!$A:$D,2,0),G$3)</f>
        <v>180</v>
      </c>
      <c r="H371">
        <f>INDEX(索引!$P$5:$AC$12,MATCH($D371,索引!$M$5:$M$12,0),MATCH(H$6,索引!$P$4:$AC$4,0))*ROUND(VLOOKUP($B371,原始数值!$A:$E,H$2,0)*VLOOKUP($C371,索引!$A:$D,2,0),H$3)</f>
        <v>0</v>
      </c>
      <c r="I371">
        <f>INDEX(索引!$P$5:$AC$12,MATCH($D371,索引!$M$5:$M$12,0),MATCH(I$6,索引!$P$4:$AC$4,0))*ROUND(VLOOKUP($B371,原始数值!$A:$E,I$2,0)*VLOOKUP($C371,索引!$A:$D,2,0),I$3)</f>
        <v>0</v>
      </c>
      <c r="J371">
        <f>VLOOKUP($D371,索引!$M:$U,J$2,0)</f>
        <v>0</v>
      </c>
      <c r="K371">
        <f>VLOOKUP($D371,索引!$M:$X,K$2,0)*(VLOOKUP($C371,索引!$A:$I,K$2-5,0)/100)</f>
        <v>0</v>
      </c>
      <c r="L371">
        <f>VLOOKUP($D371,索引!$M:$X,L$2,0)*(VLOOKUP($C371,索引!$A:$I,L$2-5,0)/100)</f>
        <v>0</v>
      </c>
      <c r="M371">
        <f>VLOOKUP($D371,索引!$M:$Y,M$2,0)*(VLOOKUP($C371,索引!$A:$J,M$2-5,0)/100)</f>
        <v>0</v>
      </c>
      <c r="N371">
        <f>VLOOKUP($D371,索引!$M:$Z,N$2,0)*(VLOOKUP($C371,索引!$A:$K,N$2-5,0)/100)</f>
        <v>0</v>
      </c>
      <c r="P371">
        <f t="shared" si="42"/>
        <v>1032102</v>
      </c>
      <c r="Q371" t="str">
        <f t="shared" si="44"/>
        <v>EquipName_1032102</v>
      </c>
      <c r="R371" t="str">
        <f>INDEX(索引!$AF$5:$AI$29,MATCH($B371,索引!$AE$5:$AE$29,0),MATCH($C371,索引!$AF$4:$AI$4))&amp;VLOOKUP($D371,索引!$M$4:$N$12,2,0)</f>
        <v>国王护甲</v>
      </c>
      <c r="S371" t="str">
        <f>INDEX(索引!$AL$5:$AO$29,MATCH($B371,索引!$AK$5:$AK$29,0),MATCH($C371,索引!$AL$4:$AO$4))&amp;" "&amp;VLOOKUP($D371,索引!$M$4:$O$12,3,0)</f>
        <v>King Armor</v>
      </c>
    </row>
    <row r="372" spans="1:19" x14ac:dyDescent="0.2">
      <c r="A372">
        <f t="shared" si="41"/>
        <v>1032103</v>
      </c>
      <c r="B372" s="15">
        <v>32</v>
      </c>
      <c r="C372" s="55">
        <v>1</v>
      </c>
      <c r="D372">
        <f t="shared" si="39"/>
        <v>3</v>
      </c>
      <c r="E372">
        <f t="shared" si="43"/>
        <v>1008103</v>
      </c>
      <c r="F372">
        <f>INDEX(索引!$P$5:$AC$12,MATCH($D372,索引!$M$5:$M$12,0),MATCH(F$6,索引!$P$4:$AC$4,0))*ROUND(VLOOKUP($B372,原始数值!$A:$E,F$2,0)*VLOOKUP($C372,索引!$A:$D,2,0)*VLOOKUP(D372,索引!$M:$X,索引!$T$1,0),F$3)</f>
        <v>0</v>
      </c>
      <c r="G372">
        <f>INDEX(索引!$P$5:$AC$12,MATCH($D372,索引!$M$5:$M$12,0),MATCH(G$6,索引!$P$4:$AC$4,0))*ROUND(VLOOKUP($B372,原始数值!$A:$E,G$2,0)*VLOOKUP($C372,索引!$A:$D,2,0),G$3)</f>
        <v>0</v>
      </c>
      <c r="H372">
        <f>INDEX(索引!$P$5:$AC$12,MATCH($D372,索引!$M$5:$M$12,0),MATCH(H$6,索引!$P$4:$AC$4,0))*ROUND(VLOOKUP($B372,原始数值!$A:$E,H$2,0)*VLOOKUP($C372,索引!$A:$D,2,0),H$3)</f>
        <v>99</v>
      </c>
      <c r="I372">
        <f>INDEX(索引!$P$5:$AC$12,MATCH($D372,索引!$M$5:$M$12,0),MATCH(I$6,索引!$P$4:$AC$4,0))*ROUND(VLOOKUP($B372,原始数值!$A:$E,I$2,0)*VLOOKUP($C372,索引!$A:$D,2,0),I$3)</f>
        <v>0</v>
      </c>
      <c r="J372">
        <f>VLOOKUP($D372,索引!$M:$U,J$2,0)</f>
        <v>0</v>
      </c>
      <c r="K372">
        <f>VLOOKUP($D372,索引!$M:$X,K$2,0)*(VLOOKUP($C372,索引!$A:$I,K$2-5,0)/100)</f>
        <v>0</v>
      </c>
      <c r="L372">
        <f>VLOOKUP($D372,索引!$M:$X,L$2,0)*(VLOOKUP($C372,索引!$A:$I,L$2-5,0)/100)</f>
        <v>0</v>
      </c>
      <c r="M372">
        <f>VLOOKUP($D372,索引!$M:$Y,M$2,0)*(VLOOKUP($C372,索引!$A:$J,M$2-5,0)/100)</f>
        <v>0</v>
      </c>
      <c r="N372">
        <f>VLOOKUP($D372,索引!$M:$Z,N$2,0)*(VLOOKUP($C372,索引!$A:$K,N$2-5,0)/100)</f>
        <v>0</v>
      </c>
      <c r="P372">
        <f t="shared" si="42"/>
        <v>1032103</v>
      </c>
      <c r="Q372" t="str">
        <f t="shared" si="44"/>
        <v>EquipName_1032103</v>
      </c>
      <c r="R372" t="str">
        <f>INDEX(索引!$AF$5:$AI$29,MATCH($B372,索引!$AE$5:$AE$29,0),MATCH($C372,索引!$AF$4:$AI$4))&amp;VLOOKUP($D372,索引!$M$4:$N$12,2,0)</f>
        <v>国王头盔</v>
      </c>
      <c r="S372" t="str">
        <f>INDEX(索引!$AL$5:$AO$29,MATCH($B372,索引!$AK$5:$AK$29,0),MATCH($C372,索引!$AL$4:$AO$4))&amp;" "&amp;VLOOKUP($D372,索引!$M$4:$O$12,3,0)</f>
        <v>King Helmet</v>
      </c>
    </row>
    <row r="373" spans="1:19" x14ac:dyDescent="0.2">
      <c r="A373">
        <f t="shared" si="41"/>
        <v>1032104</v>
      </c>
      <c r="B373" s="15">
        <v>32</v>
      </c>
      <c r="C373" s="55">
        <v>1</v>
      </c>
      <c r="D373">
        <f t="shared" si="39"/>
        <v>4</v>
      </c>
      <c r="E373">
        <f t="shared" si="43"/>
        <v>1008104</v>
      </c>
      <c r="F373">
        <f>INDEX(索引!$P$5:$AC$12,MATCH($D373,索引!$M$5:$M$12,0),MATCH(F$6,索引!$P$4:$AC$4,0))*ROUND(VLOOKUP($B373,原始数值!$A:$E,F$2,0)*VLOOKUP($C373,索引!$A:$D,2,0)*VLOOKUP(D373,索引!$M:$X,索引!$T$1,0),F$3)</f>
        <v>0</v>
      </c>
      <c r="G373">
        <f>INDEX(索引!$P$5:$AC$12,MATCH($D373,索引!$M$5:$M$12,0),MATCH(G$6,索引!$P$4:$AC$4,0))*ROUND(VLOOKUP($B373,原始数值!$A:$E,G$2,0)*VLOOKUP($C373,索引!$A:$D,2,0),G$3)</f>
        <v>0</v>
      </c>
      <c r="H373">
        <f>INDEX(索引!$P$5:$AC$12,MATCH($D373,索引!$M$5:$M$12,0),MATCH(H$6,索引!$P$4:$AC$4,0))*ROUND(VLOOKUP($B373,原始数值!$A:$E,H$2,0)*VLOOKUP($C373,索引!$A:$D,2,0),H$3)</f>
        <v>0</v>
      </c>
      <c r="I373">
        <f>INDEX(索引!$P$5:$AC$12,MATCH($D373,索引!$M$5:$M$12,0),MATCH(I$6,索引!$P$4:$AC$4,0))*ROUND(VLOOKUP($B373,原始数值!$A:$E,I$2,0)*VLOOKUP($C373,索引!$A:$D,2,0),I$3)</f>
        <v>16</v>
      </c>
      <c r="J373">
        <f>VLOOKUP($D373,索引!$M:$U,J$2,0)</f>
        <v>0</v>
      </c>
      <c r="K373">
        <f>VLOOKUP($D373,索引!$M:$X,K$2,0)*(VLOOKUP($C373,索引!$A:$I,K$2-5,0)/100)</f>
        <v>0</v>
      </c>
      <c r="L373">
        <f>VLOOKUP($D373,索引!$M:$X,L$2,0)*(VLOOKUP($C373,索引!$A:$I,L$2-5,0)/100)</f>
        <v>0</v>
      </c>
      <c r="M373">
        <f>VLOOKUP($D373,索引!$M:$Y,M$2,0)*(VLOOKUP($C373,索引!$A:$J,M$2-5,0)/100)</f>
        <v>0</v>
      </c>
      <c r="N373">
        <f>VLOOKUP($D373,索引!$M:$Z,N$2,0)*(VLOOKUP($C373,索引!$A:$K,N$2-5,0)/100)</f>
        <v>0</v>
      </c>
      <c r="P373">
        <f t="shared" si="42"/>
        <v>1032104</v>
      </c>
      <c r="Q373" t="str">
        <f t="shared" si="44"/>
        <v>EquipName_1032104</v>
      </c>
      <c r="R373" t="str">
        <f>INDEX(索引!$AF$5:$AI$29,MATCH($B373,索引!$AE$5:$AE$29,0),MATCH($C373,索引!$AF$4:$AI$4))&amp;VLOOKUP($D373,索引!$M$4:$N$12,2,0)</f>
        <v>国王鞋子</v>
      </c>
      <c r="S373" t="str">
        <f>INDEX(索引!$AL$5:$AO$29,MATCH($B373,索引!$AK$5:$AK$29,0),MATCH($C373,索引!$AL$4:$AO$4))&amp;" "&amp;VLOOKUP($D373,索引!$M$4:$O$12,3,0)</f>
        <v>King Boots</v>
      </c>
    </row>
    <row r="374" spans="1:19" x14ac:dyDescent="0.2">
      <c r="A374">
        <f t="shared" si="41"/>
        <v>1032211</v>
      </c>
      <c r="B374" s="15">
        <v>32</v>
      </c>
      <c r="C374" s="14">
        <f t="shared" ref="C374:C391" si="46">C368+1</f>
        <v>2</v>
      </c>
      <c r="D374">
        <f t="shared" si="39"/>
        <v>11</v>
      </c>
      <c r="E374">
        <f t="shared" si="43"/>
        <v>1008211</v>
      </c>
      <c r="F374">
        <f>INDEX(索引!$P$5:$AC$12,MATCH($D374,索引!$M$5:$M$12,0),MATCH(F$6,索引!$P$4:$AC$4,0))*ROUND(VLOOKUP($B374,原始数值!$A:$E,F$2,0)*VLOOKUP($C374,索引!$A:$D,2,0)*VLOOKUP(D374,索引!$M:$X,索引!$T$1,0),F$3)</f>
        <v>67</v>
      </c>
      <c r="G374">
        <f>INDEX(索引!$P$5:$AC$12,MATCH($D374,索引!$M$5:$M$12,0),MATCH(G$6,索引!$P$4:$AC$4,0))*ROUND(VLOOKUP($B374,原始数值!$A:$E,G$2,0)*VLOOKUP($C374,索引!$A:$D,2,0),G$3)</f>
        <v>0</v>
      </c>
      <c r="H374">
        <f>INDEX(索引!$P$5:$AC$12,MATCH($D374,索引!$M$5:$M$12,0),MATCH(H$6,索引!$P$4:$AC$4,0))*ROUND(VLOOKUP($B374,原始数值!$A:$E,H$2,0)*VLOOKUP($C374,索引!$A:$D,2,0),H$3)</f>
        <v>0</v>
      </c>
      <c r="I374">
        <f>INDEX(索引!$P$5:$AC$12,MATCH($D374,索引!$M$5:$M$12,0),MATCH(I$6,索引!$P$4:$AC$4,0))*ROUND(VLOOKUP($B374,原始数值!$A:$E,I$2,0)*VLOOKUP($C374,索引!$A:$D,2,0),I$3)</f>
        <v>0</v>
      </c>
      <c r="J374">
        <f>VLOOKUP($D374,索引!$M:$U,J$2,0)</f>
        <v>2</v>
      </c>
      <c r="K374">
        <f>VLOOKUP($D374,索引!$M:$X,K$2,0)*(VLOOKUP($C374,索引!$A:$I,K$2-5,0)/100)</f>
        <v>0.15000000000000002</v>
      </c>
      <c r="L374">
        <f>VLOOKUP($D374,索引!$M:$X,L$2,0)*(VLOOKUP($C374,索引!$A:$I,L$2-5,0)/100)</f>
        <v>0</v>
      </c>
      <c r="M374">
        <f>VLOOKUP($D374,索引!$M:$Y,M$2,0)*(VLOOKUP($C374,索引!$A:$J,M$2-5,0)/100)</f>
        <v>0</v>
      </c>
      <c r="N374">
        <f>VLOOKUP($D374,索引!$M:$Z,N$2,0)*(VLOOKUP($C374,索引!$A:$K,N$2-5,0)/100)</f>
        <v>0</v>
      </c>
      <c r="P374">
        <f t="shared" si="42"/>
        <v>1032211</v>
      </c>
      <c r="Q374" t="str">
        <f t="shared" si="44"/>
        <v>EquipName_1032211</v>
      </c>
      <c r="R374" t="str">
        <f>INDEX(索引!$AF$5:$AI$29,MATCH($B374,索引!$AE$5:$AE$29,0),MATCH($C374,索引!$AF$4:$AI$4))&amp;VLOOKUP($D374,索引!$M$4:$N$12,2,0)</f>
        <v>国王剑</v>
      </c>
      <c r="S374" t="str">
        <f>INDEX(索引!$AL$5:$AO$29,MATCH($B374,索引!$AK$5:$AK$29,0),MATCH($C374,索引!$AL$4:$AO$4))&amp;" "&amp;VLOOKUP($D374,索引!$M$4:$O$12,3,0)</f>
        <v>King Sword</v>
      </c>
    </row>
    <row r="375" spans="1:19" x14ac:dyDescent="0.2">
      <c r="A375">
        <f t="shared" si="41"/>
        <v>1032212</v>
      </c>
      <c r="B375" s="15">
        <v>32</v>
      </c>
      <c r="C375" s="14">
        <f t="shared" si="46"/>
        <v>2</v>
      </c>
      <c r="D375">
        <f t="shared" si="39"/>
        <v>12</v>
      </c>
      <c r="E375">
        <f t="shared" si="43"/>
        <v>1008212</v>
      </c>
      <c r="F375">
        <f>INDEX(索引!$P$5:$AC$12,MATCH($D375,索引!$M$5:$M$12,0),MATCH(F$6,索引!$P$4:$AC$4,0))*ROUND(VLOOKUP($B375,原始数值!$A:$E,F$2,0)*VLOOKUP($C375,索引!$A:$D,2,0)*VLOOKUP(D375,索引!$M:$X,索引!$T$1,0),F$3)</f>
        <v>80</v>
      </c>
      <c r="G375">
        <f>INDEX(索引!$P$5:$AC$12,MATCH($D375,索引!$M$5:$M$12,0),MATCH(G$6,索引!$P$4:$AC$4,0))*ROUND(VLOOKUP($B375,原始数值!$A:$E,G$2,0)*VLOOKUP($C375,索引!$A:$D,2,0),G$3)</f>
        <v>0</v>
      </c>
      <c r="H375">
        <f>INDEX(索引!$P$5:$AC$12,MATCH($D375,索引!$M$5:$M$12,0),MATCH(H$6,索引!$P$4:$AC$4,0))*ROUND(VLOOKUP($B375,原始数值!$A:$E,H$2,0)*VLOOKUP($C375,索引!$A:$D,2,0),H$3)</f>
        <v>0</v>
      </c>
      <c r="I375">
        <f>INDEX(索引!$P$5:$AC$12,MATCH($D375,索引!$M$5:$M$12,0),MATCH(I$6,索引!$P$4:$AC$4,0))*ROUND(VLOOKUP($B375,原始数值!$A:$E,I$2,0)*VLOOKUP($C375,索引!$A:$D,2,0),I$3)</f>
        <v>0</v>
      </c>
      <c r="J375">
        <f>VLOOKUP($D375,索引!$M:$U,J$2,0)</f>
        <v>1</v>
      </c>
      <c r="K375">
        <f>VLOOKUP($D375,索引!$M:$X,K$2,0)*(VLOOKUP($C375,索引!$A:$I,K$2-5,0)/100)</f>
        <v>0</v>
      </c>
      <c r="L375">
        <f>VLOOKUP($D375,索引!$M:$X,L$2,0)*(VLOOKUP($C375,索引!$A:$I,L$2-5,0)/100)</f>
        <v>0</v>
      </c>
      <c r="M375">
        <f>VLOOKUP($D375,索引!$M:$Y,M$2,0)*(VLOOKUP($C375,索引!$A:$J,M$2-5,0)/100)</f>
        <v>36</v>
      </c>
      <c r="N375">
        <f>VLOOKUP($D375,索引!$M:$Z,N$2,0)*(VLOOKUP($C375,索引!$A:$K,N$2-5,0)/100)</f>
        <v>0</v>
      </c>
      <c r="P375">
        <f t="shared" si="42"/>
        <v>1032212</v>
      </c>
      <c r="Q375" t="str">
        <f t="shared" si="44"/>
        <v>EquipName_1032212</v>
      </c>
      <c r="R375" t="str">
        <f>INDEX(索引!$AF$5:$AI$29,MATCH($B375,索引!$AE$5:$AE$29,0),MATCH($C375,索引!$AF$4:$AI$4))&amp;VLOOKUP($D375,索引!$M$4:$N$12,2,0)</f>
        <v>国王杖</v>
      </c>
      <c r="S375" t="str">
        <f>INDEX(索引!$AL$5:$AO$29,MATCH($B375,索引!$AK$5:$AK$29,0),MATCH($C375,索引!$AL$4:$AO$4))&amp;" "&amp;VLOOKUP($D375,索引!$M$4:$O$12,3,0)</f>
        <v>King Staff</v>
      </c>
    </row>
    <row r="376" spans="1:19" x14ac:dyDescent="0.2">
      <c r="A376">
        <f t="shared" si="41"/>
        <v>1032213</v>
      </c>
      <c r="B376" s="15">
        <v>32</v>
      </c>
      <c r="C376" s="14">
        <f t="shared" si="46"/>
        <v>2</v>
      </c>
      <c r="D376">
        <f t="shared" si="39"/>
        <v>13</v>
      </c>
      <c r="E376">
        <f t="shared" si="43"/>
        <v>1008213</v>
      </c>
      <c r="F376">
        <f>INDEX(索引!$P$5:$AC$12,MATCH($D376,索引!$M$5:$M$12,0),MATCH(F$6,索引!$P$4:$AC$4,0))*ROUND(VLOOKUP($B376,原始数值!$A:$E,F$2,0)*VLOOKUP($C376,索引!$A:$D,2,0)*VLOOKUP(D376,索引!$M:$X,索引!$T$1,0),F$3)</f>
        <v>74</v>
      </c>
      <c r="G376">
        <f>INDEX(索引!$P$5:$AC$12,MATCH($D376,索引!$M$5:$M$12,0),MATCH(G$6,索引!$P$4:$AC$4,0))*ROUND(VLOOKUP($B376,原始数值!$A:$E,G$2,0)*VLOOKUP($C376,索引!$A:$D,2,0),G$3)</f>
        <v>0</v>
      </c>
      <c r="H376">
        <f>INDEX(索引!$P$5:$AC$12,MATCH($D376,索引!$M$5:$M$12,0),MATCH(H$6,索引!$P$4:$AC$4,0))*ROUND(VLOOKUP($B376,原始数值!$A:$E,H$2,0)*VLOOKUP($C376,索引!$A:$D,2,0),H$3)</f>
        <v>0</v>
      </c>
      <c r="I376">
        <f>INDEX(索引!$P$5:$AC$12,MATCH($D376,索引!$M$5:$M$12,0),MATCH(I$6,索引!$P$4:$AC$4,0))*ROUND(VLOOKUP($B376,原始数值!$A:$E,I$2,0)*VLOOKUP($C376,索引!$A:$D,2,0),I$3)</f>
        <v>0</v>
      </c>
      <c r="J376">
        <f>VLOOKUP($D376,索引!$M:$U,J$2,0)</f>
        <v>1.75</v>
      </c>
      <c r="K376">
        <f>VLOOKUP($D376,索引!$M:$X,K$2,0)*(VLOOKUP($C376,索引!$A:$I,K$2-5,0)/100)</f>
        <v>0</v>
      </c>
      <c r="L376">
        <f>VLOOKUP($D376,索引!$M:$X,L$2,0)*(VLOOKUP($C376,索引!$A:$I,L$2-5,0)/100)</f>
        <v>48</v>
      </c>
      <c r="M376">
        <f>VLOOKUP($D376,索引!$M:$Y,M$2,0)*(VLOOKUP($C376,索引!$A:$J,M$2-5,0)/100)</f>
        <v>0</v>
      </c>
      <c r="N376">
        <f>VLOOKUP($D376,索引!$M:$Z,N$2,0)*(VLOOKUP($C376,索引!$A:$K,N$2-5,0)/100)</f>
        <v>0</v>
      </c>
      <c r="P376">
        <f t="shared" si="42"/>
        <v>1032213</v>
      </c>
      <c r="Q376" t="str">
        <f t="shared" si="44"/>
        <v>EquipName_1032213</v>
      </c>
      <c r="R376" t="str">
        <f>INDEX(索引!$AF$5:$AI$29,MATCH($B376,索引!$AE$5:$AE$29,0),MATCH($C376,索引!$AF$4:$AI$4))&amp;VLOOKUP($D376,索引!$M$4:$N$12,2,0)</f>
        <v>国王弓</v>
      </c>
      <c r="S376" t="str">
        <f>INDEX(索引!$AL$5:$AO$29,MATCH($B376,索引!$AK$5:$AK$29,0),MATCH($C376,索引!$AL$4:$AO$4))&amp;" "&amp;VLOOKUP($D376,索引!$M$4:$O$12,3,0)</f>
        <v>King Bow</v>
      </c>
    </row>
    <row r="377" spans="1:19" x14ac:dyDescent="0.2">
      <c r="A377">
        <f t="shared" si="41"/>
        <v>1032202</v>
      </c>
      <c r="B377" s="15">
        <v>32</v>
      </c>
      <c r="C377" s="14">
        <f t="shared" si="46"/>
        <v>2</v>
      </c>
      <c r="D377">
        <f t="shared" si="39"/>
        <v>2</v>
      </c>
      <c r="E377">
        <f t="shared" si="43"/>
        <v>1008202</v>
      </c>
      <c r="F377">
        <f>INDEX(索引!$P$5:$AC$12,MATCH($D377,索引!$M$5:$M$12,0),MATCH(F$6,索引!$P$4:$AC$4,0))*ROUND(VLOOKUP($B377,原始数值!$A:$E,F$2,0)*VLOOKUP($C377,索引!$A:$D,2,0)*VLOOKUP(D377,索引!$M:$X,索引!$T$1,0),F$3)</f>
        <v>0</v>
      </c>
      <c r="G377">
        <f>INDEX(索引!$P$5:$AC$12,MATCH($D377,索引!$M$5:$M$12,0),MATCH(G$6,索引!$P$4:$AC$4,0))*ROUND(VLOOKUP($B377,原始数值!$A:$E,G$2,0)*VLOOKUP($C377,索引!$A:$D,2,0),G$3)</f>
        <v>360</v>
      </c>
      <c r="H377">
        <f>INDEX(索引!$P$5:$AC$12,MATCH($D377,索引!$M$5:$M$12,0),MATCH(H$6,索引!$P$4:$AC$4,0))*ROUND(VLOOKUP($B377,原始数值!$A:$E,H$2,0)*VLOOKUP($C377,索引!$A:$D,2,0),H$3)</f>
        <v>0</v>
      </c>
      <c r="I377">
        <f>INDEX(索引!$P$5:$AC$12,MATCH($D377,索引!$M$5:$M$12,0),MATCH(I$6,索引!$P$4:$AC$4,0))*ROUND(VLOOKUP($B377,原始数值!$A:$E,I$2,0)*VLOOKUP($C377,索引!$A:$D,2,0),I$3)</f>
        <v>0</v>
      </c>
      <c r="J377">
        <f>VLOOKUP($D377,索引!$M:$U,J$2,0)</f>
        <v>0</v>
      </c>
      <c r="K377">
        <f>VLOOKUP($D377,索引!$M:$X,K$2,0)*(VLOOKUP($C377,索引!$A:$I,K$2-5,0)/100)</f>
        <v>0</v>
      </c>
      <c r="L377">
        <f>VLOOKUP($D377,索引!$M:$X,L$2,0)*(VLOOKUP($C377,索引!$A:$I,L$2-5,0)/100)</f>
        <v>0</v>
      </c>
      <c r="M377">
        <f>VLOOKUP($D377,索引!$M:$Y,M$2,0)*(VLOOKUP($C377,索引!$A:$J,M$2-5,0)/100)</f>
        <v>0</v>
      </c>
      <c r="N377">
        <f>VLOOKUP($D377,索引!$M:$Z,N$2,0)*(VLOOKUP($C377,索引!$A:$K,N$2-5,0)/100)</f>
        <v>0</v>
      </c>
      <c r="P377">
        <f t="shared" si="42"/>
        <v>1032202</v>
      </c>
      <c r="Q377" t="str">
        <f t="shared" si="44"/>
        <v>EquipName_1032202</v>
      </c>
      <c r="R377" t="str">
        <f>INDEX(索引!$AF$5:$AI$29,MATCH($B377,索引!$AE$5:$AE$29,0),MATCH($C377,索引!$AF$4:$AI$4))&amp;VLOOKUP($D377,索引!$M$4:$N$12,2,0)</f>
        <v>国王护甲</v>
      </c>
      <c r="S377" t="str">
        <f>INDEX(索引!$AL$5:$AO$29,MATCH($B377,索引!$AK$5:$AK$29,0),MATCH($C377,索引!$AL$4:$AO$4))&amp;" "&amp;VLOOKUP($D377,索引!$M$4:$O$12,3,0)</f>
        <v>King Armor</v>
      </c>
    </row>
    <row r="378" spans="1:19" x14ac:dyDescent="0.2">
      <c r="A378">
        <f t="shared" si="41"/>
        <v>1032203</v>
      </c>
      <c r="B378" s="15">
        <v>32</v>
      </c>
      <c r="C378" s="14">
        <f t="shared" si="46"/>
        <v>2</v>
      </c>
      <c r="D378">
        <f t="shared" si="39"/>
        <v>3</v>
      </c>
      <c r="E378">
        <f t="shared" si="43"/>
        <v>1008203</v>
      </c>
      <c r="F378">
        <f>INDEX(索引!$P$5:$AC$12,MATCH($D378,索引!$M$5:$M$12,0),MATCH(F$6,索引!$P$4:$AC$4,0))*ROUND(VLOOKUP($B378,原始数值!$A:$E,F$2,0)*VLOOKUP($C378,索引!$A:$D,2,0)*VLOOKUP(D378,索引!$M:$X,索引!$T$1,0),F$3)</f>
        <v>0</v>
      </c>
      <c r="G378">
        <f>INDEX(索引!$P$5:$AC$12,MATCH($D378,索引!$M$5:$M$12,0),MATCH(G$6,索引!$P$4:$AC$4,0))*ROUND(VLOOKUP($B378,原始数值!$A:$E,G$2,0)*VLOOKUP($C378,索引!$A:$D,2,0),G$3)</f>
        <v>0</v>
      </c>
      <c r="H378">
        <f>INDEX(索引!$P$5:$AC$12,MATCH($D378,索引!$M$5:$M$12,0),MATCH(H$6,索引!$P$4:$AC$4,0))*ROUND(VLOOKUP($B378,原始数值!$A:$E,H$2,0)*VLOOKUP($C378,索引!$A:$D,2,0),H$3)</f>
        <v>198</v>
      </c>
      <c r="I378">
        <f>INDEX(索引!$P$5:$AC$12,MATCH($D378,索引!$M$5:$M$12,0),MATCH(I$6,索引!$P$4:$AC$4,0))*ROUND(VLOOKUP($B378,原始数值!$A:$E,I$2,0)*VLOOKUP($C378,索引!$A:$D,2,0),I$3)</f>
        <v>0</v>
      </c>
      <c r="J378">
        <f>VLOOKUP($D378,索引!$M:$U,J$2,0)</f>
        <v>0</v>
      </c>
      <c r="K378">
        <f>VLOOKUP($D378,索引!$M:$X,K$2,0)*(VLOOKUP($C378,索引!$A:$I,K$2-5,0)/100)</f>
        <v>0</v>
      </c>
      <c r="L378">
        <f>VLOOKUP($D378,索引!$M:$X,L$2,0)*(VLOOKUP($C378,索引!$A:$I,L$2-5,0)/100)</f>
        <v>0</v>
      </c>
      <c r="M378">
        <f>VLOOKUP($D378,索引!$M:$Y,M$2,0)*(VLOOKUP($C378,索引!$A:$J,M$2-5,0)/100)</f>
        <v>0</v>
      </c>
      <c r="N378">
        <f>VLOOKUP($D378,索引!$M:$Z,N$2,0)*(VLOOKUP($C378,索引!$A:$K,N$2-5,0)/100)</f>
        <v>0</v>
      </c>
      <c r="P378">
        <f t="shared" si="42"/>
        <v>1032203</v>
      </c>
      <c r="Q378" t="str">
        <f t="shared" si="44"/>
        <v>EquipName_1032203</v>
      </c>
      <c r="R378" t="str">
        <f>INDEX(索引!$AF$5:$AI$29,MATCH($B378,索引!$AE$5:$AE$29,0),MATCH($C378,索引!$AF$4:$AI$4))&amp;VLOOKUP($D378,索引!$M$4:$N$12,2,0)</f>
        <v>国王头盔</v>
      </c>
      <c r="S378" t="str">
        <f>INDEX(索引!$AL$5:$AO$29,MATCH($B378,索引!$AK$5:$AK$29,0),MATCH($C378,索引!$AL$4:$AO$4))&amp;" "&amp;VLOOKUP($D378,索引!$M$4:$O$12,3,0)</f>
        <v>King Helmet</v>
      </c>
    </row>
    <row r="379" spans="1:19" x14ac:dyDescent="0.2">
      <c r="A379">
        <f t="shared" si="41"/>
        <v>1032204</v>
      </c>
      <c r="B379" s="15">
        <v>32</v>
      </c>
      <c r="C379" s="14">
        <f t="shared" si="46"/>
        <v>2</v>
      </c>
      <c r="D379">
        <f t="shared" si="39"/>
        <v>4</v>
      </c>
      <c r="E379">
        <f t="shared" si="43"/>
        <v>1008204</v>
      </c>
      <c r="F379">
        <f>INDEX(索引!$P$5:$AC$12,MATCH($D379,索引!$M$5:$M$12,0),MATCH(F$6,索引!$P$4:$AC$4,0))*ROUND(VLOOKUP($B379,原始数值!$A:$E,F$2,0)*VLOOKUP($C379,索引!$A:$D,2,0)*VLOOKUP(D379,索引!$M:$X,索引!$T$1,0),F$3)</f>
        <v>0</v>
      </c>
      <c r="G379">
        <f>INDEX(索引!$P$5:$AC$12,MATCH($D379,索引!$M$5:$M$12,0),MATCH(G$6,索引!$P$4:$AC$4,0))*ROUND(VLOOKUP($B379,原始数值!$A:$E,G$2,0)*VLOOKUP($C379,索引!$A:$D,2,0),G$3)</f>
        <v>0</v>
      </c>
      <c r="H379">
        <f>INDEX(索引!$P$5:$AC$12,MATCH($D379,索引!$M$5:$M$12,0),MATCH(H$6,索引!$P$4:$AC$4,0))*ROUND(VLOOKUP($B379,原始数值!$A:$E,H$2,0)*VLOOKUP($C379,索引!$A:$D,2,0),H$3)</f>
        <v>0</v>
      </c>
      <c r="I379">
        <f>INDEX(索引!$P$5:$AC$12,MATCH($D379,索引!$M$5:$M$12,0),MATCH(I$6,索引!$P$4:$AC$4,0))*ROUND(VLOOKUP($B379,原始数值!$A:$E,I$2,0)*VLOOKUP($C379,索引!$A:$D,2,0),I$3)</f>
        <v>32</v>
      </c>
      <c r="J379">
        <f>VLOOKUP($D379,索引!$M:$U,J$2,0)</f>
        <v>0</v>
      </c>
      <c r="K379">
        <f>VLOOKUP($D379,索引!$M:$X,K$2,0)*(VLOOKUP($C379,索引!$A:$I,K$2-5,0)/100)</f>
        <v>0</v>
      </c>
      <c r="L379">
        <f>VLOOKUP($D379,索引!$M:$X,L$2,0)*(VLOOKUP($C379,索引!$A:$I,L$2-5,0)/100)</f>
        <v>0</v>
      </c>
      <c r="M379">
        <f>VLOOKUP($D379,索引!$M:$Y,M$2,0)*(VLOOKUP($C379,索引!$A:$J,M$2-5,0)/100)</f>
        <v>0</v>
      </c>
      <c r="N379">
        <f>VLOOKUP($D379,索引!$M:$Z,N$2,0)*(VLOOKUP($C379,索引!$A:$K,N$2-5,0)/100)</f>
        <v>0</v>
      </c>
      <c r="P379">
        <f t="shared" si="42"/>
        <v>1032204</v>
      </c>
      <c r="Q379" t="str">
        <f t="shared" si="44"/>
        <v>EquipName_1032204</v>
      </c>
      <c r="R379" t="str">
        <f>INDEX(索引!$AF$5:$AI$29,MATCH($B379,索引!$AE$5:$AE$29,0),MATCH($C379,索引!$AF$4:$AI$4))&amp;VLOOKUP($D379,索引!$M$4:$N$12,2,0)</f>
        <v>国王鞋子</v>
      </c>
      <c r="S379" t="str">
        <f>INDEX(索引!$AL$5:$AO$29,MATCH($B379,索引!$AK$5:$AK$29,0),MATCH($C379,索引!$AL$4:$AO$4))&amp;" "&amp;VLOOKUP($D379,索引!$M$4:$O$12,3,0)</f>
        <v>King Boots</v>
      </c>
    </row>
    <row r="380" spans="1:19" x14ac:dyDescent="0.2">
      <c r="A380">
        <f t="shared" si="41"/>
        <v>1032311</v>
      </c>
      <c r="B380" s="15">
        <v>32</v>
      </c>
      <c r="C380" s="30">
        <f t="shared" si="46"/>
        <v>3</v>
      </c>
      <c r="D380">
        <f t="shared" si="39"/>
        <v>11</v>
      </c>
      <c r="E380">
        <f t="shared" si="43"/>
        <v>1008311</v>
      </c>
      <c r="F380">
        <f>INDEX(索引!$P$5:$AC$12,MATCH($D380,索引!$M$5:$M$12,0),MATCH(F$6,索引!$P$4:$AC$4,0))*ROUND(VLOOKUP($B380,原始数值!$A:$E,F$2,0)*VLOOKUP($C380,索引!$A:$D,2,0)*VLOOKUP(D380,索引!$M:$X,索引!$T$1,0),F$3)</f>
        <v>101</v>
      </c>
      <c r="G380">
        <f>INDEX(索引!$P$5:$AC$12,MATCH($D380,索引!$M$5:$M$12,0),MATCH(G$6,索引!$P$4:$AC$4,0))*ROUND(VLOOKUP($B380,原始数值!$A:$E,G$2,0)*VLOOKUP($C380,索引!$A:$D,2,0),G$3)</f>
        <v>0</v>
      </c>
      <c r="H380">
        <f>INDEX(索引!$P$5:$AC$12,MATCH($D380,索引!$M$5:$M$12,0),MATCH(H$6,索引!$P$4:$AC$4,0))*ROUND(VLOOKUP($B380,原始数值!$A:$E,H$2,0)*VLOOKUP($C380,索引!$A:$D,2,0),H$3)</f>
        <v>0</v>
      </c>
      <c r="I380">
        <f>INDEX(索引!$P$5:$AC$12,MATCH($D380,索引!$M$5:$M$12,0),MATCH(I$6,索引!$P$4:$AC$4,0))*ROUND(VLOOKUP($B380,原始数值!$A:$E,I$2,0)*VLOOKUP($C380,索引!$A:$D,2,0),I$3)</f>
        <v>0</v>
      </c>
      <c r="J380">
        <f>VLOOKUP($D380,索引!$M:$U,J$2,0)</f>
        <v>2</v>
      </c>
      <c r="K380">
        <f>VLOOKUP($D380,索引!$M:$X,K$2,0)*(VLOOKUP($C380,索引!$A:$I,K$2-5,0)/100)</f>
        <v>0.2</v>
      </c>
      <c r="L380">
        <f>VLOOKUP($D380,索引!$M:$X,L$2,0)*(VLOOKUP($C380,索引!$A:$I,L$2-5,0)/100)</f>
        <v>0</v>
      </c>
      <c r="M380">
        <f>VLOOKUP($D380,索引!$M:$Y,M$2,0)*(VLOOKUP($C380,索引!$A:$J,M$2-5,0)/100)</f>
        <v>0</v>
      </c>
      <c r="N380">
        <f>VLOOKUP($D380,索引!$M:$Z,N$2,0)*(VLOOKUP($C380,索引!$A:$K,N$2-5,0)/100)</f>
        <v>0</v>
      </c>
      <c r="P380">
        <f t="shared" si="42"/>
        <v>1032311</v>
      </c>
      <c r="Q380" t="str">
        <f t="shared" si="44"/>
        <v>EquipName_1032311</v>
      </c>
      <c r="R380" t="str">
        <f>INDEX(索引!$AF$5:$AI$29,MATCH($B380,索引!$AE$5:$AE$29,0),MATCH($C380,索引!$AF$4:$AI$4))&amp;VLOOKUP($D380,索引!$M$4:$N$12,2,0)</f>
        <v>国王剑</v>
      </c>
      <c r="S380" t="str">
        <f>INDEX(索引!$AL$5:$AO$29,MATCH($B380,索引!$AK$5:$AK$29,0),MATCH($C380,索引!$AL$4:$AO$4))&amp;" "&amp;VLOOKUP($D380,索引!$M$4:$O$12,3,0)</f>
        <v>King Sword</v>
      </c>
    </row>
    <row r="381" spans="1:19" x14ac:dyDescent="0.2">
      <c r="A381">
        <f t="shared" si="41"/>
        <v>1032312</v>
      </c>
      <c r="B381" s="15">
        <v>32</v>
      </c>
      <c r="C381" s="30">
        <f t="shared" si="46"/>
        <v>3</v>
      </c>
      <c r="D381">
        <f t="shared" si="39"/>
        <v>12</v>
      </c>
      <c r="E381">
        <f t="shared" si="43"/>
        <v>1008312</v>
      </c>
      <c r="F381">
        <f>INDEX(索引!$P$5:$AC$12,MATCH($D381,索引!$M$5:$M$12,0),MATCH(F$6,索引!$P$4:$AC$4,0))*ROUND(VLOOKUP($B381,原始数值!$A:$E,F$2,0)*VLOOKUP($C381,索引!$A:$D,2,0)*VLOOKUP(D381,索引!$M:$X,索引!$T$1,0),F$3)</f>
        <v>121</v>
      </c>
      <c r="G381">
        <f>INDEX(索引!$P$5:$AC$12,MATCH($D381,索引!$M$5:$M$12,0),MATCH(G$6,索引!$P$4:$AC$4,0))*ROUND(VLOOKUP($B381,原始数值!$A:$E,G$2,0)*VLOOKUP($C381,索引!$A:$D,2,0),G$3)</f>
        <v>0</v>
      </c>
      <c r="H381">
        <f>INDEX(索引!$P$5:$AC$12,MATCH($D381,索引!$M$5:$M$12,0),MATCH(H$6,索引!$P$4:$AC$4,0))*ROUND(VLOOKUP($B381,原始数值!$A:$E,H$2,0)*VLOOKUP($C381,索引!$A:$D,2,0),H$3)</f>
        <v>0</v>
      </c>
      <c r="I381">
        <f>INDEX(索引!$P$5:$AC$12,MATCH($D381,索引!$M$5:$M$12,0),MATCH(I$6,索引!$P$4:$AC$4,0))*ROUND(VLOOKUP($B381,原始数值!$A:$E,I$2,0)*VLOOKUP($C381,索引!$A:$D,2,0),I$3)</f>
        <v>0</v>
      </c>
      <c r="J381">
        <f>VLOOKUP($D381,索引!$M:$U,J$2,0)</f>
        <v>1</v>
      </c>
      <c r="K381">
        <f>VLOOKUP($D381,索引!$M:$X,K$2,0)*(VLOOKUP($C381,索引!$A:$I,K$2-5,0)/100)</f>
        <v>0</v>
      </c>
      <c r="L381">
        <f>VLOOKUP($D381,索引!$M:$X,L$2,0)*(VLOOKUP($C381,索引!$A:$I,L$2-5,0)/100)</f>
        <v>0</v>
      </c>
      <c r="M381">
        <f>VLOOKUP($D381,索引!$M:$Y,M$2,0)*(VLOOKUP($C381,索引!$A:$J,M$2-5,0)/100)</f>
        <v>42</v>
      </c>
      <c r="N381">
        <f>VLOOKUP($D381,索引!$M:$Z,N$2,0)*(VLOOKUP($C381,索引!$A:$K,N$2-5,0)/100)</f>
        <v>0</v>
      </c>
      <c r="P381">
        <f t="shared" si="42"/>
        <v>1032312</v>
      </c>
      <c r="Q381" t="str">
        <f t="shared" si="44"/>
        <v>EquipName_1032312</v>
      </c>
      <c r="R381" t="str">
        <f>INDEX(索引!$AF$5:$AI$29,MATCH($B381,索引!$AE$5:$AE$29,0),MATCH($C381,索引!$AF$4:$AI$4))&amp;VLOOKUP($D381,索引!$M$4:$N$12,2,0)</f>
        <v>国王杖</v>
      </c>
      <c r="S381" t="str">
        <f>INDEX(索引!$AL$5:$AO$29,MATCH($B381,索引!$AK$5:$AK$29,0),MATCH($C381,索引!$AL$4:$AO$4))&amp;" "&amp;VLOOKUP($D381,索引!$M$4:$O$12,3,0)</f>
        <v>King Staff</v>
      </c>
    </row>
    <row r="382" spans="1:19" x14ac:dyDescent="0.2">
      <c r="A382">
        <f t="shared" si="41"/>
        <v>1032313</v>
      </c>
      <c r="B382" s="15">
        <v>32</v>
      </c>
      <c r="C382" s="30">
        <f t="shared" si="46"/>
        <v>3</v>
      </c>
      <c r="D382">
        <f t="shared" ref="D382:D445" si="47">D376</f>
        <v>13</v>
      </c>
      <c r="E382">
        <f t="shared" si="43"/>
        <v>1008313</v>
      </c>
      <c r="F382">
        <f>INDEX(索引!$P$5:$AC$12,MATCH($D382,索引!$M$5:$M$12,0),MATCH(F$6,索引!$P$4:$AC$4,0))*ROUND(VLOOKUP($B382,原始数值!$A:$E,F$2,0)*VLOOKUP($C382,索引!$A:$D,2,0)*VLOOKUP(D382,索引!$M:$X,索引!$T$1,0),F$3)</f>
        <v>111</v>
      </c>
      <c r="G382">
        <f>INDEX(索引!$P$5:$AC$12,MATCH($D382,索引!$M$5:$M$12,0),MATCH(G$6,索引!$P$4:$AC$4,0))*ROUND(VLOOKUP($B382,原始数值!$A:$E,G$2,0)*VLOOKUP($C382,索引!$A:$D,2,0),G$3)</f>
        <v>0</v>
      </c>
      <c r="H382">
        <f>INDEX(索引!$P$5:$AC$12,MATCH($D382,索引!$M$5:$M$12,0),MATCH(H$6,索引!$P$4:$AC$4,0))*ROUND(VLOOKUP($B382,原始数值!$A:$E,H$2,0)*VLOOKUP($C382,索引!$A:$D,2,0),H$3)</f>
        <v>0</v>
      </c>
      <c r="I382">
        <f>INDEX(索引!$P$5:$AC$12,MATCH($D382,索引!$M$5:$M$12,0),MATCH(I$6,索引!$P$4:$AC$4,0))*ROUND(VLOOKUP($B382,原始数值!$A:$E,I$2,0)*VLOOKUP($C382,索引!$A:$D,2,0),I$3)</f>
        <v>0</v>
      </c>
      <c r="J382">
        <f>VLOOKUP($D382,索引!$M:$U,J$2,0)</f>
        <v>1.75</v>
      </c>
      <c r="K382">
        <f>VLOOKUP($D382,索引!$M:$X,K$2,0)*(VLOOKUP($C382,索引!$A:$I,K$2-5,0)/100)</f>
        <v>0</v>
      </c>
      <c r="L382">
        <f>VLOOKUP($D382,索引!$M:$X,L$2,0)*(VLOOKUP($C382,索引!$A:$I,L$2-5,0)/100)</f>
        <v>56</v>
      </c>
      <c r="M382">
        <f>VLOOKUP($D382,索引!$M:$Y,M$2,0)*(VLOOKUP($C382,索引!$A:$J,M$2-5,0)/100)</f>
        <v>0</v>
      </c>
      <c r="N382">
        <f>VLOOKUP($D382,索引!$M:$Z,N$2,0)*(VLOOKUP($C382,索引!$A:$K,N$2-5,0)/100)</f>
        <v>0</v>
      </c>
      <c r="P382">
        <f t="shared" si="42"/>
        <v>1032313</v>
      </c>
      <c r="Q382" t="str">
        <f t="shared" si="44"/>
        <v>EquipName_1032313</v>
      </c>
      <c r="R382" t="str">
        <f>INDEX(索引!$AF$5:$AI$29,MATCH($B382,索引!$AE$5:$AE$29,0),MATCH($C382,索引!$AF$4:$AI$4))&amp;VLOOKUP($D382,索引!$M$4:$N$12,2,0)</f>
        <v>国王弓</v>
      </c>
      <c r="S382" t="str">
        <f>INDEX(索引!$AL$5:$AO$29,MATCH($B382,索引!$AK$5:$AK$29,0),MATCH($C382,索引!$AL$4:$AO$4))&amp;" "&amp;VLOOKUP($D382,索引!$M$4:$O$12,3,0)</f>
        <v>King Bow</v>
      </c>
    </row>
    <row r="383" spans="1:19" x14ac:dyDescent="0.2">
      <c r="A383">
        <f t="shared" si="41"/>
        <v>1032302</v>
      </c>
      <c r="B383" s="15">
        <v>32</v>
      </c>
      <c r="C383" s="30">
        <f t="shared" si="46"/>
        <v>3</v>
      </c>
      <c r="D383">
        <f t="shared" si="47"/>
        <v>2</v>
      </c>
      <c r="E383">
        <f t="shared" si="43"/>
        <v>1008302</v>
      </c>
      <c r="F383">
        <f>INDEX(索引!$P$5:$AC$12,MATCH($D383,索引!$M$5:$M$12,0),MATCH(F$6,索引!$P$4:$AC$4,0))*ROUND(VLOOKUP($B383,原始数值!$A:$E,F$2,0)*VLOOKUP($C383,索引!$A:$D,2,0)*VLOOKUP(D383,索引!$M:$X,索引!$T$1,0),F$3)</f>
        <v>0</v>
      </c>
      <c r="G383">
        <f>INDEX(索引!$P$5:$AC$12,MATCH($D383,索引!$M$5:$M$12,0),MATCH(G$6,索引!$P$4:$AC$4,0))*ROUND(VLOOKUP($B383,原始数值!$A:$E,G$2,0)*VLOOKUP($C383,索引!$A:$D,2,0),G$3)</f>
        <v>540</v>
      </c>
      <c r="H383">
        <f>INDEX(索引!$P$5:$AC$12,MATCH($D383,索引!$M$5:$M$12,0),MATCH(H$6,索引!$P$4:$AC$4,0))*ROUND(VLOOKUP($B383,原始数值!$A:$E,H$2,0)*VLOOKUP($C383,索引!$A:$D,2,0),H$3)</f>
        <v>0</v>
      </c>
      <c r="I383">
        <f>INDEX(索引!$P$5:$AC$12,MATCH($D383,索引!$M$5:$M$12,0),MATCH(I$6,索引!$P$4:$AC$4,0))*ROUND(VLOOKUP($B383,原始数值!$A:$E,I$2,0)*VLOOKUP($C383,索引!$A:$D,2,0),I$3)</f>
        <v>0</v>
      </c>
      <c r="J383">
        <f>VLOOKUP($D383,索引!$M:$U,J$2,0)</f>
        <v>0</v>
      </c>
      <c r="K383">
        <f>VLOOKUP($D383,索引!$M:$X,K$2,0)*(VLOOKUP($C383,索引!$A:$I,K$2-5,0)/100)</f>
        <v>0</v>
      </c>
      <c r="L383">
        <f>VLOOKUP($D383,索引!$M:$X,L$2,0)*(VLOOKUP($C383,索引!$A:$I,L$2-5,0)/100)</f>
        <v>0</v>
      </c>
      <c r="M383">
        <f>VLOOKUP($D383,索引!$M:$Y,M$2,0)*(VLOOKUP($C383,索引!$A:$J,M$2-5,0)/100)</f>
        <v>0</v>
      </c>
      <c r="N383">
        <f>VLOOKUP($D383,索引!$M:$Z,N$2,0)*(VLOOKUP($C383,索引!$A:$K,N$2-5,0)/100)</f>
        <v>0</v>
      </c>
      <c r="P383">
        <f t="shared" si="42"/>
        <v>1032302</v>
      </c>
      <c r="Q383" t="str">
        <f t="shared" si="44"/>
        <v>EquipName_1032302</v>
      </c>
      <c r="R383" t="str">
        <f>INDEX(索引!$AF$5:$AI$29,MATCH($B383,索引!$AE$5:$AE$29,0),MATCH($C383,索引!$AF$4:$AI$4))&amp;VLOOKUP($D383,索引!$M$4:$N$12,2,0)</f>
        <v>国王护甲</v>
      </c>
      <c r="S383" t="str">
        <f>INDEX(索引!$AL$5:$AO$29,MATCH($B383,索引!$AK$5:$AK$29,0),MATCH($C383,索引!$AL$4:$AO$4))&amp;" "&amp;VLOOKUP($D383,索引!$M$4:$O$12,3,0)</f>
        <v>King Armor</v>
      </c>
    </row>
    <row r="384" spans="1:19" x14ac:dyDescent="0.2">
      <c r="A384">
        <f t="shared" si="41"/>
        <v>1032303</v>
      </c>
      <c r="B384" s="15">
        <v>32</v>
      </c>
      <c r="C384" s="30">
        <f t="shared" si="46"/>
        <v>3</v>
      </c>
      <c r="D384">
        <f t="shared" si="47"/>
        <v>3</v>
      </c>
      <c r="E384">
        <f t="shared" si="43"/>
        <v>1008303</v>
      </c>
      <c r="F384">
        <f>INDEX(索引!$P$5:$AC$12,MATCH($D384,索引!$M$5:$M$12,0),MATCH(F$6,索引!$P$4:$AC$4,0))*ROUND(VLOOKUP($B384,原始数值!$A:$E,F$2,0)*VLOOKUP($C384,索引!$A:$D,2,0)*VLOOKUP(D384,索引!$M:$X,索引!$T$1,0),F$3)</f>
        <v>0</v>
      </c>
      <c r="G384">
        <f>INDEX(索引!$P$5:$AC$12,MATCH($D384,索引!$M$5:$M$12,0),MATCH(G$6,索引!$P$4:$AC$4,0))*ROUND(VLOOKUP($B384,原始数值!$A:$E,G$2,0)*VLOOKUP($C384,索引!$A:$D,2,0),G$3)</f>
        <v>0</v>
      </c>
      <c r="H384">
        <f>INDEX(索引!$P$5:$AC$12,MATCH($D384,索引!$M$5:$M$12,0),MATCH(H$6,索引!$P$4:$AC$4,0))*ROUND(VLOOKUP($B384,原始数值!$A:$E,H$2,0)*VLOOKUP($C384,索引!$A:$D,2,0),H$3)</f>
        <v>297</v>
      </c>
      <c r="I384">
        <f>INDEX(索引!$P$5:$AC$12,MATCH($D384,索引!$M$5:$M$12,0),MATCH(I$6,索引!$P$4:$AC$4,0))*ROUND(VLOOKUP($B384,原始数值!$A:$E,I$2,0)*VLOOKUP($C384,索引!$A:$D,2,0),I$3)</f>
        <v>0</v>
      </c>
      <c r="J384">
        <f>VLOOKUP($D384,索引!$M:$U,J$2,0)</f>
        <v>0</v>
      </c>
      <c r="K384">
        <f>VLOOKUP($D384,索引!$M:$X,K$2,0)*(VLOOKUP($C384,索引!$A:$I,K$2-5,0)/100)</f>
        <v>0</v>
      </c>
      <c r="L384">
        <f>VLOOKUP($D384,索引!$M:$X,L$2,0)*(VLOOKUP($C384,索引!$A:$I,L$2-5,0)/100)</f>
        <v>0</v>
      </c>
      <c r="M384">
        <f>VLOOKUP($D384,索引!$M:$Y,M$2,0)*(VLOOKUP($C384,索引!$A:$J,M$2-5,0)/100)</f>
        <v>0</v>
      </c>
      <c r="N384">
        <f>VLOOKUP($D384,索引!$M:$Z,N$2,0)*(VLOOKUP($C384,索引!$A:$K,N$2-5,0)/100)</f>
        <v>0</v>
      </c>
      <c r="P384">
        <f t="shared" si="42"/>
        <v>1032303</v>
      </c>
      <c r="Q384" t="str">
        <f t="shared" si="44"/>
        <v>EquipName_1032303</v>
      </c>
      <c r="R384" t="str">
        <f>INDEX(索引!$AF$5:$AI$29,MATCH($B384,索引!$AE$5:$AE$29,0),MATCH($C384,索引!$AF$4:$AI$4))&amp;VLOOKUP($D384,索引!$M$4:$N$12,2,0)</f>
        <v>国王头盔</v>
      </c>
      <c r="S384" t="str">
        <f>INDEX(索引!$AL$5:$AO$29,MATCH($B384,索引!$AK$5:$AK$29,0),MATCH($C384,索引!$AL$4:$AO$4))&amp;" "&amp;VLOOKUP($D384,索引!$M$4:$O$12,3,0)</f>
        <v>King Helmet</v>
      </c>
    </row>
    <row r="385" spans="1:19" x14ac:dyDescent="0.2">
      <c r="A385">
        <f t="shared" si="41"/>
        <v>1032304</v>
      </c>
      <c r="B385" s="15">
        <v>32</v>
      </c>
      <c r="C385" s="30">
        <f t="shared" si="46"/>
        <v>3</v>
      </c>
      <c r="D385">
        <f t="shared" si="47"/>
        <v>4</v>
      </c>
      <c r="E385">
        <f t="shared" si="43"/>
        <v>1008304</v>
      </c>
      <c r="F385">
        <f>INDEX(索引!$P$5:$AC$12,MATCH($D385,索引!$M$5:$M$12,0),MATCH(F$6,索引!$P$4:$AC$4,0))*ROUND(VLOOKUP($B385,原始数值!$A:$E,F$2,0)*VLOOKUP($C385,索引!$A:$D,2,0)*VLOOKUP(D385,索引!$M:$X,索引!$T$1,0),F$3)</f>
        <v>0</v>
      </c>
      <c r="G385">
        <f>INDEX(索引!$P$5:$AC$12,MATCH($D385,索引!$M$5:$M$12,0),MATCH(G$6,索引!$P$4:$AC$4,0))*ROUND(VLOOKUP($B385,原始数值!$A:$E,G$2,0)*VLOOKUP($C385,索引!$A:$D,2,0),G$3)</f>
        <v>0</v>
      </c>
      <c r="H385">
        <f>INDEX(索引!$P$5:$AC$12,MATCH($D385,索引!$M$5:$M$12,0),MATCH(H$6,索引!$P$4:$AC$4,0))*ROUND(VLOOKUP($B385,原始数值!$A:$E,H$2,0)*VLOOKUP($C385,索引!$A:$D,2,0),H$3)</f>
        <v>0</v>
      </c>
      <c r="I385">
        <f>INDEX(索引!$P$5:$AC$12,MATCH($D385,索引!$M$5:$M$12,0),MATCH(I$6,索引!$P$4:$AC$4,0))*ROUND(VLOOKUP($B385,原始数值!$A:$E,I$2,0)*VLOOKUP($C385,索引!$A:$D,2,0),I$3)</f>
        <v>48</v>
      </c>
      <c r="J385">
        <f>VLOOKUP($D385,索引!$M:$U,J$2,0)</f>
        <v>0</v>
      </c>
      <c r="K385">
        <f>VLOOKUP($D385,索引!$M:$X,K$2,0)*(VLOOKUP($C385,索引!$A:$I,K$2-5,0)/100)</f>
        <v>0</v>
      </c>
      <c r="L385">
        <f>VLOOKUP($D385,索引!$M:$X,L$2,0)*(VLOOKUP($C385,索引!$A:$I,L$2-5,0)/100)</f>
        <v>0</v>
      </c>
      <c r="M385">
        <f>VLOOKUP($D385,索引!$M:$Y,M$2,0)*(VLOOKUP($C385,索引!$A:$J,M$2-5,0)/100)</f>
        <v>0</v>
      </c>
      <c r="N385">
        <f>VLOOKUP($D385,索引!$M:$Z,N$2,0)*(VLOOKUP($C385,索引!$A:$K,N$2-5,0)/100)</f>
        <v>0</v>
      </c>
      <c r="P385">
        <f t="shared" si="42"/>
        <v>1032304</v>
      </c>
      <c r="Q385" t="str">
        <f t="shared" si="44"/>
        <v>EquipName_1032304</v>
      </c>
      <c r="R385" t="str">
        <f>INDEX(索引!$AF$5:$AI$29,MATCH($B385,索引!$AE$5:$AE$29,0),MATCH($C385,索引!$AF$4:$AI$4))&amp;VLOOKUP($D385,索引!$M$4:$N$12,2,0)</f>
        <v>国王鞋子</v>
      </c>
      <c r="S385" t="str">
        <f>INDEX(索引!$AL$5:$AO$29,MATCH($B385,索引!$AK$5:$AK$29,0),MATCH($C385,索引!$AL$4:$AO$4))&amp;" "&amp;VLOOKUP($D385,索引!$M$4:$O$12,3,0)</f>
        <v>King Boots</v>
      </c>
    </row>
    <row r="386" spans="1:19" x14ac:dyDescent="0.2">
      <c r="A386">
        <f t="shared" si="41"/>
        <v>1032411</v>
      </c>
      <c r="B386" s="15">
        <v>32</v>
      </c>
      <c r="C386" s="11">
        <f t="shared" si="46"/>
        <v>4</v>
      </c>
      <c r="D386">
        <f t="shared" si="47"/>
        <v>11</v>
      </c>
      <c r="E386">
        <f t="shared" si="43"/>
        <v>1008411</v>
      </c>
      <c r="F386">
        <f>INDEX(索引!$P$5:$AC$12,MATCH($D386,索引!$M$5:$M$12,0),MATCH(F$6,索引!$P$4:$AC$4,0))*ROUND(VLOOKUP($B386,原始数值!$A:$E,F$2,0)*VLOOKUP($C386,索引!$A:$D,2,0)*VLOOKUP(D386,索引!$M:$X,索引!$T$1,0),F$3)</f>
        <v>134</v>
      </c>
      <c r="G386">
        <f>INDEX(索引!$P$5:$AC$12,MATCH($D386,索引!$M$5:$M$12,0),MATCH(G$6,索引!$P$4:$AC$4,0))*ROUND(VLOOKUP($B386,原始数值!$A:$E,G$2,0)*VLOOKUP($C386,索引!$A:$D,2,0),G$3)</f>
        <v>0</v>
      </c>
      <c r="H386">
        <f>INDEX(索引!$P$5:$AC$12,MATCH($D386,索引!$M$5:$M$12,0),MATCH(H$6,索引!$P$4:$AC$4,0))*ROUND(VLOOKUP($B386,原始数值!$A:$E,H$2,0)*VLOOKUP($C386,索引!$A:$D,2,0),H$3)</f>
        <v>0</v>
      </c>
      <c r="I386">
        <f>INDEX(索引!$P$5:$AC$12,MATCH($D386,索引!$M$5:$M$12,0),MATCH(I$6,索引!$P$4:$AC$4,0))*ROUND(VLOOKUP($B386,原始数值!$A:$E,I$2,0)*VLOOKUP($C386,索引!$A:$D,2,0),I$3)</f>
        <v>0</v>
      </c>
      <c r="J386">
        <f>VLOOKUP($D386,索引!$M:$U,J$2,0)</f>
        <v>2</v>
      </c>
      <c r="K386">
        <f>VLOOKUP($D386,索引!$M:$X,K$2,0)*(VLOOKUP($C386,索引!$A:$I,K$2-5,0)/100)</f>
        <v>0.35000000000000003</v>
      </c>
      <c r="L386">
        <f>VLOOKUP($D386,索引!$M:$X,L$2,0)*(VLOOKUP($C386,索引!$A:$I,L$2-5,0)/100)</f>
        <v>0</v>
      </c>
      <c r="M386">
        <f>VLOOKUP($D386,索引!$M:$Y,M$2,0)*(VLOOKUP($C386,索引!$A:$J,M$2-5,0)/100)</f>
        <v>0</v>
      </c>
      <c r="N386">
        <f>VLOOKUP($D386,索引!$M:$Z,N$2,0)*(VLOOKUP($C386,索引!$A:$K,N$2-5,0)/100)</f>
        <v>0</v>
      </c>
      <c r="P386">
        <f t="shared" si="42"/>
        <v>1032411</v>
      </c>
      <c r="Q386" t="str">
        <f t="shared" si="44"/>
        <v>EquipName_1032411</v>
      </c>
      <c r="R386" t="str">
        <f>INDEX(索引!$AF$5:$AI$29,MATCH($B386,索引!$AE$5:$AE$29,0),MATCH($C386,索引!$AF$4:$AI$4))&amp;VLOOKUP($D386,索引!$M$4:$N$12,2,0)</f>
        <v>天神下凡剑</v>
      </c>
      <c r="S386" t="str">
        <f>INDEX(索引!$AL$5:$AO$29,MATCH($B386,索引!$AK$5:$AK$29,0),MATCH($C386,索引!$AL$4:$AO$4))&amp;" "&amp;VLOOKUP($D386,索引!$M$4:$O$12,3,0)</f>
        <v>Avatar Sword</v>
      </c>
    </row>
    <row r="387" spans="1:19" x14ac:dyDescent="0.2">
      <c r="A387">
        <f t="shared" si="41"/>
        <v>1032412</v>
      </c>
      <c r="B387" s="15">
        <v>32</v>
      </c>
      <c r="C387" s="11">
        <f t="shared" si="46"/>
        <v>4</v>
      </c>
      <c r="D387">
        <f t="shared" si="47"/>
        <v>12</v>
      </c>
      <c r="E387">
        <f t="shared" si="43"/>
        <v>1008412</v>
      </c>
      <c r="F387">
        <f>INDEX(索引!$P$5:$AC$12,MATCH($D387,索引!$M$5:$M$12,0),MATCH(F$6,索引!$P$4:$AC$4,0))*ROUND(VLOOKUP($B387,原始数值!$A:$E,F$2,0)*VLOOKUP($C387,索引!$A:$D,2,0)*VLOOKUP(D387,索引!$M:$X,索引!$T$1,0),F$3)</f>
        <v>161</v>
      </c>
      <c r="G387">
        <f>INDEX(索引!$P$5:$AC$12,MATCH($D387,索引!$M$5:$M$12,0),MATCH(G$6,索引!$P$4:$AC$4,0))*ROUND(VLOOKUP($B387,原始数值!$A:$E,G$2,0)*VLOOKUP($C387,索引!$A:$D,2,0),G$3)</f>
        <v>0</v>
      </c>
      <c r="H387">
        <f>INDEX(索引!$P$5:$AC$12,MATCH($D387,索引!$M$5:$M$12,0),MATCH(H$6,索引!$P$4:$AC$4,0))*ROUND(VLOOKUP($B387,原始数值!$A:$E,H$2,0)*VLOOKUP($C387,索引!$A:$D,2,0),H$3)</f>
        <v>0</v>
      </c>
      <c r="I387">
        <f>INDEX(索引!$P$5:$AC$12,MATCH($D387,索引!$M$5:$M$12,0),MATCH(I$6,索引!$P$4:$AC$4,0))*ROUND(VLOOKUP($B387,原始数值!$A:$E,I$2,0)*VLOOKUP($C387,索引!$A:$D,2,0),I$3)</f>
        <v>0</v>
      </c>
      <c r="J387">
        <f>VLOOKUP($D387,索引!$M:$U,J$2,0)</f>
        <v>1</v>
      </c>
      <c r="K387">
        <f>VLOOKUP($D387,索引!$M:$X,K$2,0)*(VLOOKUP($C387,索引!$A:$I,K$2-5,0)/100)</f>
        <v>0</v>
      </c>
      <c r="L387">
        <f>VLOOKUP($D387,索引!$M:$X,L$2,0)*(VLOOKUP($C387,索引!$A:$I,L$2-5,0)/100)</f>
        <v>0</v>
      </c>
      <c r="M387">
        <f>VLOOKUP($D387,索引!$M:$Y,M$2,0)*(VLOOKUP($C387,索引!$A:$J,M$2-5,0)/100)</f>
        <v>54</v>
      </c>
      <c r="N387">
        <f>VLOOKUP($D387,索引!$M:$Z,N$2,0)*(VLOOKUP($C387,索引!$A:$K,N$2-5,0)/100)</f>
        <v>0</v>
      </c>
      <c r="P387">
        <f t="shared" si="42"/>
        <v>1032412</v>
      </c>
      <c r="Q387" t="str">
        <f t="shared" si="44"/>
        <v>EquipName_1032412</v>
      </c>
      <c r="R387" t="str">
        <f>INDEX(索引!$AF$5:$AI$29,MATCH($B387,索引!$AE$5:$AE$29,0),MATCH($C387,索引!$AF$4:$AI$4))&amp;VLOOKUP($D387,索引!$M$4:$N$12,2,0)</f>
        <v>天神下凡杖</v>
      </c>
      <c r="S387" t="str">
        <f>INDEX(索引!$AL$5:$AO$29,MATCH($B387,索引!$AK$5:$AK$29,0),MATCH($C387,索引!$AL$4:$AO$4))&amp;" "&amp;VLOOKUP($D387,索引!$M$4:$O$12,3,0)</f>
        <v>Avatar Staff</v>
      </c>
    </row>
    <row r="388" spans="1:19" x14ac:dyDescent="0.2">
      <c r="A388">
        <f t="shared" si="41"/>
        <v>1032413</v>
      </c>
      <c r="B388" s="15">
        <v>32</v>
      </c>
      <c r="C388" s="11">
        <f t="shared" si="46"/>
        <v>4</v>
      </c>
      <c r="D388">
        <f t="shared" si="47"/>
        <v>13</v>
      </c>
      <c r="E388">
        <f t="shared" si="43"/>
        <v>1008413</v>
      </c>
      <c r="F388">
        <f>INDEX(索引!$P$5:$AC$12,MATCH($D388,索引!$M$5:$M$12,0),MATCH(F$6,索引!$P$4:$AC$4,0))*ROUND(VLOOKUP($B388,原始数值!$A:$E,F$2,0)*VLOOKUP($C388,索引!$A:$D,2,0)*VLOOKUP(D388,索引!$M:$X,索引!$T$1,0),F$3)</f>
        <v>147</v>
      </c>
      <c r="G388">
        <f>INDEX(索引!$P$5:$AC$12,MATCH($D388,索引!$M$5:$M$12,0),MATCH(G$6,索引!$P$4:$AC$4,0))*ROUND(VLOOKUP($B388,原始数值!$A:$E,G$2,0)*VLOOKUP($C388,索引!$A:$D,2,0),G$3)</f>
        <v>0</v>
      </c>
      <c r="H388">
        <f>INDEX(索引!$P$5:$AC$12,MATCH($D388,索引!$M$5:$M$12,0),MATCH(H$6,索引!$P$4:$AC$4,0))*ROUND(VLOOKUP($B388,原始数值!$A:$E,H$2,0)*VLOOKUP($C388,索引!$A:$D,2,0),H$3)</f>
        <v>0</v>
      </c>
      <c r="I388">
        <f>INDEX(索引!$P$5:$AC$12,MATCH($D388,索引!$M$5:$M$12,0),MATCH(I$6,索引!$P$4:$AC$4,0))*ROUND(VLOOKUP($B388,原始数值!$A:$E,I$2,0)*VLOOKUP($C388,索引!$A:$D,2,0),I$3)</f>
        <v>0</v>
      </c>
      <c r="J388">
        <f>VLOOKUP($D388,索引!$M:$U,J$2,0)</f>
        <v>1.75</v>
      </c>
      <c r="K388">
        <f>VLOOKUP($D388,索引!$M:$X,K$2,0)*(VLOOKUP($C388,索引!$A:$I,K$2-5,0)/100)</f>
        <v>0</v>
      </c>
      <c r="L388">
        <f>VLOOKUP($D388,索引!$M:$X,L$2,0)*(VLOOKUP($C388,索引!$A:$I,L$2-5,0)/100)</f>
        <v>72</v>
      </c>
      <c r="M388">
        <f>VLOOKUP($D388,索引!$M:$Y,M$2,0)*(VLOOKUP($C388,索引!$A:$J,M$2-5,0)/100)</f>
        <v>0</v>
      </c>
      <c r="N388">
        <f>VLOOKUP($D388,索引!$M:$Z,N$2,0)*(VLOOKUP($C388,索引!$A:$K,N$2-5,0)/100)</f>
        <v>0</v>
      </c>
      <c r="P388">
        <f t="shared" si="42"/>
        <v>1032413</v>
      </c>
      <c r="Q388" t="str">
        <f t="shared" si="44"/>
        <v>EquipName_1032413</v>
      </c>
      <c r="R388" t="str">
        <f>INDEX(索引!$AF$5:$AI$29,MATCH($B388,索引!$AE$5:$AE$29,0),MATCH($C388,索引!$AF$4:$AI$4))&amp;VLOOKUP($D388,索引!$M$4:$N$12,2,0)</f>
        <v>天神下凡弓</v>
      </c>
      <c r="S388" t="str">
        <f>INDEX(索引!$AL$5:$AO$29,MATCH($B388,索引!$AK$5:$AK$29,0),MATCH($C388,索引!$AL$4:$AO$4))&amp;" "&amp;VLOOKUP($D388,索引!$M$4:$O$12,3,0)</f>
        <v>Avatar Bow</v>
      </c>
    </row>
    <row r="389" spans="1:19" x14ac:dyDescent="0.2">
      <c r="A389">
        <f t="shared" si="41"/>
        <v>1032402</v>
      </c>
      <c r="B389" s="15">
        <v>32</v>
      </c>
      <c r="C389" s="11">
        <f t="shared" si="46"/>
        <v>4</v>
      </c>
      <c r="D389">
        <f t="shared" si="47"/>
        <v>2</v>
      </c>
      <c r="E389">
        <f t="shared" si="43"/>
        <v>1008402</v>
      </c>
      <c r="F389">
        <f>INDEX(索引!$P$5:$AC$12,MATCH($D389,索引!$M$5:$M$12,0),MATCH(F$6,索引!$P$4:$AC$4,0))*ROUND(VLOOKUP($B389,原始数值!$A:$E,F$2,0)*VLOOKUP($C389,索引!$A:$D,2,0)*VLOOKUP(D389,索引!$M:$X,索引!$T$1,0),F$3)</f>
        <v>0</v>
      </c>
      <c r="G389">
        <f>INDEX(索引!$P$5:$AC$12,MATCH($D389,索引!$M$5:$M$12,0),MATCH(G$6,索引!$P$4:$AC$4,0))*ROUND(VLOOKUP($B389,原始数值!$A:$E,G$2,0)*VLOOKUP($C389,索引!$A:$D,2,0),G$3)</f>
        <v>720</v>
      </c>
      <c r="H389">
        <f>INDEX(索引!$P$5:$AC$12,MATCH($D389,索引!$M$5:$M$12,0),MATCH(H$6,索引!$P$4:$AC$4,0))*ROUND(VLOOKUP($B389,原始数值!$A:$E,H$2,0)*VLOOKUP($C389,索引!$A:$D,2,0),H$3)</f>
        <v>0</v>
      </c>
      <c r="I389">
        <f>INDEX(索引!$P$5:$AC$12,MATCH($D389,索引!$M$5:$M$12,0),MATCH(I$6,索引!$P$4:$AC$4,0))*ROUND(VLOOKUP($B389,原始数值!$A:$E,I$2,0)*VLOOKUP($C389,索引!$A:$D,2,0),I$3)</f>
        <v>0</v>
      </c>
      <c r="J389">
        <f>VLOOKUP($D389,索引!$M:$U,J$2,0)</f>
        <v>0</v>
      </c>
      <c r="K389">
        <f>VLOOKUP($D389,索引!$M:$X,K$2,0)*(VLOOKUP($C389,索引!$A:$I,K$2-5,0)/100)</f>
        <v>0</v>
      </c>
      <c r="L389">
        <f>VLOOKUP($D389,索引!$M:$X,L$2,0)*(VLOOKUP($C389,索引!$A:$I,L$2-5,0)/100)</f>
        <v>0</v>
      </c>
      <c r="M389">
        <f>VLOOKUP($D389,索引!$M:$Y,M$2,0)*(VLOOKUP($C389,索引!$A:$J,M$2-5,0)/100)</f>
        <v>0</v>
      </c>
      <c r="N389">
        <f>VLOOKUP($D389,索引!$M:$Z,N$2,0)*(VLOOKUP($C389,索引!$A:$K,N$2-5,0)/100)</f>
        <v>0</v>
      </c>
      <c r="P389">
        <f t="shared" si="42"/>
        <v>1032402</v>
      </c>
      <c r="Q389" t="str">
        <f t="shared" si="44"/>
        <v>EquipName_1032402</v>
      </c>
      <c r="R389" t="str">
        <f>INDEX(索引!$AF$5:$AI$29,MATCH($B389,索引!$AE$5:$AE$29,0),MATCH($C389,索引!$AF$4:$AI$4))&amp;VLOOKUP($D389,索引!$M$4:$N$12,2,0)</f>
        <v>天神下凡护甲</v>
      </c>
      <c r="S389" t="str">
        <f>INDEX(索引!$AL$5:$AO$29,MATCH($B389,索引!$AK$5:$AK$29,0),MATCH($C389,索引!$AL$4:$AO$4))&amp;" "&amp;VLOOKUP($D389,索引!$M$4:$O$12,3,0)</f>
        <v>Avatar Armor</v>
      </c>
    </row>
    <row r="390" spans="1:19" x14ac:dyDescent="0.2">
      <c r="A390">
        <f t="shared" si="41"/>
        <v>1032403</v>
      </c>
      <c r="B390" s="15">
        <v>32</v>
      </c>
      <c r="C390" s="11">
        <f t="shared" si="46"/>
        <v>4</v>
      </c>
      <c r="D390">
        <f t="shared" si="47"/>
        <v>3</v>
      </c>
      <c r="E390">
        <f t="shared" si="43"/>
        <v>1008403</v>
      </c>
      <c r="F390">
        <f>INDEX(索引!$P$5:$AC$12,MATCH($D390,索引!$M$5:$M$12,0),MATCH(F$6,索引!$P$4:$AC$4,0))*ROUND(VLOOKUP($B390,原始数值!$A:$E,F$2,0)*VLOOKUP($C390,索引!$A:$D,2,0)*VLOOKUP(D390,索引!$M:$X,索引!$T$1,0),F$3)</f>
        <v>0</v>
      </c>
      <c r="G390">
        <f>INDEX(索引!$P$5:$AC$12,MATCH($D390,索引!$M$5:$M$12,0),MATCH(G$6,索引!$P$4:$AC$4,0))*ROUND(VLOOKUP($B390,原始数值!$A:$E,G$2,0)*VLOOKUP($C390,索引!$A:$D,2,0),G$3)</f>
        <v>0</v>
      </c>
      <c r="H390">
        <f>INDEX(索引!$P$5:$AC$12,MATCH($D390,索引!$M$5:$M$12,0),MATCH(H$6,索引!$P$4:$AC$4,0))*ROUND(VLOOKUP($B390,原始数值!$A:$E,H$2,0)*VLOOKUP($C390,索引!$A:$D,2,0),H$3)</f>
        <v>396</v>
      </c>
      <c r="I390">
        <f>INDEX(索引!$P$5:$AC$12,MATCH($D390,索引!$M$5:$M$12,0),MATCH(I$6,索引!$P$4:$AC$4,0))*ROUND(VLOOKUP($B390,原始数值!$A:$E,I$2,0)*VLOOKUP($C390,索引!$A:$D,2,0),I$3)</f>
        <v>0</v>
      </c>
      <c r="J390">
        <f>VLOOKUP($D390,索引!$M:$U,J$2,0)</f>
        <v>0</v>
      </c>
      <c r="K390">
        <f>VLOOKUP($D390,索引!$M:$X,K$2,0)*(VLOOKUP($C390,索引!$A:$I,K$2-5,0)/100)</f>
        <v>0</v>
      </c>
      <c r="L390">
        <f>VLOOKUP($D390,索引!$M:$X,L$2,0)*(VLOOKUP($C390,索引!$A:$I,L$2-5,0)/100)</f>
        <v>0</v>
      </c>
      <c r="M390">
        <f>VLOOKUP($D390,索引!$M:$Y,M$2,0)*(VLOOKUP($C390,索引!$A:$J,M$2-5,0)/100)</f>
        <v>0</v>
      </c>
      <c r="N390">
        <f>VLOOKUP($D390,索引!$M:$Z,N$2,0)*(VLOOKUP($C390,索引!$A:$K,N$2-5,0)/100)</f>
        <v>0</v>
      </c>
      <c r="P390">
        <f t="shared" si="42"/>
        <v>1032403</v>
      </c>
      <c r="Q390" t="str">
        <f t="shared" si="44"/>
        <v>EquipName_1032403</v>
      </c>
      <c r="R390" t="str">
        <f>INDEX(索引!$AF$5:$AI$29,MATCH($B390,索引!$AE$5:$AE$29,0),MATCH($C390,索引!$AF$4:$AI$4))&amp;VLOOKUP($D390,索引!$M$4:$N$12,2,0)</f>
        <v>天神下凡头盔</v>
      </c>
      <c r="S390" t="str">
        <f>INDEX(索引!$AL$5:$AO$29,MATCH($B390,索引!$AK$5:$AK$29,0),MATCH($C390,索引!$AL$4:$AO$4))&amp;" "&amp;VLOOKUP($D390,索引!$M$4:$O$12,3,0)</f>
        <v>Avatar Helmet</v>
      </c>
    </row>
    <row r="391" spans="1:19" x14ac:dyDescent="0.2">
      <c r="A391">
        <f t="shared" si="41"/>
        <v>1032404</v>
      </c>
      <c r="B391" s="15">
        <v>32</v>
      </c>
      <c r="C391" s="11">
        <f t="shared" si="46"/>
        <v>4</v>
      </c>
      <c r="D391">
        <f t="shared" si="47"/>
        <v>4</v>
      </c>
      <c r="E391">
        <f t="shared" si="43"/>
        <v>1008404</v>
      </c>
      <c r="F391">
        <f>INDEX(索引!$P$5:$AC$12,MATCH($D391,索引!$M$5:$M$12,0),MATCH(F$6,索引!$P$4:$AC$4,0))*ROUND(VLOOKUP($B391,原始数值!$A:$E,F$2,0)*VLOOKUP($C391,索引!$A:$D,2,0)*VLOOKUP(D391,索引!$M:$X,索引!$T$1,0),F$3)</f>
        <v>0</v>
      </c>
      <c r="G391">
        <f>INDEX(索引!$P$5:$AC$12,MATCH($D391,索引!$M$5:$M$12,0),MATCH(G$6,索引!$P$4:$AC$4,0))*ROUND(VLOOKUP($B391,原始数值!$A:$E,G$2,0)*VLOOKUP($C391,索引!$A:$D,2,0),G$3)</f>
        <v>0</v>
      </c>
      <c r="H391">
        <f>INDEX(索引!$P$5:$AC$12,MATCH($D391,索引!$M$5:$M$12,0),MATCH(H$6,索引!$P$4:$AC$4,0))*ROUND(VLOOKUP($B391,原始数值!$A:$E,H$2,0)*VLOOKUP($C391,索引!$A:$D,2,0),H$3)</f>
        <v>0</v>
      </c>
      <c r="I391">
        <f>INDEX(索引!$P$5:$AC$12,MATCH($D391,索引!$M$5:$M$12,0),MATCH(I$6,索引!$P$4:$AC$4,0))*ROUND(VLOOKUP($B391,原始数值!$A:$E,I$2,0)*VLOOKUP($C391,索引!$A:$D,2,0),I$3)</f>
        <v>64</v>
      </c>
      <c r="J391">
        <f>VLOOKUP($D391,索引!$M:$U,J$2,0)</f>
        <v>0</v>
      </c>
      <c r="K391">
        <f>VLOOKUP($D391,索引!$M:$X,K$2,0)*(VLOOKUP($C391,索引!$A:$I,K$2-5,0)/100)</f>
        <v>0</v>
      </c>
      <c r="L391">
        <f>VLOOKUP($D391,索引!$M:$X,L$2,0)*(VLOOKUP($C391,索引!$A:$I,L$2-5,0)/100)</f>
        <v>0</v>
      </c>
      <c r="M391">
        <f>VLOOKUP($D391,索引!$M:$Y,M$2,0)*(VLOOKUP($C391,索引!$A:$J,M$2-5,0)/100)</f>
        <v>0</v>
      </c>
      <c r="N391">
        <f>VLOOKUP($D391,索引!$M:$Z,N$2,0)*(VLOOKUP($C391,索引!$A:$K,N$2-5,0)/100)</f>
        <v>0</v>
      </c>
      <c r="P391">
        <f t="shared" si="42"/>
        <v>1032404</v>
      </c>
      <c r="Q391" t="str">
        <f t="shared" si="44"/>
        <v>EquipName_1032404</v>
      </c>
      <c r="R391" t="str">
        <f>INDEX(索引!$AF$5:$AI$29,MATCH($B391,索引!$AE$5:$AE$29,0),MATCH($C391,索引!$AF$4:$AI$4))&amp;VLOOKUP($D391,索引!$M$4:$N$12,2,0)</f>
        <v>天神下凡鞋子</v>
      </c>
      <c r="S391" t="str">
        <f>INDEX(索引!$AL$5:$AO$29,MATCH($B391,索引!$AK$5:$AK$29,0),MATCH($C391,索引!$AL$4:$AO$4))&amp;" "&amp;VLOOKUP($D391,索引!$M$4:$O$12,3,0)</f>
        <v>Avatar Boots</v>
      </c>
    </row>
    <row r="392" spans="1:19" x14ac:dyDescent="0.2">
      <c r="A392">
        <f t="shared" ref="A392:A455" si="48">B392*1000+C392*100+D392+1000000</f>
        <v>1034111</v>
      </c>
      <c r="B392" s="16">
        <v>34</v>
      </c>
      <c r="C392" s="55">
        <v>1</v>
      </c>
      <c r="D392">
        <f t="shared" si="47"/>
        <v>11</v>
      </c>
      <c r="E392">
        <f t="shared" si="43"/>
        <v>1008111</v>
      </c>
      <c r="F392">
        <f>INDEX(索引!$P$5:$AC$12,MATCH($D392,索引!$M$5:$M$12,0),MATCH(F$6,索引!$P$4:$AC$4,0))*ROUND(VLOOKUP($B392,原始数值!$A:$E,F$2,0)*VLOOKUP($C392,索引!$A:$D,2,0)*VLOOKUP(D392,索引!$M:$X,索引!$T$1,0),F$3)</f>
        <v>36</v>
      </c>
      <c r="G392">
        <f>INDEX(索引!$P$5:$AC$12,MATCH($D392,索引!$M$5:$M$12,0),MATCH(G$6,索引!$P$4:$AC$4,0))*ROUND(VLOOKUP($B392,原始数值!$A:$E,G$2,0)*VLOOKUP($C392,索引!$A:$D,2,0),G$3)</f>
        <v>0</v>
      </c>
      <c r="H392">
        <f>INDEX(索引!$P$5:$AC$12,MATCH($D392,索引!$M$5:$M$12,0),MATCH(H$6,索引!$P$4:$AC$4,0))*ROUND(VLOOKUP($B392,原始数值!$A:$E,H$2,0)*VLOOKUP($C392,索引!$A:$D,2,0),H$3)</f>
        <v>0</v>
      </c>
      <c r="I392">
        <f>INDEX(索引!$P$5:$AC$12,MATCH($D392,索引!$M$5:$M$12,0),MATCH(I$6,索引!$P$4:$AC$4,0))*ROUND(VLOOKUP($B392,原始数值!$A:$E,I$2,0)*VLOOKUP($C392,索引!$A:$D,2,0),I$3)</f>
        <v>0</v>
      </c>
      <c r="J392">
        <f>VLOOKUP($D392,索引!$M:$U,J$2,0)</f>
        <v>2</v>
      </c>
      <c r="K392">
        <f>VLOOKUP($D392,索引!$M:$X,K$2,0)*(VLOOKUP($C392,索引!$A:$I,K$2-5,0)/100)</f>
        <v>0.1</v>
      </c>
      <c r="L392">
        <f>VLOOKUP($D392,索引!$M:$X,L$2,0)*(VLOOKUP($C392,索引!$A:$I,L$2-5,0)/100)</f>
        <v>0</v>
      </c>
      <c r="M392">
        <f>VLOOKUP($D392,索引!$M:$Y,M$2,0)*(VLOOKUP($C392,索引!$A:$J,M$2-5,0)/100)</f>
        <v>0</v>
      </c>
      <c r="N392">
        <f>VLOOKUP($D392,索引!$M:$Z,N$2,0)*(VLOOKUP($C392,索引!$A:$K,N$2-5,0)/100)</f>
        <v>0</v>
      </c>
      <c r="P392">
        <f t="shared" ref="P392:P455" si="49">A392</f>
        <v>1034111</v>
      </c>
      <c r="Q392" t="str">
        <f t="shared" si="44"/>
        <v>EquipName_1034111</v>
      </c>
      <c r="R392" t="str">
        <f>INDEX(索引!$AF$5:$AI$29,MATCH($B392,索引!$AE$5:$AE$29,0),MATCH($C392,索引!$AF$4:$AI$4))&amp;VLOOKUP($D392,索引!$M$4:$N$12,2,0)</f>
        <v>巨人剑</v>
      </c>
      <c r="S392" t="str">
        <f>INDEX(索引!$AL$5:$AO$29,MATCH($B392,索引!$AK$5:$AK$29,0),MATCH($C392,索引!$AL$4:$AO$4))&amp;" "&amp;VLOOKUP($D392,索引!$M$4:$O$12,3,0)</f>
        <v>Giant Sword</v>
      </c>
    </row>
    <row r="393" spans="1:19" x14ac:dyDescent="0.2">
      <c r="A393">
        <f t="shared" si="48"/>
        <v>1034112</v>
      </c>
      <c r="B393" s="16">
        <v>34</v>
      </c>
      <c r="C393" s="55">
        <v>1</v>
      </c>
      <c r="D393">
        <f t="shared" si="47"/>
        <v>12</v>
      </c>
      <c r="E393">
        <f t="shared" ref="E393:E456" si="50">IF(B393&gt;8,8,B393)*1000+C393*100+D393+1000000</f>
        <v>1008112</v>
      </c>
      <c r="F393">
        <f>INDEX(索引!$P$5:$AC$12,MATCH($D393,索引!$M$5:$M$12,0),MATCH(F$6,索引!$P$4:$AC$4,0))*ROUND(VLOOKUP($B393,原始数值!$A:$E,F$2,0)*VLOOKUP($C393,索引!$A:$D,2,0)*VLOOKUP(D393,索引!$M:$X,索引!$T$1,0),F$3)</f>
        <v>43</v>
      </c>
      <c r="G393">
        <f>INDEX(索引!$P$5:$AC$12,MATCH($D393,索引!$M$5:$M$12,0),MATCH(G$6,索引!$P$4:$AC$4,0))*ROUND(VLOOKUP($B393,原始数值!$A:$E,G$2,0)*VLOOKUP($C393,索引!$A:$D,2,0),G$3)</f>
        <v>0</v>
      </c>
      <c r="H393">
        <f>INDEX(索引!$P$5:$AC$12,MATCH($D393,索引!$M$5:$M$12,0),MATCH(H$6,索引!$P$4:$AC$4,0))*ROUND(VLOOKUP($B393,原始数值!$A:$E,H$2,0)*VLOOKUP($C393,索引!$A:$D,2,0),H$3)</f>
        <v>0</v>
      </c>
      <c r="I393">
        <f>INDEX(索引!$P$5:$AC$12,MATCH($D393,索引!$M$5:$M$12,0),MATCH(I$6,索引!$P$4:$AC$4,0))*ROUND(VLOOKUP($B393,原始数值!$A:$E,I$2,0)*VLOOKUP($C393,索引!$A:$D,2,0),I$3)</f>
        <v>0</v>
      </c>
      <c r="J393">
        <f>VLOOKUP($D393,索引!$M:$U,J$2,0)</f>
        <v>1</v>
      </c>
      <c r="K393">
        <f>VLOOKUP($D393,索引!$M:$X,K$2,0)*(VLOOKUP($C393,索引!$A:$I,K$2-5,0)/100)</f>
        <v>0</v>
      </c>
      <c r="L393">
        <f>VLOOKUP($D393,索引!$M:$X,L$2,0)*(VLOOKUP($C393,索引!$A:$I,L$2-5,0)/100)</f>
        <v>0</v>
      </c>
      <c r="M393">
        <f>VLOOKUP($D393,索引!$M:$Y,M$2,0)*(VLOOKUP($C393,索引!$A:$J,M$2-5,0)/100)</f>
        <v>30</v>
      </c>
      <c r="N393">
        <f>VLOOKUP($D393,索引!$M:$Z,N$2,0)*(VLOOKUP($C393,索引!$A:$K,N$2-5,0)/100)</f>
        <v>0</v>
      </c>
      <c r="P393">
        <f t="shared" si="49"/>
        <v>1034112</v>
      </c>
      <c r="Q393" t="str">
        <f t="shared" ref="Q393:Q456" si="51">"EquipName_"&amp;P393</f>
        <v>EquipName_1034112</v>
      </c>
      <c r="R393" t="str">
        <f>INDEX(索引!$AF$5:$AI$29,MATCH($B393,索引!$AE$5:$AE$29,0),MATCH($C393,索引!$AF$4:$AI$4))&amp;VLOOKUP($D393,索引!$M$4:$N$12,2,0)</f>
        <v>巨人杖</v>
      </c>
      <c r="S393" t="str">
        <f>INDEX(索引!$AL$5:$AO$29,MATCH($B393,索引!$AK$5:$AK$29,0),MATCH($C393,索引!$AL$4:$AO$4))&amp;" "&amp;VLOOKUP($D393,索引!$M$4:$O$12,3,0)</f>
        <v>Giant Staff</v>
      </c>
    </row>
    <row r="394" spans="1:19" x14ac:dyDescent="0.2">
      <c r="A394">
        <f t="shared" si="48"/>
        <v>1034113</v>
      </c>
      <c r="B394" s="16">
        <v>34</v>
      </c>
      <c r="C394" s="55">
        <v>1</v>
      </c>
      <c r="D394">
        <f t="shared" si="47"/>
        <v>13</v>
      </c>
      <c r="E394">
        <f t="shared" si="50"/>
        <v>1008113</v>
      </c>
      <c r="F394">
        <f>INDEX(索引!$P$5:$AC$12,MATCH($D394,索引!$M$5:$M$12,0),MATCH(F$6,索引!$P$4:$AC$4,0))*ROUND(VLOOKUP($B394,原始数值!$A:$E,F$2,0)*VLOOKUP($C394,索引!$A:$D,2,0)*VLOOKUP(D394,索引!$M:$X,索引!$T$1,0),F$3)</f>
        <v>39</v>
      </c>
      <c r="G394">
        <f>INDEX(索引!$P$5:$AC$12,MATCH($D394,索引!$M$5:$M$12,0),MATCH(G$6,索引!$P$4:$AC$4,0))*ROUND(VLOOKUP($B394,原始数值!$A:$E,G$2,0)*VLOOKUP($C394,索引!$A:$D,2,0),G$3)</f>
        <v>0</v>
      </c>
      <c r="H394">
        <f>INDEX(索引!$P$5:$AC$12,MATCH($D394,索引!$M$5:$M$12,0),MATCH(H$6,索引!$P$4:$AC$4,0))*ROUND(VLOOKUP($B394,原始数值!$A:$E,H$2,0)*VLOOKUP($C394,索引!$A:$D,2,0),H$3)</f>
        <v>0</v>
      </c>
      <c r="I394">
        <f>INDEX(索引!$P$5:$AC$12,MATCH($D394,索引!$M$5:$M$12,0),MATCH(I$6,索引!$P$4:$AC$4,0))*ROUND(VLOOKUP($B394,原始数值!$A:$E,I$2,0)*VLOOKUP($C394,索引!$A:$D,2,0),I$3)</f>
        <v>0</v>
      </c>
      <c r="J394">
        <f>VLOOKUP($D394,索引!$M:$U,J$2,0)</f>
        <v>1.75</v>
      </c>
      <c r="K394">
        <f>VLOOKUP($D394,索引!$M:$X,K$2,0)*(VLOOKUP($C394,索引!$A:$I,K$2-5,0)/100)</f>
        <v>0</v>
      </c>
      <c r="L394">
        <f>VLOOKUP($D394,索引!$M:$X,L$2,0)*(VLOOKUP($C394,索引!$A:$I,L$2-5,0)/100)</f>
        <v>40</v>
      </c>
      <c r="M394">
        <f>VLOOKUP($D394,索引!$M:$Y,M$2,0)*(VLOOKUP($C394,索引!$A:$J,M$2-5,0)/100)</f>
        <v>0</v>
      </c>
      <c r="N394">
        <f>VLOOKUP($D394,索引!$M:$Z,N$2,0)*(VLOOKUP($C394,索引!$A:$K,N$2-5,0)/100)</f>
        <v>0</v>
      </c>
      <c r="P394">
        <f t="shared" si="49"/>
        <v>1034113</v>
      </c>
      <c r="Q394" t="str">
        <f t="shared" si="51"/>
        <v>EquipName_1034113</v>
      </c>
      <c r="R394" t="str">
        <f>INDEX(索引!$AF$5:$AI$29,MATCH($B394,索引!$AE$5:$AE$29,0),MATCH($C394,索引!$AF$4:$AI$4))&amp;VLOOKUP($D394,索引!$M$4:$N$12,2,0)</f>
        <v>巨人弓</v>
      </c>
      <c r="S394" t="str">
        <f>INDEX(索引!$AL$5:$AO$29,MATCH($B394,索引!$AK$5:$AK$29,0),MATCH($C394,索引!$AL$4:$AO$4))&amp;" "&amp;VLOOKUP($D394,索引!$M$4:$O$12,3,0)</f>
        <v>Giant Bow</v>
      </c>
    </row>
    <row r="395" spans="1:19" x14ac:dyDescent="0.2">
      <c r="A395">
        <f t="shared" si="48"/>
        <v>1034102</v>
      </c>
      <c r="B395" s="16">
        <v>34</v>
      </c>
      <c r="C395" s="55">
        <v>1</v>
      </c>
      <c r="D395">
        <f t="shared" si="47"/>
        <v>2</v>
      </c>
      <c r="E395">
        <f t="shared" si="50"/>
        <v>1008102</v>
      </c>
      <c r="F395">
        <f>INDEX(索引!$P$5:$AC$12,MATCH($D395,索引!$M$5:$M$12,0),MATCH(F$6,索引!$P$4:$AC$4,0))*ROUND(VLOOKUP($B395,原始数值!$A:$E,F$2,0)*VLOOKUP($C395,索引!$A:$D,2,0)*VLOOKUP(D395,索引!$M:$X,索引!$T$1,0),F$3)</f>
        <v>0</v>
      </c>
      <c r="G395">
        <f>INDEX(索引!$P$5:$AC$12,MATCH($D395,索引!$M$5:$M$12,0),MATCH(G$6,索引!$P$4:$AC$4,0))*ROUND(VLOOKUP($B395,原始数值!$A:$E,G$2,0)*VLOOKUP($C395,索引!$A:$D,2,0),G$3)</f>
        <v>190</v>
      </c>
      <c r="H395">
        <f>INDEX(索引!$P$5:$AC$12,MATCH($D395,索引!$M$5:$M$12,0),MATCH(H$6,索引!$P$4:$AC$4,0))*ROUND(VLOOKUP($B395,原始数值!$A:$E,H$2,0)*VLOOKUP($C395,索引!$A:$D,2,0),H$3)</f>
        <v>0</v>
      </c>
      <c r="I395">
        <f>INDEX(索引!$P$5:$AC$12,MATCH($D395,索引!$M$5:$M$12,0),MATCH(I$6,索引!$P$4:$AC$4,0))*ROUND(VLOOKUP($B395,原始数值!$A:$E,I$2,0)*VLOOKUP($C395,索引!$A:$D,2,0),I$3)</f>
        <v>0</v>
      </c>
      <c r="J395">
        <f>VLOOKUP($D395,索引!$M:$U,J$2,0)</f>
        <v>0</v>
      </c>
      <c r="K395">
        <f>VLOOKUP($D395,索引!$M:$X,K$2,0)*(VLOOKUP($C395,索引!$A:$I,K$2-5,0)/100)</f>
        <v>0</v>
      </c>
      <c r="L395">
        <f>VLOOKUP($D395,索引!$M:$X,L$2,0)*(VLOOKUP($C395,索引!$A:$I,L$2-5,0)/100)</f>
        <v>0</v>
      </c>
      <c r="M395">
        <f>VLOOKUP($D395,索引!$M:$Y,M$2,0)*(VLOOKUP($C395,索引!$A:$J,M$2-5,0)/100)</f>
        <v>0</v>
      </c>
      <c r="N395">
        <f>VLOOKUP($D395,索引!$M:$Z,N$2,0)*(VLOOKUP($C395,索引!$A:$K,N$2-5,0)/100)</f>
        <v>0</v>
      </c>
      <c r="P395">
        <f t="shared" si="49"/>
        <v>1034102</v>
      </c>
      <c r="Q395" t="str">
        <f t="shared" si="51"/>
        <v>EquipName_1034102</v>
      </c>
      <c r="R395" t="str">
        <f>INDEX(索引!$AF$5:$AI$29,MATCH($B395,索引!$AE$5:$AE$29,0),MATCH($C395,索引!$AF$4:$AI$4))&amp;VLOOKUP($D395,索引!$M$4:$N$12,2,0)</f>
        <v>巨人护甲</v>
      </c>
      <c r="S395" t="str">
        <f>INDEX(索引!$AL$5:$AO$29,MATCH($B395,索引!$AK$5:$AK$29,0),MATCH($C395,索引!$AL$4:$AO$4))&amp;" "&amp;VLOOKUP($D395,索引!$M$4:$O$12,3,0)</f>
        <v>Giant Armor</v>
      </c>
    </row>
    <row r="396" spans="1:19" x14ac:dyDescent="0.2">
      <c r="A396">
        <f t="shared" si="48"/>
        <v>1034103</v>
      </c>
      <c r="B396" s="16">
        <v>34</v>
      </c>
      <c r="C396" s="55">
        <v>1</v>
      </c>
      <c r="D396">
        <f t="shared" si="47"/>
        <v>3</v>
      </c>
      <c r="E396">
        <f t="shared" si="50"/>
        <v>1008103</v>
      </c>
      <c r="F396">
        <f>INDEX(索引!$P$5:$AC$12,MATCH($D396,索引!$M$5:$M$12,0),MATCH(F$6,索引!$P$4:$AC$4,0))*ROUND(VLOOKUP($B396,原始数值!$A:$E,F$2,0)*VLOOKUP($C396,索引!$A:$D,2,0)*VLOOKUP(D396,索引!$M:$X,索引!$T$1,0),F$3)</f>
        <v>0</v>
      </c>
      <c r="G396">
        <f>INDEX(索引!$P$5:$AC$12,MATCH($D396,索引!$M$5:$M$12,0),MATCH(G$6,索引!$P$4:$AC$4,0))*ROUND(VLOOKUP($B396,原始数值!$A:$E,G$2,0)*VLOOKUP($C396,索引!$A:$D,2,0),G$3)</f>
        <v>0</v>
      </c>
      <c r="H396">
        <f>INDEX(索引!$P$5:$AC$12,MATCH($D396,索引!$M$5:$M$12,0),MATCH(H$6,索引!$P$4:$AC$4,0))*ROUND(VLOOKUP($B396,原始数值!$A:$E,H$2,0)*VLOOKUP($C396,索引!$A:$D,2,0),H$3)</f>
        <v>105</v>
      </c>
      <c r="I396">
        <f>INDEX(索引!$P$5:$AC$12,MATCH($D396,索引!$M$5:$M$12,0),MATCH(I$6,索引!$P$4:$AC$4,0))*ROUND(VLOOKUP($B396,原始数值!$A:$E,I$2,0)*VLOOKUP($C396,索引!$A:$D,2,0),I$3)</f>
        <v>0</v>
      </c>
      <c r="J396">
        <f>VLOOKUP($D396,索引!$M:$U,J$2,0)</f>
        <v>0</v>
      </c>
      <c r="K396">
        <f>VLOOKUP($D396,索引!$M:$X,K$2,0)*(VLOOKUP($C396,索引!$A:$I,K$2-5,0)/100)</f>
        <v>0</v>
      </c>
      <c r="L396">
        <f>VLOOKUP($D396,索引!$M:$X,L$2,0)*(VLOOKUP($C396,索引!$A:$I,L$2-5,0)/100)</f>
        <v>0</v>
      </c>
      <c r="M396">
        <f>VLOOKUP($D396,索引!$M:$Y,M$2,0)*(VLOOKUP($C396,索引!$A:$J,M$2-5,0)/100)</f>
        <v>0</v>
      </c>
      <c r="N396">
        <f>VLOOKUP($D396,索引!$M:$Z,N$2,0)*(VLOOKUP($C396,索引!$A:$K,N$2-5,0)/100)</f>
        <v>0</v>
      </c>
      <c r="P396">
        <f t="shared" si="49"/>
        <v>1034103</v>
      </c>
      <c r="Q396" t="str">
        <f t="shared" si="51"/>
        <v>EquipName_1034103</v>
      </c>
      <c r="R396" t="str">
        <f>INDEX(索引!$AF$5:$AI$29,MATCH($B396,索引!$AE$5:$AE$29,0),MATCH($C396,索引!$AF$4:$AI$4))&amp;VLOOKUP($D396,索引!$M$4:$N$12,2,0)</f>
        <v>巨人头盔</v>
      </c>
      <c r="S396" t="str">
        <f>INDEX(索引!$AL$5:$AO$29,MATCH($B396,索引!$AK$5:$AK$29,0),MATCH($C396,索引!$AL$4:$AO$4))&amp;" "&amp;VLOOKUP($D396,索引!$M$4:$O$12,3,0)</f>
        <v>Giant Helmet</v>
      </c>
    </row>
    <row r="397" spans="1:19" x14ac:dyDescent="0.2">
      <c r="A397">
        <f t="shared" si="48"/>
        <v>1034104</v>
      </c>
      <c r="B397" s="16">
        <v>34</v>
      </c>
      <c r="C397" s="55">
        <v>1</v>
      </c>
      <c r="D397">
        <f t="shared" si="47"/>
        <v>4</v>
      </c>
      <c r="E397">
        <f t="shared" si="50"/>
        <v>1008104</v>
      </c>
      <c r="F397">
        <f>INDEX(索引!$P$5:$AC$12,MATCH($D397,索引!$M$5:$M$12,0),MATCH(F$6,索引!$P$4:$AC$4,0))*ROUND(VLOOKUP($B397,原始数值!$A:$E,F$2,0)*VLOOKUP($C397,索引!$A:$D,2,0)*VLOOKUP(D397,索引!$M:$X,索引!$T$1,0),F$3)</f>
        <v>0</v>
      </c>
      <c r="G397">
        <f>INDEX(索引!$P$5:$AC$12,MATCH($D397,索引!$M$5:$M$12,0),MATCH(G$6,索引!$P$4:$AC$4,0))*ROUND(VLOOKUP($B397,原始数值!$A:$E,G$2,0)*VLOOKUP($C397,索引!$A:$D,2,0),G$3)</f>
        <v>0</v>
      </c>
      <c r="H397">
        <f>INDEX(索引!$P$5:$AC$12,MATCH($D397,索引!$M$5:$M$12,0),MATCH(H$6,索引!$P$4:$AC$4,0))*ROUND(VLOOKUP($B397,原始数值!$A:$E,H$2,0)*VLOOKUP($C397,索引!$A:$D,2,0),H$3)</f>
        <v>0</v>
      </c>
      <c r="I397">
        <f>INDEX(索引!$P$5:$AC$12,MATCH($D397,索引!$M$5:$M$12,0),MATCH(I$6,索引!$P$4:$AC$4,0))*ROUND(VLOOKUP($B397,原始数值!$A:$E,I$2,0)*VLOOKUP($C397,索引!$A:$D,2,0),I$3)</f>
        <v>17</v>
      </c>
      <c r="J397">
        <f>VLOOKUP($D397,索引!$M:$U,J$2,0)</f>
        <v>0</v>
      </c>
      <c r="K397">
        <f>VLOOKUP($D397,索引!$M:$X,K$2,0)*(VLOOKUP($C397,索引!$A:$I,K$2-5,0)/100)</f>
        <v>0</v>
      </c>
      <c r="L397">
        <f>VLOOKUP($D397,索引!$M:$X,L$2,0)*(VLOOKUP($C397,索引!$A:$I,L$2-5,0)/100)</f>
        <v>0</v>
      </c>
      <c r="M397">
        <f>VLOOKUP($D397,索引!$M:$Y,M$2,0)*(VLOOKUP($C397,索引!$A:$J,M$2-5,0)/100)</f>
        <v>0</v>
      </c>
      <c r="N397">
        <f>VLOOKUP($D397,索引!$M:$Z,N$2,0)*(VLOOKUP($C397,索引!$A:$K,N$2-5,0)/100)</f>
        <v>0</v>
      </c>
      <c r="P397">
        <f t="shared" si="49"/>
        <v>1034104</v>
      </c>
      <c r="Q397" t="str">
        <f t="shared" si="51"/>
        <v>EquipName_1034104</v>
      </c>
      <c r="R397" t="str">
        <f>INDEX(索引!$AF$5:$AI$29,MATCH($B397,索引!$AE$5:$AE$29,0),MATCH($C397,索引!$AF$4:$AI$4))&amp;VLOOKUP($D397,索引!$M$4:$N$12,2,0)</f>
        <v>巨人鞋子</v>
      </c>
      <c r="S397" t="str">
        <f>INDEX(索引!$AL$5:$AO$29,MATCH($B397,索引!$AK$5:$AK$29,0),MATCH($C397,索引!$AL$4:$AO$4))&amp;" "&amp;VLOOKUP($D397,索引!$M$4:$O$12,3,0)</f>
        <v>Giant Boots</v>
      </c>
    </row>
    <row r="398" spans="1:19" x14ac:dyDescent="0.2">
      <c r="A398">
        <f t="shared" si="48"/>
        <v>1034211</v>
      </c>
      <c r="B398" s="16">
        <v>34</v>
      </c>
      <c r="C398" s="14">
        <f t="shared" ref="C398:C415" si="52">C392+1</f>
        <v>2</v>
      </c>
      <c r="D398">
        <f t="shared" si="47"/>
        <v>11</v>
      </c>
      <c r="E398">
        <f t="shared" si="50"/>
        <v>1008211</v>
      </c>
      <c r="F398">
        <f>INDEX(索引!$P$5:$AC$12,MATCH($D398,索引!$M$5:$M$12,0),MATCH(F$6,索引!$P$4:$AC$4,0))*ROUND(VLOOKUP($B398,原始数值!$A:$E,F$2,0)*VLOOKUP($C398,索引!$A:$D,2,0)*VLOOKUP(D398,索引!$M:$X,索引!$T$1,0),F$3)</f>
        <v>71</v>
      </c>
      <c r="G398">
        <f>INDEX(索引!$P$5:$AC$12,MATCH($D398,索引!$M$5:$M$12,0),MATCH(G$6,索引!$P$4:$AC$4,0))*ROUND(VLOOKUP($B398,原始数值!$A:$E,G$2,0)*VLOOKUP($C398,索引!$A:$D,2,0),G$3)</f>
        <v>0</v>
      </c>
      <c r="H398">
        <f>INDEX(索引!$P$5:$AC$12,MATCH($D398,索引!$M$5:$M$12,0),MATCH(H$6,索引!$P$4:$AC$4,0))*ROUND(VLOOKUP($B398,原始数值!$A:$E,H$2,0)*VLOOKUP($C398,索引!$A:$D,2,0),H$3)</f>
        <v>0</v>
      </c>
      <c r="I398">
        <f>INDEX(索引!$P$5:$AC$12,MATCH($D398,索引!$M$5:$M$12,0),MATCH(I$6,索引!$P$4:$AC$4,0))*ROUND(VLOOKUP($B398,原始数值!$A:$E,I$2,0)*VLOOKUP($C398,索引!$A:$D,2,0),I$3)</f>
        <v>0</v>
      </c>
      <c r="J398">
        <f>VLOOKUP($D398,索引!$M:$U,J$2,0)</f>
        <v>2</v>
      </c>
      <c r="K398">
        <f>VLOOKUP($D398,索引!$M:$X,K$2,0)*(VLOOKUP($C398,索引!$A:$I,K$2-5,0)/100)</f>
        <v>0.15000000000000002</v>
      </c>
      <c r="L398">
        <f>VLOOKUP($D398,索引!$M:$X,L$2,0)*(VLOOKUP($C398,索引!$A:$I,L$2-5,0)/100)</f>
        <v>0</v>
      </c>
      <c r="M398">
        <f>VLOOKUP($D398,索引!$M:$Y,M$2,0)*(VLOOKUP($C398,索引!$A:$J,M$2-5,0)/100)</f>
        <v>0</v>
      </c>
      <c r="N398">
        <f>VLOOKUP($D398,索引!$M:$Z,N$2,0)*(VLOOKUP($C398,索引!$A:$K,N$2-5,0)/100)</f>
        <v>0</v>
      </c>
      <c r="P398">
        <f t="shared" si="49"/>
        <v>1034211</v>
      </c>
      <c r="Q398" t="str">
        <f t="shared" si="51"/>
        <v>EquipName_1034211</v>
      </c>
      <c r="R398" t="str">
        <f>INDEX(索引!$AF$5:$AI$29,MATCH($B398,索引!$AE$5:$AE$29,0),MATCH($C398,索引!$AF$4:$AI$4))&amp;VLOOKUP($D398,索引!$M$4:$N$12,2,0)</f>
        <v>巨人剑</v>
      </c>
      <c r="S398" t="str">
        <f>INDEX(索引!$AL$5:$AO$29,MATCH($B398,索引!$AK$5:$AK$29,0),MATCH($C398,索引!$AL$4:$AO$4))&amp;" "&amp;VLOOKUP($D398,索引!$M$4:$O$12,3,0)</f>
        <v>Giant Sword</v>
      </c>
    </row>
    <row r="399" spans="1:19" x14ac:dyDescent="0.2">
      <c r="A399">
        <f t="shared" si="48"/>
        <v>1034212</v>
      </c>
      <c r="B399" s="16">
        <v>34</v>
      </c>
      <c r="C399" s="14">
        <f t="shared" si="52"/>
        <v>2</v>
      </c>
      <c r="D399">
        <f t="shared" si="47"/>
        <v>12</v>
      </c>
      <c r="E399">
        <f t="shared" si="50"/>
        <v>1008212</v>
      </c>
      <c r="F399">
        <f>INDEX(索引!$P$5:$AC$12,MATCH($D399,索引!$M$5:$M$12,0),MATCH(F$6,索引!$P$4:$AC$4,0))*ROUND(VLOOKUP($B399,原始数值!$A:$E,F$2,0)*VLOOKUP($C399,索引!$A:$D,2,0)*VLOOKUP(D399,索引!$M:$X,索引!$T$1,0),F$3)</f>
        <v>85</v>
      </c>
      <c r="G399">
        <f>INDEX(索引!$P$5:$AC$12,MATCH($D399,索引!$M$5:$M$12,0),MATCH(G$6,索引!$P$4:$AC$4,0))*ROUND(VLOOKUP($B399,原始数值!$A:$E,G$2,0)*VLOOKUP($C399,索引!$A:$D,2,0),G$3)</f>
        <v>0</v>
      </c>
      <c r="H399">
        <f>INDEX(索引!$P$5:$AC$12,MATCH($D399,索引!$M$5:$M$12,0),MATCH(H$6,索引!$P$4:$AC$4,0))*ROUND(VLOOKUP($B399,原始数值!$A:$E,H$2,0)*VLOOKUP($C399,索引!$A:$D,2,0),H$3)</f>
        <v>0</v>
      </c>
      <c r="I399">
        <f>INDEX(索引!$P$5:$AC$12,MATCH($D399,索引!$M$5:$M$12,0),MATCH(I$6,索引!$P$4:$AC$4,0))*ROUND(VLOOKUP($B399,原始数值!$A:$E,I$2,0)*VLOOKUP($C399,索引!$A:$D,2,0),I$3)</f>
        <v>0</v>
      </c>
      <c r="J399">
        <f>VLOOKUP($D399,索引!$M:$U,J$2,0)</f>
        <v>1</v>
      </c>
      <c r="K399">
        <f>VLOOKUP($D399,索引!$M:$X,K$2,0)*(VLOOKUP($C399,索引!$A:$I,K$2-5,0)/100)</f>
        <v>0</v>
      </c>
      <c r="L399">
        <f>VLOOKUP($D399,索引!$M:$X,L$2,0)*(VLOOKUP($C399,索引!$A:$I,L$2-5,0)/100)</f>
        <v>0</v>
      </c>
      <c r="M399">
        <f>VLOOKUP($D399,索引!$M:$Y,M$2,0)*(VLOOKUP($C399,索引!$A:$J,M$2-5,0)/100)</f>
        <v>36</v>
      </c>
      <c r="N399">
        <f>VLOOKUP($D399,索引!$M:$Z,N$2,0)*(VLOOKUP($C399,索引!$A:$K,N$2-5,0)/100)</f>
        <v>0</v>
      </c>
      <c r="P399">
        <f t="shared" si="49"/>
        <v>1034212</v>
      </c>
      <c r="Q399" t="str">
        <f t="shared" si="51"/>
        <v>EquipName_1034212</v>
      </c>
      <c r="R399" t="str">
        <f>INDEX(索引!$AF$5:$AI$29,MATCH($B399,索引!$AE$5:$AE$29,0),MATCH($C399,索引!$AF$4:$AI$4))&amp;VLOOKUP($D399,索引!$M$4:$N$12,2,0)</f>
        <v>巨人杖</v>
      </c>
      <c r="S399" t="str">
        <f>INDEX(索引!$AL$5:$AO$29,MATCH($B399,索引!$AK$5:$AK$29,0),MATCH($C399,索引!$AL$4:$AO$4))&amp;" "&amp;VLOOKUP($D399,索引!$M$4:$O$12,3,0)</f>
        <v>Giant Staff</v>
      </c>
    </row>
    <row r="400" spans="1:19" x14ac:dyDescent="0.2">
      <c r="A400">
        <f t="shared" si="48"/>
        <v>1034213</v>
      </c>
      <c r="B400" s="16">
        <v>34</v>
      </c>
      <c r="C400" s="14">
        <f t="shared" si="52"/>
        <v>2</v>
      </c>
      <c r="D400">
        <f t="shared" si="47"/>
        <v>13</v>
      </c>
      <c r="E400">
        <f t="shared" si="50"/>
        <v>1008213</v>
      </c>
      <c r="F400">
        <f>INDEX(索引!$P$5:$AC$12,MATCH($D400,索引!$M$5:$M$12,0),MATCH(F$6,索引!$P$4:$AC$4,0))*ROUND(VLOOKUP($B400,原始数值!$A:$E,F$2,0)*VLOOKUP($C400,索引!$A:$D,2,0)*VLOOKUP(D400,索引!$M:$X,索引!$T$1,0),F$3)</f>
        <v>78</v>
      </c>
      <c r="G400">
        <f>INDEX(索引!$P$5:$AC$12,MATCH($D400,索引!$M$5:$M$12,0),MATCH(G$6,索引!$P$4:$AC$4,0))*ROUND(VLOOKUP($B400,原始数值!$A:$E,G$2,0)*VLOOKUP($C400,索引!$A:$D,2,0),G$3)</f>
        <v>0</v>
      </c>
      <c r="H400">
        <f>INDEX(索引!$P$5:$AC$12,MATCH($D400,索引!$M$5:$M$12,0),MATCH(H$6,索引!$P$4:$AC$4,0))*ROUND(VLOOKUP($B400,原始数值!$A:$E,H$2,0)*VLOOKUP($C400,索引!$A:$D,2,0),H$3)</f>
        <v>0</v>
      </c>
      <c r="I400">
        <f>INDEX(索引!$P$5:$AC$12,MATCH($D400,索引!$M$5:$M$12,0),MATCH(I$6,索引!$P$4:$AC$4,0))*ROUND(VLOOKUP($B400,原始数值!$A:$E,I$2,0)*VLOOKUP($C400,索引!$A:$D,2,0),I$3)</f>
        <v>0</v>
      </c>
      <c r="J400">
        <f>VLOOKUP($D400,索引!$M:$U,J$2,0)</f>
        <v>1.75</v>
      </c>
      <c r="K400">
        <f>VLOOKUP($D400,索引!$M:$X,K$2,0)*(VLOOKUP($C400,索引!$A:$I,K$2-5,0)/100)</f>
        <v>0</v>
      </c>
      <c r="L400">
        <f>VLOOKUP($D400,索引!$M:$X,L$2,0)*(VLOOKUP($C400,索引!$A:$I,L$2-5,0)/100)</f>
        <v>48</v>
      </c>
      <c r="M400">
        <f>VLOOKUP($D400,索引!$M:$Y,M$2,0)*(VLOOKUP($C400,索引!$A:$J,M$2-5,0)/100)</f>
        <v>0</v>
      </c>
      <c r="N400">
        <f>VLOOKUP($D400,索引!$M:$Z,N$2,0)*(VLOOKUP($C400,索引!$A:$K,N$2-5,0)/100)</f>
        <v>0</v>
      </c>
      <c r="P400">
        <f t="shared" si="49"/>
        <v>1034213</v>
      </c>
      <c r="Q400" t="str">
        <f t="shared" si="51"/>
        <v>EquipName_1034213</v>
      </c>
      <c r="R400" t="str">
        <f>INDEX(索引!$AF$5:$AI$29,MATCH($B400,索引!$AE$5:$AE$29,0),MATCH($C400,索引!$AF$4:$AI$4))&amp;VLOOKUP($D400,索引!$M$4:$N$12,2,0)</f>
        <v>巨人弓</v>
      </c>
      <c r="S400" t="str">
        <f>INDEX(索引!$AL$5:$AO$29,MATCH($B400,索引!$AK$5:$AK$29,0),MATCH($C400,索引!$AL$4:$AO$4))&amp;" "&amp;VLOOKUP($D400,索引!$M$4:$O$12,3,0)</f>
        <v>Giant Bow</v>
      </c>
    </row>
    <row r="401" spans="1:19" x14ac:dyDescent="0.2">
      <c r="A401">
        <f t="shared" si="48"/>
        <v>1034202</v>
      </c>
      <c r="B401" s="16">
        <v>34</v>
      </c>
      <c r="C401" s="14">
        <f t="shared" si="52"/>
        <v>2</v>
      </c>
      <c r="D401">
        <f t="shared" si="47"/>
        <v>2</v>
      </c>
      <c r="E401">
        <f t="shared" si="50"/>
        <v>1008202</v>
      </c>
      <c r="F401">
        <f>INDEX(索引!$P$5:$AC$12,MATCH($D401,索引!$M$5:$M$12,0),MATCH(F$6,索引!$P$4:$AC$4,0))*ROUND(VLOOKUP($B401,原始数值!$A:$E,F$2,0)*VLOOKUP($C401,索引!$A:$D,2,0)*VLOOKUP(D401,索引!$M:$X,索引!$T$1,0),F$3)</f>
        <v>0</v>
      </c>
      <c r="G401">
        <f>INDEX(索引!$P$5:$AC$12,MATCH($D401,索引!$M$5:$M$12,0),MATCH(G$6,索引!$P$4:$AC$4,0))*ROUND(VLOOKUP($B401,原始数值!$A:$E,G$2,0)*VLOOKUP($C401,索引!$A:$D,2,0),G$3)</f>
        <v>380</v>
      </c>
      <c r="H401">
        <f>INDEX(索引!$P$5:$AC$12,MATCH($D401,索引!$M$5:$M$12,0),MATCH(H$6,索引!$P$4:$AC$4,0))*ROUND(VLOOKUP($B401,原始数值!$A:$E,H$2,0)*VLOOKUP($C401,索引!$A:$D,2,0),H$3)</f>
        <v>0</v>
      </c>
      <c r="I401">
        <f>INDEX(索引!$P$5:$AC$12,MATCH($D401,索引!$M$5:$M$12,0),MATCH(I$6,索引!$P$4:$AC$4,0))*ROUND(VLOOKUP($B401,原始数值!$A:$E,I$2,0)*VLOOKUP($C401,索引!$A:$D,2,0),I$3)</f>
        <v>0</v>
      </c>
      <c r="J401">
        <f>VLOOKUP($D401,索引!$M:$U,J$2,0)</f>
        <v>0</v>
      </c>
      <c r="K401">
        <f>VLOOKUP($D401,索引!$M:$X,K$2,0)*(VLOOKUP($C401,索引!$A:$I,K$2-5,0)/100)</f>
        <v>0</v>
      </c>
      <c r="L401">
        <f>VLOOKUP($D401,索引!$M:$X,L$2,0)*(VLOOKUP($C401,索引!$A:$I,L$2-5,0)/100)</f>
        <v>0</v>
      </c>
      <c r="M401">
        <f>VLOOKUP($D401,索引!$M:$Y,M$2,0)*(VLOOKUP($C401,索引!$A:$J,M$2-5,0)/100)</f>
        <v>0</v>
      </c>
      <c r="N401">
        <f>VLOOKUP($D401,索引!$M:$Z,N$2,0)*(VLOOKUP($C401,索引!$A:$K,N$2-5,0)/100)</f>
        <v>0</v>
      </c>
      <c r="P401">
        <f t="shared" si="49"/>
        <v>1034202</v>
      </c>
      <c r="Q401" t="str">
        <f t="shared" si="51"/>
        <v>EquipName_1034202</v>
      </c>
      <c r="R401" t="str">
        <f>INDEX(索引!$AF$5:$AI$29,MATCH($B401,索引!$AE$5:$AE$29,0),MATCH($C401,索引!$AF$4:$AI$4))&amp;VLOOKUP($D401,索引!$M$4:$N$12,2,0)</f>
        <v>巨人护甲</v>
      </c>
      <c r="S401" t="str">
        <f>INDEX(索引!$AL$5:$AO$29,MATCH($B401,索引!$AK$5:$AK$29,0),MATCH($C401,索引!$AL$4:$AO$4))&amp;" "&amp;VLOOKUP($D401,索引!$M$4:$O$12,3,0)</f>
        <v>Giant Armor</v>
      </c>
    </row>
    <row r="402" spans="1:19" x14ac:dyDescent="0.2">
      <c r="A402">
        <f t="shared" si="48"/>
        <v>1034203</v>
      </c>
      <c r="B402" s="16">
        <v>34</v>
      </c>
      <c r="C402" s="14">
        <f t="shared" si="52"/>
        <v>2</v>
      </c>
      <c r="D402">
        <f t="shared" si="47"/>
        <v>3</v>
      </c>
      <c r="E402">
        <f t="shared" si="50"/>
        <v>1008203</v>
      </c>
      <c r="F402">
        <f>INDEX(索引!$P$5:$AC$12,MATCH($D402,索引!$M$5:$M$12,0),MATCH(F$6,索引!$P$4:$AC$4,0))*ROUND(VLOOKUP($B402,原始数值!$A:$E,F$2,0)*VLOOKUP($C402,索引!$A:$D,2,0)*VLOOKUP(D402,索引!$M:$X,索引!$T$1,0),F$3)</f>
        <v>0</v>
      </c>
      <c r="G402">
        <f>INDEX(索引!$P$5:$AC$12,MATCH($D402,索引!$M$5:$M$12,0),MATCH(G$6,索引!$P$4:$AC$4,0))*ROUND(VLOOKUP($B402,原始数值!$A:$E,G$2,0)*VLOOKUP($C402,索引!$A:$D,2,0),G$3)</f>
        <v>0</v>
      </c>
      <c r="H402">
        <f>INDEX(索引!$P$5:$AC$12,MATCH($D402,索引!$M$5:$M$12,0),MATCH(H$6,索引!$P$4:$AC$4,0))*ROUND(VLOOKUP($B402,原始数值!$A:$E,H$2,0)*VLOOKUP($C402,索引!$A:$D,2,0),H$3)</f>
        <v>210</v>
      </c>
      <c r="I402">
        <f>INDEX(索引!$P$5:$AC$12,MATCH($D402,索引!$M$5:$M$12,0),MATCH(I$6,索引!$P$4:$AC$4,0))*ROUND(VLOOKUP($B402,原始数值!$A:$E,I$2,0)*VLOOKUP($C402,索引!$A:$D,2,0),I$3)</f>
        <v>0</v>
      </c>
      <c r="J402">
        <f>VLOOKUP($D402,索引!$M:$U,J$2,0)</f>
        <v>0</v>
      </c>
      <c r="K402">
        <f>VLOOKUP($D402,索引!$M:$X,K$2,0)*(VLOOKUP($C402,索引!$A:$I,K$2-5,0)/100)</f>
        <v>0</v>
      </c>
      <c r="L402">
        <f>VLOOKUP($D402,索引!$M:$X,L$2,0)*(VLOOKUP($C402,索引!$A:$I,L$2-5,0)/100)</f>
        <v>0</v>
      </c>
      <c r="M402">
        <f>VLOOKUP($D402,索引!$M:$Y,M$2,0)*(VLOOKUP($C402,索引!$A:$J,M$2-5,0)/100)</f>
        <v>0</v>
      </c>
      <c r="N402">
        <f>VLOOKUP($D402,索引!$M:$Z,N$2,0)*(VLOOKUP($C402,索引!$A:$K,N$2-5,0)/100)</f>
        <v>0</v>
      </c>
      <c r="P402">
        <f t="shared" si="49"/>
        <v>1034203</v>
      </c>
      <c r="Q402" t="str">
        <f t="shared" si="51"/>
        <v>EquipName_1034203</v>
      </c>
      <c r="R402" t="str">
        <f>INDEX(索引!$AF$5:$AI$29,MATCH($B402,索引!$AE$5:$AE$29,0),MATCH($C402,索引!$AF$4:$AI$4))&amp;VLOOKUP($D402,索引!$M$4:$N$12,2,0)</f>
        <v>巨人头盔</v>
      </c>
      <c r="S402" t="str">
        <f>INDEX(索引!$AL$5:$AO$29,MATCH($B402,索引!$AK$5:$AK$29,0),MATCH($C402,索引!$AL$4:$AO$4))&amp;" "&amp;VLOOKUP($D402,索引!$M$4:$O$12,3,0)</f>
        <v>Giant Helmet</v>
      </c>
    </row>
    <row r="403" spans="1:19" x14ac:dyDescent="0.2">
      <c r="A403">
        <f t="shared" si="48"/>
        <v>1034204</v>
      </c>
      <c r="B403" s="16">
        <v>34</v>
      </c>
      <c r="C403" s="14">
        <f t="shared" si="52"/>
        <v>2</v>
      </c>
      <c r="D403">
        <f t="shared" si="47"/>
        <v>4</v>
      </c>
      <c r="E403">
        <f t="shared" si="50"/>
        <v>1008204</v>
      </c>
      <c r="F403">
        <f>INDEX(索引!$P$5:$AC$12,MATCH($D403,索引!$M$5:$M$12,0),MATCH(F$6,索引!$P$4:$AC$4,0))*ROUND(VLOOKUP($B403,原始数值!$A:$E,F$2,0)*VLOOKUP($C403,索引!$A:$D,2,0)*VLOOKUP(D403,索引!$M:$X,索引!$T$1,0),F$3)</f>
        <v>0</v>
      </c>
      <c r="G403">
        <f>INDEX(索引!$P$5:$AC$12,MATCH($D403,索引!$M$5:$M$12,0),MATCH(G$6,索引!$P$4:$AC$4,0))*ROUND(VLOOKUP($B403,原始数值!$A:$E,G$2,0)*VLOOKUP($C403,索引!$A:$D,2,0),G$3)</f>
        <v>0</v>
      </c>
      <c r="H403">
        <f>INDEX(索引!$P$5:$AC$12,MATCH($D403,索引!$M$5:$M$12,0),MATCH(H$6,索引!$P$4:$AC$4,0))*ROUND(VLOOKUP($B403,原始数值!$A:$E,H$2,0)*VLOOKUP($C403,索引!$A:$D,2,0),H$3)</f>
        <v>0</v>
      </c>
      <c r="I403">
        <f>INDEX(索引!$P$5:$AC$12,MATCH($D403,索引!$M$5:$M$12,0),MATCH(I$6,索引!$P$4:$AC$4,0))*ROUND(VLOOKUP($B403,原始数值!$A:$E,I$2,0)*VLOOKUP($C403,索引!$A:$D,2,0),I$3)</f>
        <v>34</v>
      </c>
      <c r="J403">
        <f>VLOOKUP($D403,索引!$M:$U,J$2,0)</f>
        <v>0</v>
      </c>
      <c r="K403">
        <f>VLOOKUP($D403,索引!$M:$X,K$2,0)*(VLOOKUP($C403,索引!$A:$I,K$2-5,0)/100)</f>
        <v>0</v>
      </c>
      <c r="L403">
        <f>VLOOKUP($D403,索引!$M:$X,L$2,0)*(VLOOKUP($C403,索引!$A:$I,L$2-5,0)/100)</f>
        <v>0</v>
      </c>
      <c r="M403">
        <f>VLOOKUP($D403,索引!$M:$Y,M$2,0)*(VLOOKUP($C403,索引!$A:$J,M$2-5,0)/100)</f>
        <v>0</v>
      </c>
      <c r="N403">
        <f>VLOOKUP($D403,索引!$M:$Z,N$2,0)*(VLOOKUP($C403,索引!$A:$K,N$2-5,0)/100)</f>
        <v>0</v>
      </c>
      <c r="P403">
        <f t="shared" si="49"/>
        <v>1034204</v>
      </c>
      <c r="Q403" t="str">
        <f t="shared" si="51"/>
        <v>EquipName_1034204</v>
      </c>
      <c r="R403" t="str">
        <f>INDEX(索引!$AF$5:$AI$29,MATCH($B403,索引!$AE$5:$AE$29,0),MATCH($C403,索引!$AF$4:$AI$4))&amp;VLOOKUP($D403,索引!$M$4:$N$12,2,0)</f>
        <v>巨人鞋子</v>
      </c>
      <c r="S403" t="str">
        <f>INDEX(索引!$AL$5:$AO$29,MATCH($B403,索引!$AK$5:$AK$29,0),MATCH($C403,索引!$AL$4:$AO$4))&amp;" "&amp;VLOOKUP($D403,索引!$M$4:$O$12,3,0)</f>
        <v>Giant Boots</v>
      </c>
    </row>
    <row r="404" spans="1:19" x14ac:dyDescent="0.2">
      <c r="A404">
        <f t="shared" si="48"/>
        <v>1034311</v>
      </c>
      <c r="B404" s="16">
        <v>34</v>
      </c>
      <c r="C404" s="30">
        <f t="shared" si="52"/>
        <v>3</v>
      </c>
      <c r="D404">
        <f t="shared" si="47"/>
        <v>11</v>
      </c>
      <c r="E404">
        <f t="shared" si="50"/>
        <v>1008311</v>
      </c>
      <c r="F404">
        <f>INDEX(索引!$P$5:$AC$12,MATCH($D404,索引!$M$5:$M$12,0),MATCH(F$6,索引!$P$4:$AC$4,0))*ROUND(VLOOKUP($B404,原始数值!$A:$E,F$2,0)*VLOOKUP($C404,索引!$A:$D,2,0)*VLOOKUP(D404,索引!$M:$X,索引!$T$1,0),F$3)</f>
        <v>107</v>
      </c>
      <c r="G404">
        <f>INDEX(索引!$P$5:$AC$12,MATCH($D404,索引!$M$5:$M$12,0),MATCH(G$6,索引!$P$4:$AC$4,0))*ROUND(VLOOKUP($B404,原始数值!$A:$E,G$2,0)*VLOOKUP($C404,索引!$A:$D,2,0),G$3)</f>
        <v>0</v>
      </c>
      <c r="H404">
        <f>INDEX(索引!$P$5:$AC$12,MATCH($D404,索引!$M$5:$M$12,0),MATCH(H$6,索引!$P$4:$AC$4,0))*ROUND(VLOOKUP($B404,原始数值!$A:$E,H$2,0)*VLOOKUP($C404,索引!$A:$D,2,0),H$3)</f>
        <v>0</v>
      </c>
      <c r="I404">
        <f>INDEX(索引!$P$5:$AC$12,MATCH($D404,索引!$M$5:$M$12,0),MATCH(I$6,索引!$P$4:$AC$4,0))*ROUND(VLOOKUP($B404,原始数值!$A:$E,I$2,0)*VLOOKUP($C404,索引!$A:$D,2,0),I$3)</f>
        <v>0</v>
      </c>
      <c r="J404">
        <f>VLOOKUP($D404,索引!$M:$U,J$2,0)</f>
        <v>2</v>
      </c>
      <c r="K404">
        <f>VLOOKUP($D404,索引!$M:$X,K$2,0)*(VLOOKUP($C404,索引!$A:$I,K$2-5,0)/100)</f>
        <v>0.2</v>
      </c>
      <c r="L404">
        <f>VLOOKUP($D404,索引!$M:$X,L$2,0)*(VLOOKUP($C404,索引!$A:$I,L$2-5,0)/100)</f>
        <v>0</v>
      </c>
      <c r="M404">
        <f>VLOOKUP($D404,索引!$M:$Y,M$2,0)*(VLOOKUP($C404,索引!$A:$J,M$2-5,0)/100)</f>
        <v>0</v>
      </c>
      <c r="N404">
        <f>VLOOKUP($D404,索引!$M:$Z,N$2,0)*(VLOOKUP($C404,索引!$A:$K,N$2-5,0)/100)</f>
        <v>0</v>
      </c>
      <c r="P404">
        <f t="shared" si="49"/>
        <v>1034311</v>
      </c>
      <c r="Q404" t="str">
        <f t="shared" si="51"/>
        <v>EquipName_1034311</v>
      </c>
      <c r="R404" t="str">
        <f>INDEX(索引!$AF$5:$AI$29,MATCH($B404,索引!$AE$5:$AE$29,0),MATCH($C404,索引!$AF$4:$AI$4))&amp;VLOOKUP($D404,索引!$M$4:$N$12,2,0)</f>
        <v>巨人剑</v>
      </c>
      <c r="S404" t="str">
        <f>INDEX(索引!$AL$5:$AO$29,MATCH($B404,索引!$AK$5:$AK$29,0),MATCH($C404,索引!$AL$4:$AO$4))&amp;" "&amp;VLOOKUP($D404,索引!$M$4:$O$12,3,0)</f>
        <v>Giant Sword</v>
      </c>
    </row>
    <row r="405" spans="1:19" x14ac:dyDescent="0.2">
      <c r="A405">
        <f t="shared" si="48"/>
        <v>1034312</v>
      </c>
      <c r="B405" s="16">
        <v>34</v>
      </c>
      <c r="C405" s="30">
        <f t="shared" si="52"/>
        <v>3</v>
      </c>
      <c r="D405">
        <f t="shared" si="47"/>
        <v>12</v>
      </c>
      <c r="E405">
        <f t="shared" si="50"/>
        <v>1008312</v>
      </c>
      <c r="F405">
        <f>INDEX(索引!$P$5:$AC$12,MATCH($D405,索引!$M$5:$M$12,0),MATCH(F$6,索引!$P$4:$AC$4,0))*ROUND(VLOOKUP($B405,原始数值!$A:$E,F$2,0)*VLOOKUP($C405,索引!$A:$D,2,0)*VLOOKUP(D405,索引!$M:$X,索引!$T$1,0),F$3)</f>
        <v>128</v>
      </c>
      <c r="G405">
        <f>INDEX(索引!$P$5:$AC$12,MATCH($D405,索引!$M$5:$M$12,0),MATCH(G$6,索引!$P$4:$AC$4,0))*ROUND(VLOOKUP($B405,原始数值!$A:$E,G$2,0)*VLOOKUP($C405,索引!$A:$D,2,0),G$3)</f>
        <v>0</v>
      </c>
      <c r="H405">
        <f>INDEX(索引!$P$5:$AC$12,MATCH($D405,索引!$M$5:$M$12,0),MATCH(H$6,索引!$P$4:$AC$4,0))*ROUND(VLOOKUP($B405,原始数值!$A:$E,H$2,0)*VLOOKUP($C405,索引!$A:$D,2,0),H$3)</f>
        <v>0</v>
      </c>
      <c r="I405">
        <f>INDEX(索引!$P$5:$AC$12,MATCH($D405,索引!$M$5:$M$12,0),MATCH(I$6,索引!$P$4:$AC$4,0))*ROUND(VLOOKUP($B405,原始数值!$A:$E,I$2,0)*VLOOKUP($C405,索引!$A:$D,2,0),I$3)</f>
        <v>0</v>
      </c>
      <c r="J405">
        <f>VLOOKUP($D405,索引!$M:$U,J$2,0)</f>
        <v>1</v>
      </c>
      <c r="K405">
        <f>VLOOKUP($D405,索引!$M:$X,K$2,0)*(VLOOKUP($C405,索引!$A:$I,K$2-5,0)/100)</f>
        <v>0</v>
      </c>
      <c r="L405">
        <f>VLOOKUP($D405,索引!$M:$X,L$2,0)*(VLOOKUP($C405,索引!$A:$I,L$2-5,0)/100)</f>
        <v>0</v>
      </c>
      <c r="M405">
        <f>VLOOKUP($D405,索引!$M:$Y,M$2,0)*(VLOOKUP($C405,索引!$A:$J,M$2-5,0)/100)</f>
        <v>42</v>
      </c>
      <c r="N405">
        <f>VLOOKUP($D405,索引!$M:$Z,N$2,0)*(VLOOKUP($C405,索引!$A:$K,N$2-5,0)/100)</f>
        <v>0</v>
      </c>
      <c r="P405">
        <f t="shared" si="49"/>
        <v>1034312</v>
      </c>
      <c r="Q405" t="str">
        <f t="shared" si="51"/>
        <v>EquipName_1034312</v>
      </c>
      <c r="R405" t="str">
        <f>INDEX(索引!$AF$5:$AI$29,MATCH($B405,索引!$AE$5:$AE$29,0),MATCH($C405,索引!$AF$4:$AI$4))&amp;VLOOKUP($D405,索引!$M$4:$N$12,2,0)</f>
        <v>巨人杖</v>
      </c>
      <c r="S405" t="str">
        <f>INDEX(索引!$AL$5:$AO$29,MATCH($B405,索引!$AK$5:$AK$29,0),MATCH($C405,索引!$AL$4:$AO$4))&amp;" "&amp;VLOOKUP($D405,索引!$M$4:$O$12,3,0)</f>
        <v>Giant Staff</v>
      </c>
    </row>
    <row r="406" spans="1:19" x14ac:dyDescent="0.2">
      <c r="A406">
        <f t="shared" si="48"/>
        <v>1034313</v>
      </c>
      <c r="B406" s="16">
        <v>34</v>
      </c>
      <c r="C406" s="30">
        <f t="shared" si="52"/>
        <v>3</v>
      </c>
      <c r="D406">
        <f t="shared" si="47"/>
        <v>13</v>
      </c>
      <c r="E406">
        <f t="shared" si="50"/>
        <v>1008313</v>
      </c>
      <c r="F406">
        <f>INDEX(索引!$P$5:$AC$12,MATCH($D406,索引!$M$5:$M$12,0),MATCH(F$6,索引!$P$4:$AC$4,0))*ROUND(VLOOKUP($B406,原始数值!$A:$E,F$2,0)*VLOOKUP($C406,索引!$A:$D,2,0)*VLOOKUP(D406,索引!$M:$X,索引!$T$1,0),F$3)</f>
        <v>117</v>
      </c>
      <c r="G406">
        <f>INDEX(索引!$P$5:$AC$12,MATCH($D406,索引!$M$5:$M$12,0),MATCH(G$6,索引!$P$4:$AC$4,0))*ROUND(VLOOKUP($B406,原始数值!$A:$E,G$2,0)*VLOOKUP($C406,索引!$A:$D,2,0),G$3)</f>
        <v>0</v>
      </c>
      <c r="H406">
        <f>INDEX(索引!$P$5:$AC$12,MATCH($D406,索引!$M$5:$M$12,0),MATCH(H$6,索引!$P$4:$AC$4,0))*ROUND(VLOOKUP($B406,原始数值!$A:$E,H$2,0)*VLOOKUP($C406,索引!$A:$D,2,0),H$3)</f>
        <v>0</v>
      </c>
      <c r="I406">
        <f>INDEX(索引!$P$5:$AC$12,MATCH($D406,索引!$M$5:$M$12,0),MATCH(I$6,索引!$P$4:$AC$4,0))*ROUND(VLOOKUP($B406,原始数值!$A:$E,I$2,0)*VLOOKUP($C406,索引!$A:$D,2,0),I$3)</f>
        <v>0</v>
      </c>
      <c r="J406">
        <f>VLOOKUP($D406,索引!$M:$U,J$2,0)</f>
        <v>1.75</v>
      </c>
      <c r="K406">
        <f>VLOOKUP($D406,索引!$M:$X,K$2,0)*(VLOOKUP($C406,索引!$A:$I,K$2-5,0)/100)</f>
        <v>0</v>
      </c>
      <c r="L406">
        <f>VLOOKUP($D406,索引!$M:$X,L$2,0)*(VLOOKUP($C406,索引!$A:$I,L$2-5,0)/100)</f>
        <v>56</v>
      </c>
      <c r="M406">
        <f>VLOOKUP($D406,索引!$M:$Y,M$2,0)*(VLOOKUP($C406,索引!$A:$J,M$2-5,0)/100)</f>
        <v>0</v>
      </c>
      <c r="N406">
        <f>VLOOKUP($D406,索引!$M:$Z,N$2,0)*(VLOOKUP($C406,索引!$A:$K,N$2-5,0)/100)</f>
        <v>0</v>
      </c>
      <c r="P406">
        <f t="shared" si="49"/>
        <v>1034313</v>
      </c>
      <c r="Q406" t="str">
        <f t="shared" si="51"/>
        <v>EquipName_1034313</v>
      </c>
      <c r="R406" t="str">
        <f>INDEX(索引!$AF$5:$AI$29,MATCH($B406,索引!$AE$5:$AE$29,0),MATCH($C406,索引!$AF$4:$AI$4))&amp;VLOOKUP($D406,索引!$M$4:$N$12,2,0)</f>
        <v>巨人弓</v>
      </c>
      <c r="S406" t="str">
        <f>INDEX(索引!$AL$5:$AO$29,MATCH($B406,索引!$AK$5:$AK$29,0),MATCH($C406,索引!$AL$4:$AO$4))&amp;" "&amp;VLOOKUP($D406,索引!$M$4:$O$12,3,0)</f>
        <v>Giant Bow</v>
      </c>
    </row>
    <row r="407" spans="1:19" x14ac:dyDescent="0.2">
      <c r="A407">
        <f t="shared" si="48"/>
        <v>1034302</v>
      </c>
      <c r="B407" s="16">
        <v>34</v>
      </c>
      <c r="C407" s="30">
        <f t="shared" si="52"/>
        <v>3</v>
      </c>
      <c r="D407">
        <f t="shared" si="47"/>
        <v>2</v>
      </c>
      <c r="E407">
        <f t="shared" si="50"/>
        <v>1008302</v>
      </c>
      <c r="F407">
        <f>INDEX(索引!$P$5:$AC$12,MATCH($D407,索引!$M$5:$M$12,0),MATCH(F$6,索引!$P$4:$AC$4,0))*ROUND(VLOOKUP($B407,原始数值!$A:$E,F$2,0)*VLOOKUP($C407,索引!$A:$D,2,0)*VLOOKUP(D407,索引!$M:$X,索引!$T$1,0),F$3)</f>
        <v>0</v>
      </c>
      <c r="G407">
        <f>INDEX(索引!$P$5:$AC$12,MATCH($D407,索引!$M$5:$M$12,0),MATCH(G$6,索引!$P$4:$AC$4,0))*ROUND(VLOOKUP($B407,原始数值!$A:$E,G$2,0)*VLOOKUP($C407,索引!$A:$D,2,0),G$3)</f>
        <v>570</v>
      </c>
      <c r="H407">
        <f>INDEX(索引!$P$5:$AC$12,MATCH($D407,索引!$M$5:$M$12,0),MATCH(H$6,索引!$P$4:$AC$4,0))*ROUND(VLOOKUP($B407,原始数值!$A:$E,H$2,0)*VLOOKUP($C407,索引!$A:$D,2,0),H$3)</f>
        <v>0</v>
      </c>
      <c r="I407">
        <f>INDEX(索引!$P$5:$AC$12,MATCH($D407,索引!$M$5:$M$12,0),MATCH(I$6,索引!$P$4:$AC$4,0))*ROUND(VLOOKUP($B407,原始数值!$A:$E,I$2,0)*VLOOKUP($C407,索引!$A:$D,2,0),I$3)</f>
        <v>0</v>
      </c>
      <c r="J407">
        <f>VLOOKUP($D407,索引!$M:$U,J$2,0)</f>
        <v>0</v>
      </c>
      <c r="K407">
        <f>VLOOKUP($D407,索引!$M:$X,K$2,0)*(VLOOKUP($C407,索引!$A:$I,K$2-5,0)/100)</f>
        <v>0</v>
      </c>
      <c r="L407">
        <f>VLOOKUP($D407,索引!$M:$X,L$2,0)*(VLOOKUP($C407,索引!$A:$I,L$2-5,0)/100)</f>
        <v>0</v>
      </c>
      <c r="M407">
        <f>VLOOKUP($D407,索引!$M:$Y,M$2,0)*(VLOOKUP($C407,索引!$A:$J,M$2-5,0)/100)</f>
        <v>0</v>
      </c>
      <c r="N407">
        <f>VLOOKUP($D407,索引!$M:$Z,N$2,0)*(VLOOKUP($C407,索引!$A:$K,N$2-5,0)/100)</f>
        <v>0</v>
      </c>
      <c r="P407">
        <f t="shared" si="49"/>
        <v>1034302</v>
      </c>
      <c r="Q407" t="str">
        <f t="shared" si="51"/>
        <v>EquipName_1034302</v>
      </c>
      <c r="R407" t="str">
        <f>INDEX(索引!$AF$5:$AI$29,MATCH($B407,索引!$AE$5:$AE$29,0),MATCH($C407,索引!$AF$4:$AI$4))&amp;VLOOKUP($D407,索引!$M$4:$N$12,2,0)</f>
        <v>巨人护甲</v>
      </c>
      <c r="S407" t="str">
        <f>INDEX(索引!$AL$5:$AO$29,MATCH($B407,索引!$AK$5:$AK$29,0),MATCH($C407,索引!$AL$4:$AO$4))&amp;" "&amp;VLOOKUP($D407,索引!$M$4:$O$12,3,0)</f>
        <v>Giant Armor</v>
      </c>
    </row>
    <row r="408" spans="1:19" x14ac:dyDescent="0.2">
      <c r="A408">
        <f t="shared" si="48"/>
        <v>1034303</v>
      </c>
      <c r="B408" s="16">
        <v>34</v>
      </c>
      <c r="C408" s="30">
        <f t="shared" si="52"/>
        <v>3</v>
      </c>
      <c r="D408">
        <f t="shared" si="47"/>
        <v>3</v>
      </c>
      <c r="E408">
        <f t="shared" si="50"/>
        <v>1008303</v>
      </c>
      <c r="F408">
        <f>INDEX(索引!$P$5:$AC$12,MATCH($D408,索引!$M$5:$M$12,0),MATCH(F$6,索引!$P$4:$AC$4,0))*ROUND(VLOOKUP($B408,原始数值!$A:$E,F$2,0)*VLOOKUP($C408,索引!$A:$D,2,0)*VLOOKUP(D408,索引!$M:$X,索引!$T$1,0),F$3)</f>
        <v>0</v>
      </c>
      <c r="G408">
        <f>INDEX(索引!$P$5:$AC$12,MATCH($D408,索引!$M$5:$M$12,0),MATCH(G$6,索引!$P$4:$AC$4,0))*ROUND(VLOOKUP($B408,原始数值!$A:$E,G$2,0)*VLOOKUP($C408,索引!$A:$D,2,0),G$3)</f>
        <v>0</v>
      </c>
      <c r="H408">
        <f>INDEX(索引!$P$5:$AC$12,MATCH($D408,索引!$M$5:$M$12,0),MATCH(H$6,索引!$P$4:$AC$4,0))*ROUND(VLOOKUP($B408,原始数值!$A:$E,H$2,0)*VLOOKUP($C408,索引!$A:$D,2,0),H$3)</f>
        <v>315</v>
      </c>
      <c r="I408">
        <f>INDEX(索引!$P$5:$AC$12,MATCH($D408,索引!$M$5:$M$12,0),MATCH(I$6,索引!$P$4:$AC$4,0))*ROUND(VLOOKUP($B408,原始数值!$A:$E,I$2,0)*VLOOKUP($C408,索引!$A:$D,2,0),I$3)</f>
        <v>0</v>
      </c>
      <c r="J408">
        <f>VLOOKUP($D408,索引!$M:$U,J$2,0)</f>
        <v>0</v>
      </c>
      <c r="K408">
        <f>VLOOKUP($D408,索引!$M:$X,K$2,0)*(VLOOKUP($C408,索引!$A:$I,K$2-5,0)/100)</f>
        <v>0</v>
      </c>
      <c r="L408">
        <f>VLOOKUP($D408,索引!$M:$X,L$2,0)*(VLOOKUP($C408,索引!$A:$I,L$2-5,0)/100)</f>
        <v>0</v>
      </c>
      <c r="M408">
        <f>VLOOKUP($D408,索引!$M:$Y,M$2,0)*(VLOOKUP($C408,索引!$A:$J,M$2-5,0)/100)</f>
        <v>0</v>
      </c>
      <c r="N408">
        <f>VLOOKUP($D408,索引!$M:$Z,N$2,0)*(VLOOKUP($C408,索引!$A:$K,N$2-5,0)/100)</f>
        <v>0</v>
      </c>
      <c r="P408">
        <f t="shared" si="49"/>
        <v>1034303</v>
      </c>
      <c r="Q408" t="str">
        <f t="shared" si="51"/>
        <v>EquipName_1034303</v>
      </c>
      <c r="R408" t="str">
        <f>INDEX(索引!$AF$5:$AI$29,MATCH($B408,索引!$AE$5:$AE$29,0),MATCH($C408,索引!$AF$4:$AI$4))&amp;VLOOKUP($D408,索引!$M$4:$N$12,2,0)</f>
        <v>巨人头盔</v>
      </c>
      <c r="S408" t="str">
        <f>INDEX(索引!$AL$5:$AO$29,MATCH($B408,索引!$AK$5:$AK$29,0),MATCH($C408,索引!$AL$4:$AO$4))&amp;" "&amp;VLOOKUP($D408,索引!$M$4:$O$12,3,0)</f>
        <v>Giant Helmet</v>
      </c>
    </row>
    <row r="409" spans="1:19" x14ac:dyDescent="0.2">
      <c r="A409">
        <f t="shared" si="48"/>
        <v>1034304</v>
      </c>
      <c r="B409" s="16">
        <v>34</v>
      </c>
      <c r="C409" s="30">
        <f t="shared" si="52"/>
        <v>3</v>
      </c>
      <c r="D409">
        <f t="shared" si="47"/>
        <v>4</v>
      </c>
      <c r="E409">
        <f t="shared" si="50"/>
        <v>1008304</v>
      </c>
      <c r="F409">
        <f>INDEX(索引!$P$5:$AC$12,MATCH($D409,索引!$M$5:$M$12,0),MATCH(F$6,索引!$P$4:$AC$4,0))*ROUND(VLOOKUP($B409,原始数值!$A:$E,F$2,0)*VLOOKUP($C409,索引!$A:$D,2,0)*VLOOKUP(D409,索引!$M:$X,索引!$T$1,0),F$3)</f>
        <v>0</v>
      </c>
      <c r="G409">
        <f>INDEX(索引!$P$5:$AC$12,MATCH($D409,索引!$M$5:$M$12,0),MATCH(G$6,索引!$P$4:$AC$4,0))*ROUND(VLOOKUP($B409,原始数值!$A:$E,G$2,0)*VLOOKUP($C409,索引!$A:$D,2,0),G$3)</f>
        <v>0</v>
      </c>
      <c r="H409">
        <f>INDEX(索引!$P$5:$AC$12,MATCH($D409,索引!$M$5:$M$12,0),MATCH(H$6,索引!$P$4:$AC$4,0))*ROUND(VLOOKUP($B409,原始数值!$A:$E,H$2,0)*VLOOKUP($C409,索引!$A:$D,2,0),H$3)</f>
        <v>0</v>
      </c>
      <c r="I409">
        <f>INDEX(索引!$P$5:$AC$12,MATCH($D409,索引!$M$5:$M$12,0),MATCH(I$6,索引!$P$4:$AC$4,0))*ROUND(VLOOKUP($B409,原始数值!$A:$E,I$2,0)*VLOOKUP($C409,索引!$A:$D,2,0),I$3)</f>
        <v>51</v>
      </c>
      <c r="J409">
        <f>VLOOKUP($D409,索引!$M:$U,J$2,0)</f>
        <v>0</v>
      </c>
      <c r="K409">
        <f>VLOOKUP($D409,索引!$M:$X,K$2,0)*(VLOOKUP($C409,索引!$A:$I,K$2-5,0)/100)</f>
        <v>0</v>
      </c>
      <c r="L409">
        <f>VLOOKUP($D409,索引!$M:$X,L$2,0)*(VLOOKUP($C409,索引!$A:$I,L$2-5,0)/100)</f>
        <v>0</v>
      </c>
      <c r="M409">
        <f>VLOOKUP($D409,索引!$M:$Y,M$2,0)*(VLOOKUP($C409,索引!$A:$J,M$2-5,0)/100)</f>
        <v>0</v>
      </c>
      <c r="N409">
        <f>VLOOKUP($D409,索引!$M:$Z,N$2,0)*(VLOOKUP($C409,索引!$A:$K,N$2-5,0)/100)</f>
        <v>0</v>
      </c>
      <c r="P409">
        <f t="shared" si="49"/>
        <v>1034304</v>
      </c>
      <c r="Q409" t="str">
        <f t="shared" si="51"/>
        <v>EquipName_1034304</v>
      </c>
      <c r="R409" t="str">
        <f>INDEX(索引!$AF$5:$AI$29,MATCH($B409,索引!$AE$5:$AE$29,0),MATCH($C409,索引!$AF$4:$AI$4))&amp;VLOOKUP($D409,索引!$M$4:$N$12,2,0)</f>
        <v>巨人鞋子</v>
      </c>
      <c r="S409" t="str">
        <f>INDEX(索引!$AL$5:$AO$29,MATCH($B409,索引!$AK$5:$AK$29,0),MATCH($C409,索引!$AL$4:$AO$4))&amp;" "&amp;VLOOKUP($D409,索引!$M$4:$O$12,3,0)</f>
        <v>Giant Boots</v>
      </c>
    </row>
    <row r="410" spans="1:19" x14ac:dyDescent="0.2">
      <c r="A410">
        <f t="shared" si="48"/>
        <v>1034411</v>
      </c>
      <c r="B410" s="16">
        <v>34</v>
      </c>
      <c r="C410" s="11">
        <f t="shared" si="52"/>
        <v>4</v>
      </c>
      <c r="D410">
        <f t="shared" si="47"/>
        <v>11</v>
      </c>
      <c r="E410">
        <f t="shared" si="50"/>
        <v>1008411</v>
      </c>
      <c r="F410">
        <f>INDEX(索引!$P$5:$AC$12,MATCH($D410,索引!$M$5:$M$12,0),MATCH(F$6,索引!$P$4:$AC$4,0))*ROUND(VLOOKUP($B410,原始数值!$A:$E,F$2,0)*VLOOKUP($C410,索引!$A:$D,2,0)*VLOOKUP(D410,索引!$M:$X,索引!$T$1,0),F$3)</f>
        <v>142</v>
      </c>
      <c r="G410">
        <f>INDEX(索引!$P$5:$AC$12,MATCH($D410,索引!$M$5:$M$12,0),MATCH(G$6,索引!$P$4:$AC$4,0))*ROUND(VLOOKUP($B410,原始数值!$A:$E,G$2,0)*VLOOKUP($C410,索引!$A:$D,2,0),G$3)</f>
        <v>0</v>
      </c>
      <c r="H410">
        <f>INDEX(索引!$P$5:$AC$12,MATCH($D410,索引!$M$5:$M$12,0),MATCH(H$6,索引!$P$4:$AC$4,0))*ROUND(VLOOKUP($B410,原始数值!$A:$E,H$2,0)*VLOOKUP($C410,索引!$A:$D,2,0),H$3)</f>
        <v>0</v>
      </c>
      <c r="I410">
        <f>INDEX(索引!$P$5:$AC$12,MATCH($D410,索引!$M$5:$M$12,0),MATCH(I$6,索引!$P$4:$AC$4,0))*ROUND(VLOOKUP($B410,原始数值!$A:$E,I$2,0)*VLOOKUP($C410,索引!$A:$D,2,0),I$3)</f>
        <v>0</v>
      </c>
      <c r="J410">
        <f>VLOOKUP($D410,索引!$M:$U,J$2,0)</f>
        <v>2</v>
      </c>
      <c r="K410">
        <f>VLOOKUP($D410,索引!$M:$X,K$2,0)*(VLOOKUP($C410,索引!$A:$I,K$2-5,0)/100)</f>
        <v>0.35000000000000003</v>
      </c>
      <c r="L410">
        <f>VLOOKUP($D410,索引!$M:$X,L$2,0)*(VLOOKUP($C410,索引!$A:$I,L$2-5,0)/100)</f>
        <v>0</v>
      </c>
      <c r="M410">
        <f>VLOOKUP($D410,索引!$M:$Y,M$2,0)*(VLOOKUP($C410,索引!$A:$J,M$2-5,0)/100)</f>
        <v>0</v>
      </c>
      <c r="N410">
        <f>VLOOKUP($D410,索引!$M:$Z,N$2,0)*(VLOOKUP($C410,索引!$A:$K,N$2-5,0)/100)</f>
        <v>0</v>
      </c>
      <c r="P410">
        <f t="shared" si="49"/>
        <v>1034411</v>
      </c>
      <c r="Q410" t="str">
        <f t="shared" si="51"/>
        <v>EquipName_1034411</v>
      </c>
      <c r="R410" t="str">
        <f>INDEX(索引!$AF$5:$AI$29,MATCH($B410,索引!$AE$5:$AE$29,0),MATCH($C410,索引!$AF$4:$AI$4))&amp;VLOOKUP($D410,索引!$M$4:$N$12,2,0)</f>
        <v>泰坦巨人剑</v>
      </c>
      <c r="S410" t="str">
        <f>INDEX(索引!$AL$5:$AO$29,MATCH($B410,索引!$AK$5:$AK$29,0),MATCH($C410,索引!$AL$4:$AO$4))&amp;" "&amp;VLOOKUP($D410,索引!$M$4:$O$12,3,0)</f>
        <v>Titan Sword</v>
      </c>
    </row>
    <row r="411" spans="1:19" x14ac:dyDescent="0.2">
      <c r="A411">
        <f t="shared" si="48"/>
        <v>1034412</v>
      </c>
      <c r="B411" s="16">
        <v>34</v>
      </c>
      <c r="C411" s="11">
        <f t="shared" si="52"/>
        <v>4</v>
      </c>
      <c r="D411">
        <f t="shared" si="47"/>
        <v>12</v>
      </c>
      <c r="E411">
        <f t="shared" si="50"/>
        <v>1008412</v>
      </c>
      <c r="F411">
        <f>INDEX(索引!$P$5:$AC$12,MATCH($D411,索引!$M$5:$M$12,0),MATCH(F$6,索引!$P$4:$AC$4,0))*ROUND(VLOOKUP($B411,原始数值!$A:$E,F$2,0)*VLOOKUP($C411,索引!$A:$D,2,0)*VLOOKUP(D411,索引!$M:$X,索引!$T$1,0),F$3)</f>
        <v>170</v>
      </c>
      <c r="G411">
        <f>INDEX(索引!$P$5:$AC$12,MATCH($D411,索引!$M$5:$M$12,0),MATCH(G$6,索引!$P$4:$AC$4,0))*ROUND(VLOOKUP($B411,原始数值!$A:$E,G$2,0)*VLOOKUP($C411,索引!$A:$D,2,0),G$3)</f>
        <v>0</v>
      </c>
      <c r="H411">
        <f>INDEX(索引!$P$5:$AC$12,MATCH($D411,索引!$M$5:$M$12,0),MATCH(H$6,索引!$P$4:$AC$4,0))*ROUND(VLOOKUP($B411,原始数值!$A:$E,H$2,0)*VLOOKUP($C411,索引!$A:$D,2,0),H$3)</f>
        <v>0</v>
      </c>
      <c r="I411">
        <f>INDEX(索引!$P$5:$AC$12,MATCH($D411,索引!$M$5:$M$12,0),MATCH(I$6,索引!$P$4:$AC$4,0))*ROUND(VLOOKUP($B411,原始数值!$A:$E,I$2,0)*VLOOKUP($C411,索引!$A:$D,2,0),I$3)</f>
        <v>0</v>
      </c>
      <c r="J411">
        <f>VLOOKUP($D411,索引!$M:$U,J$2,0)</f>
        <v>1</v>
      </c>
      <c r="K411">
        <f>VLOOKUP($D411,索引!$M:$X,K$2,0)*(VLOOKUP($C411,索引!$A:$I,K$2-5,0)/100)</f>
        <v>0</v>
      </c>
      <c r="L411">
        <f>VLOOKUP($D411,索引!$M:$X,L$2,0)*(VLOOKUP($C411,索引!$A:$I,L$2-5,0)/100)</f>
        <v>0</v>
      </c>
      <c r="M411">
        <f>VLOOKUP($D411,索引!$M:$Y,M$2,0)*(VLOOKUP($C411,索引!$A:$J,M$2-5,0)/100)</f>
        <v>54</v>
      </c>
      <c r="N411">
        <f>VLOOKUP($D411,索引!$M:$Z,N$2,0)*(VLOOKUP($C411,索引!$A:$K,N$2-5,0)/100)</f>
        <v>0</v>
      </c>
      <c r="P411">
        <f t="shared" si="49"/>
        <v>1034412</v>
      </c>
      <c r="Q411" t="str">
        <f t="shared" si="51"/>
        <v>EquipName_1034412</v>
      </c>
      <c r="R411" t="str">
        <f>INDEX(索引!$AF$5:$AI$29,MATCH($B411,索引!$AE$5:$AE$29,0),MATCH($C411,索引!$AF$4:$AI$4))&amp;VLOOKUP($D411,索引!$M$4:$N$12,2,0)</f>
        <v>泰坦巨人杖</v>
      </c>
      <c r="S411" t="str">
        <f>INDEX(索引!$AL$5:$AO$29,MATCH($B411,索引!$AK$5:$AK$29,0),MATCH($C411,索引!$AL$4:$AO$4))&amp;" "&amp;VLOOKUP($D411,索引!$M$4:$O$12,3,0)</f>
        <v>Titan Staff</v>
      </c>
    </row>
    <row r="412" spans="1:19" x14ac:dyDescent="0.2">
      <c r="A412">
        <f t="shared" si="48"/>
        <v>1034413</v>
      </c>
      <c r="B412" s="16">
        <v>34</v>
      </c>
      <c r="C412" s="11">
        <f t="shared" si="52"/>
        <v>4</v>
      </c>
      <c r="D412">
        <f t="shared" si="47"/>
        <v>13</v>
      </c>
      <c r="E412">
        <f t="shared" si="50"/>
        <v>1008413</v>
      </c>
      <c r="F412">
        <f>INDEX(索引!$P$5:$AC$12,MATCH($D412,索引!$M$5:$M$12,0),MATCH(F$6,索引!$P$4:$AC$4,0))*ROUND(VLOOKUP($B412,原始数值!$A:$E,F$2,0)*VLOOKUP($C412,索引!$A:$D,2,0)*VLOOKUP(D412,索引!$M:$X,索引!$T$1,0),F$3)</f>
        <v>156</v>
      </c>
      <c r="G412">
        <f>INDEX(索引!$P$5:$AC$12,MATCH($D412,索引!$M$5:$M$12,0),MATCH(G$6,索引!$P$4:$AC$4,0))*ROUND(VLOOKUP($B412,原始数值!$A:$E,G$2,0)*VLOOKUP($C412,索引!$A:$D,2,0),G$3)</f>
        <v>0</v>
      </c>
      <c r="H412">
        <f>INDEX(索引!$P$5:$AC$12,MATCH($D412,索引!$M$5:$M$12,0),MATCH(H$6,索引!$P$4:$AC$4,0))*ROUND(VLOOKUP($B412,原始数值!$A:$E,H$2,0)*VLOOKUP($C412,索引!$A:$D,2,0),H$3)</f>
        <v>0</v>
      </c>
      <c r="I412">
        <f>INDEX(索引!$P$5:$AC$12,MATCH($D412,索引!$M$5:$M$12,0),MATCH(I$6,索引!$P$4:$AC$4,0))*ROUND(VLOOKUP($B412,原始数值!$A:$E,I$2,0)*VLOOKUP($C412,索引!$A:$D,2,0),I$3)</f>
        <v>0</v>
      </c>
      <c r="J412">
        <f>VLOOKUP($D412,索引!$M:$U,J$2,0)</f>
        <v>1.75</v>
      </c>
      <c r="K412">
        <f>VLOOKUP($D412,索引!$M:$X,K$2,0)*(VLOOKUP($C412,索引!$A:$I,K$2-5,0)/100)</f>
        <v>0</v>
      </c>
      <c r="L412">
        <f>VLOOKUP($D412,索引!$M:$X,L$2,0)*(VLOOKUP($C412,索引!$A:$I,L$2-5,0)/100)</f>
        <v>72</v>
      </c>
      <c r="M412">
        <f>VLOOKUP($D412,索引!$M:$Y,M$2,0)*(VLOOKUP($C412,索引!$A:$J,M$2-5,0)/100)</f>
        <v>0</v>
      </c>
      <c r="N412">
        <f>VLOOKUP($D412,索引!$M:$Z,N$2,0)*(VLOOKUP($C412,索引!$A:$K,N$2-5,0)/100)</f>
        <v>0</v>
      </c>
      <c r="P412">
        <f t="shared" si="49"/>
        <v>1034413</v>
      </c>
      <c r="Q412" t="str">
        <f t="shared" si="51"/>
        <v>EquipName_1034413</v>
      </c>
      <c r="R412" t="str">
        <f>INDEX(索引!$AF$5:$AI$29,MATCH($B412,索引!$AE$5:$AE$29,0),MATCH($C412,索引!$AF$4:$AI$4))&amp;VLOOKUP($D412,索引!$M$4:$N$12,2,0)</f>
        <v>泰坦巨人弓</v>
      </c>
      <c r="S412" t="str">
        <f>INDEX(索引!$AL$5:$AO$29,MATCH($B412,索引!$AK$5:$AK$29,0),MATCH($C412,索引!$AL$4:$AO$4))&amp;" "&amp;VLOOKUP($D412,索引!$M$4:$O$12,3,0)</f>
        <v>Titan Bow</v>
      </c>
    </row>
    <row r="413" spans="1:19" x14ac:dyDescent="0.2">
      <c r="A413">
        <f t="shared" si="48"/>
        <v>1034402</v>
      </c>
      <c r="B413" s="16">
        <v>34</v>
      </c>
      <c r="C413" s="11">
        <f t="shared" si="52"/>
        <v>4</v>
      </c>
      <c r="D413">
        <f t="shared" si="47"/>
        <v>2</v>
      </c>
      <c r="E413">
        <f t="shared" si="50"/>
        <v>1008402</v>
      </c>
      <c r="F413">
        <f>INDEX(索引!$P$5:$AC$12,MATCH($D413,索引!$M$5:$M$12,0),MATCH(F$6,索引!$P$4:$AC$4,0))*ROUND(VLOOKUP($B413,原始数值!$A:$E,F$2,0)*VLOOKUP($C413,索引!$A:$D,2,0)*VLOOKUP(D413,索引!$M:$X,索引!$T$1,0),F$3)</f>
        <v>0</v>
      </c>
      <c r="G413">
        <f>INDEX(索引!$P$5:$AC$12,MATCH($D413,索引!$M$5:$M$12,0),MATCH(G$6,索引!$P$4:$AC$4,0))*ROUND(VLOOKUP($B413,原始数值!$A:$E,G$2,0)*VLOOKUP($C413,索引!$A:$D,2,0),G$3)</f>
        <v>760</v>
      </c>
      <c r="H413">
        <f>INDEX(索引!$P$5:$AC$12,MATCH($D413,索引!$M$5:$M$12,0),MATCH(H$6,索引!$P$4:$AC$4,0))*ROUND(VLOOKUP($B413,原始数值!$A:$E,H$2,0)*VLOOKUP($C413,索引!$A:$D,2,0),H$3)</f>
        <v>0</v>
      </c>
      <c r="I413">
        <f>INDEX(索引!$P$5:$AC$12,MATCH($D413,索引!$M$5:$M$12,0),MATCH(I$6,索引!$P$4:$AC$4,0))*ROUND(VLOOKUP($B413,原始数值!$A:$E,I$2,0)*VLOOKUP($C413,索引!$A:$D,2,0),I$3)</f>
        <v>0</v>
      </c>
      <c r="J413">
        <f>VLOOKUP($D413,索引!$M:$U,J$2,0)</f>
        <v>0</v>
      </c>
      <c r="K413">
        <f>VLOOKUP($D413,索引!$M:$X,K$2,0)*(VLOOKUP($C413,索引!$A:$I,K$2-5,0)/100)</f>
        <v>0</v>
      </c>
      <c r="L413">
        <f>VLOOKUP($D413,索引!$M:$X,L$2,0)*(VLOOKUP($C413,索引!$A:$I,L$2-5,0)/100)</f>
        <v>0</v>
      </c>
      <c r="M413">
        <f>VLOOKUP($D413,索引!$M:$Y,M$2,0)*(VLOOKUP($C413,索引!$A:$J,M$2-5,0)/100)</f>
        <v>0</v>
      </c>
      <c r="N413">
        <f>VLOOKUP($D413,索引!$M:$Z,N$2,0)*(VLOOKUP($C413,索引!$A:$K,N$2-5,0)/100)</f>
        <v>0</v>
      </c>
      <c r="P413">
        <f t="shared" si="49"/>
        <v>1034402</v>
      </c>
      <c r="Q413" t="str">
        <f t="shared" si="51"/>
        <v>EquipName_1034402</v>
      </c>
      <c r="R413" t="str">
        <f>INDEX(索引!$AF$5:$AI$29,MATCH($B413,索引!$AE$5:$AE$29,0),MATCH($C413,索引!$AF$4:$AI$4))&amp;VLOOKUP($D413,索引!$M$4:$N$12,2,0)</f>
        <v>泰坦巨人护甲</v>
      </c>
      <c r="S413" t="str">
        <f>INDEX(索引!$AL$5:$AO$29,MATCH($B413,索引!$AK$5:$AK$29,0),MATCH($C413,索引!$AL$4:$AO$4))&amp;" "&amp;VLOOKUP($D413,索引!$M$4:$O$12,3,0)</f>
        <v>Titan Armor</v>
      </c>
    </row>
    <row r="414" spans="1:19" x14ac:dyDescent="0.2">
      <c r="A414">
        <f t="shared" si="48"/>
        <v>1034403</v>
      </c>
      <c r="B414" s="16">
        <v>34</v>
      </c>
      <c r="C414" s="11">
        <f t="shared" si="52"/>
        <v>4</v>
      </c>
      <c r="D414">
        <f t="shared" si="47"/>
        <v>3</v>
      </c>
      <c r="E414">
        <f t="shared" si="50"/>
        <v>1008403</v>
      </c>
      <c r="F414">
        <f>INDEX(索引!$P$5:$AC$12,MATCH($D414,索引!$M$5:$M$12,0),MATCH(F$6,索引!$P$4:$AC$4,0))*ROUND(VLOOKUP($B414,原始数值!$A:$E,F$2,0)*VLOOKUP($C414,索引!$A:$D,2,0)*VLOOKUP(D414,索引!$M:$X,索引!$T$1,0),F$3)</f>
        <v>0</v>
      </c>
      <c r="G414">
        <f>INDEX(索引!$P$5:$AC$12,MATCH($D414,索引!$M$5:$M$12,0),MATCH(G$6,索引!$P$4:$AC$4,0))*ROUND(VLOOKUP($B414,原始数值!$A:$E,G$2,0)*VLOOKUP($C414,索引!$A:$D,2,0),G$3)</f>
        <v>0</v>
      </c>
      <c r="H414">
        <f>INDEX(索引!$P$5:$AC$12,MATCH($D414,索引!$M$5:$M$12,0),MATCH(H$6,索引!$P$4:$AC$4,0))*ROUND(VLOOKUP($B414,原始数值!$A:$E,H$2,0)*VLOOKUP($C414,索引!$A:$D,2,0),H$3)</f>
        <v>420</v>
      </c>
      <c r="I414">
        <f>INDEX(索引!$P$5:$AC$12,MATCH($D414,索引!$M$5:$M$12,0),MATCH(I$6,索引!$P$4:$AC$4,0))*ROUND(VLOOKUP($B414,原始数值!$A:$E,I$2,0)*VLOOKUP($C414,索引!$A:$D,2,0),I$3)</f>
        <v>0</v>
      </c>
      <c r="J414">
        <f>VLOOKUP($D414,索引!$M:$U,J$2,0)</f>
        <v>0</v>
      </c>
      <c r="K414">
        <f>VLOOKUP($D414,索引!$M:$X,K$2,0)*(VLOOKUP($C414,索引!$A:$I,K$2-5,0)/100)</f>
        <v>0</v>
      </c>
      <c r="L414">
        <f>VLOOKUP($D414,索引!$M:$X,L$2,0)*(VLOOKUP($C414,索引!$A:$I,L$2-5,0)/100)</f>
        <v>0</v>
      </c>
      <c r="M414">
        <f>VLOOKUP($D414,索引!$M:$Y,M$2,0)*(VLOOKUP($C414,索引!$A:$J,M$2-5,0)/100)</f>
        <v>0</v>
      </c>
      <c r="N414">
        <f>VLOOKUP($D414,索引!$M:$Z,N$2,0)*(VLOOKUP($C414,索引!$A:$K,N$2-5,0)/100)</f>
        <v>0</v>
      </c>
      <c r="P414">
        <f t="shared" si="49"/>
        <v>1034403</v>
      </c>
      <c r="Q414" t="str">
        <f t="shared" si="51"/>
        <v>EquipName_1034403</v>
      </c>
      <c r="R414" t="str">
        <f>INDEX(索引!$AF$5:$AI$29,MATCH($B414,索引!$AE$5:$AE$29,0),MATCH($C414,索引!$AF$4:$AI$4))&amp;VLOOKUP($D414,索引!$M$4:$N$12,2,0)</f>
        <v>泰坦巨人头盔</v>
      </c>
      <c r="S414" t="str">
        <f>INDEX(索引!$AL$5:$AO$29,MATCH($B414,索引!$AK$5:$AK$29,0),MATCH($C414,索引!$AL$4:$AO$4))&amp;" "&amp;VLOOKUP($D414,索引!$M$4:$O$12,3,0)</f>
        <v>Titan Helmet</v>
      </c>
    </row>
    <row r="415" spans="1:19" x14ac:dyDescent="0.2">
      <c r="A415">
        <f t="shared" si="48"/>
        <v>1034404</v>
      </c>
      <c r="B415" s="16">
        <v>34</v>
      </c>
      <c r="C415" s="11">
        <f t="shared" si="52"/>
        <v>4</v>
      </c>
      <c r="D415">
        <f t="shared" si="47"/>
        <v>4</v>
      </c>
      <c r="E415">
        <f t="shared" si="50"/>
        <v>1008404</v>
      </c>
      <c r="F415">
        <f>INDEX(索引!$P$5:$AC$12,MATCH($D415,索引!$M$5:$M$12,0),MATCH(F$6,索引!$P$4:$AC$4,0))*ROUND(VLOOKUP($B415,原始数值!$A:$E,F$2,0)*VLOOKUP($C415,索引!$A:$D,2,0)*VLOOKUP(D415,索引!$M:$X,索引!$T$1,0),F$3)</f>
        <v>0</v>
      </c>
      <c r="G415">
        <f>INDEX(索引!$P$5:$AC$12,MATCH($D415,索引!$M$5:$M$12,0),MATCH(G$6,索引!$P$4:$AC$4,0))*ROUND(VLOOKUP($B415,原始数值!$A:$E,G$2,0)*VLOOKUP($C415,索引!$A:$D,2,0),G$3)</f>
        <v>0</v>
      </c>
      <c r="H415">
        <f>INDEX(索引!$P$5:$AC$12,MATCH($D415,索引!$M$5:$M$12,0),MATCH(H$6,索引!$P$4:$AC$4,0))*ROUND(VLOOKUP($B415,原始数值!$A:$E,H$2,0)*VLOOKUP($C415,索引!$A:$D,2,0),H$3)</f>
        <v>0</v>
      </c>
      <c r="I415">
        <f>INDEX(索引!$P$5:$AC$12,MATCH($D415,索引!$M$5:$M$12,0),MATCH(I$6,索引!$P$4:$AC$4,0))*ROUND(VLOOKUP($B415,原始数值!$A:$E,I$2,0)*VLOOKUP($C415,索引!$A:$D,2,0),I$3)</f>
        <v>68</v>
      </c>
      <c r="J415">
        <f>VLOOKUP($D415,索引!$M:$U,J$2,0)</f>
        <v>0</v>
      </c>
      <c r="K415">
        <f>VLOOKUP($D415,索引!$M:$X,K$2,0)*(VLOOKUP($C415,索引!$A:$I,K$2-5,0)/100)</f>
        <v>0</v>
      </c>
      <c r="L415">
        <f>VLOOKUP($D415,索引!$M:$X,L$2,0)*(VLOOKUP($C415,索引!$A:$I,L$2-5,0)/100)</f>
        <v>0</v>
      </c>
      <c r="M415">
        <f>VLOOKUP($D415,索引!$M:$Y,M$2,0)*(VLOOKUP($C415,索引!$A:$J,M$2-5,0)/100)</f>
        <v>0</v>
      </c>
      <c r="N415">
        <f>VLOOKUP($D415,索引!$M:$Z,N$2,0)*(VLOOKUP($C415,索引!$A:$K,N$2-5,0)/100)</f>
        <v>0</v>
      </c>
      <c r="P415">
        <f t="shared" si="49"/>
        <v>1034404</v>
      </c>
      <c r="Q415" t="str">
        <f t="shared" si="51"/>
        <v>EquipName_1034404</v>
      </c>
      <c r="R415" t="str">
        <f>INDEX(索引!$AF$5:$AI$29,MATCH($B415,索引!$AE$5:$AE$29,0),MATCH($C415,索引!$AF$4:$AI$4))&amp;VLOOKUP($D415,索引!$M$4:$N$12,2,0)</f>
        <v>泰坦巨人鞋子</v>
      </c>
      <c r="S415" t="str">
        <f>INDEX(索引!$AL$5:$AO$29,MATCH($B415,索引!$AK$5:$AK$29,0),MATCH($C415,索引!$AL$4:$AO$4))&amp;" "&amp;VLOOKUP($D415,索引!$M$4:$O$12,3,0)</f>
        <v>Titan Boots</v>
      </c>
    </row>
    <row r="416" spans="1:19" x14ac:dyDescent="0.2">
      <c r="A416">
        <f t="shared" si="48"/>
        <v>1036111</v>
      </c>
      <c r="B416" s="15">
        <v>36</v>
      </c>
      <c r="C416" s="55">
        <v>1</v>
      </c>
      <c r="D416">
        <f t="shared" si="47"/>
        <v>11</v>
      </c>
      <c r="E416">
        <f t="shared" si="50"/>
        <v>1008111</v>
      </c>
      <c r="F416">
        <f>INDEX(索引!$P$5:$AC$12,MATCH($D416,索引!$M$5:$M$12,0),MATCH(F$6,索引!$P$4:$AC$4,0))*ROUND(VLOOKUP($B416,原始数值!$A:$E,F$2,0)*VLOOKUP($C416,索引!$A:$D,2,0)*VLOOKUP(D416,索引!$M:$X,索引!$T$1,0),F$3)</f>
        <v>38</v>
      </c>
      <c r="G416">
        <f>INDEX(索引!$P$5:$AC$12,MATCH($D416,索引!$M$5:$M$12,0),MATCH(G$6,索引!$P$4:$AC$4,0))*ROUND(VLOOKUP($B416,原始数值!$A:$E,G$2,0)*VLOOKUP($C416,索引!$A:$D,2,0),G$3)</f>
        <v>0</v>
      </c>
      <c r="H416">
        <f>INDEX(索引!$P$5:$AC$12,MATCH($D416,索引!$M$5:$M$12,0),MATCH(H$6,索引!$P$4:$AC$4,0))*ROUND(VLOOKUP($B416,原始数值!$A:$E,H$2,0)*VLOOKUP($C416,索引!$A:$D,2,0),H$3)</f>
        <v>0</v>
      </c>
      <c r="I416">
        <f>INDEX(索引!$P$5:$AC$12,MATCH($D416,索引!$M$5:$M$12,0),MATCH(I$6,索引!$P$4:$AC$4,0))*ROUND(VLOOKUP($B416,原始数值!$A:$E,I$2,0)*VLOOKUP($C416,索引!$A:$D,2,0),I$3)</f>
        <v>0</v>
      </c>
      <c r="J416">
        <f>VLOOKUP($D416,索引!$M:$U,J$2,0)</f>
        <v>2</v>
      </c>
      <c r="K416">
        <f>VLOOKUP($D416,索引!$M:$X,K$2,0)*(VLOOKUP($C416,索引!$A:$I,K$2-5,0)/100)</f>
        <v>0.1</v>
      </c>
      <c r="L416">
        <f>VLOOKUP($D416,索引!$M:$X,L$2,0)*(VLOOKUP($C416,索引!$A:$I,L$2-5,0)/100)</f>
        <v>0</v>
      </c>
      <c r="M416">
        <f>VLOOKUP($D416,索引!$M:$Y,M$2,0)*(VLOOKUP($C416,索引!$A:$J,M$2-5,0)/100)</f>
        <v>0</v>
      </c>
      <c r="N416">
        <f>VLOOKUP($D416,索引!$M:$Z,N$2,0)*(VLOOKUP($C416,索引!$A:$K,N$2-5,0)/100)</f>
        <v>0</v>
      </c>
      <c r="P416">
        <f t="shared" si="49"/>
        <v>1036111</v>
      </c>
      <c r="Q416" t="str">
        <f t="shared" si="51"/>
        <v>EquipName_1036111</v>
      </c>
      <c r="R416" t="str">
        <f>INDEX(索引!$AF$5:$AI$29,MATCH($B416,索引!$AE$5:$AE$29,0),MATCH($C416,索引!$AF$4:$AI$4))&amp;VLOOKUP($D416,索引!$M$4:$N$12,2,0)</f>
        <v>飞龙剑</v>
      </c>
      <c r="S416" t="str">
        <f>INDEX(索引!$AL$5:$AO$29,MATCH($B416,索引!$AK$5:$AK$29,0),MATCH($C416,索引!$AL$4:$AO$4))&amp;" "&amp;VLOOKUP($D416,索引!$M$4:$O$12,3,0)</f>
        <v>Wyvern Sword</v>
      </c>
    </row>
    <row r="417" spans="1:19" x14ac:dyDescent="0.2">
      <c r="A417">
        <f t="shared" si="48"/>
        <v>1036112</v>
      </c>
      <c r="B417" s="15">
        <v>36</v>
      </c>
      <c r="C417" s="55">
        <v>1</v>
      </c>
      <c r="D417">
        <f t="shared" si="47"/>
        <v>12</v>
      </c>
      <c r="E417">
        <f t="shared" si="50"/>
        <v>1008112</v>
      </c>
      <c r="F417">
        <f>INDEX(索引!$P$5:$AC$12,MATCH($D417,索引!$M$5:$M$12,0),MATCH(F$6,索引!$P$4:$AC$4,0))*ROUND(VLOOKUP($B417,原始数值!$A:$E,F$2,0)*VLOOKUP($C417,索引!$A:$D,2,0)*VLOOKUP(D417,索引!$M:$X,索引!$T$1,0),F$3)</f>
        <v>45</v>
      </c>
      <c r="G417">
        <f>INDEX(索引!$P$5:$AC$12,MATCH($D417,索引!$M$5:$M$12,0),MATCH(G$6,索引!$P$4:$AC$4,0))*ROUND(VLOOKUP($B417,原始数值!$A:$E,G$2,0)*VLOOKUP($C417,索引!$A:$D,2,0),G$3)</f>
        <v>0</v>
      </c>
      <c r="H417">
        <f>INDEX(索引!$P$5:$AC$12,MATCH($D417,索引!$M$5:$M$12,0),MATCH(H$6,索引!$P$4:$AC$4,0))*ROUND(VLOOKUP($B417,原始数值!$A:$E,H$2,0)*VLOOKUP($C417,索引!$A:$D,2,0),H$3)</f>
        <v>0</v>
      </c>
      <c r="I417">
        <f>INDEX(索引!$P$5:$AC$12,MATCH($D417,索引!$M$5:$M$12,0),MATCH(I$6,索引!$P$4:$AC$4,0))*ROUND(VLOOKUP($B417,原始数值!$A:$E,I$2,0)*VLOOKUP($C417,索引!$A:$D,2,0),I$3)</f>
        <v>0</v>
      </c>
      <c r="J417">
        <f>VLOOKUP($D417,索引!$M:$U,J$2,0)</f>
        <v>1</v>
      </c>
      <c r="K417">
        <f>VLOOKUP($D417,索引!$M:$X,K$2,0)*(VLOOKUP($C417,索引!$A:$I,K$2-5,0)/100)</f>
        <v>0</v>
      </c>
      <c r="L417">
        <f>VLOOKUP($D417,索引!$M:$X,L$2,0)*(VLOOKUP($C417,索引!$A:$I,L$2-5,0)/100)</f>
        <v>0</v>
      </c>
      <c r="M417">
        <f>VLOOKUP($D417,索引!$M:$Y,M$2,0)*(VLOOKUP($C417,索引!$A:$J,M$2-5,0)/100)</f>
        <v>30</v>
      </c>
      <c r="N417">
        <f>VLOOKUP($D417,索引!$M:$Z,N$2,0)*(VLOOKUP($C417,索引!$A:$K,N$2-5,0)/100)</f>
        <v>0</v>
      </c>
      <c r="P417">
        <f t="shared" si="49"/>
        <v>1036112</v>
      </c>
      <c r="Q417" t="str">
        <f t="shared" si="51"/>
        <v>EquipName_1036112</v>
      </c>
      <c r="R417" t="str">
        <f>INDEX(索引!$AF$5:$AI$29,MATCH($B417,索引!$AE$5:$AE$29,0),MATCH($C417,索引!$AF$4:$AI$4))&amp;VLOOKUP($D417,索引!$M$4:$N$12,2,0)</f>
        <v>飞龙杖</v>
      </c>
      <c r="S417" t="str">
        <f>INDEX(索引!$AL$5:$AO$29,MATCH($B417,索引!$AK$5:$AK$29,0),MATCH($C417,索引!$AL$4:$AO$4))&amp;" "&amp;VLOOKUP($D417,索引!$M$4:$O$12,3,0)</f>
        <v>Wyvern Staff</v>
      </c>
    </row>
    <row r="418" spans="1:19" x14ac:dyDescent="0.2">
      <c r="A418">
        <f t="shared" si="48"/>
        <v>1036113</v>
      </c>
      <c r="B418" s="15">
        <v>36</v>
      </c>
      <c r="C418" s="55">
        <v>1</v>
      </c>
      <c r="D418">
        <f t="shared" si="47"/>
        <v>13</v>
      </c>
      <c r="E418">
        <f t="shared" si="50"/>
        <v>1008113</v>
      </c>
      <c r="F418">
        <f>INDEX(索引!$P$5:$AC$12,MATCH($D418,索引!$M$5:$M$12,0),MATCH(F$6,索引!$P$4:$AC$4,0))*ROUND(VLOOKUP($B418,原始数值!$A:$E,F$2,0)*VLOOKUP($C418,索引!$A:$D,2,0)*VLOOKUP(D418,索引!$M:$X,索引!$T$1,0),F$3)</f>
        <v>41</v>
      </c>
      <c r="G418">
        <f>INDEX(索引!$P$5:$AC$12,MATCH($D418,索引!$M$5:$M$12,0),MATCH(G$6,索引!$P$4:$AC$4,0))*ROUND(VLOOKUP($B418,原始数值!$A:$E,G$2,0)*VLOOKUP($C418,索引!$A:$D,2,0),G$3)</f>
        <v>0</v>
      </c>
      <c r="H418">
        <f>INDEX(索引!$P$5:$AC$12,MATCH($D418,索引!$M$5:$M$12,0),MATCH(H$6,索引!$P$4:$AC$4,0))*ROUND(VLOOKUP($B418,原始数值!$A:$E,H$2,0)*VLOOKUP($C418,索引!$A:$D,2,0),H$3)</f>
        <v>0</v>
      </c>
      <c r="I418">
        <f>INDEX(索引!$P$5:$AC$12,MATCH($D418,索引!$M$5:$M$12,0),MATCH(I$6,索引!$P$4:$AC$4,0))*ROUND(VLOOKUP($B418,原始数值!$A:$E,I$2,0)*VLOOKUP($C418,索引!$A:$D,2,0),I$3)</f>
        <v>0</v>
      </c>
      <c r="J418">
        <f>VLOOKUP($D418,索引!$M:$U,J$2,0)</f>
        <v>1.75</v>
      </c>
      <c r="K418">
        <f>VLOOKUP($D418,索引!$M:$X,K$2,0)*(VLOOKUP($C418,索引!$A:$I,K$2-5,0)/100)</f>
        <v>0</v>
      </c>
      <c r="L418">
        <f>VLOOKUP($D418,索引!$M:$X,L$2,0)*(VLOOKUP($C418,索引!$A:$I,L$2-5,0)/100)</f>
        <v>40</v>
      </c>
      <c r="M418">
        <f>VLOOKUP($D418,索引!$M:$Y,M$2,0)*(VLOOKUP($C418,索引!$A:$J,M$2-5,0)/100)</f>
        <v>0</v>
      </c>
      <c r="N418">
        <f>VLOOKUP($D418,索引!$M:$Z,N$2,0)*(VLOOKUP($C418,索引!$A:$K,N$2-5,0)/100)</f>
        <v>0</v>
      </c>
      <c r="P418">
        <f t="shared" si="49"/>
        <v>1036113</v>
      </c>
      <c r="Q418" t="str">
        <f t="shared" si="51"/>
        <v>EquipName_1036113</v>
      </c>
      <c r="R418" t="str">
        <f>INDEX(索引!$AF$5:$AI$29,MATCH($B418,索引!$AE$5:$AE$29,0),MATCH($C418,索引!$AF$4:$AI$4))&amp;VLOOKUP($D418,索引!$M$4:$N$12,2,0)</f>
        <v>飞龙弓</v>
      </c>
      <c r="S418" t="str">
        <f>INDEX(索引!$AL$5:$AO$29,MATCH($B418,索引!$AK$5:$AK$29,0),MATCH($C418,索引!$AL$4:$AO$4))&amp;" "&amp;VLOOKUP($D418,索引!$M$4:$O$12,3,0)</f>
        <v>Wyvern Bow</v>
      </c>
    </row>
    <row r="419" spans="1:19" x14ac:dyDescent="0.2">
      <c r="A419">
        <f t="shared" si="48"/>
        <v>1036102</v>
      </c>
      <c r="B419" s="15">
        <v>36</v>
      </c>
      <c r="C419" s="55">
        <v>1</v>
      </c>
      <c r="D419">
        <f t="shared" si="47"/>
        <v>2</v>
      </c>
      <c r="E419">
        <f t="shared" si="50"/>
        <v>1008102</v>
      </c>
      <c r="F419">
        <f>INDEX(索引!$P$5:$AC$12,MATCH($D419,索引!$M$5:$M$12,0),MATCH(F$6,索引!$P$4:$AC$4,0))*ROUND(VLOOKUP($B419,原始数值!$A:$E,F$2,0)*VLOOKUP($C419,索引!$A:$D,2,0)*VLOOKUP(D419,索引!$M:$X,索引!$T$1,0),F$3)</f>
        <v>0</v>
      </c>
      <c r="G419">
        <f>INDEX(索引!$P$5:$AC$12,MATCH($D419,索引!$M$5:$M$12,0),MATCH(G$6,索引!$P$4:$AC$4,0))*ROUND(VLOOKUP($B419,原始数值!$A:$E,G$2,0)*VLOOKUP($C419,索引!$A:$D,2,0),G$3)</f>
        <v>200</v>
      </c>
      <c r="H419">
        <f>INDEX(索引!$P$5:$AC$12,MATCH($D419,索引!$M$5:$M$12,0),MATCH(H$6,索引!$P$4:$AC$4,0))*ROUND(VLOOKUP($B419,原始数值!$A:$E,H$2,0)*VLOOKUP($C419,索引!$A:$D,2,0),H$3)</f>
        <v>0</v>
      </c>
      <c r="I419">
        <f>INDEX(索引!$P$5:$AC$12,MATCH($D419,索引!$M$5:$M$12,0),MATCH(I$6,索引!$P$4:$AC$4,0))*ROUND(VLOOKUP($B419,原始数值!$A:$E,I$2,0)*VLOOKUP($C419,索引!$A:$D,2,0),I$3)</f>
        <v>0</v>
      </c>
      <c r="J419">
        <f>VLOOKUP($D419,索引!$M:$U,J$2,0)</f>
        <v>0</v>
      </c>
      <c r="K419">
        <f>VLOOKUP($D419,索引!$M:$X,K$2,0)*(VLOOKUP($C419,索引!$A:$I,K$2-5,0)/100)</f>
        <v>0</v>
      </c>
      <c r="L419">
        <f>VLOOKUP($D419,索引!$M:$X,L$2,0)*(VLOOKUP($C419,索引!$A:$I,L$2-5,0)/100)</f>
        <v>0</v>
      </c>
      <c r="M419">
        <f>VLOOKUP($D419,索引!$M:$Y,M$2,0)*(VLOOKUP($C419,索引!$A:$J,M$2-5,0)/100)</f>
        <v>0</v>
      </c>
      <c r="N419">
        <f>VLOOKUP($D419,索引!$M:$Z,N$2,0)*(VLOOKUP($C419,索引!$A:$K,N$2-5,0)/100)</f>
        <v>0</v>
      </c>
      <c r="P419">
        <f t="shared" si="49"/>
        <v>1036102</v>
      </c>
      <c r="Q419" t="str">
        <f t="shared" si="51"/>
        <v>EquipName_1036102</v>
      </c>
      <c r="R419" t="str">
        <f>INDEX(索引!$AF$5:$AI$29,MATCH($B419,索引!$AE$5:$AE$29,0),MATCH($C419,索引!$AF$4:$AI$4))&amp;VLOOKUP($D419,索引!$M$4:$N$12,2,0)</f>
        <v>飞龙护甲</v>
      </c>
      <c r="S419" t="str">
        <f>INDEX(索引!$AL$5:$AO$29,MATCH($B419,索引!$AK$5:$AK$29,0),MATCH($C419,索引!$AL$4:$AO$4))&amp;" "&amp;VLOOKUP($D419,索引!$M$4:$O$12,3,0)</f>
        <v>Wyvern Armor</v>
      </c>
    </row>
    <row r="420" spans="1:19" x14ac:dyDescent="0.2">
      <c r="A420">
        <f t="shared" si="48"/>
        <v>1036103</v>
      </c>
      <c r="B420" s="15">
        <v>36</v>
      </c>
      <c r="C420" s="55">
        <v>1</v>
      </c>
      <c r="D420">
        <f t="shared" si="47"/>
        <v>3</v>
      </c>
      <c r="E420">
        <f t="shared" si="50"/>
        <v>1008103</v>
      </c>
      <c r="F420">
        <f>INDEX(索引!$P$5:$AC$12,MATCH($D420,索引!$M$5:$M$12,0),MATCH(F$6,索引!$P$4:$AC$4,0))*ROUND(VLOOKUP($B420,原始数值!$A:$E,F$2,0)*VLOOKUP($C420,索引!$A:$D,2,0)*VLOOKUP(D420,索引!$M:$X,索引!$T$1,0),F$3)</f>
        <v>0</v>
      </c>
      <c r="G420">
        <f>INDEX(索引!$P$5:$AC$12,MATCH($D420,索引!$M$5:$M$12,0),MATCH(G$6,索引!$P$4:$AC$4,0))*ROUND(VLOOKUP($B420,原始数值!$A:$E,G$2,0)*VLOOKUP($C420,索引!$A:$D,2,0),G$3)</f>
        <v>0</v>
      </c>
      <c r="H420">
        <f>INDEX(索引!$P$5:$AC$12,MATCH($D420,索引!$M$5:$M$12,0),MATCH(H$6,索引!$P$4:$AC$4,0))*ROUND(VLOOKUP($B420,原始数值!$A:$E,H$2,0)*VLOOKUP($C420,索引!$A:$D,2,0),H$3)</f>
        <v>111</v>
      </c>
      <c r="I420">
        <f>INDEX(索引!$P$5:$AC$12,MATCH($D420,索引!$M$5:$M$12,0),MATCH(I$6,索引!$P$4:$AC$4,0))*ROUND(VLOOKUP($B420,原始数值!$A:$E,I$2,0)*VLOOKUP($C420,索引!$A:$D,2,0),I$3)</f>
        <v>0</v>
      </c>
      <c r="J420">
        <f>VLOOKUP($D420,索引!$M:$U,J$2,0)</f>
        <v>0</v>
      </c>
      <c r="K420">
        <f>VLOOKUP($D420,索引!$M:$X,K$2,0)*(VLOOKUP($C420,索引!$A:$I,K$2-5,0)/100)</f>
        <v>0</v>
      </c>
      <c r="L420">
        <f>VLOOKUP($D420,索引!$M:$X,L$2,0)*(VLOOKUP($C420,索引!$A:$I,L$2-5,0)/100)</f>
        <v>0</v>
      </c>
      <c r="M420">
        <f>VLOOKUP($D420,索引!$M:$Y,M$2,0)*(VLOOKUP($C420,索引!$A:$J,M$2-5,0)/100)</f>
        <v>0</v>
      </c>
      <c r="N420">
        <f>VLOOKUP($D420,索引!$M:$Z,N$2,0)*(VLOOKUP($C420,索引!$A:$K,N$2-5,0)/100)</f>
        <v>0</v>
      </c>
      <c r="P420">
        <f t="shared" si="49"/>
        <v>1036103</v>
      </c>
      <c r="Q420" t="str">
        <f t="shared" si="51"/>
        <v>EquipName_1036103</v>
      </c>
      <c r="R420" t="str">
        <f>INDEX(索引!$AF$5:$AI$29,MATCH($B420,索引!$AE$5:$AE$29,0),MATCH($C420,索引!$AF$4:$AI$4))&amp;VLOOKUP($D420,索引!$M$4:$N$12,2,0)</f>
        <v>飞龙头盔</v>
      </c>
      <c r="S420" t="str">
        <f>INDEX(索引!$AL$5:$AO$29,MATCH($B420,索引!$AK$5:$AK$29,0),MATCH($C420,索引!$AL$4:$AO$4))&amp;" "&amp;VLOOKUP($D420,索引!$M$4:$O$12,3,0)</f>
        <v>Wyvern Helmet</v>
      </c>
    </row>
    <row r="421" spans="1:19" x14ac:dyDescent="0.2">
      <c r="A421">
        <f t="shared" si="48"/>
        <v>1036104</v>
      </c>
      <c r="B421" s="15">
        <v>36</v>
      </c>
      <c r="C421" s="55">
        <v>1</v>
      </c>
      <c r="D421">
        <f t="shared" si="47"/>
        <v>4</v>
      </c>
      <c r="E421">
        <f t="shared" si="50"/>
        <v>1008104</v>
      </c>
      <c r="F421">
        <f>INDEX(索引!$P$5:$AC$12,MATCH($D421,索引!$M$5:$M$12,0),MATCH(F$6,索引!$P$4:$AC$4,0))*ROUND(VLOOKUP($B421,原始数值!$A:$E,F$2,0)*VLOOKUP($C421,索引!$A:$D,2,0)*VLOOKUP(D421,索引!$M:$X,索引!$T$1,0),F$3)</f>
        <v>0</v>
      </c>
      <c r="G421">
        <f>INDEX(索引!$P$5:$AC$12,MATCH($D421,索引!$M$5:$M$12,0),MATCH(G$6,索引!$P$4:$AC$4,0))*ROUND(VLOOKUP($B421,原始数值!$A:$E,G$2,0)*VLOOKUP($C421,索引!$A:$D,2,0),G$3)</f>
        <v>0</v>
      </c>
      <c r="H421">
        <f>INDEX(索引!$P$5:$AC$12,MATCH($D421,索引!$M$5:$M$12,0),MATCH(H$6,索引!$P$4:$AC$4,0))*ROUND(VLOOKUP($B421,原始数值!$A:$E,H$2,0)*VLOOKUP($C421,索引!$A:$D,2,0),H$3)</f>
        <v>0</v>
      </c>
      <c r="I421">
        <f>INDEX(索引!$P$5:$AC$12,MATCH($D421,索引!$M$5:$M$12,0),MATCH(I$6,索引!$P$4:$AC$4,0))*ROUND(VLOOKUP($B421,原始数值!$A:$E,I$2,0)*VLOOKUP($C421,索引!$A:$D,2,0),I$3)</f>
        <v>18</v>
      </c>
      <c r="J421">
        <f>VLOOKUP($D421,索引!$M:$U,J$2,0)</f>
        <v>0</v>
      </c>
      <c r="K421">
        <f>VLOOKUP($D421,索引!$M:$X,K$2,0)*(VLOOKUP($C421,索引!$A:$I,K$2-5,0)/100)</f>
        <v>0</v>
      </c>
      <c r="L421">
        <f>VLOOKUP($D421,索引!$M:$X,L$2,0)*(VLOOKUP($C421,索引!$A:$I,L$2-5,0)/100)</f>
        <v>0</v>
      </c>
      <c r="M421">
        <f>VLOOKUP($D421,索引!$M:$Y,M$2,0)*(VLOOKUP($C421,索引!$A:$J,M$2-5,0)/100)</f>
        <v>0</v>
      </c>
      <c r="N421">
        <f>VLOOKUP($D421,索引!$M:$Z,N$2,0)*(VLOOKUP($C421,索引!$A:$K,N$2-5,0)/100)</f>
        <v>0</v>
      </c>
      <c r="P421">
        <f t="shared" si="49"/>
        <v>1036104</v>
      </c>
      <c r="Q421" t="str">
        <f t="shared" si="51"/>
        <v>EquipName_1036104</v>
      </c>
      <c r="R421" t="str">
        <f>INDEX(索引!$AF$5:$AI$29,MATCH($B421,索引!$AE$5:$AE$29,0),MATCH($C421,索引!$AF$4:$AI$4))&amp;VLOOKUP($D421,索引!$M$4:$N$12,2,0)</f>
        <v>飞龙鞋子</v>
      </c>
      <c r="S421" t="str">
        <f>INDEX(索引!$AL$5:$AO$29,MATCH($B421,索引!$AK$5:$AK$29,0),MATCH($C421,索引!$AL$4:$AO$4))&amp;" "&amp;VLOOKUP($D421,索引!$M$4:$O$12,3,0)</f>
        <v>Wyvern Boots</v>
      </c>
    </row>
    <row r="422" spans="1:19" x14ac:dyDescent="0.2">
      <c r="A422">
        <f t="shared" si="48"/>
        <v>1036211</v>
      </c>
      <c r="B422" s="15">
        <v>36</v>
      </c>
      <c r="C422" s="14">
        <f t="shared" ref="C422:C439" si="53">C416+1</f>
        <v>2</v>
      </c>
      <c r="D422">
        <f t="shared" si="47"/>
        <v>11</v>
      </c>
      <c r="E422">
        <f t="shared" si="50"/>
        <v>1008211</v>
      </c>
      <c r="F422">
        <f>INDEX(索引!$P$5:$AC$12,MATCH($D422,索引!$M$5:$M$12,0),MATCH(F$6,索引!$P$4:$AC$4,0))*ROUND(VLOOKUP($B422,原始数值!$A:$E,F$2,0)*VLOOKUP($C422,索引!$A:$D,2,0)*VLOOKUP(D422,索引!$M:$X,索引!$T$1,0),F$3)</f>
        <v>75</v>
      </c>
      <c r="G422">
        <f>INDEX(索引!$P$5:$AC$12,MATCH($D422,索引!$M$5:$M$12,0),MATCH(G$6,索引!$P$4:$AC$4,0))*ROUND(VLOOKUP($B422,原始数值!$A:$E,G$2,0)*VLOOKUP($C422,索引!$A:$D,2,0),G$3)</f>
        <v>0</v>
      </c>
      <c r="H422">
        <f>INDEX(索引!$P$5:$AC$12,MATCH($D422,索引!$M$5:$M$12,0),MATCH(H$6,索引!$P$4:$AC$4,0))*ROUND(VLOOKUP($B422,原始数值!$A:$E,H$2,0)*VLOOKUP($C422,索引!$A:$D,2,0),H$3)</f>
        <v>0</v>
      </c>
      <c r="I422">
        <f>INDEX(索引!$P$5:$AC$12,MATCH($D422,索引!$M$5:$M$12,0),MATCH(I$6,索引!$P$4:$AC$4,0))*ROUND(VLOOKUP($B422,原始数值!$A:$E,I$2,0)*VLOOKUP($C422,索引!$A:$D,2,0),I$3)</f>
        <v>0</v>
      </c>
      <c r="J422">
        <f>VLOOKUP($D422,索引!$M:$U,J$2,0)</f>
        <v>2</v>
      </c>
      <c r="K422">
        <f>VLOOKUP($D422,索引!$M:$X,K$2,0)*(VLOOKUP($C422,索引!$A:$I,K$2-5,0)/100)</f>
        <v>0.15000000000000002</v>
      </c>
      <c r="L422">
        <f>VLOOKUP($D422,索引!$M:$X,L$2,0)*(VLOOKUP($C422,索引!$A:$I,L$2-5,0)/100)</f>
        <v>0</v>
      </c>
      <c r="M422">
        <f>VLOOKUP($D422,索引!$M:$Y,M$2,0)*(VLOOKUP($C422,索引!$A:$J,M$2-5,0)/100)</f>
        <v>0</v>
      </c>
      <c r="N422">
        <f>VLOOKUP($D422,索引!$M:$Z,N$2,0)*(VLOOKUP($C422,索引!$A:$K,N$2-5,0)/100)</f>
        <v>0</v>
      </c>
      <c r="P422">
        <f t="shared" si="49"/>
        <v>1036211</v>
      </c>
      <c r="Q422" t="str">
        <f t="shared" si="51"/>
        <v>EquipName_1036211</v>
      </c>
      <c r="R422" t="str">
        <f>INDEX(索引!$AF$5:$AI$29,MATCH($B422,索引!$AE$5:$AE$29,0),MATCH($C422,索引!$AF$4:$AI$4))&amp;VLOOKUP($D422,索引!$M$4:$N$12,2,0)</f>
        <v>飞龙剑</v>
      </c>
      <c r="S422" t="str">
        <f>INDEX(索引!$AL$5:$AO$29,MATCH($B422,索引!$AK$5:$AK$29,0),MATCH($C422,索引!$AL$4:$AO$4))&amp;" "&amp;VLOOKUP($D422,索引!$M$4:$O$12,3,0)</f>
        <v>Wyvern Sword</v>
      </c>
    </row>
    <row r="423" spans="1:19" x14ac:dyDescent="0.2">
      <c r="A423">
        <f t="shared" si="48"/>
        <v>1036212</v>
      </c>
      <c r="B423" s="15">
        <v>36</v>
      </c>
      <c r="C423" s="14">
        <f t="shared" si="53"/>
        <v>2</v>
      </c>
      <c r="D423">
        <f t="shared" si="47"/>
        <v>12</v>
      </c>
      <c r="E423">
        <f t="shared" si="50"/>
        <v>1008212</v>
      </c>
      <c r="F423">
        <f>INDEX(索引!$P$5:$AC$12,MATCH($D423,索引!$M$5:$M$12,0),MATCH(F$6,索引!$P$4:$AC$4,0))*ROUND(VLOOKUP($B423,原始数值!$A:$E,F$2,0)*VLOOKUP($C423,索引!$A:$D,2,0)*VLOOKUP(D423,索引!$M:$X,索引!$T$1,0),F$3)</f>
        <v>90</v>
      </c>
      <c r="G423">
        <f>INDEX(索引!$P$5:$AC$12,MATCH($D423,索引!$M$5:$M$12,0),MATCH(G$6,索引!$P$4:$AC$4,0))*ROUND(VLOOKUP($B423,原始数值!$A:$E,G$2,0)*VLOOKUP($C423,索引!$A:$D,2,0),G$3)</f>
        <v>0</v>
      </c>
      <c r="H423">
        <f>INDEX(索引!$P$5:$AC$12,MATCH($D423,索引!$M$5:$M$12,0),MATCH(H$6,索引!$P$4:$AC$4,0))*ROUND(VLOOKUP($B423,原始数值!$A:$E,H$2,0)*VLOOKUP($C423,索引!$A:$D,2,0),H$3)</f>
        <v>0</v>
      </c>
      <c r="I423">
        <f>INDEX(索引!$P$5:$AC$12,MATCH($D423,索引!$M$5:$M$12,0),MATCH(I$6,索引!$P$4:$AC$4,0))*ROUND(VLOOKUP($B423,原始数值!$A:$E,I$2,0)*VLOOKUP($C423,索引!$A:$D,2,0),I$3)</f>
        <v>0</v>
      </c>
      <c r="J423">
        <f>VLOOKUP($D423,索引!$M:$U,J$2,0)</f>
        <v>1</v>
      </c>
      <c r="K423">
        <f>VLOOKUP($D423,索引!$M:$X,K$2,0)*(VLOOKUP($C423,索引!$A:$I,K$2-5,0)/100)</f>
        <v>0</v>
      </c>
      <c r="L423">
        <f>VLOOKUP($D423,索引!$M:$X,L$2,0)*(VLOOKUP($C423,索引!$A:$I,L$2-5,0)/100)</f>
        <v>0</v>
      </c>
      <c r="M423">
        <f>VLOOKUP($D423,索引!$M:$Y,M$2,0)*(VLOOKUP($C423,索引!$A:$J,M$2-5,0)/100)</f>
        <v>36</v>
      </c>
      <c r="N423">
        <f>VLOOKUP($D423,索引!$M:$Z,N$2,0)*(VLOOKUP($C423,索引!$A:$K,N$2-5,0)/100)</f>
        <v>0</v>
      </c>
      <c r="P423">
        <f t="shared" si="49"/>
        <v>1036212</v>
      </c>
      <c r="Q423" t="str">
        <f t="shared" si="51"/>
        <v>EquipName_1036212</v>
      </c>
      <c r="R423" t="str">
        <f>INDEX(索引!$AF$5:$AI$29,MATCH($B423,索引!$AE$5:$AE$29,0),MATCH($C423,索引!$AF$4:$AI$4))&amp;VLOOKUP($D423,索引!$M$4:$N$12,2,0)</f>
        <v>飞龙杖</v>
      </c>
      <c r="S423" t="str">
        <f>INDEX(索引!$AL$5:$AO$29,MATCH($B423,索引!$AK$5:$AK$29,0),MATCH($C423,索引!$AL$4:$AO$4))&amp;" "&amp;VLOOKUP($D423,索引!$M$4:$O$12,3,0)</f>
        <v>Wyvern Staff</v>
      </c>
    </row>
    <row r="424" spans="1:19" x14ac:dyDescent="0.2">
      <c r="A424">
        <f t="shared" si="48"/>
        <v>1036213</v>
      </c>
      <c r="B424" s="15">
        <v>36</v>
      </c>
      <c r="C424" s="14">
        <f t="shared" si="53"/>
        <v>2</v>
      </c>
      <c r="D424">
        <f t="shared" si="47"/>
        <v>13</v>
      </c>
      <c r="E424">
        <f t="shared" si="50"/>
        <v>1008213</v>
      </c>
      <c r="F424">
        <f>INDEX(索引!$P$5:$AC$12,MATCH($D424,索引!$M$5:$M$12,0),MATCH(F$6,索引!$P$4:$AC$4,0))*ROUND(VLOOKUP($B424,原始数值!$A:$E,F$2,0)*VLOOKUP($C424,索引!$A:$D,2,0)*VLOOKUP(D424,索引!$M:$X,索引!$T$1,0),F$3)</f>
        <v>83</v>
      </c>
      <c r="G424">
        <f>INDEX(索引!$P$5:$AC$12,MATCH($D424,索引!$M$5:$M$12,0),MATCH(G$6,索引!$P$4:$AC$4,0))*ROUND(VLOOKUP($B424,原始数值!$A:$E,G$2,0)*VLOOKUP($C424,索引!$A:$D,2,0),G$3)</f>
        <v>0</v>
      </c>
      <c r="H424">
        <f>INDEX(索引!$P$5:$AC$12,MATCH($D424,索引!$M$5:$M$12,0),MATCH(H$6,索引!$P$4:$AC$4,0))*ROUND(VLOOKUP($B424,原始数值!$A:$E,H$2,0)*VLOOKUP($C424,索引!$A:$D,2,0),H$3)</f>
        <v>0</v>
      </c>
      <c r="I424">
        <f>INDEX(索引!$P$5:$AC$12,MATCH($D424,索引!$M$5:$M$12,0),MATCH(I$6,索引!$P$4:$AC$4,0))*ROUND(VLOOKUP($B424,原始数值!$A:$E,I$2,0)*VLOOKUP($C424,索引!$A:$D,2,0),I$3)</f>
        <v>0</v>
      </c>
      <c r="J424">
        <f>VLOOKUP($D424,索引!$M:$U,J$2,0)</f>
        <v>1.75</v>
      </c>
      <c r="K424">
        <f>VLOOKUP($D424,索引!$M:$X,K$2,0)*(VLOOKUP($C424,索引!$A:$I,K$2-5,0)/100)</f>
        <v>0</v>
      </c>
      <c r="L424">
        <f>VLOOKUP($D424,索引!$M:$X,L$2,0)*(VLOOKUP($C424,索引!$A:$I,L$2-5,0)/100)</f>
        <v>48</v>
      </c>
      <c r="M424">
        <f>VLOOKUP($D424,索引!$M:$Y,M$2,0)*(VLOOKUP($C424,索引!$A:$J,M$2-5,0)/100)</f>
        <v>0</v>
      </c>
      <c r="N424">
        <f>VLOOKUP($D424,索引!$M:$Z,N$2,0)*(VLOOKUP($C424,索引!$A:$K,N$2-5,0)/100)</f>
        <v>0</v>
      </c>
      <c r="P424">
        <f t="shared" si="49"/>
        <v>1036213</v>
      </c>
      <c r="Q424" t="str">
        <f t="shared" si="51"/>
        <v>EquipName_1036213</v>
      </c>
      <c r="R424" t="str">
        <f>INDEX(索引!$AF$5:$AI$29,MATCH($B424,索引!$AE$5:$AE$29,0),MATCH($C424,索引!$AF$4:$AI$4))&amp;VLOOKUP($D424,索引!$M$4:$N$12,2,0)</f>
        <v>飞龙弓</v>
      </c>
      <c r="S424" t="str">
        <f>INDEX(索引!$AL$5:$AO$29,MATCH($B424,索引!$AK$5:$AK$29,0),MATCH($C424,索引!$AL$4:$AO$4))&amp;" "&amp;VLOOKUP($D424,索引!$M$4:$O$12,3,0)</f>
        <v>Wyvern Bow</v>
      </c>
    </row>
    <row r="425" spans="1:19" x14ac:dyDescent="0.2">
      <c r="A425">
        <f t="shared" si="48"/>
        <v>1036202</v>
      </c>
      <c r="B425" s="15">
        <v>36</v>
      </c>
      <c r="C425" s="14">
        <f t="shared" si="53"/>
        <v>2</v>
      </c>
      <c r="D425">
        <f t="shared" si="47"/>
        <v>2</v>
      </c>
      <c r="E425">
        <f t="shared" si="50"/>
        <v>1008202</v>
      </c>
      <c r="F425">
        <f>INDEX(索引!$P$5:$AC$12,MATCH($D425,索引!$M$5:$M$12,0),MATCH(F$6,索引!$P$4:$AC$4,0))*ROUND(VLOOKUP($B425,原始数值!$A:$E,F$2,0)*VLOOKUP($C425,索引!$A:$D,2,0)*VLOOKUP(D425,索引!$M:$X,索引!$T$1,0),F$3)</f>
        <v>0</v>
      </c>
      <c r="G425">
        <f>INDEX(索引!$P$5:$AC$12,MATCH($D425,索引!$M$5:$M$12,0),MATCH(G$6,索引!$P$4:$AC$4,0))*ROUND(VLOOKUP($B425,原始数值!$A:$E,G$2,0)*VLOOKUP($C425,索引!$A:$D,2,0),G$3)</f>
        <v>400</v>
      </c>
      <c r="H425">
        <f>INDEX(索引!$P$5:$AC$12,MATCH($D425,索引!$M$5:$M$12,0),MATCH(H$6,索引!$P$4:$AC$4,0))*ROUND(VLOOKUP($B425,原始数值!$A:$E,H$2,0)*VLOOKUP($C425,索引!$A:$D,2,0),H$3)</f>
        <v>0</v>
      </c>
      <c r="I425">
        <f>INDEX(索引!$P$5:$AC$12,MATCH($D425,索引!$M$5:$M$12,0),MATCH(I$6,索引!$P$4:$AC$4,0))*ROUND(VLOOKUP($B425,原始数值!$A:$E,I$2,0)*VLOOKUP($C425,索引!$A:$D,2,0),I$3)</f>
        <v>0</v>
      </c>
      <c r="J425">
        <f>VLOOKUP($D425,索引!$M:$U,J$2,0)</f>
        <v>0</v>
      </c>
      <c r="K425">
        <f>VLOOKUP($D425,索引!$M:$X,K$2,0)*(VLOOKUP($C425,索引!$A:$I,K$2-5,0)/100)</f>
        <v>0</v>
      </c>
      <c r="L425">
        <f>VLOOKUP($D425,索引!$M:$X,L$2,0)*(VLOOKUP($C425,索引!$A:$I,L$2-5,0)/100)</f>
        <v>0</v>
      </c>
      <c r="M425">
        <f>VLOOKUP($D425,索引!$M:$Y,M$2,0)*(VLOOKUP($C425,索引!$A:$J,M$2-5,0)/100)</f>
        <v>0</v>
      </c>
      <c r="N425">
        <f>VLOOKUP($D425,索引!$M:$Z,N$2,0)*(VLOOKUP($C425,索引!$A:$K,N$2-5,0)/100)</f>
        <v>0</v>
      </c>
      <c r="P425">
        <f t="shared" si="49"/>
        <v>1036202</v>
      </c>
      <c r="Q425" t="str">
        <f t="shared" si="51"/>
        <v>EquipName_1036202</v>
      </c>
      <c r="R425" t="str">
        <f>INDEX(索引!$AF$5:$AI$29,MATCH($B425,索引!$AE$5:$AE$29,0),MATCH($C425,索引!$AF$4:$AI$4))&amp;VLOOKUP($D425,索引!$M$4:$N$12,2,0)</f>
        <v>飞龙护甲</v>
      </c>
      <c r="S425" t="str">
        <f>INDEX(索引!$AL$5:$AO$29,MATCH($B425,索引!$AK$5:$AK$29,0),MATCH($C425,索引!$AL$4:$AO$4))&amp;" "&amp;VLOOKUP($D425,索引!$M$4:$O$12,3,0)</f>
        <v>Wyvern Armor</v>
      </c>
    </row>
    <row r="426" spans="1:19" x14ac:dyDescent="0.2">
      <c r="A426">
        <f t="shared" si="48"/>
        <v>1036203</v>
      </c>
      <c r="B426" s="15">
        <v>36</v>
      </c>
      <c r="C426" s="14">
        <f t="shared" si="53"/>
        <v>2</v>
      </c>
      <c r="D426">
        <f t="shared" si="47"/>
        <v>3</v>
      </c>
      <c r="E426">
        <f t="shared" si="50"/>
        <v>1008203</v>
      </c>
      <c r="F426">
        <f>INDEX(索引!$P$5:$AC$12,MATCH($D426,索引!$M$5:$M$12,0),MATCH(F$6,索引!$P$4:$AC$4,0))*ROUND(VLOOKUP($B426,原始数值!$A:$E,F$2,0)*VLOOKUP($C426,索引!$A:$D,2,0)*VLOOKUP(D426,索引!$M:$X,索引!$T$1,0),F$3)</f>
        <v>0</v>
      </c>
      <c r="G426">
        <f>INDEX(索引!$P$5:$AC$12,MATCH($D426,索引!$M$5:$M$12,0),MATCH(G$6,索引!$P$4:$AC$4,0))*ROUND(VLOOKUP($B426,原始数值!$A:$E,G$2,0)*VLOOKUP($C426,索引!$A:$D,2,0),G$3)</f>
        <v>0</v>
      </c>
      <c r="H426">
        <f>INDEX(索引!$P$5:$AC$12,MATCH($D426,索引!$M$5:$M$12,0),MATCH(H$6,索引!$P$4:$AC$4,0))*ROUND(VLOOKUP($B426,原始数值!$A:$E,H$2,0)*VLOOKUP($C426,索引!$A:$D,2,0),H$3)</f>
        <v>222</v>
      </c>
      <c r="I426">
        <f>INDEX(索引!$P$5:$AC$12,MATCH($D426,索引!$M$5:$M$12,0),MATCH(I$6,索引!$P$4:$AC$4,0))*ROUND(VLOOKUP($B426,原始数值!$A:$E,I$2,0)*VLOOKUP($C426,索引!$A:$D,2,0),I$3)</f>
        <v>0</v>
      </c>
      <c r="J426">
        <f>VLOOKUP($D426,索引!$M:$U,J$2,0)</f>
        <v>0</v>
      </c>
      <c r="K426">
        <f>VLOOKUP($D426,索引!$M:$X,K$2,0)*(VLOOKUP($C426,索引!$A:$I,K$2-5,0)/100)</f>
        <v>0</v>
      </c>
      <c r="L426">
        <f>VLOOKUP($D426,索引!$M:$X,L$2,0)*(VLOOKUP($C426,索引!$A:$I,L$2-5,0)/100)</f>
        <v>0</v>
      </c>
      <c r="M426">
        <f>VLOOKUP($D426,索引!$M:$Y,M$2,0)*(VLOOKUP($C426,索引!$A:$J,M$2-5,0)/100)</f>
        <v>0</v>
      </c>
      <c r="N426">
        <f>VLOOKUP($D426,索引!$M:$Z,N$2,0)*(VLOOKUP($C426,索引!$A:$K,N$2-5,0)/100)</f>
        <v>0</v>
      </c>
      <c r="P426">
        <f t="shared" si="49"/>
        <v>1036203</v>
      </c>
      <c r="Q426" t="str">
        <f t="shared" si="51"/>
        <v>EquipName_1036203</v>
      </c>
      <c r="R426" t="str">
        <f>INDEX(索引!$AF$5:$AI$29,MATCH($B426,索引!$AE$5:$AE$29,0),MATCH($C426,索引!$AF$4:$AI$4))&amp;VLOOKUP($D426,索引!$M$4:$N$12,2,0)</f>
        <v>飞龙头盔</v>
      </c>
      <c r="S426" t="str">
        <f>INDEX(索引!$AL$5:$AO$29,MATCH($B426,索引!$AK$5:$AK$29,0),MATCH($C426,索引!$AL$4:$AO$4))&amp;" "&amp;VLOOKUP($D426,索引!$M$4:$O$12,3,0)</f>
        <v>Wyvern Helmet</v>
      </c>
    </row>
    <row r="427" spans="1:19" x14ac:dyDescent="0.2">
      <c r="A427">
        <f t="shared" si="48"/>
        <v>1036204</v>
      </c>
      <c r="B427" s="15">
        <v>36</v>
      </c>
      <c r="C427" s="14">
        <f t="shared" si="53"/>
        <v>2</v>
      </c>
      <c r="D427">
        <f t="shared" si="47"/>
        <v>4</v>
      </c>
      <c r="E427">
        <f t="shared" si="50"/>
        <v>1008204</v>
      </c>
      <c r="F427">
        <f>INDEX(索引!$P$5:$AC$12,MATCH($D427,索引!$M$5:$M$12,0),MATCH(F$6,索引!$P$4:$AC$4,0))*ROUND(VLOOKUP($B427,原始数值!$A:$E,F$2,0)*VLOOKUP($C427,索引!$A:$D,2,0)*VLOOKUP(D427,索引!$M:$X,索引!$T$1,0),F$3)</f>
        <v>0</v>
      </c>
      <c r="G427">
        <f>INDEX(索引!$P$5:$AC$12,MATCH($D427,索引!$M$5:$M$12,0),MATCH(G$6,索引!$P$4:$AC$4,0))*ROUND(VLOOKUP($B427,原始数值!$A:$E,G$2,0)*VLOOKUP($C427,索引!$A:$D,2,0),G$3)</f>
        <v>0</v>
      </c>
      <c r="H427">
        <f>INDEX(索引!$P$5:$AC$12,MATCH($D427,索引!$M$5:$M$12,0),MATCH(H$6,索引!$P$4:$AC$4,0))*ROUND(VLOOKUP($B427,原始数值!$A:$E,H$2,0)*VLOOKUP($C427,索引!$A:$D,2,0),H$3)</f>
        <v>0</v>
      </c>
      <c r="I427">
        <f>INDEX(索引!$P$5:$AC$12,MATCH($D427,索引!$M$5:$M$12,0),MATCH(I$6,索引!$P$4:$AC$4,0))*ROUND(VLOOKUP($B427,原始数值!$A:$E,I$2,0)*VLOOKUP($C427,索引!$A:$D,2,0),I$3)</f>
        <v>36</v>
      </c>
      <c r="J427">
        <f>VLOOKUP($D427,索引!$M:$U,J$2,0)</f>
        <v>0</v>
      </c>
      <c r="K427">
        <f>VLOOKUP($D427,索引!$M:$X,K$2,0)*(VLOOKUP($C427,索引!$A:$I,K$2-5,0)/100)</f>
        <v>0</v>
      </c>
      <c r="L427">
        <f>VLOOKUP($D427,索引!$M:$X,L$2,0)*(VLOOKUP($C427,索引!$A:$I,L$2-5,0)/100)</f>
        <v>0</v>
      </c>
      <c r="M427">
        <f>VLOOKUP($D427,索引!$M:$Y,M$2,0)*(VLOOKUP($C427,索引!$A:$J,M$2-5,0)/100)</f>
        <v>0</v>
      </c>
      <c r="N427">
        <f>VLOOKUP($D427,索引!$M:$Z,N$2,0)*(VLOOKUP($C427,索引!$A:$K,N$2-5,0)/100)</f>
        <v>0</v>
      </c>
      <c r="P427">
        <f t="shared" si="49"/>
        <v>1036204</v>
      </c>
      <c r="Q427" t="str">
        <f t="shared" si="51"/>
        <v>EquipName_1036204</v>
      </c>
      <c r="R427" t="str">
        <f>INDEX(索引!$AF$5:$AI$29,MATCH($B427,索引!$AE$5:$AE$29,0),MATCH($C427,索引!$AF$4:$AI$4))&amp;VLOOKUP($D427,索引!$M$4:$N$12,2,0)</f>
        <v>飞龙鞋子</v>
      </c>
      <c r="S427" t="str">
        <f>INDEX(索引!$AL$5:$AO$29,MATCH($B427,索引!$AK$5:$AK$29,0),MATCH($C427,索引!$AL$4:$AO$4))&amp;" "&amp;VLOOKUP($D427,索引!$M$4:$O$12,3,0)</f>
        <v>Wyvern Boots</v>
      </c>
    </row>
    <row r="428" spans="1:19" x14ac:dyDescent="0.2">
      <c r="A428">
        <f t="shared" si="48"/>
        <v>1036311</v>
      </c>
      <c r="B428" s="15">
        <v>36</v>
      </c>
      <c r="C428" s="30">
        <f t="shared" si="53"/>
        <v>3</v>
      </c>
      <c r="D428">
        <f t="shared" si="47"/>
        <v>11</v>
      </c>
      <c r="E428">
        <f t="shared" si="50"/>
        <v>1008311</v>
      </c>
      <c r="F428">
        <f>INDEX(索引!$P$5:$AC$12,MATCH($D428,索引!$M$5:$M$12,0),MATCH(F$6,索引!$P$4:$AC$4,0))*ROUND(VLOOKUP($B428,原始数值!$A:$E,F$2,0)*VLOOKUP($C428,索引!$A:$D,2,0)*VLOOKUP(D428,索引!$M:$X,索引!$T$1,0),F$3)</f>
        <v>113</v>
      </c>
      <c r="G428">
        <f>INDEX(索引!$P$5:$AC$12,MATCH($D428,索引!$M$5:$M$12,0),MATCH(G$6,索引!$P$4:$AC$4,0))*ROUND(VLOOKUP($B428,原始数值!$A:$E,G$2,0)*VLOOKUP($C428,索引!$A:$D,2,0),G$3)</f>
        <v>0</v>
      </c>
      <c r="H428">
        <f>INDEX(索引!$P$5:$AC$12,MATCH($D428,索引!$M$5:$M$12,0),MATCH(H$6,索引!$P$4:$AC$4,0))*ROUND(VLOOKUP($B428,原始数值!$A:$E,H$2,0)*VLOOKUP($C428,索引!$A:$D,2,0),H$3)</f>
        <v>0</v>
      </c>
      <c r="I428">
        <f>INDEX(索引!$P$5:$AC$12,MATCH($D428,索引!$M$5:$M$12,0),MATCH(I$6,索引!$P$4:$AC$4,0))*ROUND(VLOOKUP($B428,原始数值!$A:$E,I$2,0)*VLOOKUP($C428,索引!$A:$D,2,0),I$3)</f>
        <v>0</v>
      </c>
      <c r="J428">
        <f>VLOOKUP($D428,索引!$M:$U,J$2,0)</f>
        <v>2</v>
      </c>
      <c r="K428">
        <f>VLOOKUP($D428,索引!$M:$X,K$2,0)*(VLOOKUP($C428,索引!$A:$I,K$2-5,0)/100)</f>
        <v>0.2</v>
      </c>
      <c r="L428">
        <f>VLOOKUP($D428,索引!$M:$X,L$2,0)*(VLOOKUP($C428,索引!$A:$I,L$2-5,0)/100)</f>
        <v>0</v>
      </c>
      <c r="M428">
        <f>VLOOKUP($D428,索引!$M:$Y,M$2,0)*(VLOOKUP($C428,索引!$A:$J,M$2-5,0)/100)</f>
        <v>0</v>
      </c>
      <c r="N428">
        <f>VLOOKUP($D428,索引!$M:$Z,N$2,0)*(VLOOKUP($C428,索引!$A:$K,N$2-5,0)/100)</f>
        <v>0</v>
      </c>
      <c r="P428">
        <f t="shared" si="49"/>
        <v>1036311</v>
      </c>
      <c r="Q428" t="str">
        <f t="shared" si="51"/>
        <v>EquipName_1036311</v>
      </c>
      <c r="R428" t="str">
        <f>INDEX(索引!$AF$5:$AI$29,MATCH($B428,索引!$AE$5:$AE$29,0),MATCH($C428,索引!$AF$4:$AI$4))&amp;VLOOKUP($D428,索引!$M$4:$N$12,2,0)</f>
        <v>飞龙剑</v>
      </c>
      <c r="S428" t="str">
        <f>INDEX(索引!$AL$5:$AO$29,MATCH($B428,索引!$AK$5:$AK$29,0),MATCH($C428,索引!$AL$4:$AO$4))&amp;" "&amp;VLOOKUP($D428,索引!$M$4:$O$12,3,0)</f>
        <v>Wyvern Sword</v>
      </c>
    </row>
    <row r="429" spans="1:19" x14ac:dyDescent="0.2">
      <c r="A429">
        <f t="shared" si="48"/>
        <v>1036312</v>
      </c>
      <c r="B429" s="15">
        <v>36</v>
      </c>
      <c r="C429" s="30">
        <f t="shared" si="53"/>
        <v>3</v>
      </c>
      <c r="D429">
        <f t="shared" si="47"/>
        <v>12</v>
      </c>
      <c r="E429">
        <f t="shared" si="50"/>
        <v>1008312</v>
      </c>
      <c r="F429">
        <f>INDEX(索引!$P$5:$AC$12,MATCH($D429,索引!$M$5:$M$12,0),MATCH(F$6,索引!$P$4:$AC$4,0))*ROUND(VLOOKUP($B429,原始数值!$A:$E,F$2,0)*VLOOKUP($C429,索引!$A:$D,2,0)*VLOOKUP(D429,索引!$M:$X,索引!$T$1,0),F$3)</f>
        <v>135</v>
      </c>
      <c r="G429">
        <f>INDEX(索引!$P$5:$AC$12,MATCH($D429,索引!$M$5:$M$12,0),MATCH(G$6,索引!$P$4:$AC$4,0))*ROUND(VLOOKUP($B429,原始数值!$A:$E,G$2,0)*VLOOKUP($C429,索引!$A:$D,2,0),G$3)</f>
        <v>0</v>
      </c>
      <c r="H429">
        <f>INDEX(索引!$P$5:$AC$12,MATCH($D429,索引!$M$5:$M$12,0),MATCH(H$6,索引!$P$4:$AC$4,0))*ROUND(VLOOKUP($B429,原始数值!$A:$E,H$2,0)*VLOOKUP($C429,索引!$A:$D,2,0),H$3)</f>
        <v>0</v>
      </c>
      <c r="I429">
        <f>INDEX(索引!$P$5:$AC$12,MATCH($D429,索引!$M$5:$M$12,0),MATCH(I$6,索引!$P$4:$AC$4,0))*ROUND(VLOOKUP($B429,原始数值!$A:$E,I$2,0)*VLOOKUP($C429,索引!$A:$D,2,0),I$3)</f>
        <v>0</v>
      </c>
      <c r="J429">
        <f>VLOOKUP($D429,索引!$M:$U,J$2,0)</f>
        <v>1</v>
      </c>
      <c r="K429">
        <f>VLOOKUP($D429,索引!$M:$X,K$2,0)*(VLOOKUP($C429,索引!$A:$I,K$2-5,0)/100)</f>
        <v>0</v>
      </c>
      <c r="L429">
        <f>VLOOKUP($D429,索引!$M:$X,L$2,0)*(VLOOKUP($C429,索引!$A:$I,L$2-5,0)/100)</f>
        <v>0</v>
      </c>
      <c r="M429">
        <f>VLOOKUP($D429,索引!$M:$Y,M$2,0)*(VLOOKUP($C429,索引!$A:$J,M$2-5,0)/100)</f>
        <v>42</v>
      </c>
      <c r="N429">
        <f>VLOOKUP($D429,索引!$M:$Z,N$2,0)*(VLOOKUP($C429,索引!$A:$K,N$2-5,0)/100)</f>
        <v>0</v>
      </c>
      <c r="P429">
        <f t="shared" si="49"/>
        <v>1036312</v>
      </c>
      <c r="Q429" t="str">
        <f t="shared" si="51"/>
        <v>EquipName_1036312</v>
      </c>
      <c r="R429" t="str">
        <f>INDEX(索引!$AF$5:$AI$29,MATCH($B429,索引!$AE$5:$AE$29,0),MATCH($C429,索引!$AF$4:$AI$4))&amp;VLOOKUP($D429,索引!$M$4:$N$12,2,0)</f>
        <v>飞龙杖</v>
      </c>
      <c r="S429" t="str">
        <f>INDEX(索引!$AL$5:$AO$29,MATCH($B429,索引!$AK$5:$AK$29,0),MATCH($C429,索引!$AL$4:$AO$4))&amp;" "&amp;VLOOKUP($D429,索引!$M$4:$O$12,3,0)</f>
        <v>Wyvern Staff</v>
      </c>
    </row>
    <row r="430" spans="1:19" x14ac:dyDescent="0.2">
      <c r="A430">
        <f t="shared" si="48"/>
        <v>1036313</v>
      </c>
      <c r="B430" s="15">
        <v>36</v>
      </c>
      <c r="C430" s="30">
        <f t="shared" si="53"/>
        <v>3</v>
      </c>
      <c r="D430">
        <f t="shared" si="47"/>
        <v>13</v>
      </c>
      <c r="E430">
        <f t="shared" si="50"/>
        <v>1008313</v>
      </c>
      <c r="F430">
        <f>INDEX(索引!$P$5:$AC$12,MATCH($D430,索引!$M$5:$M$12,0),MATCH(F$6,索引!$P$4:$AC$4,0))*ROUND(VLOOKUP($B430,原始数值!$A:$E,F$2,0)*VLOOKUP($C430,索引!$A:$D,2,0)*VLOOKUP(D430,索引!$M:$X,索引!$T$1,0),F$3)</f>
        <v>124</v>
      </c>
      <c r="G430">
        <f>INDEX(索引!$P$5:$AC$12,MATCH($D430,索引!$M$5:$M$12,0),MATCH(G$6,索引!$P$4:$AC$4,0))*ROUND(VLOOKUP($B430,原始数值!$A:$E,G$2,0)*VLOOKUP($C430,索引!$A:$D,2,0),G$3)</f>
        <v>0</v>
      </c>
      <c r="H430">
        <f>INDEX(索引!$P$5:$AC$12,MATCH($D430,索引!$M$5:$M$12,0),MATCH(H$6,索引!$P$4:$AC$4,0))*ROUND(VLOOKUP($B430,原始数值!$A:$E,H$2,0)*VLOOKUP($C430,索引!$A:$D,2,0),H$3)</f>
        <v>0</v>
      </c>
      <c r="I430">
        <f>INDEX(索引!$P$5:$AC$12,MATCH($D430,索引!$M$5:$M$12,0),MATCH(I$6,索引!$P$4:$AC$4,0))*ROUND(VLOOKUP($B430,原始数值!$A:$E,I$2,0)*VLOOKUP($C430,索引!$A:$D,2,0),I$3)</f>
        <v>0</v>
      </c>
      <c r="J430">
        <f>VLOOKUP($D430,索引!$M:$U,J$2,0)</f>
        <v>1.75</v>
      </c>
      <c r="K430">
        <f>VLOOKUP($D430,索引!$M:$X,K$2,0)*(VLOOKUP($C430,索引!$A:$I,K$2-5,0)/100)</f>
        <v>0</v>
      </c>
      <c r="L430">
        <f>VLOOKUP($D430,索引!$M:$X,L$2,0)*(VLOOKUP($C430,索引!$A:$I,L$2-5,0)/100)</f>
        <v>56</v>
      </c>
      <c r="M430">
        <f>VLOOKUP($D430,索引!$M:$Y,M$2,0)*(VLOOKUP($C430,索引!$A:$J,M$2-5,0)/100)</f>
        <v>0</v>
      </c>
      <c r="N430">
        <f>VLOOKUP($D430,索引!$M:$Z,N$2,0)*(VLOOKUP($C430,索引!$A:$K,N$2-5,0)/100)</f>
        <v>0</v>
      </c>
      <c r="P430">
        <f t="shared" si="49"/>
        <v>1036313</v>
      </c>
      <c r="Q430" t="str">
        <f t="shared" si="51"/>
        <v>EquipName_1036313</v>
      </c>
      <c r="R430" t="str">
        <f>INDEX(索引!$AF$5:$AI$29,MATCH($B430,索引!$AE$5:$AE$29,0),MATCH($C430,索引!$AF$4:$AI$4))&amp;VLOOKUP($D430,索引!$M$4:$N$12,2,0)</f>
        <v>飞龙弓</v>
      </c>
      <c r="S430" t="str">
        <f>INDEX(索引!$AL$5:$AO$29,MATCH($B430,索引!$AK$5:$AK$29,0),MATCH($C430,索引!$AL$4:$AO$4))&amp;" "&amp;VLOOKUP($D430,索引!$M$4:$O$12,3,0)</f>
        <v>Wyvern Bow</v>
      </c>
    </row>
    <row r="431" spans="1:19" x14ac:dyDescent="0.2">
      <c r="A431">
        <f t="shared" si="48"/>
        <v>1036302</v>
      </c>
      <c r="B431" s="15">
        <v>36</v>
      </c>
      <c r="C431" s="30">
        <f t="shared" si="53"/>
        <v>3</v>
      </c>
      <c r="D431">
        <f t="shared" si="47"/>
        <v>2</v>
      </c>
      <c r="E431">
        <f t="shared" si="50"/>
        <v>1008302</v>
      </c>
      <c r="F431">
        <f>INDEX(索引!$P$5:$AC$12,MATCH($D431,索引!$M$5:$M$12,0),MATCH(F$6,索引!$P$4:$AC$4,0))*ROUND(VLOOKUP($B431,原始数值!$A:$E,F$2,0)*VLOOKUP($C431,索引!$A:$D,2,0)*VLOOKUP(D431,索引!$M:$X,索引!$T$1,0),F$3)</f>
        <v>0</v>
      </c>
      <c r="G431">
        <f>INDEX(索引!$P$5:$AC$12,MATCH($D431,索引!$M$5:$M$12,0),MATCH(G$6,索引!$P$4:$AC$4,0))*ROUND(VLOOKUP($B431,原始数值!$A:$E,G$2,0)*VLOOKUP($C431,索引!$A:$D,2,0),G$3)</f>
        <v>600</v>
      </c>
      <c r="H431">
        <f>INDEX(索引!$P$5:$AC$12,MATCH($D431,索引!$M$5:$M$12,0),MATCH(H$6,索引!$P$4:$AC$4,0))*ROUND(VLOOKUP($B431,原始数值!$A:$E,H$2,0)*VLOOKUP($C431,索引!$A:$D,2,0),H$3)</f>
        <v>0</v>
      </c>
      <c r="I431">
        <f>INDEX(索引!$P$5:$AC$12,MATCH($D431,索引!$M$5:$M$12,0),MATCH(I$6,索引!$P$4:$AC$4,0))*ROUND(VLOOKUP($B431,原始数值!$A:$E,I$2,0)*VLOOKUP($C431,索引!$A:$D,2,0),I$3)</f>
        <v>0</v>
      </c>
      <c r="J431">
        <f>VLOOKUP($D431,索引!$M:$U,J$2,0)</f>
        <v>0</v>
      </c>
      <c r="K431">
        <f>VLOOKUP($D431,索引!$M:$X,K$2,0)*(VLOOKUP($C431,索引!$A:$I,K$2-5,0)/100)</f>
        <v>0</v>
      </c>
      <c r="L431">
        <f>VLOOKUP($D431,索引!$M:$X,L$2,0)*(VLOOKUP($C431,索引!$A:$I,L$2-5,0)/100)</f>
        <v>0</v>
      </c>
      <c r="M431">
        <f>VLOOKUP($D431,索引!$M:$Y,M$2,0)*(VLOOKUP($C431,索引!$A:$J,M$2-5,0)/100)</f>
        <v>0</v>
      </c>
      <c r="N431">
        <f>VLOOKUP($D431,索引!$M:$Z,N$2,0)*(VLOOKUP($C431,索引!$A:$K,N$2-5,0)/100)</f>
        <v>0</v>
      </c>
      <c r="P431">
        <f t="shared" si="49"/>
        <v>1036302</v>
      </c>
      <c r="Q431" t="str">
        <f t="shared" si="51"/>
        <v>EquipName_1036302</v>
      </c>
      <c r="R431" t="str">
        <f>INDEX(索引!$AF$5:$AI$29,MATCH($B431,索引!$AE$5:$AE$29,0),MATCH($C431,索引!$AF$4:$AI$4))&amp;VLOOKUP($D431,索引!$M$4:$N$12,2,0)</f>
        <v>飞龙护甲</v>
      </c>
      <c r="S431" t="str">
        <f>INDEX(索引!$AL$5:$AO$29,MATCH($B431,索引!$AK$5:$AK$29,0),MATCH($C431,索引!$AL$4:$AO$4))&amp;" "&amp;VLOOKUP($D431,索引!$M$4:$O$12,3,0)</f>
        <v>Wyvern Armor</v>
      </c>
    </row>
    <row r="432" spans="1:19" x14ac:dyDescent="0.2">
      <c r="A432">
        <f t="shared" si="48"/>
        <v>1036303</v>
      </c>
      <c r="B432" s="15">
        <v>36</v>
      </c>
      <c r="C432" s="30">
        <f t="shared" si="53"/>
        <v>3</v>
      </c>
      <c r="D432">
        <f t="shared" si="47"/>
        <v>3</v>
      </c>
      <c r="E432">
        <f t="shared" si="50"/>
        <v>1008303</v>
      </c>
      <c r="F432">
        <f>INDEX(索引!$P$5:$AC$12,MATCH($D432,索引!$M$5:$M$12,0),MATCH(F$6,索引!$P$4:$AC$4,0))*ROUND(VLOOKUP($B432,原始数值!$A:$E,F$2,0)*VLOOKUP($C432,索引!$A:$D,2,0)*VLOOKUP(D432,索引!$M:$X,索引!$T$1,0),F$3)</f>
        <v>0</v>
      </c>
      <c r="G432">
        <f>INDEX(索引!$P$5:$AC$12,MATCH($D432,索引!$M$5:$M$12,0),MATCH(G$6,索引!$P$4:$AC$4,0))*ROUND(VLOOKUP($B432,原始数值!$A:$E,G$2,0)*VLOOKUP($C432,索引!$A:$D,2,0),G$3)</f>
        <v>0</v>
      </c>
      <c r="H432">
        <f>INDEX(索引!$P$5:$AC$12,MATCH($D432,索引!$M$5:$M$12,0),MATCH(H$6,索引!$P$4:$AC$4,0))*ROUND(VLOOKUP($B432,原始数值!$A:$E,H$2,0)*VLOOKUP($C432,索引!$A:$D,2,0),H$3)</f>
        <v>333</v>
      </c>
      <c r="I432">
        <f>INDEX(索引!$P$5:$AC$12,MATCH($D432,索引!$M$5:$M$12,0),MATCH(I$6,索引!$P$4:$AC$4,0))*ROUND(VLOOKUP($B432,原始数值!$A:$E,I$2,0)*VLOOKUP($C432,索引!$A:$D,2,0),I$3)</f>
        <v>0</v>
      </c>
      <c r="J432">
        <f>VLOOKUP($D432,索引!$M:$U,J$2,0)</f>
        <v>0</v>
      </c>
      <c r="K432">
        <f>VLOOKUP($D432,索引!$M:$X,K$2,0)*(VLOOKUP($C432,索引!$A:$I,K$2-5,0)/100)</f>
        <v>0</v>
      </c>
      <c r="L432">
        <f>VLOOKUP($D432,索引!$M:$X,L$2,0)*(VLOOKUP($C432,索引!$A:$I,L$2-5,0)/100)</f>
        <v>0</v>
      </c>
      <c r="M432">
        <f>VLOOKUP($D432,索引!$M:$Y,M$2,0)*(VLOOKUP($C432,索引!$A:$J,M$2-5,0)/100)</f>
        <v>0</v>
      </c>
      <c r="N432">
        <f>VLOOKUP($D432,索引!$M:$Z,N$2,0)*(VLOOKUP($C432,索引!$A:$K,N$2-5,0)/100)</f>
        <v>0</v>
      </c>
      <c r="P432">
        <f t="shared" si="49"/>
        <v>1036303</v>
      </c>
      <c r="Q432" t="str">
        <f t="shared" si="51"/>
        <v>EquipName_1036303</v>
      </c>
      <c r="R432" t="str">
        <f>INDEX(索引!$AF$5:$AI$29,MATCH($B432,索引!$AE$5:$AE$29,0),MATCH($C432,索引!$AF$4:$AI$4))&amp;VLOOKUP($D432,索引!$M$4:$N$12,2,0)</f>
        <v>飞龙头盔</v>
      </c>
      <c r="S432" t="str">
        <f>INDEX(索引!$AL$5:$AO$29,MATCH($B432,索引!$AK$5:$AK$29,0),MATCH($C432,索引!$AL$4:$AO$4))&amp;" "&amp;VLOOKUP($D432,索引!$M$4:$O$12,3,0)</f>
        <v>Wyvern Helmet</v>
      </c>
    </row>
    <row r="433" spans="1:19" x14ac:dyDescent="0.2">
      <c r="A433">
        <f t="shared" si="48"/>
        <v>1036304</v>
      </c>
      <c r="B433" s="15">
        <v>36</v>
      </c>
      <c r="C433" s="30">
        <f t="shared" si="53"/>
        <v>3</v>
      </c>
      <c r="D433">
        <f t="shared" si="47"/>
        <v>4</v>
      </c>
      <c r="E433">
        <f t="shared" si="50"/>
        <v>1008304</v>
      </c>
      <c r="F433">
        <f>INDEX(索引!$P$5:$AC$12,MATCH($D433,索引!$M$5:$M$12,0),MATCH(F$6,索引!$P$4:$AC$4,0))*ROUND(VLOOKUP($B433,原始数值!$A:$E,F$2,0)*VLOOKUP($C433,索引!$A:$D,2,0)*VLOOKUP(D433,索引!$M:$X,索引!$T$1,0),F$3)</f>
        <v>0</v>
      </c>
      <c r="G433">
        <f>INDEX(索引!$P$5:$AC$12,MATCH($D433,索引!$M$5:$M$12,0),MATCH(G$6,索引!$P$4:$AC$4,0))*ROUND(VLOOKUP($B433,原始数值!$A:$E,G$2,0)*VLOOKUP($C433,索引!$A:$D,2,0),G$3)</f>
        <v>0</v>
      </c>
      <c r="H433">
        <f>INDEX(索引!$P$5:$AC$12,MATCH($D433,索引!$M$5:$M$12,0),MATCH(H$6,索引!$P$4:$AC$4,0))*ROUND(VLOOKUP($B433,原始数值!$A:$E,H$2,0)*VLOOKUP($C433,索引!$A:$D,2,0),H$3)</f>
        <v>0</v>
      </c>
      <c r="I433">
        <f>INDEX(索引!$P$5:$AC$12,MATCH($D433,索引!$M$5:$M$12,0),MATCH(I$6,索引!$P$4:$AC$4,0))*ROUND(VLOOKUP($B433,原始数值!$A:$E,I$2,0)*VLOOKUP($C433,索引!$A:$D,2,0),I$3)</f>
        <v>54</v>
      </c>
      <c r="J433">
        <f>VLOOKUP($D433,索引!$M:$U,J$2,0)</f>
        <v>0</v>
      </c>
      <c r="K433">
        <f>VLOOKUP($D433,索引!$M:$X,K$2,0)*(VLOOKUP($C433,索引!$A:$I,K$2-5,0)/100)</f>
        <v>0</v>
      </c>
      <c r="L433">
        <f>VLOOKUP($D433,索引!$M:$X,L$2,0)*(VLOOKUP($C433,索引!$A:$I,L$2-5,0)/100)</f>
        <v>0</v>
      </c>
      <c r="M433">
        <f>VLOOKUP($D433,索引!$M:$Y,M$2,0)*(VLOOKUP($C433,索引!$A:$J,M$2-5,0)/100)</f>
        <v>0</v>
      </c>
      <c r="N433">
        <f>VLOOKUP($D433,索引!$M:$Z,N$2,0)*(VLOOKUP($C433,索引!$A:$K,N$2-5,0)/100)</f>
        <v>0</v>
      </c>
      <c r="P433">
        <f t="shared" si="49"/>
        <v>1036304</v>
      </c>
      <c r="Q433" t="str">
        <f t="shared" si="51"/>
        <v>EquipName_1036304</v>
      </c>
      <c r="R433" t="str">
        <f>INDEX(索引!$AF$5:$AI$29,MATCH($B433,索引!$AE$5:$AE$29,0),MATCH($C433,索引!$AF$4:$AI$4))&amp;VLOOKUP($D433,索引!$M$4:$N$12,2,0)</f>
        <v>飞龙鞋子</v>
      </c>
      <c r="S433" t="str">
        <f>INDEX(索引!$AL$5:$AO$29,MATCH($B433,索引!$AK$5:$AK$29,0),MATCH($C433,索引!$AL$4:$AO$4))&amp;" "&amp;VLOOKUP($D433,索引!$M$4:$O$12,3,0)</f>
        <v>Wyvern Boots</v>
      </c>
    </row>
    <row r="434" spans="1:19" x14ac:dyDescent="0.2">
      <c r="A434">
        <f t="shared" si="48"/>
        <v>1036411</v>
      </c>
      <c r="B434" s="15">
        <v>36</v>
      </c>
      <c r="C434" s="11">
        <f t="shared" si="53"/>
        <v>4</v>
      </c>
      <c r="D434">
        <f t="shared" si="47"/>
        <v>11</v>
      </c>
      <c r="E434">
        <f t="shared" si="50"/>
        <v>1008411</v>
      </c>
      <c r="F434">
        <f>INDEX(索引!$P$5:$AC$12,MATCH($D434,索引!$M$5:$M$12,0),MATCH(F$6,索引!$P$4:$AC$4,0))*ROUND(VLOOKUP($B434,原始数值!$A:$E,F$2,0)*VLOOKUP($C434,索引!$A:$D,2,0)*VLOOKUP(D434,索引!$M:$X,索引!$T$1,0),F$3)</f>
        <v>150</v>
      </c>
      <c r="G434">
        <f>INDEX(索引!$P$5:$AC$12,MATCH($D434,索引!$M$5:$M$12,0),MATCH(G$6,索引!$P$4:$AC$4,0))*ROUND(VLOOKUP($B434,原始数值!$A:$E,G$2,0)*VLOOKUP($C434,索引!$A:$D,2,0),G$3)</f>
        <v>0</v>
      </c>
      <c r="H434">
        <f>INDEX(索引!$P$5:$AC$12,MATCH($D434,索引!$M$5:$M$12,0),MATCH(H$6,索引!$P$4:$AC$4,0))*ROUND(VLOOKUP($B434,原始数值!$A:$E,H$2,0)*VLOOKUP($C434,索引!$A:$D,2,0),H$3)</f>
        <v>0</v>
      </c>
      <c r="I434">
        <f>INDEX(索引!$P$5:$AC$12,MATCH($D434,索引!$M$5:$M$12,0),MATCH(I$6,索引!$P$4:$AC$4,0))*ROUND(VLOOKUP($B434,原始数值!$A:$E,I$2,0)*VLOOKUP($C434,索引!$A:$D,2,0),I$3)</f>
        <v>0</v>
      </c>
      <c r="J434">
        <f>VLOOKUP($D434,索引!$M:$U,J$2,0)</f>
        <v>2</v>
      </c>
      <c r="K434">
        <f>VLOOKUP($D434,索引!$M:$X,K$2,0)*(VLOOKUP($C434,索引!$A:$I,K$2-5,0)/100)</f>
        <v>0.35000000000000003</v>
      </c>
      <c r="L434">
        <f>VLOOKUP($D434,索引!$M:$X,L$2,0)*(VLOOKUP($C434,索引!$A:$I,L$2-5,0)/100)</f>
        <v>0</v>
      </c>
      <c r="M434">
        <f>VLOOKUP($D434,索引!$M:$Y,M$2,0)*(VLOOKUP($C434,索引!$A:$J,M$2-5,0)/100)</f>
        <v>0</v>
      </c>
      <c r="N434">
        <f>VLOOKUP($D434,索引!$M:$Z,N$2,0)*(VLOOKUP($C434,索引!$A:$K,N$2-5,0)/100)</f>
        <v>0</v>
      </c>
      <c r="P434">
        <f t="shared" si="49"/>
        <v>1036411</v>
      </c>
      <c r="Q434" t="str">
        <f t="shared" si="51"/>
        <v>EquipName_1036411</v>
      </c>
      <c r="R434" t="str">
        <f>INDEX(索引!$AF$5:$AI$29,MATCH($B434,索引!$AE$5:$AE$29,0),MATCH($C434,索引!$AF$4:$AI$4))&amp;VLOOKUP($D434,索引!$M$4:$N$12,2,0)</f>
        <v>圣纹魔龙剑</v>
      </c>
      <c r="S434" t="str">
        <f>INDEX(索引!$AL$5:$AO$29,MATCH($B434,索引!$AK$5:$AK$29,0),MATCH($C434,索引!$AL$4:$AO$4))&amp;" "&amp;VLOOKUP($D434,索引!$M$4:$O$12,3,0)</f>
        <v>Magical Wyvern Sword</v>
      </c>
    </row>
    <row r="435" spans="1:19" x14ac:dyDescent="0.2">
      <c r="A435">
        <f t="shared" si="48"/>
        <v>1036412</v>
      </c>
      <c r="B435" s="15">
        <v>36</v>
      </c>
      <c r="C435" s="11">
        <f t="shared" si="53"/>
        <v>4</v>
      </c>
      <c r="D435">
        <f t="shared" si="47"/>
        <v>12</v>
      </c>
      <c r="E435">
        <f t="shared" si="50"/>
        <v>1008412</v>
      </c>
      <c r="F435">
        <f>INDEX(索引!$P$5:$AC$12,MATCH($D435,索引!$M$5:$M$12,0),MATCH(F$6,索引!$P$4:$AC$4,0))*ROUND(VLOOKUP($B435,原始数值!$A:$E,F$2,0)*VLOOKUP($C435,索引!$A:$D,2,0)*VLOOKUP(D435,索引!$M:$X,索引!$T$1,0),F$3)</f>
        <v>180</v>
      </c>
      <c r="G435">
        <f>INDEX(索引!$P$5:$AC$12,MATCH($D435,索引!$M$5:$M$12,0),MATCH(G$6,索引!$P$4:$AC$4,0))*ROUND(VLOOKUP($B435,原始数值!$A:$E,G$2,0)*VLOOKUP($C435,索引!$A:$D,2,0),G$3)</f>
        <v>0</v>
      </c>
      <c r="H435">
        <f>INDEX(索引!$P$5:$AC$12,MATCH($D435,索引!$M$5:$M$12,0),MATCH(H$6,索引!$P$4:$AC$4,0))*ROUND(VLOOKUP($B435,原始数值!$A:$E,H$2,0)*VLOOKUP($C435,索引!$A:$D,2,0),H$3)</f>
        <v>0</v>
      </c>
      <c r="I435">
        <f>INDEX(索引!$P$5:$AC$12,MATCH($D435,索引!$M$5:$M$12,0),MATCH(I$6,索引!$P$4:$AC$4,0))*ROUND(VLOOKUP($B435,原始数值!$A:$E,I$2,0)*VLOOKUP($C435,索引!$A:$D,2,0),I$3)</f>
        <v>0</v>
      </c>
      <c r="J435">
        <f>VLOOKUP($D435,索引!$M:$U,J$2,0)</f>
        <v>1</v>
      </c>
      <c r="K435">
        <f>VLOOKUP($D435,索引!$M:$X,K$2,0)*(VLOOKUP($C435,索引!$A:$I,K$2-5,0)/100)</f>
        <v>0</v>
      </c>
      <c r="L435">
        <f>VLOOKUP($D435,索引!$M:$X,L$2,0)*(VLOOKUP($C435,索引!$A:$I,L$2-5,0)/100)</f>
        <v>0</v>
      </c>
      <c r="M435">
        <f>VLOOKUP($D435,索引!$M:$Y,M$2,0)*(VLOOKUP($C435,索引!$A:$J,M$2-5,0)/100)</f>
        <v>54</v>
      </c>
      <c r="N435">
        <f>VLOOKUP($D435,索引!$M:$Z,N$2,0)*(VLOOKUP($C435,索引!$A:$K,N$2-5,0)/100)</f>
        <v>0</v>
      </c>
      <c r="P435">
        <f t="shared" si="49"/>
        <v>1036412</v>
      </c>
      <c r="Q435" t="str">
        <f t="shared" si="51"/>
        <v>EquipName_1036412</v>
      </c>
      <c r="R435" t="str">
        <f>INDEX(索引!$AF$5:$AI$29,MATCH($B435,索引!$AE$5:$AE$29,0),MATCH($C435,索引!$AF$4:$AI$4))&amp;VLOOKUP($D435,索引!$M$4:$N$12,2,0)</f>
        <v>圣纹魔龙杖</v>
      </c>
      <c r="S435" t="str">
        <f>INDEX(索引!$AL$5:$AO$29,MATCH($B435,索引!$AK$5:$AK$29,0),MATCH($C435,索引!$AL$4:$AO$4))&amp;" "&amp;VLOOKUP($D435,索引!$M$4:$O$12,3,0)</f>
        <v>Magical Wyvern Staff</v>
      </c>
    </row>
    <row r="436" spans="1:19" x14ac:dyDescent="0.2">
      <c r="A436">
        <f t="shared" si="48"/>
        <v>1036413</v>
      </c>
      <c r="B436" s="15">
        <v>36</v>
      </c>
      <c r="C436" s="11">
        <f t="shared" si="53"/>
        <v>4</v>
      </c>
      <c r="D436">
        <f t="shared" si="47"/>
        <v>13</v>
      </c>
      <c r="E436">
        <f t="shared" si="50"/>
        <v>1008413</v>
      </c>
      <c r="F436">
        <f>INDEX(索引!$P$5:$AC$12,MATCH($D436,索引!$M$5:$M$12,0),MATCH(F$6,索引!$P$4:$AC$4,0))*ROUND(VLOOKUP($B436,原始数值!$A:$E,F$2,0)*VLOOKUP($C436,索引!$A:$D,2,0)*VLOOKUP(D436,索引!$M:$X,索引!$T$1,0),F$3)</f>
        <v>165</v>
      </c>
      <c r="G436">
        <f>INDEX(索引!$P$5:$AC$12,MATCH($D436,索引!$M$5:$M$12,0),MATCH(G$6,索引!$P$4:$AC$4,0))*ROUND(VLOOKUP($B436,原始数值!$A:$E,G$2,0)*VLOOKUP($C436,索引!$A:$D,2,0),G$3)</f>
        <v>0</v>
      </c>
      <c r="H436">
        <f>INDEX(索引!$P$5:$AC$12,MATCH($D436,索引!$M$5:$M$12,0),MATCH(H$6,索引!$P$4:$AC$4,0))*ROUND(VLOOKUP($B436,原始数值!$A:$E,H$2,0)*VLOOKUP($C436,索引!$A:$D,2,0),H$3)</f>
        <v>0</v>
      </c>
      <c r="I436">
        <f>INDEX(索引!$P$5:$AC$12,MATCH($D436,索引!$M$5:$M$12,0),MATCH(I$6,索引!$P$4:$AC$4,0))*ROUND(VLOOKUP($B436,原始数值!$A:$E,I$2,0)*VLOOKUP($C436,索引!$A:$D,2,0),I$3)</f>
        <v>0</v>
      </c>
      <c r="J436">
        <f>VLOOKUP($D436,索引!$M:$U,J$2,0)</f>
        <v>1.75</v>
      </c>
      <c r="K436">
        <f>VLOOKUP($D436,索引!$M:$X,K$2,0)*(VLOOKUP($C436,索引!$A:$I,K$2-5,0)/100)</f>
        <v>0</v>
      </c>
      <c r="L436">
        <f>VLOOKUP($D436,索引!$M:$X,L$2,0)*(VLOOKUP($C436,索引!$A:$I,L$2-5,0)/100)</f>
        <v>72</v>
      </c>
      <c r="M436">
        <f>VLOOKUP($D436,索引!$M:$Y,M$2,0)*(VLOOKUP($C436,索引!$A:$J,M$2-5,0)/100)</f>
        <v>0</v>
      </c>
      <c r="N436">
        <f>VLOOKUP($D436,索引!$M:$Z,N$2,0)*(VLOOKUP($C436,索引!$A:$K,N$2-5,0)/100)</f>
        <v>0</v>
      </c>
      <c r="P436">
        <f t="shared" si="49"/>
        <v>1036413</v>
      </c>
      <c r="Q436" t="str">
        <f t="shared" si="51"/>
        <v>EquipName_1036413</v>
      </c>
      <c r="R436" t="str">
        <f>INDEX(索引!$AF$5:$AI$29,MATCH($B436,索引!$AE$5:$AE$29,0),MATCH($C436,索引!$AF$4:$AI$4))&amp;VLOOKUP($D436,索引!$M$4:$N$12,2,0)</f>
        <v>圣纹魔龙弓</v>
      </c>
      <c r="S436" t="str">
        <f>INDEX(索引!$AL$5:$AO$29,MATCH($B436,索引!$AK$5:$AK$29,0),MATCH($C436,索引!$AL$4:$AO$4))&amp;" "&amp;VLOOKUP($D436,索引!$M$4:$O$12,3,0)</f>
        <v>Magical Wyvern Bow</v>
      </c>
    </row>
    <row r="437" spans="1:19" x14ac:dyDescent="0.2">
      <c r="A437">
        <f t="shared" si="48"/>
        <v>1036402</v>
      </c>
      <c r="B437" s="15">
        <v>36</v>
      </c>
      <c r="C437" s="11">
        <f t="shared" si="53"/>
        <v>4</v>
      </c>
      <c r="D437">
        <f t="shared" si="47"/>
        <v>2</v>
      </c>
      <c r="E437">
        <f t="shared" si="50"/>
        <v>1008402</v>
      </c>
      <c r="F437">
        <f>INDEX(索引!$P$5:$AC$12,MATCH($D437,索引!$M$5:$M$12,0),MATCH(F$6,索引!$P$4:$AC$4,0))*ROUND(VLOOKUP($B437,原始数值!$A:$E,F$2,0)*VLOOKUP($C437,索引!$A:$D,2,0)*VLOOKUP(D437,索引!$M:$X,索引!$T$1,0),F$3)</f>
        <v>0</v>
      </c>
      <c r="G437">
        <f>INDEX(索引!$P$5:$AC$12,MATCH($D437,索引!$M$5:$M$12,0),MATCH(G$6,索引!$P$4:$AC$4,0))*ROUND(VLOOKUP($B437,原始数值!$A:$E,G$2,0)*VLOOKUP($C437,索引!$A:$D,2,0),G$3)</f>
        <v>800</v>
      </c>
      <c r="H437">
        <f>INDEX(索引!$P$5:$AC$12,MATCH($D437,索引!$M$5:$M$12,0),MATCH(H$6,索引!$P$4:$AC$4,0))*ROUND(VLOOKUP($B437,原始数值!$A:$E,H$2,0)*VLOOKUP($C437,索引!$A:$D,2,0),H$3)</f>
        <v>0</v>
      </c>
      <c r="I437">
        <f>INDEX(索引!$P$5:$AC$12,MATCH($D437,索引!$M$5:$M$12,0),MATCH(I$6,索引!$P$4:$AC$4,0))*ROUND(VLOOKUP($B437,原始数值!$A:$E,I$2,0)*VLOOKUP($C437,索引!$A:$D,2,0),I$3)</f>
        <v>0</v>
      </c>
      <c r="J437">
        <f>VLOOKUP($D437,索引!$M:$U,J$2,0)</f>
        <v>0</v>
      </c>
      <c r="K437">
        <f>VLOOKUP($D437,索引!$M:$X,K$2,0)*(VLOOKUP($C437,索引!$A:$I,K$2-5,0)/100)</f>
        <v>0</v>
      </c>
      <c r="L437">
        <f>VLOOKUP($D437,索引!$M:$X,L$2,0)*(VLOOKUP($C437,索引!$A:$I,L$2-5,0)/100)</f>
        <v>0</v>
      </c>
      <c r="M437">
        <f>VLOOKUP($D437,索引!$M:$Y,M$2,0)*(VLOOKUP($C437,索引!$A:$J,M$2-5,0)/100)</f>
        <v>0</v>
      </c>
      <c r="N437">
        <f>VLOOKUP($D437,索引!$M:$Z,N$2,0)*(VLOOKUP($C437,索引!$A:$K,N$2-5,0)/100)</f>
        <v>0</v>
      </c>
      <c r="P437">
        <f t="shared" si="49"/>
        <v>1036402</v>
      </c>
      <c r="Q437" t="str">
        <f t="shared" si="51"/>
        <v>EquipName_1036402</v>
      </c>
      <c r="R437" t="str">
        <f>INDEX(索引!$AF$5:$AI$29,MATCH($B437,索引!$AE$5:$AE$29,0),MATCH($C437,索引!$AF$4:$AI$4))&amp;VLOOKUP($D437,索引!$M$4:$N$12,2,0)</f>
        <v>圣纹魔龙护甲</v>
      </c>
      <c r="S437" t="str">
        <f>INDEX(索引!$AL$5:$AO$29,MATCH($B437,索引!$AK$5:$AK$29,0),MATCH($C437,索引!$AL$4:$AO$4))&amp;" "&amp;VLOOKUP($D437,索引!$M$4:$O$12,3,0)</f>
        <v>Magical Wyvern Armor</v>
      </c>
    </row>
    <row r="438" spans="1:19" x14ac:dyDescent="0.2">
      <c r="A438">
        <f t="shared" si="48"/>
        <v>1036403</v>
      </c>
      <c r="B438" s="15">
        <v>36</v>
      </c>
      <c r="C438" s="11">
        <f t="shared" si="53"/>
        <v>4</v>
      </c>
      <c r="D438">
        <f t="shared" si="47"/>
        <v>3</v>
      </c>
      <c r="E438">
        <f t="shared" si="50"/>
        <v>1008403</v>
      </c>
      <c r="F438">
        <f>INDEX(索引!$P$5:$AC$12,MATCH($D438,索引!$M$5:$M$12,0),MATCH(F$6,索引!$P$4:$AC$4,0))*ROUND(VLOOKUP($B438,原始数值!$A:$E,F$2,0)*VLOOKUP($C438,索引!$A:$D,2,0)*VLOOKUP(D438,索引!$M:$X,索引!$T$1,0),F$3)</f>
        <v>0</v>
      </c>
      <c r="G438">
        <f>INDEX(索引!$P$5:$AC$12,MATCH($D438,索引!$M$5:$M$12,0),MATCH(G$6,索引!$P$4:$AC$4,0))*ROUND(VLOOKUP($B438,原始数值!$A:$E,G$2,0)*VLOOKUP($C438,索引!$A:$D,2,0),G$3)</f>
        <v>0</v>
      </c>
      <c r="H438">
        <f>INDEX(索引!$P$5:$AC$12,MATCH($D438,索引!$M$5:$M$12,0),MATCH(H$6,索引!$P$4:$AC$4,0))*ROUND(VLOOKUP($B438,原始数值!$A:$E,H$2,0)*VLOOKUP($C438,索引!$A:$D,2,0),H$3)</f>
        <v>444</v>
      </c>
      <c r="I438">
        <f>INDEX(索引!$P$5:$AC$12,MATCH($D438,索引!$M$5:$M$12,0),MATCH(I$6,索引!$P$4:$AC$4,0))*ROUND(VLOOKUP($B438,原始数值!$A:$E,I$2,0)*VLOOKUP($C438,索引!$A:$D,2,0),I$3)</f>
        <v>0</v>
      </c>
      <c r="J438">
        <f>VLOOKUP($D438,索引!$M:$U,J$2,0)</f>
        <v>0</v>
      </c>
      <c r="K438">
        <f>VLOOKUP($D438,索引!$M:$X,K$2,0)*(VLOOKUP($C438,索引!$A:$I,K$2-5,0)/100)</f>
        <v>0</v>
      </c>
      <c r="L438">
        <f>VLOOKUP($D438,索引!$M:$X,L$2,0)*(VLOOKUP($C438,索引!$A:$I,L$2-5,0)/100)</f>
        <v>0</v>
      </c>
      <c r="M438">
        <f>VLOOKUP($D438,索引!$M:$Y,M$2,0)*(VLOOKUP($C438,索引!$A:$J,M$2-5,0)/100)</f>
        <v>0</v>
      </c>
      <c r="N438">
        <f>VLOOKUP($D438,索引!$M:$Z,N$2,0)*(VLOOKUP($C438,索引!$A:$K,N$2-5,0)/100)</f>
        <v>0</v>
      </c>
      <c r="P438">
        <f t="shared" si="49"/>
        <v>1036403</v>
      </c>
      <c r="Q438" t="str">
        <f t="shared" si="51"/>
        <v>EquipName_1036403</v>
      </c>
      <c r="R438" t="str">
        <f>INDEX(索引!$AF$5:$AI$29,MATCH($B438,索引!$AE$5:$AE$29,0),MATCH($C438,索引!$AF$4:$AI$4))&amp;VLOOKUP($D438,索引!$M$4:$N$12,2,0)</f>
        <v>圣纹魔龙头盔</v>
      </c>
      <c r="S438" t="str">
        <f>INDEX(索引!$AL$5:$AO$29,MATCH($B438,索引!$AK$5:$AK$29,0),MATCH($C438,索引!$AL$4:$AO$4))&amp;" "&amp;VLOOKUP($D438,索引!$M$4:$O$12,3,0)</f>
        <v>Magical Wyvern Helmet</v>
      </c>
    </row>
    <row r="439" spans="1:19" x14ac:dyDescent="0.2">
      <c r="A439">
        <f t="shared" si="48"/>
        <v>1036404</v>
      </c>
      <c r="B439" s="15">
        <v>36</v>
      </c>
      <c r="C439" s="11">
        <f t="shared" si="53"/>
        <v>4</v>
      </c>
      <c r="D439">
        <f t="shared" si="47"/>
        <v>4</v>
      </c>
      <c r="E439">
        <f t="shared" si="50"/>
        <v>1008404</v>
      </c>
      <c r="F439">
        <f>INDEX(索引!$P$5:$AC$12,MATCH($D439,索引!$M$5:$M$12,0),MATCH(F$6,索引!$P$4:$AC$4,0))*ROUND(VLOOKUP($B439,原始数值!$A:$E,F$2,0)*VLOOKUP($C439,索引!$A:$D,2,0)*VLOOKUP(D439,索引!$M:$X,索引!$T$1,0),F$3)</f>
        <v>0</v>
      </c>
      <c r="G439">
        <f>INDEX(索引!$P$5:$AC$12,MATCH($D439,索引!$M$5:$M$12,0),MATCH(G$6,索引!$P$4:$AC$4,0))*ROUND(VLOOKUP($B439,原始数值!$A:$E,G$2,0)*VLOOKUP($C439,索引!$A:$D,2,0),G$3)</f>
        <v>0</v>
      </c>
      <c r="H439">
        <f>INDEX(索引!$P$5:$AC$12,MATCH($D439,索引!$M$5:$M$12,0),MATCH(H$6,索引!$P$4:$AC$4,0))*ROUND(VLOOKUP($B439,原始数值!$A:$E,H$2,0)*VLOOKUP($C439,索引!$A:$D,2,0),H$3)</f>
        <v>0</v>
      </c>
      <c r="I439">
        <f>INDEX(索引!$P$5:$AC$12,MATCH($D439,索引!$M$5:$M$12,0),MATCH(I$6,索引!$P$4:$AC$4,0))*ROUND(VLOOKUP($B439,原始数值!$A:$E,I$2,0)*VLOOKUP($C439,索引!$A:$D,2,0),I$3)</f>
        <v>72</v>
      </c>
      <c r="J439">
        <f>VLOOKUP($D439,索引!$M:$U,J$2,0)</f>
        <v>0</v>
      </c>
      <c r="K439">
        <f>VLOOKUP($D439,索引!$M:$X,K$2,0)*(VLOOKUP($C439,索引!$A:$I,K$2-5,0)/100)</f>
        <v>0</v>
      </c>
      <c r="L439">
        <f>VLOOKUP($D439,索引!$M:$X,L$2,0)*(VLOOKUP($C439,索引!$A:$I,L$2-5,0)/100)</f>
        <v>0</v>
      </c>
      <c r="M439">
        <f>VLOOKUP($D439,索引!$M:$Y,M$2,0)*(VLOOKUP($C439,索引!$A:$J,M$2-5,0)/100)</f>
        <v>0</v>
      </c>
      <c r="N439">
        <f>VLOOKUP($D439,索引!$M:$Z,N$2,0)*(VLOOKUP($C439,索引!$A:$K,N$2-5,0)/100)</f>
        <v>0</v>
      </c>
      <c r="P439">
        <f t="shared" si="49"/>
        <v>1036404</v>
      </c>
      <c r="Q439" t="str">
        <f t="shared" si="51"/>
        <v>EquipName_1036404</v>
      </c>
      <c r="R439" t="str">
        <f>INDEX(索引!$AF$5:$AI$29,MATCH($B439,索引!$AE$5:$AE$29,0),MATCH($C439,索引!$AF$4:$AI$4))&amp;VLOOKUP($D439,索引!$M$4:$N$12,2,0)</f>
        <v>圣纹魔龙鞋子</v>
      </c>
      <c r="S439" t="str">
        <f>INDEX(索引!$AL$5:$AO$29,MATCH($B439,索引!$AK$5:$AK$29,0),MATCH($C439,索引!$AL$4:$AO$4))&amp;" "&amp;VLOOKUP($D439,索引!$M$4:$O$12,3,0)</f>
        <v>Magical Wyvern Boots</v>
      </c>
    </row>
    <row r="440" spans="1:19" x14ac:dyDescent="0.2">
      <c r="A440">
        <f t="shared" si="48"/>
        <v>1038111</v>
      </c>
      <c r="B440" s="16">
        <v>38</v>
      </c>
      <c r="C440" s="55">
        <v>1</v>
      </c>
      <c r="D440">
        <f t="shared" si="47"/>
        <v>11</v>
      </c>
      <c r="E440">
        <f t="shared" si="50"/>
        <v>1008111</v>
      </c>
      <c r="F440">
        <f>INDEX(索引!$P$5:$AC$12,MATCH($D440,索引!$M$5:$M$12,0),MATCH(F$6,索引!$P$4:$AC$4,0))*ROUND(VLOOKUP($B440,原始数值!$A:$E,F$2,0)*VLOOKUP($C440,索引!$A:$D,2,0)*VLOOKUP(D440,索引!$M:$X,索引!$T$1,0),F$3)</f>
        <v>40</v>
      </c>
      <c r="G440">
        <f>INDEX(索引!$P$5:$AC$12,MATCH($D440,索引!$M$5:$M$12,0),MATCH(G$6,索引!$P$4:$AC$4,0))*ROUND(VLOOKUP($B440,原始数值!$A:$E,G$2,0)*VLOOKUP($C440,索引!$A:$D,2,0),G$3)</f>
        <v>0</v>
      </c>
      <c r="H440">
        <f>INDEX(索引!$P$5:$AC$12,MATCH($D440,索引!$M$5:$M$12,0),MATCH(H$6,索引!$P$4:$AC$4,0))*ROUND(VLOOKUP($B440,原始数值!$A:$E,H$2,0)*VLOOKUP($C440,索引!$A:$D,2,0),H$3)</f>
        <v>0</v>
      </c>
      <c r="I440">
        <f>INDEX(索引!$P$5:$AC$12,MATCH($D440,索引!$M$5:$M$12,0),MATCH(I$6,索引!$P$4:$AC$4,0))*ROUND(VLOOKUP($B440,原始数值!$A:$E,I$2,0)*VLOOKUP($C440,索引!$A:$D,2,0),I$3)</f>
        <v>0</v>
      </c>
      <c r="J440">
        <f>VLOOKUP($D440,索引!$M:$U,J$2,0)</f>
        <v>2</v>
      </c>
      <c r="K440">
        <f>VLOOKUP($D440,索引!$M:$X,K$2,0)*(VLOOKUP($C440,索引!$A:$I,K$2-5,0)/100)</f>
        <v>0.1</v>
      </c>
      <c r="L440">
        <f>VLOOKUP($D440,索引!$M:$X,L$2,0)*(VLOOKUP($C440,索引!$A:$I,L$2-5,0)/100)</f>
        <v>0</v>
      </c>
      <c r="M440">
        <f>VLOOKUP($D440,索引!$M:$Y,M$2,0)*(VLOOKUP($C440,索引!$A:$J,M$2-5,0)/100)</f>
        <v>0</v>
      </c>
      <c r="N440">
        <f>VLOOKUP($D440,索引!$M:$Z,N$2,0)*(VLOOKUP($C440,索引!$A:$K,N$2-5,0)/100)</f>
        <v>0</v>
      </c>
      <c r="P440">
        <f t="shared" si="49"/>
        <v>1038111</v>
      </c>
      <c r="Q440" t="str">
        <f t="shared" si="51"/>
        <v>EquipName_1038111</v>
      </c>
      <c r="R440" t="str">
        <f>INDEX(索引!$AF$5:$AI$29,MATCH($B440,索引!$AE$5:$AE$29,0),MATCH($C440,索引!$AF$4:$AI$4))&amp;VLOOKUP($D440,索引!$M$4:$N$12,2,0)</f>
        <v>巨兽剑</v>
      </c>
      <c r="S440" t="str">
        <f>INDEX(索引!$AL$5:$AO$29,MATCH($B440,索引!$AK$5:$AK$29,0),MATCH($C440,索引!$AL$4:$AO$4))&amp;" "&amp;VLOOKUP($D440,索引!$M$4:$O$12,3,0)</f>
        <v>Behemoth Sword</v>
      </c>
    </row>
    <row r="441" spans="1:19" x14ac:dyDescent="0.2">
      <c r="A441">
        <f t="shared" si="48"/>
        <v>1038112</v>
      </c>
      <c r="B441" s="16">
        <v>38</v>
      </c>
      <c r="C441" s="55">
        <v>1</v>
      </c>
      <c r="D441">
        <f t="shared" si="47"/>
        <v>12</v>
      </c>
      <c r="E441">
        <f t="shared" si="50"/>
        <v>1008112</v>
      </c>
      <c r="F441">
        <f>INDEX(索引!$P$5:$AC$12,MATCH($D441,索引!$M$5:$M$12,0),MATCH(F$6,索引!$P$4:$AC$4,0))*ROUND(VLOOKUP($B441,原始数值!$A:$E,F$2,0)*VLOOKUP($C441,索引!$A:$D,2,0)*VLOOKUP(D441,索引!$M:$X,索引!$T$1,0),F$3)</f>
        <v>47</v>
      </c>
      <c r="G441">
        <f>INDEX(索引!$P$5:$AC$12,MATCH($D441,索引!$M$5:$M$12,0),MATCH(G$6,索引!$P$4:$AC$4,0))*ROUND(VLOOKUP($B441,原始数值!$A:$E,G$2,0)*VLOOKUP($C441,索引!$A:$D,2,0),G$3)</f>
        <v>0</v>
      </c>
      <c r="H441">
        <f>INDEX(索引!$P$5:$AC$12,MATCH($D441,索引!$M$5:$M$12,0),MATCH(H$6,索引!$P$4:$AC$4,0))*ROUND(VLOOKUP($B441,原始数值!$A:$E,H$2,0)*VLOOKUP($C441,索引!$A:$D,2,0),H$3)</f>
        <v>0</v>
      </c>
      <c r="I441">
        <f>INDEX(索引!$P$5:$AC$12,MATCH($D441,索引!$M$5:$M$12,0),MATCH(I$6,索引!$P$4:$AC$4,0))*ROUND(VLOOKUP($B441,原始数值!$A:$E,I$2,0)*VLOOKUP($C441,索引!$A:$D,2,0),I$3)</f>
        <v>0</v>
      </c>
      <c r="J441">
        <f>VLOOKUP($D441,索引!$M:$U,J$2,0)</f>
        <v>1</v>
      </c>
      <c r="K441">
        <f>VLOOKUP($D441,索引!$M:$X,K$2,0)*(VLOOKUP($C441,索引!$A:$I,K$2-5,0)/100)</f>
        <v>0</v>
      </c>
      <c r="L441">
        <f>VLOOKUP($D441,索引!$M:$X,L$2,0)*(VLOOKUP($C441,索引!$A:$I,L$2-5,0)/100)</f>
        <v>0</v>
      </c>
      <c r="M441">
        <f>VLOOKUP($D441,索引!$M:$Y,M$2,0)*(VLOOKUP($C441,索引!$A:$J,M$2-5,0)/100)</f>
        <v>30</v>
      </c>
      <c r="N441">
        <f>VLOOKUP($D441,索引!$M:$Z,N$2,0)*(VLOOKUP($C441,索引!$A:$K,N$2-5,0)/100)</f>
        <v>0</v>
      </c>
      <c r="P441">
        <f t="shared" si="49"/>
        <v>1038112</v>
      </c>
      <c r="Q441" t="str">
        <f t="shared" si="51"/>
        <v>EquipName_1038112</v>
      </c>
      <c r="R441" t="str">
        <f>INDEX(索引!$AF$5:$AI$29,MATCH($B441,索引!$AE$5:$AE$29,0),MATCH($C441,索引!$AF$4:$AI$4))&amp;VLOOKUP($D441,索引!$M$4:$N$12,2,0)</f>
        <v>巨兽杖</v>
      </c>
      <c r="S441" t="str">
        <f>INDEX(索引!$AL$5:$AO$29,MATCH($B441,索引!$AK$5:$AK$29,0),MATCH($C441,索引!$AL$4:$AO$4))&amp;" "&amp;VLOOKUP($D441,索引!$M$4:$O$12,3,0)</f>
        <v>Behemoth Staff</v>
      </c>
    </row>
    <row r="442" spans="1:19" x14ac:dyDescent="0.2">
      <c r="A442">
        <f t="shared" si="48"/>
        <v>1038113</v>
      </c>
      <c r="B442" s="16">
        <v>38</v>
      </c>
      <c r="C442" s="55">
        <v>1</v>
      </c>
      <c r="D442">
        <f t="shared" si="47"/>
        <v>13</v>
      </c>
      <c r="E442">
        <f t="shared" si="50"/>
        <v>1008113</v>
      </c>
      <c r="F442">
        <f>INDEX(索引!$P$5:$AC$12,MATCH($D442,索引!$M$5:$M$12,0),MATCH(F$6,索引!$P$4:$AC$4,0))*ROUND(VLOOKUP($B442,原始数值!$A:$E,F$2,0)*VLOOKUP($C442,索引!$A:$D,2,0)*VLOOKUP(D442,索引!$M:$X,索引!$T$1,0),F$3)</f>
        <v>43</v>
      </c>
      <c r="G442">
        <f>INDEX(索引!$P$5:$AC$12,MATCH($D442,索引!$M$5:$M$12,0),MATCH(G$6,索引!$P$4:$AC$4,0))*ROUND(VLOOKUP($B442,原始数值!$A:$E,G$2,0)*VLOOKUP($C442,索引!$A:$D,2,0),G$3)</f>
        <v>0</v>
      </c>
      <c r="H442">
        <f>INDEX(索引!$P$5:$AC$12,MATCH($D442,索引!$M$5:$M$12,0),MATCH(H$6,索引!$P$4:$AC$4,0))*ROUND(VLOOKUP($B442,原始数值!$A:$E,H$2,0)*VLOOKUP($C442,索引!$A:$D,2,0),H$3)</f>
        <v>0</v>
      </c>
      <c r="I442">
        <f>INDEX(索引!$P$5:$AC$12,MATCH($D442,索引!$M$5:$M$12,0),MATCH(I$6,索引!$P$4:$AC$4,0))*ROUND(VLOOKUP($B442,原始数值!$A:$E,I$2,0)*VLOOKUP($C442,索引!$A:$D,2,0),I$3)</f>
        <v>0</v>
      </c>
      <c r="J442">
        <f>VLOOKUP($D442,索引!$M:$U,J$2,0)</f>
        <v>1.75</v>
      </c>
      <c r="K442">
        <f>VLOOKUP($D442,索引!$M:$X,K$2,0)*(VLOOKUP($C442,索引!$A:$I,K$2-5,0)/100)</f>
        <v>0</v>
      </c>
      <c r="L442">
        <f>VLOOKUP($D442,索引!$M:$X,L$2,0)*(VLOOKUP($C442,索引!$A:$I,L$2-5,0)/100)</f>
        <v>40</v>
      </c>
      <c r="M442">
        <f>VLOOKUP($D442,索引!$M:$Y,M$2,0)*(VLOOKUP($C442,索引!$A:$J,M$2-5,0)/100)</f>
        <v>0</v>
      </c>
      <c r="N442">
        <f>VLOOKUP($D442,索引!$M:$Z,N$2,0)*(VLOOKUP($C442,索引!$A:$K,N$2-5,0)/100)</f>
        <v>0</v>
      </c>
      <c r="P442">
        <f t="shared" si="49"/>
        <v>1038113</v>
      </c>
      <c r="Q442" t="str">
        <f t="shared" si="51"/>
        <v>EquipName_1038113</v>
      </c>
      <c r="R442" t="str">
        <f>INDEX(索引!$AF$5:$AI$29,MATCH($B442,索引!$AE$5:$AE$29,0),MATCH($C442,索引!$AF$4:$AI$4))&amp;VLOOKUP($D442,索引!$M$4:$N$12,2,0)</f>
        <v>巨兽弓</v>
      </c>
      <c r="S442" t="str">
        <f>INDEX(索引!$AL$5:$AO$29,MATCH($B442,索引!$AK$5:$AK$29,0),MATCH($C442,索引!$AL$4:$AO$4))&amp;" "&amp;VLOOKUP($D442,索引!$M$4:$O$12,3,0)</f>
        <v>Behemoth Bow</v>
      </c>
    </row>
    <row r="443" spans="1:19" x14ac:dyDescent="0.2">
      <c r="A443">
        <f t="shared" si="48"/>
        <v>1038102</v>
      </c>
      <c r="B443" s="16">
        <v>38</v>
      </c>
      <c r="C443" s="55">
        <v>1</v>
      </c>
      <c r="D443">
        <f t="shared" si="47"/>
        <v>2</v>
      </c>
      <c r="E443">
        <f t="shared" si="50"/>
        <v>1008102</v>
      </c>
      <c r="F443">
        <f>INDEX(索引!$P$5:$AC$12,MATCH($D443,索引!$M$5:$M$12,0),MATCH(F$6,索引!$P$4:$AC$4,0))*ROUND(VLOOKUP($B443,原始数值!$A:$E,F$2,0)*VLOOKUP($C443,索引!$A:$D,2,0)*VLOOKUP(D443,索引!$M:$X,索引!$T$1,0),F$3)</f>
        <v>0</v>
      </c>
      <c r="G443">
        <f>INDEX(索引!$P$5:$AC$12,MATCH($D443,索引!$M$5:$M$12,0),MATCH(G$6,索引!$P$4:$AC$4,0))*ROUND(VLOOKUP($B443,原始数值!$A:$E,G$2,0)*VLOOKUP($C443,索引!$A:$D,2,0),G$3)</f>
        <v>210</v>
      </c>
      <c r="H443">
        <f>INDEX(索引!$P$5:$AC$12,MATCH($D443,索引!$M$5:$M$12,0),MATCH(H$6,索引!$P$4:$AC$4,0))*ROUND(VLOOKUP($B443,原始数值!$A:$E,H$2,0)*VLOOKUP($C443,索引!$A:$D,2,0),H$3)</f>
        <v>0</v>
      </c>
      <c r="I443">
        <f>INDEX(索引!$P$5:$AC$12,MATCH($D443,索引!$M$5:$M$12,0),MATCH(I$6,索引!$P$4:$AC$4,0))*ROUND(VLOOKUP($B443,原始数值!$A:$E,I$2,0)*VLOOKUP($C443,索引!$A:$D,2,0),I$3)</f>
        <v>0</v>
      </c>
      <c r="J443">
        <f>VLOOKUP($D443,索引!$M:$U,J$2,0)</f>
        <v>0</v>
      </c>
      <c r="K443">
        <f>VLOOKUP($D443,索引!$M:$X,K$2,0)*(VLOOKUP($C443,索引!$A:$I,K$2-5,0)/100)</f>
        <v>0</v>
      </c>
      <c r="L443">
        <f>VLOOKUP($D443,索引!$M:$X,L$2,0)*(VLOOKUP($C443,索引!$A:$I,L$2-5,0)/100)</f>
        <v>0</v>
      </c>
      <c r="M443">
        <f>VLOOKUP($D443,索引!$M:$Y,M$2,0)*(VLOOKUP($C443,索引!$A:$J,M$2-5,0)/100)</f>
        <v>0</v>
      </c>
      <c r="N443">
        <f>VLOOKUP($D443,索引!$M:$Z,N$2,0)*(VLOOKUP($C443,索引!$A:$K,N$2-5,0)/100)</f>
        <v>0</v>
      </c>
      <c r="P443">
        <f t="shared" si="49"/>
        <v>1038102</v>
      </c>
      <c r="Q443" t="str">
        <f t="shared" si="51"/>
        <v>EquipName_1038102</v>
      </c>
      <c r="R443" t="str">
        <f>INDEX(索引!$AF$5:$AI$29,MATCH($B443,索引!$AE$5:$AE$29,0),MATCH($C443,索引!$AF$4:$AI$4))&amp;VLOOKUP($D443,索引!$M$4:$N$12,2,0)</f>
        <v>巨兽护甲</v>
      </c>
      <c r="S443" t="str">
        <f>INDEX(索引!$AL$5:$AO$29,MATCH($B443,索引!$AK$5:$AK$29,0),MATCH($C443,索引!$AL$4:$AO$4))&amp;" "&amp;VLOOKUP($D443,索引!$M$4:$O$12,3,0)</f>
        <v>Behemoth Armor</v>
      </c>
    </row>
    <row r="444" spans="1:19" x14ac:dyDescent="0.2">
      <c r="A444">
        <f t="shared" si="48"/>
        <v>1038103</v>
      </c>
      <c r="B444" s="16">
        <v>38</v>
      </c>
      <c r="C444" s="55">
        <v>1</v>
      </c>
      <c r="D444">
        <f t="shared" si="47"/>
        <v>3</v>
      </c>
      <c r="E444">
        <f t="shared" si="50"/>
        <v>1008103</v>
      </c>
      <c r="F444">
        <f>INDEX(索引!$P$5:$AC$12,MATCH($D444,索引!$M$5:$M$12,0),MATCH(F$6,索引!$P$4:$AC$4,0))*ROUND(VLOOKUP($B444,原始数值!$A:$E,F$2,0)*VLOOKUP($C444,索引!$A:$D,2,0)*VLOOKUP(D444,索引!$M:$X,索引!$T$1,0),F$3)</f>
        <v>0</v>
      </c>
      <c r="G444">
        <f>INDEX(索引!$P$5:$AC$12,MATCH($D444,索引!$M$5:$M$12,0),MATCH(G$6,索引!$P$4:$AC$4,0))*ROUND(VLOOKUP($B444,原始数值!$A:$E,G$2,0)*VLOOKUP($C444,索引!$A:$D,2,0),G$3)</f>
        <v>0</v>
      </c>
      <c r="H444">
        <f>INDEX(索引!$P$5:$AC$12,MATCH($D444,索引!$M$5:$M$12,0),MATCH(H$6,索引!$P$4:$AC$4,0))*ROUND(VLOOKUP($B444,原始数值!$A:$E,H$2,0)*VLOOKUP($C444,索引!$A:$D,2,0),H$3)</f>
        <v>117</v>
      </c>
      <c r="I444">
        <f>INDEX(索引!$P$5:$AC$12,MATCH($D444,索引!$M$5:$M$12,0),MATCH(I$6,索引!$P$4:$AC$4,0))*ROUND(VLOOKUP($B444,原始数值!$A:$E,I$2,0)*VLOOKUP($C444,索引!$A:$D,2,0),I$3)</f>
        <v>0</v>
      </c>
      <c r="J444">
        <f>VLOOKUP($D444,索引!$M:$U,J$2,0)</f>
        <v>0</v>
      </c>
      <c r="K444">
        <f>VLOOKUP($D444,索引!$M:$X,K$2,0)*(VLOOKUP($C444,索引!$A:$I,K$2-5,0)/100)</f>
        <v>0</v>
      </c>
      <c r="L444">
        <f>VLOOKUP($D444,索引!$M:$X,L$2,0)*(VLOOKUP($C444,索引!$A:$I,L$2-5,0)/100)</f>
        <v>0</v>
      </c>
      <c r="M444">
        <f>VLOOKUP($D444,索引!$M:$Y,M$2,0)*(VLOOKUP($C444,索引!$A:$J,M$2-5,0)/100)</f>
        <v>0</v>
      </c>
      <c r="N444">
        <f>VLOOKUP($D444,索引!$M:$Z,N$2,0)*(VLOOKUP($C444,索引!$A:$K,N$2-5,0)/100)</f>
        <v>0</v>
      </c>
      <c r="P444">
        <f t="shared" si="49"/>
        <v>1038103</v>
      </c>
      <c r="Q444" t="str">
        <f t="shared" si="51"/>
        <v>EquipName_1038103</v>
      </c>
      <c r="R444" t="str">
        <f>INDEX(索引!$AF$5:$AI$29,MATCH($B444,索引!$AE$5:$AE$29,0),MATCH($C444,索引!$AF$4:$AI$4))&amp;VLOOKUP($D444,索引!$M$4:$N$12,2,0)</f>
        <v>巨兽头盔</v>
      </c>
      <c r="S444" t="str">
        <f>INDEX(索引!$AL$5:$AO$29,MATCH($B444,索引!$AK$5:$AK$29,0),MATCH($C444,索引!$AL$4:$AO$4))&amp;" "&amp;VLOOKUP($D444,索引!$M$4:$O$12,3,0)</f>
        <v>Behemoth Helmet</v>
      </c>
    </row>
    <row r="445" spans="1:19" x14ac:dyDescent="0.2">
      <c r="A445">
        <f t="shared" si="48"/>
        <v>1038104</v>
      </c>
      <c r="B445" s="16">
        <v>38</v>
      </c>
      <c r="C445" s="55">
        <v>1</v>
      </c>
      <c r="D445">
        <f t="shared" si="47"/>
        <v>4</v>
      </c>
      <c r="E445">
        <f t="shared" si="50"/>
        <v>1008104</v>
      </c>
      <c r="F445">
        <f>INDEX(索引!$P$5:$AC$12,MATCH($D445,索引!$M$5:$M$12,0),MATCH(F$6,索引!$P$4:$AC$4,0))*ROUND(VLOOKUP($B445,原始数值!$A:$E,F$2,0)*VLOOKUP($C445,索引!$A:$D,2,0)*VLOOKUP(D445,索引!$M:$X,索引!$T$1,0),F$3)</f>
        <v>0</v>
      </c>
      <c r="G445">
        <f>INDEX(索引!$P$5:$AC$12,MATCH($D445,索引!$M$5:$M$12,0),MATCH(G$6,索引!$P$4:$AC$4,0))*ROUND(VLOOKUP($B445,原始数值!$A:$E,G$2,0)*VLOOKUP($C445,索引!$A:$D,2,0),G$3)</f>
        <v>0</v>
      </c>
      <c r="H445">
        <f>INDEX(索引!$P$5:$AC$12,MATCH($D445,索引!$M$5:$M$12,0),MATCH(H$6,索引!$P$4:$AC$4,0))*ROUND(VLOOKUP($B445,原始数值!$A:$E,H$2,0)*VLOOKUP($C445,索引!$A:$D,2,0),H$3)</f>
        <v>0</v>
      </c>
      <c r="I445">
        <f>INDEX(索引!$P$5:$AC$12,MATCH($D445,索引!$M$5:$M$12,0),MATCH(I$6,索引!$P$4:$AC$4,0))*ROUND(VLOOKUP($B445,原始数值!$A:$E,I$2,0)*VLOOKUP($C445,索引!$A:$D,2,0),I$3)</f>
        <v>19</v>
      </c>
      <c r="J445">
        <f>VLOOKUP($D445,索引!$M:$U,J$2,0)</f>
        <v>0</v>
      </c>
      <c r="K445">
        <f>VLOOKUP($D445,索引!$M:$X,K$2,0)*(VLOOKUP($C445,索引!$A:$I,K$2-5,0)/100)</f>
        <v>0</v>
      </c>
      <c r="L445">
        <f>VLOOKUP($D445,索引!$M:$X,L$2,0)*(VLOOKUP($C445,索引!$A:$I,L$2-5,0)/100)</f>
        <v>0</v>
      </c>
      <c r="M445">
        <f>VLOOKUP($D445,索引!$M:$Y,M$2,0)*(VLOOKUP($C445,索引!$A:$J,M$2-5,0)/100)</f>
        <v>0</v>
      </c>
      <c r="N445">
        <f>VLOOKUP($D445,索引!$M:$Z,N$2,0)*(VLOOKUP($C445,索引!$A:$K,N$2-5,0)/100)</f>
        <v>0</v>
      </c>
      <c r="P445">
        <f t="shared" si="49"/>
        <v>1038104</v>
      </c>
      <c r="Q445" t="str">
        <f t="shared" si="51"/>
        <v>EquipName_1038104</v>
      </c>
      <c r="R445" t="str">
        <f>INDEX(索引!$AF$5:$AI$29,MATCH($B445,索引!$AE$5:$AE$29,0),MATCH($C445,索引!$AF$4:$AI$4))&amp;VLOOKUP($D445,索引!$M$4:$N$12,2,0)</f>
        <v>巨兽鞋子</v>
      </c>
      <c r="S445" t="str">
        <f>INDEX(索引!$AL$5:$AO$29,MATCH($B445,索引!$AK$5:$AK$29,0),MATCH($C445,索引!$AL$4:$AO$4))&amp;" "&amp;VLOOKUP($D445,索引!$M$4:$O$12,3,0)</f>
        <v>Behemoth Boots</v>
      </c>
    </row>
    <row r="446" spans="1:19" x14ac:dyDescent="0.2">
      <c r="A446">
        <f t="shared" si="48"/>
        <v>1038211</v>
      </c>
      <c r="B446" s="16">
        <v>38</v>
      </c>
      <c r="C446" s="14">
        <f t="shared" ref="C446:C463" si="54">C440+1</f>
        <v>2</v>
      </c>
      <c r="D446">
        <f t="shared" ref="D446:D487" si="55">D440</f>
        <v>11</v>
      </c>
      <c r="E446">
        <f t="shared" si="50"/>
        <v>1008211</v>
      </c>
      <c r="F446">
        <f>INDEX(索引!$P$5:$AC$12,MATCH($D446,索引!$M$5:$M$12,0),MATCH(F$6,索引!$P$4:$AC$4,0))*ROUND(VLOOKUP($B446,原始数值!$A:$E,F$2,0)*VLOOKUP($C446,索引!$A:$D,2,0)*VLOOKUP(D446,索引!$M:$X,索引!$T$1,0),F$3)</f>
        <v>79</v>
      </c>
      <c r="G446">
        <f>INDEX(索引!$P$5:$AC$12,MATCH($D446,索引!$M$5:$M$12,0),MATCH(G$6,索引!$P$4:$AC$4,0))*ROUND(VLOOKUP($B446,原始数值!$A:$E,G$2,0)*VLOOKUP($C446,索引!$A:$D,2,0),G$3)</f>
        <v>0</v>
      </c>
      <c r="H446">
        <f>INDEX(索引!$P$5:$AC$12,MATCH($D446,索引!$M$5:$M$12,0),MATCH(H$6,索引!$P$4:$AC$4,0))*ROUND(VLOOKUP($B446,原始数值!$A:$E,H$2,0)*VLOOKUP($C446,索引!$A:$D,2,0),H$3)</f>
        <v>0</v>
      </c>
      <c r="I446">
        <f>INDEX(索引!$P$5:$AC$12,MATCH($D446,索引!$M$5:$M$12,0),MATCH(I$6,索引!$P$4:$AC$4,0))*ROUND(VLOOKUP($B446,原始数值!$A:$E,I$2,0)*VLOOKUP($C446,索引!$A:$D,2,0),I$3)</f>
        <v>0</v>
      </c>
      <c r="J446">
        <f>VLOOKUP($D446,索引!$M:$U,J$2,0)</f>
        <v>2</v>
      </c>
      <c r="K446">
        <f>VLOOKUP($D446,索引!$M:$X,K$2,0)*(VLOOKUP($C446,索引!$A:$I,K$2-5,0)/100)</f>
        <v>0.15000000000000002</v>
      </c>
      <c r="L446">
        <f>VLOOKUP($D446,索引!$M:$X,L$2,0)*(VLOOKUP($C446,索引!$A:$I,L$2-5,0)/100)</f>
        <v>0</v>
      </c>
      <c r="M446">
        <f>VLOOKUP($D446,索引!$M:$Y,M$2,0)*(VLOOKUP($C446,索引!$A:$J,M$2-5,0)/100)</f>
        <v>0</v>
      </c>
      <c r="N446">
        <f>VLOOKUP($D446,索引!$M:$Z,N$2,0)*(VLOOKUP($C446,索引!$A:$K,N$2-5,0)/100)</f>
        <v>0</v>
      </c>
      <c r="P446">
        <f t="shared" si="49"/>
        <v>1038211</v>
      </c>
      <c r="Q446" t="str">
        <f t="shared" si="51"/>
        <v>EquipName_1038211</v>
      </c>
      <c r="R446" t="str">
        <f>INDEX(索引!$AF$5:$AI$29,MATCH($B446,索引!$AE$5:$AE$29,0),MATCH($C446,索引!$AF$4:$AI$4))&amp;VLOOKUP($D446,索引!$M$4:$N$12,2,0)</f>
        <v>巨兽剑</v>
      </c>
      <c r="S446" t="str">
        <f>INDEX(索引!$AL$5:$AO$29,MATCH($B446,索引!$AK$5:$AK$29,0),MATCH($C446,索引!$AL$4:$AO$4))&amp;" "&amp;VLOOKUP($D446,索引!$M$4:$O$12,3,0)</f>
        <v>Behemoth Sword</v>
      </c>
    </row>
    <row r="447" spans="1:19" x14ac:dyDescent="0.2">
      <c r="A447">
        <f t="shared" si="48"/>
        <v>1038212</v>
      </c>
      <c r="B447" s="16">
        <v>38</v>
      </c>
      <c r="C447" s="14">
        <f t="shared" si="54"/>
        <v>2</v>
      </c>
      <c r="D447">
        <f t="shared" si="55"/>
        <v>12</v>
      </c>
      <c r="E447">
        <f t="shared" si="50"/>
        <v>1008212</v>
      </c>
      <c r="F447">
        <f>INDEX(索引!$P$5:$AC$12,MATCH($D447,索引!$M$5:$M$12,0),MATCH(F$6,索引!$P$4:$AC$4,0))*ROUND(VLOOKUP($B447,原始数值!$A:$E,F$2,0)*VLOOKUP($C447,索引!$A:$D,2,0)*VLOOKUP(D447,索引!$M:$X,索引!$T$1,0),F$3)</f>
        <v>95</v>
      </c>
      <c r="G447">
        <f>INDEX(索引!$P$5:$AC$12,MATCH($D447,索引!$M$5:$M$12,0),MATCH(G$6,索引!$P$4:$AC$4,0))*ROUND(VLOOKUP($B447,原始数值!$A:$E,G$2,0)*VLOOKUP($C447,索引!$A:$D,2,0),G$3)</f>
        <v>0</v>
      </c>
      <c r="H447">
        <f>INDEX(索引!$P$5:$AC$12,MATCH($D447,索引!$M$5:$M$12,0),MATCH(H$6,索引!$P$4:$AC$4,0))*ROUND(VLOOKUP($B447,原始数值!$A:$E,H$2,0)*VLOOKUP($C447,索引!$A:$D,2,0),H$3)</f>
        <v>0</v>
      </c>
      <c r="I447">
        <f>INDEX(索引!$P$5:$AC$12,MATCH($D447,索引!$M$5:$M$12,0),MATCH(I$6,索引!$P$4:$AC$4,0))*ROUND(VLOOKUP($B447,原始数值!$A:$E,I$2,0)*VLOOKUP($C447,索引!$A:$D,2,0),I$3)</f>
        <v>0</v>
      </c>
      <c r="J447">
        <f>VLOOKUP($D447,索引!$M:$U,J$2,0)</f>
        <v>1</v>
      </c>
      <c r="K447">
        <f>VLOOKUP($D447,索引!$M:$X,K$2,0)*(VLOOKUP($C447,索引!$A:$I,K$2-5,0)/100)</f>
        <v>0</v>
      </c>
      <c r="L447">
        <f>VLOOKUP($D447,索引!$M:$X,L$2,0)*(VLOOKUP($C447,索引!$A:$I,L$2-5,0)/100)</f>
        <v>0</v>
      </c>
      <c r="M447">
        <f>VLOOKUP($D447,索引!$M:$Y,M$2,0)*(VLOOKUP($C447,索引!$A:$J,M$2-5,0)/100)</f>
        <v>36</v>
      </c>
      <c r="N447">
        <f>VLOOKUP($D447,索引!$M:$Z,N$2,0)*(VLOOKUP($C447,索引!$A:$K,N$2-5,0)/100)</f>
        <v>0</v>
      </c>
      <c r="P447">
        <f t="shared" si="49"/>
        <v>1038212</v>
      </c>
      <c r="Q447" t="str">
        <f t="shared" si="51"/>
        <v>EquipName_1038212</v>
      </c>
      <c r="R447" t="str">
        <f>INDEX(索引!$AF$5:$AI$29,MATCH($B447,索引!$AE$5:$AE$29,0),MATCH($C447,索引!$AF$4:$AI$4))&amp;VLOOKUP($D447,索引!$M$4:$N$12,2,0)</f>
        <v>巨兽杖</v>
      </c>
      <c r="S447" t="str">
        <f>INDEX(索引!$AL$5:$AO$29,MATCH($B447,索引!$AK$5:$AK$29,0),MATCH($C447,索引!$AL$4:$AO$4))&amp;" "&amp;VLOOKUP($D447,索引!$M$4:$O$12,3,0)</f>
        <v>Behemoth Staff</v>
      </c>
    </row>
    <row r="448" spans="1:19" x14ac:dyDescent="0.2">
      <c r="A448">
        <f t="shared" si="48"/>
        <v>1038213</v>
      </c>
      <c r="B448" s="16">
        <v>38</v>
      </c>
      <c r="C448" s="14">
        <f t="shared" si="54"/>
        <v>2</v>
      </c>
      <c r="D448">
        <f t="shared" si="55"/>
        <v>13</v>
      </c>
      <c r="E448">
        <f t="shared" si="50"/>
        <v>1008213</v>
      </c>
      <c r="F448">
        <f>INDEX(索引!$P$5:$AC$12,MATCH($D448,索引!$M$5:$M$12,0),MATCH(F$6,索引!$P$4:$AC$4,0))*ROUND(VLOOKUP($B448,原始数值!$A:$E,F$2,0)*VLOOKUP($C448,索引!$A:$D,2,0)*VLOOKUP(D448,索引!$M:$X,索引!$T$1,0),F$3)</f>
        <v>87</v>
      </c>
      <c r="G448">
        <f>INDEX(索引!$P$5:$AC$12,MATCH($D448,索引!$M$5:$M$12,0),MATCH(G$6,索引!$P$4:$AC$4,0))*ROUND(VLOOKUP($B448,原始数值!$A:$E,G$2,0)*VLOOKUP($C448,索引!$A:$D,2,0),G$3)</f>
        <v>0</v>
      </c>
      <c r="H448">
        <f>INDEX(索引!$P$5:$AC$12,MATCH($D448,索引!$M$5:$M$12,0),MATCH(H$6,索引!$P$4:$AC$4,0))*ROUND(VLOOKUP($B448,原始数值!$A:$E,H$2,0)*VLOOKUP($C448,索引!$A:$D,2,0),H$3)</f>
        <v>0</v>
      </c>
      <c r="I448">
        <f>INDEX(索引!$P$5:$AC$12,MATCH($D448,索引!$M$5:$M$12,0),MATCH(I$6,索引!$P$4:$AC$4,0))*ROUND(VLOOKUP($B448,原始数值!$A:$E,I$2,0)*VLOOKUP($C448,索引!$A:$D,2,0),I$3)</f>
        <v>0</v>
      </c>
      <c r="J448">
        <f>VLOOKUP($D448,索引!$M:$U,J$2,0)</f>
        <v>1.75</v>
      </c>
      <c r="K448">
        <f>VLOOKUP($D448,索引!$M:$X,K$2,0)*(VLOOKUP($C448,索引!$A:$I,K$2-5,0)/100)</f>
        <v>0</v>
      </c>
      <c r="L448">
        <f>VLOOKUP($D448,索引!$M:$X,L$2,0)*(VLOOKUP($C448,索引!$A:$I,L$2-5,0)/100)</f>
        <v>48</v>
      </c>
      <c r="M448">
        <f>VLOOKUP($D448,索引!$M:$Y,M$2,0)*(VLOOKUP($C448,索引!$A:$J,M$2-5,0)/100)</f>
        <v>0</v>
      </c>
      <c r="N448">
        <f>VLOOKUP($D448,索引!$M:$Z,N$2,0)*(VLOOKUP($C448,索引!$A:$K,N$2-5,0)/100)</f>
        <v>0</v>
      </c>
      <c r="P448">
        <f t="shared" si="49"/>
        <v>1038213</v>
      </c>
      <c r="Q448" t="str">
        <f t="shared" si="51"/>
        <v>EquipName_1038213</v>
      </c>
      <c r="R448" t="str">
        <f>INDEX(索引!$AF$5:$AI$29,MATCH($B448,索引!$AE$5:$AE$29,0),MATCH($C448,索引!$AF$4:$AI$4))&amp;VLOOKUP($D448,索引!$M$4:$N$12,2,0)</f>
        <v>巨兽弓</v>
      </c>
      <c r="S448" t="str">
        <f>INDEX(索引!$AL$5:$AO$29,MATCH($B448,索引!$AK$5:$AK$29,0),MATCH($C448,索引!$AL$4:$AO$4))&amp;" "&amp;VLOOKUP($D448,索引!$M$4:$O$12,3,0)</f>
        <v>Behemoth Bow</v>
      </c>
    </row>
    <row r="449" spans="1:19" x14ac:dyDescent="0.2">
      <c r="A449">
        <f t="shared" si="48"/>
        <v>1038202</v>
      </c>
      <c r="B449" s="16">
        <v>38</v>
      </c>
      <c r="C449" s="14">
        <f t="shared" si="54"/>
        <v>2</v>
      </c>
      <c r="D449">
        <f t="shared" si="55"/>
        <v>2</v>
      </c>
      <c r="E449">
        <f t="shared" si="50"/>
        <v>1008202</v>
      </c>
      <c r="F449">
        <f>INDEX(索引!$P$5:$AC$12,MATCH($D449,索引!$M$5:$M$12,0),MATCH(F$6,索引!$P$4:$AC$4,0))*ROUND(VLOOKUP($B449,原始数值!$A:$E,F$2,0)*VLOOKUP($C449,索引!$A:$D,2,0)*VLOOKUP(D449,索引!$M:$X,索引!$T$1,0),F$3)</f>
        <v>0</v>
      </c>
      <c r="G449">
        <f>INDEX(索引!$P$5:$AC$12,MATCH($D449,索引!$M$5:$M$12,0),MATCH(G$6,索引!$P$4:$AC$4,0))*ROUND(VLOOKUP($B449,原始数值!$A:$E,G$2,0)*VLOOKUP($C449,索引!$A:$D,2,0),G$3)</f>
        <v>420</v>
      </c>
      <c r="H449">
        <f>INDEX(索引!$P$5:$AC$12,MATCH($D449,索引!$M$5:$M$12,0),MATCH(H$6,索引!$P$4:$AC$4,0))*ROUND(VLOOKUP($B449,原始数值!$A:$E,H$2,0)*VLOOKUP($C449,索引!$A:$D,2,0),H$3)</f>
        <v>0</v>
      </c>
      <c r="I449">
        <f>INDEX(索引!$P$5:$AC$12,MATCH($D449,索引!$M$5:$M$12,0),MATCH(I$6,索引!$P$4:$AC$4,0))*ROUND(VLOOKUP($B449,原始数值!$A:$E,I$2,0)*VLOOKUP($C449,索引!$A:$D,2,0),I$3)</f>
        <v>0</v>
      </c>
      <c r="J449">
        <f>VLOOKUP($D449,索引!$M:$U,J$2,0)</f>
        <v>0</v>
      </c>
      <c r="K449">
        <f>VLOOKUP($D449,索引!$M:$X,K$2,0)*(VLOOKUP($C449,索引!$A:$I,K$2-5,0)/100)</f>
        <v>0</v>
      </c>
      <c r="L449">
        <f>VLOOKUP($D449,索引!$M:$X,L$2,0)*(VLOOKUP($C449,索引!$A:$I,L$2-5,0)/100)</f>
        <v>0</v>
      </c>
      <c r="M449">
        <f>VLOOKUP($D449,索引!$M:$Y,M$2,0)*(VLOOKUP($C449,索引!$A:$J,M$2-5,0)/100)</f>
        <v>0</v>
      </c>
      <c r="N449">
        <f>VLOOKUP($D449,索引!$M:$Z,N$2,0)*(VLOOKUP($C449,索引!$A:$K,N$2-5,0)/100)</f>
        <v>0</v>
      </c>
      <c r="P449">
        <f t="shared" si="49"/>
        <v>1038202</v>
      </c>
      <c r="Q449" t="str">
        <f t="shared" si="51"/>
        <v>EquipName_1038202</v>
      </c>
      <c r="R449" t="str">
        <f>INDEX(索引!$AF$5:$AI$29,MATCH($B449,索引!$AE$5:$AE$29,0),MATCH($C449,索引!$AF$4:$AI$4))&amp;VLOOKUP($D449,索引!$M$4:$N$12,2,0)</f>
        <v>巨兽护甲</v>
      </c>
      <c r="S449" t="str">
        <f>INDEX(索引!$AL$5:$AO$29,MATCH($B449,索引!$AK$5:$AK$29,0),MATCH($C449,索引!$AL$4:$AO$4))&amp;" "&amp;VLOOKUP($D449,索引!$M$4:$O$12,3,0)</f>
        <v>Behemoth Armor</v>
      </c>
    </row>
    <row r="450" spans="1:19" x14ac:dyDescent="0.2">
      <c r="A450">
        <f t="shared" si="48"/>
        <v>1038203</v>
      </c>
      <c r="B450" s="16">
        <v>38</v>
      </c>
      <c r="C450" s="14">
        <f t="shared" si="54"/>
        <v>2</v>
      </c>
      <c r="D450">
        <f t="shared" si="55"/>
        <v>3</v>
      </c>
      <c r="E450">
        <f t="shared" si="50"/>
        <v>1008203</v>
      </c>
      <c r="F450">
        <f>INDEX(索引!$P$5:$AC$12,MATCH($D450,索引!$M$5:$M$12,0),MATCH(F$6,索引!$P$4:$AC$4,0))*ROUND(VLOOKUP($B450,原始数值!$A:$E,F$2,0)*VLOOKUP($C450,索引!$A:$D,2,0)*VLOOKUP(D450,索引!$M:$X,索引!$T$1,0),F$3)</f>
        <v>0</v>
      </c>
      <c r="G450">
        <f>INDEX(索引!$P$5:$AC$12,MATCH($D450,索引!$M$5:$M$12,0),MATCH(G$6,索引!$P$4:$AC$4,0))*ROUND(VLOOKUP($B450,原始数值!$A:$E,G$2,0)*VLOOKUP($C450,索引!$A:$D,2,0),G$3)</f>
        <v>0</v>
      </c>
      <c r="H450">
        <f>INDEX(索引!$P$5:$AC$12,MATCH($D450,索引!$M$5:$M$12,0),MATCH(H$6,索引!$P$4:$AC$4,0))*ROUND(VLOOKUP($B450,原始数值!$A:$E,H$2,0)*VLOOKUP($C450,索引!$A:$D,2,0),H$3)</f>
        <v>234</v>
      </c>
      <c r="I450">
        <f>INDEX(索引!$P$5:$AC$12,MATCH($D450,索引!$M$5:$M$12,0),MATCH(I$6,索引!$P$4:$AC$4,0))*ROUND(VLOOKUP($B450,原始数值!$A:$E,I$2,0)*VLOOKUP($C450,索引!$A:$D,2,0),I$3)</f>
        <v>0</v>
      </c>
      <c r="J450">
        <f>VLOOKUP($D450,索引!$M:$U,J$2,0)</f>
        <v>0</v>
      </c>
      <c r="K450">
        <f>VLOOKUP($D450,索引!$M:$X,K$2,0)*(VLOOKUP($C450,索引!$A:$I,K$2-5,0)/100)</f>
        <v>0</v>
      </c>
      <c r="L450">
        <f>VLOOKUP($D450,索引!$M:$X,L$2,0)*(VLOOKUP($C450,索引!$A:$I,L$2-5,0)/100)</f>
        <v>0</v>
      </c>
      <c r="M450">
        <f>VLOOKUP($D450,索引!$M:$Y,M$2,0)*(VLOOKUP($C450,索引!$A:$J,M$2-5,0)/100)</f>
        <v>0</v>
      </c>
      <c r="N450">
        <f>VLOOKUP($D450,索引!$M:$Z,N$2,0)*(VLOOKUP($C450,索引!$A:$K,N$2-5,0)/100)</f>
        <v>0</v>
      </c>
      <c r="P450">
        <f t="shared" si="49"/>
        <v>1038203</v>
      </c>
      <c r="Q450" t="str">
        <f t="shared" si="51"/>
        <v>EquipName_1038203</v>
      </c>
      <c r="R450" t="str">
        <f>INDEX(索引!$AF$5:$AI$29,MATCH($B450,索引!$AE$5:$AE$29,0),MATCH($C450,索引!$AF$4:$AI$4))&amp;VLOOKUP($D450,索引!$M$4:$N$12,2,0)</f>
        <v>巨兽头盔</v>
      </c>
      <c r="S450" t="str">
        <f>INDEX(索引!$AL$5:$AO$29,MATCH($B450,索引!$AK$5:$AK$29,0),MATCH($C450,索引!$AL$4:$AO$4))&amp;" "&amp;VLOOKUP($D450,索引!$M$4:$O$12,3,0)</f>
        <v>Behemoth Helmet</v>
      </c>
    </row>
    <row r="451" spans="1:19" x14ac:dyDescent="0.2">
      <c r="A451">
        <f t="shared" si="48"/>
        <v>1038204</v>
      </c>
      <c r="B451" s="16">
        <v>38</v>
      </c>
      <c r="C451" s="14">
        <f t="shared" si="54"/>
        <v>2</v>
      </c>
      <c r="D451">
        <f t="shared" si="55"/>
        <v>4</v>
      </c>
      <c r="E451">
        <f t="shared" si="50"/>
        <v>1008204</v>
      </c>
      <c r="F451">
        <f>INDEX(索引!$P$5:$AC$12,MATCH($D451,索引!$M$5:$M$12,0),MATCH(F$6,索引!$P$4:$AC$4,0))*ROUND(VLOOKUP($B451,原始数值!$A:$E,F$2,0)*VLOOKUP($C451,索引!$A:$D,2,0)*VLOOKUP(D451,索引!$M:$X,索引!$T$1,0),F$3)</f>
        <v>0</v>
      </c>
      <c r="G451">
        <f>INDEX(索引!$P$5:$AC$12,MATCH($D451,索引!$M$5:$M$12,0),MATCH(G$6,索引!$P$4:$AC$4,0))*ROUND(VLOOKUP($B451,原始数值!$A:$E,G$2,0)*VLOOKUP($C451,索引!$A:$D,2,0),G$3)</f>
        <v>0</v>
      </c>
      <c r="H451">
        <f>INDEX(索引!$P$5:$AC$12,MATCH($D451,索引!$M$5:$M$12,0),MATCH(H$6,索引!$P$4:$AC$4,0))*ROUND(VLOOKUP($B451,原始数值!$A:$E,H$2,0)*VLOOKUP($C451,索引!$A:$D,2,0),H$3)</f>
        <v>0</v>
      </c>
      <c r="I451">
        <f>INDEX(索引!$P$5:$AC$12,MATCH($D451,索引!$M$5:$M$12,0),MATCH(I$6,索引!$P$4:$AC$4,0))*ROUND(VLOOKUP($B451,原始数值!$A:$E,I$2,0)*VLOOKUP($C451,索引!$A:$D,2,0),I$3)</f>
        <v>38</v>
      </c>
      <c r="J451">
        <f>VLOOKUP($D451,索引!$M:$U,J$2,0)</f>
        <v>0</v>
      </c>
      <c r="K451">
        <f>VLOOKUP($D451,索引!$M:$X,K$2,0)*(VLOOKUP($C451,索引!$A:$I,K$2-5,0)/100)</f>
        <v>0</v>
      </c>
      <c r="L451">
        <f>VLOOKUP($D451,索引!$M:$X,L$2,0)*(VLOOKUP($C451,索引!$A:$I,L$2-5,0)/100)</f>
        <v>0</v>
      </c>
      <c r="M451">
        <f>VLOOKUP($D451,索引!$M:$Y,M$2,0)*(VLOOKUP($C451,索引!$A:$J,M$2-5,0)/100)</f>
        <v>0</v>
      </c>
      <c r="N451">
        <f>VLOOKUP($D451,索引!$M:$Z,N$2,0)*(VLOOKUP($C451,索引!$A:$K,N$2-5,0)/100)</f>
        <v>0</v>
      </c>
      <c r="P451">
        <f t="shared" si="49"/>
        <v>1038204</v>
      </c>
      <c r="Q451" t="str">
        <f t="shared" si="51"/>
        <v>EquipName_1038204</v>
      </c>
      <c r="R451" t="str">
        <f>INDEX(索引!$AF$5:$AI$29,MATCH($B451,索引!$AE$5:$AE$29,0),MATCH($C451,索引!$AF$4:$AI$4))&amp;VLOOKUP($D451,索引!$M$4:$N$12,2,0)</f>
        <v>巨兽鞋子</v>
      </c>
      <c r="S451" t="str">
        <f>INDEX(索引!$AL$5:$AO$29,MATCH($B451,索引!$AK$5:$AK$29,0),MATCH($C451,索引!$AL$4:$AO$4))&amp;" "&amp;VLOOKUP($D451,索引!$M$4:$O$12,3,0)</f>
        <v>Behemoth Boots</v>
      </c>
    </row>
    <row r="452" spans="1:19" x14ac:dyDescent="0.2">
      <c r="A452">
        <f t="shared" si="48"/>
        <v>1038311</v>
      </c>
      <c r="B452" s="16">
        <v>38</v>
      </c>
      <c r="C452" s="30">
        <f t="shared" si="54"/>
        <v>3</v>
      </c>
      <c r="D452">
        <f t="shared" si="55"/>
        <v>11</v>
      </c>
      <c r="E452">
        <f t="shared" si="50"/>
        <v>1008311</v>
      </c>
      <c r="F452">
        <f>INDEX(索引!$P$5:$AC$12,MATCH($D452,索引!$M$5:$M$12,0),MATCH(F$6,索引!$P$4:$AC$4,0))*ROUND(VLOOKUP($B452,原始数值!$A:$E,F$2,0)*VLOOKUP($C452,索引!$A:$D,2,0)*VLOOKUP(D452,索引!$M:$X,索引!$T$1,0),F$3)</f>
        <v>119</v>
      </c>
      <c r="G452">
        <f>INDEX(索引!$P$5:$AC$12,MATCH($D452,索引!$M$5:$M$12,0),MATCH(G$6,索引!$P$4:$AC$4,0))*ROUND(VLOOKUP($B452,原始数值!$A:$E,G$2,0)*VLOOKUP($C452,索引!$A:$D,2,0),G$3)</f>
        <v>0</v>
      </c>
      <c r="H452">
        <f>INDEX(索引!$P$5:$AC$12,MATCH($D452,索引!$M$5:$M$12,0),MATCH(H$6,索引!$P$4:$AC$4,0))*ROUND(VLOOKUP($B452,原始数值!$A:$E,H$2,0)*VLOOKUP($C452,索引!$A:$D,2,0),H$3)</f>
        <v>0</v>
      </c>
      <c r="I452">
        <f>INDEX(索引!$P$5:$AC$12,MATCH($D452,索引!$M$5:$M$12,0),MATCH(I$6,索引!$P$4:$AC$4,0))*ROUND(VLOOKUP($B452,原始数值!$A:$E,I$2,0)*VLOOKUP($C452,索引!$A:$D,2,0),I$3)</f>
        <v>0</v>
      </c>
      <c r="J452">
        <f>VLOOKUP($D452,索引!$M:$U,J$2,0)</f>
        <v>2</v>
      </c>
      <c r="K452">
        <f>VLOOKUP($D452,索引!$M:$X,K$2,0)*(VLOOKUP($C452,索引!$A:$I,K$2-5,0)/100)</f>
        <v>0.2</v>
      </c>
      <c r="L452">
        <f>VLOOKUP($D452,索引!$M:$X,L$2,0)*(VLOOKUP($C452,索引!$A:$I,L$2-5,0)/100)</f>
        <v>0</v>
      </c>
      <c r="M452">
        <f>VLOOKUP($D452,索引!$M:$Y,M$2,0)*(VLOOKUP($C452,索引!$A:$J,M$2-5,0)/100)</f>
        <v>0</v>
      </c>
      <c r="N452">
        <f>VLOOKUP($D452,索引!$M:$Z,N$2,0)*(VLOOKUP($C452,索引!$A:$K,N$2-5,0)/100)</f>
        <v>0</v>
      </c>
      <c r="P452">
        <f t="shared" si="49"/>
        <v>1038311</v>
      </c>
      <c r="Q452" t="str">
        <f t="shared" si="51"/>
        <v>EquipName_1038311</v>
      </c>
      <c r="R452" t="str">
        <f>INDEX(索引!$AF$5:$AI$29,MATCH($B452,索引!$AE$5:$AE$29,0),MATCH($C452,索引!$AF$4:$AI$4))&amp;VLOOKUP($D452,索引!$M$4:$N$12,2,0)</f>
        <v>巨兽剑</v>
      </c>
      <c r="S452" t="str">
        <f>INDEX(索引!$AL$5:$AO$29,MATCH($B452,索引!$AK$5:$AK$29,0),MATCH($C452,索引!$AL$4:$AO$4))&amp;" "&amp;VLOOKUP($D452,索引!$M$4:$O$12,3,0)</f>
        <v>Behemoth Sword</v>
      </c>
    </row>
    <row r="453" spans="1:19" x14ac:dyDescent="0.2">
      <c r="A453">
        <f t="shared" si="48"/>
        <v>1038312</v>
      </c>
      <c r="B453" s="16">
        <v>38</v>
      </c>
      <c r="C453" s="30">
        <f t="shared" si="54"/>
        <v>3</v>
      </c>
      <c r="D453">
        <f t="shared" si="55"/>
        <v>12</v>
      </c>
      <c r="E453">
        <f t="shared" si="50"/>
        <v>1008312</v>
      </c>
      <c r="F453">
        <f>INDEX(索引!$P$5:$AC$12,MATCH($D453,索引!$M$5:$M$12,0),MATCH(F$6,索引!$P$4:$AC$4,0))*ROUND(VLOOKUP($B453,原始数值!$A:$E,F$2,0)*VLOOKUP($C453,索引!$A:$D,2,0)*VLOOKUP(D453,索引!$M:$X,索引!$T$1,0),F$3)</f>
        <v>142</v>
      </c>
      <c r="G453">
        <f>INDEX(索引!$P$5:$AC$12,MATCH($D453,索引!$M$5:$M$12,0),MATCH(G$6,索引!$P$4:$AC$4,0))*ROUND(VLOOKUP($B453,原始数值!$A:$E,G$2,0)*VLOOKUP($C453,索引!$A:$D,2,0),G$3)</f>
        <v>0</v>
      </c>
      <c r="H453">
        <f>INDEX(索引!$P$5:$AC$12,MATCH($D453,索引!$M$5:$M$12,0),MATCH(H$6,索引!$P$4:$AC$4,0))*ROUND(VLOOKUP($B453,原始数值!$A:$E,H$2,0)*VLOOKUP($C453,索引!$A:$D,2,0),H$3)</f>
        <v>0</v>
      </c>
      <c r="I453">
        <f>INDEX(索引!$P$5:$AC$12,MATCH($D453,索引!$M$5:$M$12,0),MATCH(I$6,索引!$P$4:$AC$4,0))*ROUND(VLOOKUP($B453,原始数值!$A:$E,I$2,0)*VLOOKUP($C453,索引!$A:$D,2,0),I$3)</f>
        <v>0</v>
      </c>
      <c r="J453">
        <f>VLOOKUP($D453,索引!$M:$U,J$2,0)</f>
        <v>1</v>
      </c>
      <c r="K453">
        <f>VLOOKUP($D453,索引!$M:$X,K$2,0)*(VLOOKUP($C453,索引!$A:$I,K$2-5,0)/100)</f>
        <v>0</v>
      </c>
      <c r="L453">
        <f>VLOOKUP($D453,索引!$M:$X,L$2,0)*(VLOOKUP($C453,索引!$A:$I,L$2-5,0)/100)</f>
        <v>0</v>
      </c>
      <c r="M453">
        <f>VLOOKUP($D453,索引!$M:$Y,M$2,0)*(VLOOKUP($C453,索引!$A:$J,M$2-5,0)/100)</f>
        <v>42</v>
      </c>
      <c r="N453">
        <f>VLOOKUP($D453,索引!$M:$Z,N$2,0)*(VLOOKUP($C453,索引!$A:$K,N$2-5,0)/100)</f>
        <v>0</v>
      </c>
      <c r="P453">
        <f t="shared" si="49"/>
        <v>1038312</v>
      </c>
      <c r="Q453" t="str">
        <f t="shared" si="51"/>
        <v>EquipName_1038312</v>
      </c>
      <c r="R453" t="str">
        <f>INDEX(索引!$AF$5:$AI$29,MATCH($B453,索引!$AE$5:$AE$29,0),MATCH($C453,索引!$AF$4:$AI$4))&amp;VLOOKUP($D453,索引!$M$4:$N$12,2,0)</f>
        <v>巨兽杖</v>
      </c>
      <c r="S453" t="str">
        <f>INDEX(索引!$AL$5:$AO$29,MATCH($B453,索引!$AK$5:$AK$29,0),MATCH($C453,索引!$AL$4:$AO$4))&amp;" "&amp;VLOOKUP($D453,索引!$M$4:$O$12,3,0)</f>
        <v>Behemoth Staff</v>
      </c>
    </row>
    <row r="454" spans="1:19" x14ac:dyDescent="0.2">
      <c r="A454">
        <f t="shared" si="48"/>
        <v>1038313</v>
      </c>
      <c r="B454" s="16">
        <v>38</v>
      </c>
      <c r="C454" s="30">
        <f t="shared" si="54"/>
        <v>3</v>
      </c>
      <c r="D454">
        <f t="shared" si="55"/>
        <v>13</v>
      </c>
      <c r="E454">
        <f t="shared" si="50"/>
        <v>1008313</v>
      </c>
      <c r="F454">
        <f>INDEX(索引!$P$5:$AC$12,MATCH($D454,索引!$M$5:$M$12,0),MATCH(F$6,索引!$P$4:$AC$4,0))*ROUND(VLOOKUP($B454,原始数值!$A:$E,F$2,0)*VLOOKUP($C454,索引!$A:$D,2,0)*VLOOKUP(D454,索引!$M:$X,索引!$T$1,0),F$3)</f>
        <v>130</v>
      </c>
      <c r="G454">
        <f>INDEX(索引!$P$5:$AC$12,MATCH($D454,索引!$M$5:$M$12,0),MATCH(G$6,索引!$P$4:$AC$4,0))*ROUND(VLOOKUP($B454,原始数值!$A:$E,G$2,0)*VLOOKUP($C454,索引!$A:$D,2,0),G$3)</f>
        <v>0</v>
      </c>
      <c r="H454">
        <f>INDEX(索引!$P$5:$AC$12,MATCH($D454,索引!$M$5:$M$12,0),MATCH(H$6,索引!$P$4:$AC$4,0))*ROUND(VLOOKUP($B454,原始数值!$A:$E,H$2,0)*VLOOKUP($C454,索引!$A:$D,2,0),H$3)</f>
        <v>0</v>
      </c>
      <c r="I454">
        <f>INDEX(索引!$P$5:$AC$12,MATCH($D454,索引!$M$5:$M$12,0),MATCH(I$6,索引!$P$4:$AC$4,0))*ROUND(VLOOKUP($B454,原始数值!$A:$E,I$2,0)*VLOOKUP($C454,索引!$A:$D,2,0),I$3)</f>
        <v>0</v>
      </c>
      <c r="J454">
        <f>VLOOKUP($D454,索引!$M:$U,J$2,0)</f>
        <v>1.75</v>
      </c>
      <c r="K454">
        <f>VLOOKUP($D454,索引!$M:$X,K$2,0)*(VLOOKUP($C454,索引!$A:$I,K$2-5,0)/100)</f>
        <v>0</v>
      </c>
      <c r="L454">
        <f>VLOOKUP($D454,索引!$M:$X,L$2,0)*(VLOOKUP($C454,索引!$A:$I,L$2-5,0)/100)</f>
        <v>56</v>
      </c>
      <c r="M454">
        <f>VLOOKUP($D454,索引!$M:$Y,M$2,0)*(VLOOKUP($C454,索引!$A:$J,M$2-5,0)/100)</f>
        <v>0</v>
      </c>
      <c r="N454">
        <f>VLOOKUP($D454,索引!$M:$Z,N$2,0)*(VLOOKUP($C454,索引!$A:$K,N$2-5,0)/100)</f>
        <v>0</v>
      </c>
      <c r="P454">
        <f t="shared" si="49"/>
        <v>1038313</v>
      </c>
      <c r="Q454" t="str">
        <f t="shared" si="51"/>
        <v>EquipName_1038313</v>
      </c>
      <c r="R454" t="str">
        <f>INDEX(索引!$AF$5:$AI$29,MATCH($B454,索引!$AE$5:$AE$29,0),MATCH($C454,索引!$AF$4:$AI$4))&amp;VLOOKUP($D454,索引!$M$4:$N$12,2,0)</f>
        <v>巨兽弓</v>
      </c>
      <c r="S454" t="str">
        <f>INDEX(索引!$AL$5:$AO$29,MATCH($B454,索引!$AK$5:$AK$29,0),MATCH($C454,索引!$AL$4:$AO$4))&amp;" "&amp;VLOOKUP($D454,索引!$M$4:$O$12,3,0)</f>
        <v>Behemoth Bow</v>
      </c>
    </row>
    <row r="455" spans="1:19" x14ac:dyDescent="0.2">
      <c r="A455">
        <f t="shared" si="48"/>
        <v>1038302</v>
      </c>
      <c r="B455" s="16">
        <v>38</v>
      </c>
      <c r="C455" s="30">
        <f t="shared" si="54"/>
        <v>3</v>
      </c>
      <c r="D455">
        <f t="shared" si="55"/>
        <v>2</v>
      </c>
      <c r="E455">
        <f t="shared" si="50"/>
        <v>1008302</v>
      </c>
      <c r="F455">
        <f>INDEX(索引!$P$5:$AC$12,MATCH($D455,索引!$M$5:$M$12,0),MATCH(F$6,索引!$P$4:$AC$4,0))*ROUND(VLOOKUP($B455,原始数值!$A:$E,F$2,0)*VLOOKUP($C455,索引!$A:$D,2,0)*VLOOKUP(D455,索引!$M:$X,索引!$T$1,0),F$3)</f>
        <v>0</v>
      </c>
      <c r="G455">
        <f>INDEX(索引!$P$5:$AC$12,MATCH($D455,索引!$M$5:$M$12,0),MATCH(G$6,索引!$P$4:$AC$4,0))*ROUND(VLOOKUP($B455,原始数值!$A:$E,G$2,0)*VLOOKUP($C455,索引!$A:$D,2,0),G$3)</f>
        <v>630</v>
      </c>
      <c r="H455">
        <f>INDEX(索引!$P$5:$AC$12,MATCH($D455,索引!$M$5:$M$12,0),MATCH(H$6,索引!$P$4:$AC$4,0))*ROUND(VLOOKUP($B455,原始数值!$A:$E,H$2,0)*VLOOKUP($C455,索引!$A:$D,2,0),H$3)</f>
        <v>0</v>
      </c>
      <c r="I455">
        <f>INDEX(索引!$P$5:$AC$12,MATCH($D455,索引!$M$5:$M$12,0),MATCH(I$6,索引!$P$4:$AC$4,0))*ROUND(VLOOKUP($B455,原始数值!$A:$E,I$2,0)*VLOOKUP($C455,索引!$A:$D,2,0),I$3)</f>
        <v>0</v>
      </c>
      <c r="J455">
        <f>VLOOKUP($D455,索引!$M:$U,J$2,0)</f>
        <v>0</v>
      </c>
      <c r="K455">
        <f>VLOOKUP($D455,索引!$M:$X,K$2,0)*(VLOOKUP($C455,索引!$A:$I,K$2-5,0)/100)</f>
        <v>0</v>
      </c>
      <c r="L455">
        <f>VLOOKUP($D455,索引!$M:$X,L$2,0)*(VLOOKUP($C455,索引!$A:$I,L$2-5,0)/100)</f>
        <v>0</v>
      </c>
      <c r="M455">
        <f>VLOOKUP($D455,索引!$M:$Y,M$2,0)*(VLOOKUP($C455,索引!$A:$J,M$2-5,0)/100)</f>
        <v>0</v>
      </c>
      <c r="N455">
        <f>VLOOKUP($D455,索引!$M:$Z,N$2,0)*(VLOOKUP($C455,索引!$A:$K,N$2-5,0)/100)</f>
        <v>0</v>
      </c>
      <c r="P455">
        <f t="shared" si="49"/>
        <v>1038302</v>
      </c>
      <c r="Q455" t="str">
        <f t="shared" si="51"/>
        <v>EquipName_1038302</v>
      </c>
      <c r="R455" t="str">
        <f>INDEX(索引!$AF$5:$AI$29,MATCH($B455,索引!$AE$5:$AE$29,0),MATCH($C455,索引!$AF$4:$AI$4))&amp;VLOOKUP($D455,索引!$M$4:$N$12,2,0)</f>
        <v>巨兽护甲</v>
      </c>
      <c r="S455" t="str">
        <f>INDEX(索引!$AL$5:$AO$29,MATCH($B455,索引!$AK$5:$AK$29,0),MATCH($C455,索引!$AL$4:$AO$4))&amp;" "&amp;VLOOKUP($D455,索引!$M$4:$O$12,3,0)</f>
        <v>Behemoth Armor</v>
      </c>
    </row>
    <row r="456" spans="1:19" x14ac:dyDescent="0.2">
      <c r="A456">
        <f t="shared" ref="A456:A519" si="56">B456*1000+C456*100+D456+1000000</f>
        <v>1038303</v>
      </c>
      <c r="B456" s="16">
        <v>38</v>
      </c>
      <c r="C456" s="30">
        <f t="shared" si="54"/>
        <v>3</v>
      </c>
      <c r="D456">
        <f t="shared" si="55"/>
        <v>3</v>
      </c>
      <c r="E456">
        <f t="shared" si="50"/>
        <v>1008303</v>
      </c>
      <c r="F456">
        <f>INDEX(索引!$P$5:$AC$12,MATCH($D456,索引!$M$5:$M$12,0),MATCH(F$6,索引!$P$4:$AC$4,0))*ROUND(VLOOKUP($B456,原始数值!$A:$E,F$2,0)*VLOOKUP($C456,索引!$A:$D,2,0)*VLOOKUP(D456,索引!$M:$X,索引!$T$1,0),F$3)</f>
        <v>0</v>
      </c>
      <c r="G456">
        <f>INDEX(索引!$P$5:$AC$12,MATCH($D456,索引!$M$5:$M$12,0),MATCH(G$6,索引!$P$4:$AC$4,0))*ROUND(VLOOKUP($B456,原始数值!$A:$E,G$2,0)*VLOOKUP($C456,索引!$A:$D,2,0),G$3)</f>
        <v>0</v>
      </c>
      <c r="H456">
        <f>INDEX(索引!$P$5:$AC$12,MATCH($D456,索引!$M$5:$M$12,0),MATCH(H$6,索引!$P$4:$AC$4,0))*ROUND(VLOOKUP($B456,原始数值!$A:$E,H$2,0)*VLOOKUP($C456,索引!$A:$D,2,0),H$3)</f>
        <v>351</v>
      </c>
      <c r="I456">
        <f>INDEX(索引!$P$5:$AC$12,MATCH($D456,索引!$M$5:$M$12,0),MATCH(I$6,索引!$P$4:$AC$4,0))*ROUND(VLOOKUP($B456,原始数值!$A:$E,I$2,0)*VLOOKUP($C456,索引!$A:$D,2,0),I$3)</f>
        <v>0</v>
      </c>
      <c r="J456">
        <f>VLOOKUP($D456,索引!$M:$U,J$2,0)</f>
        <v>0</v>
      </c>
      <c r="K456">
        <f>VLOOKUP($D456,索引!$M:$X,K$2,0)*(VLOOKUP($C456,索引!$A:$I,K$2-5,0)/100)</f>
        <v>0</v>
      </c>
      <c r="L456">
        <f>VLOOKUP($D456,索引!$M:$X,L$2,0)*(VLOOKUP($C456,索引!$A:$I,L$2-5,0)/100)</f>
        <v>0</v>
      </c>
      <c r="M456">
        <f>VLOOKUP($D456,索引!$M:$Y,M$2,0)*(VLOOKUP($C456,索引!$A:$J,M$2-5,0)/100)</f>
        <v>0</v>
      </c>
      <c r="N456">
        <f>VLOOKUP($D456,索引!$M:$Z,N$2,0)*(VLOOKUP($C456,索引!$A:$K,N$2-5,0)/100)</f>
        <v>0</v>
      </c>
      <c r="P456">
        <f t="shared" ref="P456:P519" si="57">A456</f>
        <v>1038303</v>
      </c>
      <c r="Q456" t="str">
        <f t="shared" si="51"/>
        <v>EquipName_1038303</v>
      </c>
      <c r="R456" t="str">
        <f>INDEX(索引!$AF$5:$AI$29,MATCH($B456,索引!$AE$5:$AE$29,0),MATCH($C456,索引!$AF$4:$AI$4))&amp;VLOOKUP($D456,索引!$M$4:$N$12,2,0)</f>
        <v>巨兽头盔</v>
      </c>
      <c r="S456" t="str">
        <f>INDEX(索引!$AL$5:$AO$29,MATCH($B456,索引!$AK$5:$AK$29,0),MATCH($C456,索引!$AL$4:$AO$4))&amp;" "&amp;VLOOKUP($D456,索引!$M$4:$O$12,3,0)</f>
        <v>Behemoth Helmet</v>
      </c>
    </row>
    <row r="457" spans="1:19" x14ac:dyDescent="0.2">
      <c r="A457">
        <f t="shared" si="56"/>
        <v>1038304</v>
      </c>
      <c r="B457" s="16">
        <v>38</v>
      </c>
      <c r="C457" s="30">
        <f t="shared" si="54"/>
        <v>3</v>
      </c>
      <c r="D457">
        <f t="shared" si="55"/>
        <v>4</v>
      </c>
      <c r="E457">
        <f t="shared" ref="E457:E520" si="58">IF(B457&gt;8,8,B457)*1000+C457*100+D457+1000000</f>
        <v>1008304</v>
      </c>
      <c r="F457">
        <f>INDEX(索引!$P$5:$AC$12,MATCH($D457,索引!$M$5:$M$12,0),MATCH(F$6,索引!$P$4:$AC$4,0))*ROUND(VLOOKUP($B457,原始数值!$A:$E,F$2,0)*VLOOKUP($C457,索引!$A:$D,2,0)*VLOOKUP(D457,索引!$M:$X,索引!$T$1,0),F$3)</f>
        <v>0</v>
      </c>
      <c r="G457">
        <f>INDEX(索引!$P$5:$AC$12,MATCH($D457,索引!$M$5:$M$12,0),MATCH(G$6,索引!$P$4:$AC$4,0))*ROUND(VLOOKUP($B457,原始数值!$A:$E,G$2,0)*VLOOKUP($C457,索引!$A:$D,2,0),G$3)</f>
        <v>0</v>
      </c>
      <c r="H457">
        <f>INDEX(索引!$P$5:$AC$12,MATCH($D457,索引!$M$5:$M$12,0),MATCH(H$6,索引!$P$4:$AC$4,0))*ROUND(VLOOKUP($B457,原始数值!$A:$E,H$2,0)*VLOOKUP($C457,索引!$A:$D,2,0),H$3)</f>
        <v>0</v>
      </c>
      <c r="I457">
        <f>INDEX(索引!$P$5:$AC$12,MATCH($D457,索引!$M$5:$M$12,0),MATCH(I$6,索引!$P$4:$AC$4,0))*ROUND(VLOOKUP($B457,原始数值!$A:$E,I$2,0)*VLOOKUP($C457,索引!$A:$D,2,0),I$3)</f>
        <v>57</v>
      </c>
      <c r="J457">
        <f>VLOOKUP($D457,索引!$M:$U,J$2,0)</f>
        <v>0</v>
      </c>
      <c r="K457">
        <f>VLOOKUP($D457,索引!$M:$X,K$2,0)*(VLOOKUP($C457,索引!$A:$I,K$2-5,0)/100)</f>
        <v>0</v>
      </c>
      <c r="L457">
        <f>VLOOKUP($D457,索引!$M:$X,L$2,0)*(VLOOKUP($C457,索引!$A:$I,L$2-5,0)/100)</f>
        <v>0</v>
      </c>
      <c r="M457">
        <f>VLOOKUP($D457,索引!$M:$Y,M$2,0)*(VLOOKUP($C457,索引!$A:$J,M$2-5,0)/100)</f>
        <v>0</v>
      </c>
      <c r="N457">
        <f>VLOOKUP($D457,索引!$M:$Z,N$2,0)*(VLOOKUP($C457,索引!$A:$K,N$2-5,0)/100)</f>
        <v>0</v>
      </c>
      <c r="P457">
        <f t="shared" si="57"/>
        <v>1038304</v>
      </c>
      <c r="Q457" t="str">
        <f t="shared" ref="Q457:Q520" si="59">"EquipName_"&amp;P457</f>
        <v>EquipName_1038304</v>
      </c>
      <c r="R457" t="str">
        <f>INDEX(索引!$AF$5:$AI$29,MATCH($B457,索引!$AE$5:$AE$29,0),MATCH($C457,索引!$AF$4:$AI$4))&amp;VLOOKUP($D457,索引!$M$4:$N$12,2,0)</f>
        <v>巨兽鞋子</v>
      </c>
      <c r="S457" t="str">
        <f>INDEX(索引!$AL$5:$AO$29,MATCH($B457,索引!$AK$5:$AK$29,0),MATCH($C457,索引!$AL$4:$AO$4))&amp;" "&amp;VLOOKUP($D457,索引!$M$4:$O$12,3,0)</f>
        <v>Behemoth Boots</v>
      </c>
    </row>
    <row r="458" spans="1:19" x14ac:dyDescent="0.2">
      <c r="A458">
        <f t="shared" si="56"/>
        <v>1038411</v>
      </c>
      <c r="B458" s="16">
        <v>38</v>
      </c>
      <c r="C458" s="11">
        <f t="shared" si="54"/>
        <v>4</v>
      </c>
      <c r="D458">
        <f t="shared" si="55"/>
        <v>11</v>
      </c>
      <c r="E458">
        <f t="shared" si="58"/>
        <v>1008411</v>
      </c>
      <c r="F458">
        <f>INDEX(索引!$P$5:$AC$12,MATCH($D458,索引!$M$5:$M$12,0),MATCH(F$6,索引!$P$4:$AC$4,0))*ROUND(VLOOKUP($B458,原始数值!$A:$E,F$2,0)*VLOOKUP($C458,索引!$A:$D,2,0)*VLOOKUP(D458,索引!$M:$X,索引!$T$1,0),F$3)</f>
        <v>158</v>
      </c>
      <c r="G458">
        <f>INDEX(索引!$P$5:$AC$12,MATCH($D458,索引!$M$5:$M$12,0),MATCH(G$6,索引!$P$4:$AC$4,0))*ROUND(VLOOKUP($B458,原始数值!$A:$E,G$2,0)*VLOOKUP($C458,索引!$A:$D,2,0),G$3)</f>
        <v>0</v>
      </c>
      <c r="H458">
        <f>INDEX(索引!$P$5:$AC$12,MATCH($D458,索引!$M$5:$M$12,0),MATCH(H$6,索引!$P$4:$AC$4,0))*ROUND(VLOOKUP($B458,原始数值!$A:$E,H$2,0)*VLOOKUP($C458,索引!$A:$D,2,0),H$3)</f>
        <v>0</v>
      </c>
      <c r="I458">
        <f>INDEX(索引!$P$5:$AC$12,MATCH($D458,索引!$M$5:$M$12,0),MATCH(I$6,索引!$P$4:$AC$4,0))*ROUND(VLOOKUP($B458,原始数值!$A:$E,I$2,0)*VLOOKUP($C458,索引!$A:$D,2,0),I$3)</f>
        <v>0</v>
      </c>
      <c r="J458">
        <f>VLOOKUP($D458,索引!$M:$U,J$2,0)</f>
        <v>2</v>
      </c>
      <c r="K458">
        <f>VLOOKUP($D458,索引!$M:$X,K$2,0)*(VLOOKUP($C458,索引!$A:$I,K$2-5,0)/100)</f>
        <v>0.35000000000000003</v>
      </c>
      <c r="L458">
        <f>VLOOKUP($D458,索引!$M:$X,L$2,0)*(VLOOKUP($C458,索引!$A:$I,L$2-5,0)/100)</f>
        <v>0</v>
      </c>
      <c r="M458">
        <f>VLOOKUP($D458,索引!$M:$Y,M$2,0)*(VLOOKUP($C458,索引!$A:$J,M$2-5,0)/100)</f>
        <v>0</v>
      </c>
      <c r="N458">
        <f>VLOOKUP($D458,索引!$M:$Z,N$2,0)*(VLOOKUP($C458,索引!$A:$K,N$2-5,0)/100)</f>
        <v>0</v>
      </c>
      <c r="P458">
        <f t="shared" si="57"/>
        <v>1038411</v>
      </c>
      <c r="Q458" t="str">
        <f t="shared" si="59"/>
        <v>EquipName_1038411</v>
      </c>
      <c r="R458" t="str">
        <f>INDEX(索引!$AF$5:$AI$29,MATCH($B458,索引!$AE$5:$AE$29,0),MATCH($C458,索引!$AF$4:$AI$4))&amp;VLOOKUP($D458,索引!$M$4:$N$12,2,0)</f>
        <v>远古比蒙剑</v>
      </c>
      <c r="S458" t="str">
        <f>INDEX(索引!$AL$5:$AO$29,MATCH($B458,索引!$AK$5:$AK$29,0),MATCH($C458,索引!$AL$4:$AO$4))&amp;" "&amp;VLOOKUP($D458,索引!$M$4:$O$12,3,0)</f>
        <v>Ancient Behemoth Sword</v>
      </c>
    </row>
    <row r="459" spans="1:19" x14ac:dyDescent="0.2">
      <c r="A459">
        <f t="shared" si="56"/>
        <v>1038412</v>
      </c>
      <c r="B459" s="16">
        <v>38</v>
      </c>
      <c r="C459" s="11">
        <f t="shared" si="54"/>
        <v>4</v>
      </c>
      <c r="D459">
        <f t="shared" si="55"/>
        <v>12</v>
      </c>
      <c r="E459">
        <f t="shared" si="58"/>
        <v>1008412</v>
      </c>
      <c r="F459">
        <f>INDEX(索引!$P$5:$AC$12,MATCH($D459,索引!$M$5:$M$12,0),MATCH(F$6,索引!$P$4:$AC$4,0))*ROUND(VLOOKUP($B459,原始数值!$A:$E,F$2,0)*VLOOKUP($C459,索引!$A:$D,2,0)*VLOOKUP(D459,索引!$M:$X,索引!$T$1,0),F$3)</f>
        <v>190</v>
      </c>
      <c r="G459">
        <f>INDEX(索引!$P$5:$AC$12,MATCH($D459,索引!$M$5:$M$12,0),MATCH(G$6,索引!$P$4:$AC$4,0))*ROUND(VLOOKUP($B459,原始数值!$A:$E,G$2,0)*VLOOKUP($C459,索引!$A:$D,2,0),G$3)</f>
        <v>0</v>
      </c>
      <c r="H459">
        <f>INDEX(索引!$P$5:$AC$12,MATCH($D459,索引!$M$5:$M$12,0),MATCH(H$6,索引!$P$4:$AC$4,0))*ROUND(VLOOKUP($B459,原始数值!$A:$E,H$2,0)*VLOOKUP($C459,索引!$A:$D,2,0),H$3)</f>
        <v>0</v>
      </c>
      <c r="I459">
        <f>INDEX(索引!$P$5:$AC$12,MATCH($D459,索引!$M$5:$M$12,0),MATCH(I$6,索引!$P$4:$AC$4,0))*ROUND(VLOOKUP($B459,原始数值!$A:$E,I$2,0)*VLOOKUP($C459,索引!$A:$D,2,0),I$3)</f>
        <v>0</v>
      </c>
      <c r="J459">
        <f>VLOOKUP($D459,索引!$M:$U,J$2,0)</f>
        <v>1</v>
      </c>
      <c r="K459">
        <f>VLOOKUP($D459,索引!$M:$X,K$2,0)*(VLOOKUP($C459,索引!$A:$I,K$2-5,0)/100)</f>
        <v>0</v>
      </c>
      <c r="L459">
        <f>VLOOKUP($D459,索引!$M:$X,L$2,0)*(VLOOKUP($C459,索引!$A:$I,L$2-5,0)/100)</f>
        <v>0</v>
      </c>
      <c r="M459">
        <f>VLOOKUP($D459,索引!$M:$Y,M$2,0)*(VLOOKUP($C459,索引!$A:$J,M$2-5,0)/100)</f>
        <v>54</v>
      </c>
      <c r="N459">
        <f>VLOOKUP($D459,索引!$M:$Z,N$2,0)*(VLOOKUP($C459,索引!$A:$K,N$2-5,0)/100)</f>
        <v>0</v>
      </c>
      <c r="P459">
        <f t="shared" si="57"/>
        <v>1038412</v>
      </c>
      <c r="Q459" t="str">
        <f t="shared" si="59"/>
        <v>EquipName_1038412</v>
      </c>
      <c r="R459" t="str">
        <f>INDEX(索引!$AF$5:$AI$29,MATCH($B459,索引!$AE$5:$AE$29,0),MATCH($C459,索引!$AF$4:$AI$4))&amp;VLOOKUP($D459,索引!$M$4:$N$12,2,0)</f>
        <v>远古比蒙杖</v>
      </c>
      <c r="S459" t="str">
        <f>INDEX(索引!$AL$5:$AO$29,MATCH($B459,索引!$AK$5:$AK$29,0),MATCH($C459,索引!$AL$4:$AO$4))&amp;" "&amp;VLOOKUP($D459,索引!$M$4:$O$12,3,0)</f>
        <v>Ancient Behemoth Staff</v>
      </c>
    </row>
    <row r="460" spans="1:19" x14ac:dyDescent="0.2">
      <c r="A460">
        <f t="shared" si="56"/>
        <v>1038413</v>
      </c>
      <c r="B460" s="16">
        <v>38</v>
      </c>
      <c r="C460" s="11">
        <f t="shared" si="54"/>
        <v>4</v>
      </c>
      <c r="D460">
        <f t="shared" si="55"/>
        <v>13</v>
      </c>
      <c r="E460">
        <f t="shared" si="58"/>
        <v>1008413</v>
      </c>
      <c r="F460">
        <f>INDEX(索引!$P$5:$AC$12,MATCH($D460,索引!$M$5:$M$12,0),MATCH(F$6,索引!$P$4:$AC$4,0))*ROUND(VLOOKUP($B460,原始数值!$A:$E,F$2,0)*VLOOKUP($C460,索引!$A:$D,2,0)*VLOOKUP(D460,索引!$M:$X,索引!$T$1,0),F$3)</f>
        <v>174</v>
      </c>
      <c r="G460">
        <f>INDEX(索引!$P$5:$AC$12,MATCH($D460,索引!$M$5:$M$12,0),MATCH(G$6,索引!$P$4:$AC$4,0))*ROUND(VLOOKUP($B460,原始数值!$A:$E,G$2,0)*VLOOKUP($C460,索引!$A:$D,2,0),G$3)</f>
        <v>0</v>
      </c>
      <c r="H460">
        <f>INDEX(索引!$P$5:$AC$12,MATCH($D460,索引!$M$5:$M$12,0),MATCH(H$6,索引!$P$4:$AC$4,0))*ROUND(VLOOKUP($B460,原始数值!$A:$E,H$2,0)*VLOOKUP($C460,索引!$A:$D,2,0),H$3)</f>
        <v>0</v>
      </c>
      <c r="I460">
        <f>INDEX(索引!$P$5:$AC$12,MATCH($D460,索引!$M$5:$M$12,0),MATCH(I$6,索引!$P$4:$AC$4,0))*ROUND(VLOOKUP($B460,原始数值!$A:$E,I$2,0)*VLOOKUP($C460,索引!$A:$D,2,0),I$3)</f>
        <v>0</v>
      </c>
      <c r="J460">
        <f>VLOOKUP($D460,索引!$M:$U,J$2,0)</f>
        <v>1.75</v>
      </c>
      <c r="K460">
        <f>VLOOKUP($D460,索引!$M:$X,K$2,0)*(VLOOKUP($C460,索引!$A:$I,K$2-5,0)/100)</f>
        <v>0</v>
      </c>
      <c r="L460">
        <f>VLOOKUP($D460,索引!$M:$X,L$2,0)*(VLOOKUP($C460,索引!$A:$I,L$2-5,0)/100)</f>
        <v>72</v>
      </c>
      <c r="M460">
        <f>VLOOKUP($D460,索引!$M:$Y,M$2,0)*(VLOOKUP($C460,索引!$A:$J,M$2-5,0)/100)</f>
        <v>0</v>
      </c>
      <c r="N460">
        <f>VLOOKUP($D460,索引!$M:$Z,N$2,0)*(VLOOKUP($C460,索引!$A:$K,N$2-5,0)/100)</f>
        <v>0</v>
      </c>
      <c r="P460">
        <f t="shared" si="57"/>
        <v>1038413</v>
      </c>
      <c r="Q460" t="str">
        <f t="shared" si="59"/>
        <v>EquipName_1038413</v>
      </c>
      <c r="R460" t="str">
        <f>INDEX(索引!$AF$5:$AI$29,MATCH($B460,索引!$AE$5:$AE$29,0),MATCH($C460,索引!$AF$4:$AI$4))&amp;VLOOKUP($D460,索引!$M$4:$N$12,2,0)</f>
        <v>远古比蒙弓</v>
      </c>
      <c r="S460" t="str">
        <f>INDEX(索引!$AL$5:$AO$29,MATCH($B460,索引!$AK$5:$AK$29,0),MATCH($C460,索引!$AL$4:$AO$4))&amp;" "&amp;VLOOKUP($D460,索引!$M$4:$O$12,3,0)</f>
        <v>Ancient Behemoth Bow</v>
      </c>
    </row>
    <row r="461" spans="1:19" x14ac:dyDescent="0.2">
      <c r="A461">
        <f t="shared" si="56"/>
        <v>1038402</v>
      </c>
      <c r="B461" s="16">
        <v>38</v>
      </c>
      <c r="C461" s="11">
        <f t="shared" si="54"/>
        <v>4</v>
      </c>
      <c r="D461">
        <f t="shared" si="55"/>
        <v>2</v>
      </c>
      <c r="E461">
        <f t="shared" si="58"/>
        <v>1008402</v>
      </c>
      <c r="F461">
        <f>INDEX(索引!$P$5:$AC$12,MATCH($D461,索引!$M$5:$M$12,0),MATCH(F$6,索引!$P$4:$AC$4,0))*ROUND(VLOOKUP($B461,原始数值!$A:$E,F$2,0)*VLOOKUP($C461,索引!$A:$D,2,0)*VLOOKUP(D461,索引!$M:$X,索引!$T$1,0),F$3)</f>
        <v>0</v>
      </c>
      <c r="G461">
        <f>INDEX(索引!$P$5:$AC$12,MATCH($D461,索引!$M$5:$M$12,0),MATCH(G$6,索引!$P$4:$AC$4,0))*ROUND(VLOOKUP($B461,原始数值!$A:$E,G$2,0)*VLOOKUP($C461,索引!$A:$D,2,0),G$3)</f>
        <v>840</v>
      </c>
      <c r="H461">
        <f>INDEX(索引!$P$5:$AC$12,MATCH($D461,索引!$M$5:$M$12,0),MATCH(H$6,索引!$P$4:$AC$4,0))*ROUND(VLOOKUP($B461,原始数值!$A:$E,H$2,0)*VLOOKUP($C461,索引!$A:$D,2,0),H$3)</f>
        <v>0</v>
      </c>
      <c r="I461">
        <f>INDEX(索引!$P$5:$AC$12,MATCH($D461,索引!$M$5:$M$12,0),MATCH(I$6,索引!$P$4:$AC$4,0))*ROUND(VLOOKUP($B461,原始数值!$A:$E,I$2,0)*VLOOKUP($C461,索引!$A:$D,2,0),I$3)</f>
        <v>0</v>
      </c>
      <c r="J461">
        <f>VLOOKUP($D461,索引!$M:$U,J$2,0)</f>
        <v>0</v>
      </c>
      <c r="K461">
        <f>VLOOKUP($D461,索引!$M:$X,K$2,0)*(VLOOKUP($C461,索引!$A:$I,K$2-5,0)/100)</f>
        <v>0</v>
      </c>
      <c r="L461">
        <f>VLOOKUP($D461,索引!$M:$X,L$2,0)*(VLOOKUP($C461,索引!$A:$I,L$2-5,0)/100)</f>
        <v>0</v>
      </c>
      <c r="M461">
        <f>VLOOKUP($D461,索引!$M:$Y,M$2,0)*(VLOOKUP($C461,索引!$A:$J,M$2-5,0)/100)</f>
        <v>0</v>
      </c>
      <c r="N461">
        <f>VLOOKUP($D461,索引!$M:$Z,N$2,0)*(VLOOKUP($C461,索引!$A:$K,N$2-5,0)/100)</f>
        <v>0</v>
      </c>
      <c r="P461">
        <f t="shared" si="57"/>
        <v>1038402</v>
      </c>
      <c r="Q461" t="str">
        <f t="shared" si="59"/>
        <v>EquipName_1038402</v>
      </c>
      <c r="R461" t="str">
        <f>INDEX(索引!$AF$5:$AI$29,MATCH($B461,索引!$AE$5:$AE$29,0),MATCH($C461,索引!$AF$4:$AI$4))&amp;VLOOKUP($D461,索引!$M$4:$N$12,2,0)</f>
        <v>远古比蒙护甲</v>
      </c>
      <c r="S461" t="str">
        <f>INDEX(索引!$AL$5:$AO$29,MATCH($B461,索引!$AK$5:$AK$29,0),MATCH($C461,索引!$AL$4:$AO$4))&amp;" "&amp;VLOOKUP($D461,索引!$M$4:$O$12,3,0)</f>
        <v>Ancient Behemoth Armor</v>
      </c>
    </row>
    <row r="462" spans="1:19" x14ac:dyDescent="0.2">
      <c r="A462">
        <f t="shared" si="56"/>
        <v>1038403</v>
      </c>
      <c r="B462" s="16">
        <v>38</v>
      </c>
      <c r="C462" s="11">
        <f t="shared" si="54"/>
        <v>4</v>
      </c>
      <c r="D462">
        <f t="shared" si="55"/>
        <v>3</v>
      </c>
      <c r="E462">
        <f t="shared" si="58"/>
        <v>1008403</v>
      </c>
      <c r="F462">
        <f>INDEX(索引!$P$5:$AC$12,MATCH($D462,索引!$M$5:$M$12,0),MATCH(F$6,索引!$P$4:$AC$4,0))*ROUND(VLOOKUP($B462,原始数值!$A:$E,F$2,0)*VLOOKUP($C462,索引!$A:$D,2,0)*VLOOKUP(D462,索引!$M:$X,索引!$T$1,0),F$3)</f>
        <v>0</v>
      </c>
      <c r="G462">
        <f>INDEX(索引!$P$5:$AC$12,MATCH($D462,索引!$M$5:$M$12,0),MATCH(G$6,索引!$P$4:$AC$4,0))*ROUND(VLOOKUP($B462,原始数值!$A:$E,G$2,0)*VLOOKUP($C462,索引!$A:$D,2,0),G$3)</f>
        <v>0</v>
      </c>
      <c r="H462">
        <f>INDEX(索引!$P$5:$AC$12,MATCH($D462,索引!$M$5:$M$12,0),MATCH(H$6,索引!$P$4:$AC$4,0))*ROUND(VLOOKUP($B462,原始数值!$A:$E,H$2,0)*VLOOKUP($C462,索引!$A:$D,2,0),H$3)</f>
        <v>468</v>
      </c>
      <c r="I462">
        <f>INDEX(索引!$P$5:$AC$12,MATCH($D462,索引!$M$5:$M$12,0),MATCH(I$6,索引!$P$4:$AC$4,0))*ROUND(VLOOKUP($B462,原始数值!$A:$E,I$2,0)*VLOOKUP($C462,索引!$A:$D,2,0),I$3)</f>
        <v>0</v>
      </c>
      <c r="J462">
        <f>VLOOKUP($D462,索引!$M:$U,J$2,0)</f>
        <v>0</v>
      </c>
      <c r="K462">
        <f>VLOOKUP($D462,索引!$M:$X,K$2,0)*(VLOOKUP($C462,索引!$A:$I,K$2-5,0)/100)</f>
        <v>0</v>
      </c>
      <c r="L462">
        <f>VLOOKUP($D462,索引!$M:$X,L$2,0)*(VLOOKUP($C462,索引!$A:$I,L$2-5,0)/100)</f>
        <v>0</v>
      </c>
      <c r="M462">
        <f>VLOOKUP($D462,索引!$M:$Y,M$2,0)*(VLOOKUP($C462,索引!$A:$J,M$2-5,0)/100)</f>
        <v>0</v>
      </c>
      <c r="N462">
        <f>VLOOKUP($D462,索引!$M:$Z,N$2,0)*(VLOOKUP($C462,索引!$A:$K,N$2-5,0)/100)</f>
        <v>0</v>
      </c>
      <c r="P462">
        <f t="shared" si="57"/>
        <v>1038403</v>
      </c>
      <c r="Q462" t="str">
        <f t="shared" si="59"/>
        <v>EquipName_1038403</v>
      </c>
      <c r="R462" t="str">
        <f>INDEX(索引!$AF$5:$AI$29,MATCH($B462,索引!$AE$5:$AE$29,0),MATCH($C462,索引!$AF$4:$AI$4))&amp;VLOOKUP($D462,索引!$M$4:$N$12,2,0)</f>
        <v>远古比蒙头盔</v>
      </c>
      <c r="S462" t="str">
        <f>INDEX(索引!$AL$5:$AO$29,MATCH($B462,索引!$AK$5:$AK$29,0),MATCH($C462,索引!$AL$4:$AO$4))&amp;" "&amp;VLOOKUP($D462,索引!$M$4:$O$12,3,0)</f>
        <v>Ancient Behemoth Helmet</v>
      </c>
    </row>
    <row r="463" spans="1:19" x14ac:dyDescent="0.2">
      <c r="A463">
        <f t="shared" si="56"/>
        <v>1038404</v>
      </c>
      <c r="B463" s="16">
        <v>38</v>
      </c>
      <c r="C463" s="11">
        <f t="shared" si="54"/>
        <v>4</v>
      </c>
      <c r="D463">
        <f t="shared" si="55"/>
        <v>4</v>
      </c>
      <c r="E463">
        <f t="shared" si="58"/>
        <v>1008404</v>
      </c>
      <c r="F463">
        <f>INDEX(索引!$P$5:$AC$12,MATCH($D463,索引!$M$5:$M$12,0),MATCH(F$6,索引!$P$4:$AC$4,0))*ROUND(VLOOKUP($B463,原始数值!$A:$E,F$2,0)*VLOOKUP($C463,索引!$A:$D,2,0)*VLOOKUP(D463,索引!$M:$X,索引!$T$1,0),F$3)</f>
        <v>0</v>
      </c>
      <c r="G463">
        <f>INDEX(索引!$P$5:$AC$12,MATCH($D463,索引!$M$5:$M$12,0),MATCH(G$6,索引!$P$4:$AC$4,0))*ROUND(VLOOKUP($B463,原始数值!$A:$E,G$2,0)*VLOOKUP($C463,索引!$A:$D,2,0),G$3)</f>
        <v>0</v>
      </c>
      <c r="H463">
        <f>INDEX(索引!$P$5:$AC$12,MATCH($D463,索引!$M$5:$M$12,0),MATCH(H$6,索引!$P$4:$AC$4,0))*ROUND(VLOOKUP($B463,原始数值!$A:$E,H$2,0)*VLOOKUP($C463,索引!$A:$D,2,0),H$3)</f>
        <v>0</v>
      </c>
      <c r="I463">
        <f>INDEX(索引!$P$5:$AC$12,MATCH($D463,索引!$M$5:$M$12,0),MATCH(I$6,索引!$P$4:$AC$4,0))*ROUND(VLOOKUP($B463,原始数值!$A:$E,I$2,0)*VLOOKUP($C463,索引!$A:$D,2,0),I$3)</f>
        <v>76</v>
      </c>
      <c r="J463">
        <f>VLOOKUP($D463,索引!$M:$U,J$2,0)</f>
        <v>0</v>
      </c>
      <c r="K463">
        <f>VLOOKUP($D463,索引!$M:$X,K$2,0)*(VLOOKUP($C463,索引!$A:$I,K$2-5,0)/100)</f>
        <v>0</v>
      </c>
      <c r="L463">
        <f>VLOOKUP($D463,索引!$M:$X,L$2,0)*(VLOOKUP($C463,索引!$A:$I,L$2-5,0)/100)</f>
        <v>0</v>
      </c>
      <c r="M463">
        <f>VLOOKUP($D463,索引!$M:$Y,M$2,0)*(VLOOKUP($C463,索引!$A:$J,M$2-5,0)/100)</f>
        <v>0</v>
      </c>
      <c r="N463">
        <f>VLOOKUP($D463,索引!$M:$Z,N$2,0)*(VLOOKUP($C463,索引!$A:$K,N$2-5,0)/100)</f>
        <v>0</v>
      </c>
      <c r="P463">
        <f t="shared" si="57"/>
        <v>1038404</v>
      </c>
      <c r="Q463" t="str">
        <f t="shared" si="59"/>
        <v>EquipName_1038404</v>
      </c>
      <c r="R463" t="str">
        <f>INDEX(索引!$AF$5:$AI$29,MATCH($B463,索引!$AE$5:$AE$29,0),MATCH($C463,索引!$AF$4:$AI$4))&amp;VLOOKUP($D463,索引!$M$4:$N$12,2,0)</f>
        <v>远古比蒙鞋子</v>
      </c>
      <c r="S463" t="str">
        <f>INDEX(索引!$AL$5:$AO$29,MATCH($B463,索引!$AK$5:$AK$29,0),MATCH($C463,索引!$AL$4:$AO$4))&amp;" "&amp;VLOOKUP($D463,索引!$M$4:$O$12,3,0)</f>
        <v>Ancient Behemoth Boots</v>
      </c>
    </row>
    <row r="464" spans="1:19" x14ac:dyDescent="0.2">
      <c r="A464">
        <f t="shared" si="56"/>
        <v>1040111</v>
      </c>
      <c r="B464" s="15">
        <v>40</v>
      </c>
      <c r="C464" s="55">
        <v>1</v>
      </c>
      <c r="D464">
        <f t="shared" si="55"/>
        <v>11</v>
      </c>
      <c r="E464">
        <f t="shared" si="58"/>
        <v>1008111</v>
      </c>
      <c r="F464">
        <f>INDEX(索引!$P$5:$AC$12,MATCH($D464,索引!$M$5:$M$12,0),MATCH(F$6,索引!$P$4:$AC$4,0))*ROUND(VLOOKUP($B464,原始数值!$A:$E,F$2,0)*VLOOKUP($C464,索引!$A:$D,2,0)*VLOOKUP(D464,索引!$M:$X,索引!$T$1,0),F$3)</f>
        <v>42</v>
      </c>
      <c r="G464">
        <f>INDEX(索引!$P$5:$AC$12,MATCH($D464,索引!$M$5:$M$12,0),MATCH(G$6,索引!$P$4:$AC$4,0))*ROUND(VLOOKUP($B464,原始数值!$A:$E,G$2,0)*VLOOKUP($C464,索引!$A:$D,2,0),G$3)</f>
        <v>0</v>
      </c>
      <c r="H464">
        <f>INDEX(索引!$P$5:$AC$12,MATCH($D464,索引!$M$5:$M$12,0),MATCH(H$6,索引!$P$4:$AC$4,0))*ROUND(VLOOKUP($B464,原始数值!$A:$E,H$2,0)*VLOOKUP($C464,索引!$A:$D,2,0),H$3)</f>
        <v>0</v>
      </c>
      <c r="I464">
        <f>INDEX(索引!$P$5:$AC$12,MATCH($D464,索引!$M$5:$M$12,0),MATCH(I$6,索引!$P$4:$AC$4,0))*ROUND(VLOOKUP($B464,原始数值!$A:$E,I$2,0)*VLOOKUP($C464,索引!$A:$D,2,0),I$3)</f>
        <v>0</v>
      </c>
      <c r="J464">
        <f>VLOOKUP($D464,索引!$M:$U,J$2,0)</f>
        <v>2</v>
      </c>
      <c r="K464">
        <f>VLOOKUP($D464,索引!$M:$X,K$2,0)*(VLOOKUP($C464,索引!$A:$I,K$2-5,0)/100)</f>
        <v>0.1</v>
      </c>
      <c r="L464">
        <f>VLOOKUP($D464,索引!$M:$X,L$2,0)*(VLOOKUP($C464,索引!$A:$I,L$2-5,0)/100)</f>
        <v>0</v>
      </c>
      <c r="M464">
        <f>VLOOKUP($D464,索引!$M:$Y,M$2,0)*(VLOOKUP($C464,索引!$A:$J,M$2-5,0)/100)</f>
        <v>0</v>
      </c>
      <c r="N464">
        <f>VLOOKUP($D464,索引!$M:$Z,N$2,0)*(VLOOKUP($C464,索引!$A:$K,N$2-5,0)/100)</f>
        <v>0</v>
      </c>
      <c r="P464">
        <f t="shared" si="57"/>
        <v>1040111</v>
      </c>
      <c r="Q464" t="str">
        <f t="shared" si="59"/>
        <v>EquipName_1040111</v>
      </c>
      <c r="R464" t="str">
        <f>INDEX(索引!$AF$5:$AI$29,MATCH($B464,索引!$AE$5:$AE$29,0),MATCH($C464,索引!$AF$4:$AI$4))&amp;VLOOKUP($D464,索引!$M$4:$N$12,2,0)</f>
        <v>恶魔剑</v>
      </c>
      <c r="S464" t="str">
        <f>INDEX(索引!$AL$5:$AO$29,MATCH($B464,索引!$AK$5:$AK$29,0),MATCH($C464,索引!$AL$4:$AO$4))&amp;" "&amp;VLOOKUP($D464,索引!$M$4:$O$12,3,0)</f>
        <v>Devil Sword</v>
      </c>
    </row>
    <row r="465" spans="1:19" x14ac:dyDescent="0.2">
      <c r="A465">
        <f t="shared" si="56"/>
        <v>1040112</v>
      </c>
      <c r="B465" s="15">
        <v>40</v>
      </c>
      <c r="C465" s="55">
        <v>1</v>
      </c>
      <c r="D465">
        <f t="shared" si="55"/>
        <v>12</v>
      </c>
      <c r="E465">
        <f t="shared" si="58"/>
        <v>1008112</v>
      </c>
      <c r="F465">
        <f>INDEX(索引!$P$5:$AC$12,MATCH($D465,索引!$M$5:$M$12,0),MATCH(F$6,索引!$P$4:$AC$4,0))*ROUND(VLOOKUP($B465,原始数值!$A:$E,F$2,0)*VLOOKUP($C465,索引!$A:$D,2,0)*VLOOKUP(D465,索引!$M:$X,索引!$T$1,0),F$3)</f>
        <v>50</v>
      </c>
      <c r="G465">
        <f>INDEX(索引!$P$5:$AC$12,MATCH($D465,索引!$M$5:$M$12,0),MATCH(G$6,索引!$P$4:$AC$4,0))*ROUND(VLOOKUP($B465,原始数值!$A:$E,G$2,0)*VLOOKUP($C465,索引!$A:$D,2,0),G$3)</f>
        <v>0</v>
      </c>
      <c r="H465">
        <f>INDEX(索引!$P$5:$AC$12,MATCH($D465,索引!$M$5:$M$12,0),MATCH(H$6,索引!$P$4:$AC$4,0))*ROUND(VLOOKUP($B465,原始数值!$A:$E,H$2,0)*VLOOKUP($C465,索引!$A:$D,2,0),H$3)</f>
        <v>0</v>
      </c>
      <c r="I465">
        <f>INDEX(索引!$P$5:$AC$12,MATCH($D465,索引!$M$5:$M$12,0),MATCH(I$6,索引!$P$4:$AC$4,0))*ROUND(VLOOKUP($B465,原始数值!$A:$E,I$2,0)*VLOOKUP($C465,索引!$A:$D,2,0),I$3)</f>
        <v>0</v>
      </c>
      <c r="J465">
        <f>VLOOKUP($D465,索引!$M:$U,J$2,0)</f>
        <v>1</v>
      </c>
      <c r="K465">
        <f>VLOOKUP($D465,索引!$M:$X,K$2,0)*(VLOOKUP($C465,索引!$A:$I,K$2-5,0)/100)</f>
        <v>0</v>
      </c>
      <c r="L465">
        <f>VLOOKUP($D465,索引!$M:$X,L$2,0)*(VLOOKUP($C465,索引!$A:$I,L$2-5,0)/100)</f>
        <v>0</v>
      </c>
      <c r="M465">
        <f>VLOOKUP($D465,索引!$M:$Y,M$2,0)*(VLOOKUP($C465,索引!$A:$J,M$2-5,0)/100)</f>
        <v>30</v>
      </c>
      <c r="N465">
        <f>VLOOKUP($D465,索引!$M:$Z,N$2,0)*(VLOOKUP($C465,索引!$A:$K,N$2-5,0)/100)</f>
        <v>0</v>
      </c>
      <c r="P465">
        <f t="shared" si="57"/>
        <v>1040112</v>
      </c>
      <c r="Q465" t="str">
        <f t="shared" si="59"/>
        <v>EquipName_1040112</v>
      </c>
      <c r="R465" t="str">
        <f>INDEX(索引!$AF$5:$AI$29,MATCH($B465,索引!$AE$5:$AE$29,0),MATCH($C465,索引!$AF$4:$AI$4))&amp;VLOOKUP($D465,索引!$M$4:$N$12,2,0)</f>
        <v>恶魔杖</v>
      </c>
      <c r="S465" t="str">
        <f>INDEX(索引!$AL$5:$AO$29,MATCH($B465,索引!$AK$5:$AK$29,0),MATCH($C465,索引!$AL$4:$AO$4))&amp;" "&amp;VLOOKUP($D465,索引!$M$4:$O$12,3,0)</f>
        <v>Devil Staff</v>
      </c>
    </row>
    <row r="466" spans="1:19" x14ac:dyDescent="0.2">
      <c r="A466">
        <f t="shared" si="56"/>
        <v>1040113</v>
      </c>
      <c r="B466" s="15">
        <v>40</v>
      </c>
      <c r="C466" s="55">
        <v>1</v>
      </c>
      <c r="D466">
        <f t="shared" si="55"/>
        <v>13</v>
      </c>
      <c r="E466">
        <f t="shared" si="58"/>
        <v>1008113</v>
      </c>
      <c r="F466">
        <f>INDEX(索引!$P$5:$AC$12,MATCH($D466,索引!$M$5:$M$12,0),MATCH(F$6,索引!$P$4:$AC$4,0))*ROUND(VLOOKUP($B466,原始数值!$A:$E,F$2,0)*VLOOKUP($C466,索引!$A:$D,2,0)*VLOOKUP(D466,索引!$M:$X,索引!$T$1,0),F$3)</f>
        <v>46</v>
      </c>
      <c r="G466">
        <f>INDEX(索引!$P$5:$AC$12,MATCH($D466,索引!$M$5:$M$12,0),MATCH(G$6,索引!$P$4:$AC$4,0))*ROUND(VLOOKUP($B466,原始数值!$A:$E,G$2,0)*VLOOKUP($C466,索引!$A:$D,2,0),G$3)</f>
        <v>0</v>
      </c>
      <c r="H466">
        <f>INDEX(索引!$P$5:$AC$12,MATCH($D466,索引!$M$5:$M$12,0),MATCH(H$6,索引!$P$4:$AC$4,0))*ROUND(VLOOKUP($B466,原始数值!$A:$E,H$2,0)*VLOOKUP($C466,索引!$A:$D,2,0),H$3)</f>
        <v>0</v>
      </c>
      <c r="I466">
        <f>INDEX(索引!$P$5:$AC$12,MATCH($D466,索引!$M$5:$M$12,0),MATCH(I$6,索引!$P$4:$AC$4,0))*ROUND(VLOOKUP($B466,原始数值!$A:$E,I$2,0)*VLOOKUP($C466,索引!$A:$D,2,0),I$3)</f>
        <v>0</v>
      </c>
      <c r="J466">
        <f>VLOOKUP($D466,索引!$M:$U,J$2,0)</f>
        <v>1.75</v>
      </c>
      <c r="K466">
        <f>VLOOKUP($D466,索引!$M:$X,K$2,0)*(VLOOKUP($C466,索引!$A:$I,K$2-5,0)/100)</f>
        <v>0</v>
      </c>
      <c r="L466">
        <f>VLOOKUP($D466,索引!$M:$X,L$2,0)*(VLOOKUP($C466,索引!$A:$I,L$2-5,0)/100)</f>
        <v>40</v>
      </c>
      <c r="M466">
        <f>VLOOKUP($D466,索引!$M:$Y,M$2,0)*(VLOOKUP($C466,索引!$A:$J,M$2-5,0)/100)</f>
        <v>0</v>
      </c>
      <c r="N466">
        <f>VLOOKUP($D466,索引!$M:$Z,N$2,0)*(VLOOKUP($C466,索引!$A:$K,N$2-5,0)/100)</f>
        <v>0</v>
      </c>
      <c r="P466">
        <f t="shared" si="57"/>
        <v>1040113</v>
      </c>
      <c r="Q466" t="str">
        <f t="shared" si="59"/>
        <v>EquipName_1040113</v>
      </c>
      <c r="R466" t="str">
        <f>INDEX(索引!$AF$5:$AI$29,MATCH($B466,索引!$AE$5:$AE$29,0),MATCH($C466,索引!$AF$4:$AI$4))&amp;VLOOKUP($D466,索引!$M$4:$N$12,2,0)</f>
        <v>恶魔弓</v>
      </c>
      <c r="S466" t="str">
        <f>INDEX(索引!$AL$5:$AO$29,MATCH($B466,索引!$AK$5:$AK$29,0),MATCH($C466,索引!$AL$4:$AO$4))&amp;" "&amp;VLOOKUP($D466,索引!$M$4:$O$12,3,0)</f>
        <v>Devil Bow</v>
      </c>
    </row>
    <row r="467" spans="1:19" x14ac:dyDescent="0.2">
      <c r="A467">
        <f t="shared" si="56"/>
        <v>1040102</v>
      </c>
      <c r="B467" s="15">
        <v>40</v>
      </c>
      <c r="C467" s="55">
        <v>1</v>
      </c>
      <c r="D467">
        <f t="shared" si="55"/>
        <v>2</v>
      </c>
      <c r="E467">
        <f t="shared" si="58"/>
        <v>1008102</v>
      </c>
      <c r="F467">
        <f>INDEX(索引!$P$5:$AC$12,MATCH($D467,索引!$M$5:$M$12,0),MATCH(F$6,索引!$P$4:$AC$4,0))*ROUND(VLOOKUP($B467,原始数值!$A:$E,F$2,0)*VLOOKUP($C467,索引!$A:$D,2,0)*VLOOKUP(D467,索引!$M:$X,索引!$T$1,0),F$3)</f>
        <v>0</v>
      </c>
      <c r="G467">
        <f>INDEX(索引!$P$5:$AC$12,MATCH($D467,索引!$M$5:$M$12,0),MATCH(G$6,索引!$P$4:$AC$4,0))*ROUND(VLOOKUP($B467,原始数值!$A:$E,G$2,0)*VLOOKUP($C467,索引!$A:$D,2,0),G$3)</f>
        <v>220</v>
      </c>
      <c r="H467">
        <f>INDEX(索引!$P$5:$AC$12,MATCH($D467,索引!$M$5:$M$12,0),MATCH(H$6,索引!$P$4:$AC$4,0))*ROUND(VLOOKUP($B467,原始数值!$A:$E,H$2,0)*VLOOKUP($C467,索引!$A:$D,2,0),H$3)</f>
        <v>0</v>
      </c>
      <c r="I467">
        <f>INDEX(索引!$P$5:$AC$12,MATCH($D467,索引!$M$5:$M$12,0),MATCH(I$6,索引!$P$4:$AC$4,0))*ROUND(VLOOKUP($B467,原始数值!$A:$E,I$2,0)*VLOOKUP($C467,索引!$A:$D,2,0),I$3)</f>
        <v>0</v>
      </c>
      <c r="J467">
        <f>VLOOKUP($D467,索引!$M:$U,J$2,0)</f>
        <v>0</v>
      </c>
      <c r="K467">
        <f>VLOOKUP($D467,索引!$M:$X,K$2,0)*(VLOOKUP($C467,索引!$A:$I,K$2-5,0)/100)</f>
        <v>0</v>
      </c>
      <c r="L467">
        <f>VLOOKUP($D467,索引!$M:$X,L$2,0)*(VLOOKUP($C467,索引!$A:$I,L$2-5,0)/100)</f>
        <v>0</v>
      </c>
      <c r="M467">
        <f>VLOOKUP($D467,索引!$M:$Y,M$2,0)*(VLOOKUP($C467,索引!$A:$J,M$2-5,0)/100)</f>
        <v>0</v>
      </c>
      <c r="N467">
        <f>VLOOKUP($D467,索引!$M:$Z,N$2,0)*(VLOOKUP($C467,索引!$A:$K,N$2-5,0)/100)</f>
        <v>0</v>
      </c>
      <c r="P467">
        <f t="shared" si="57"/>
        <v>1040102</v>
      </c>
      <c r="Q467" t="str">
        <f t="shared" si="59"/>
        <v>EquipName_1040102</v>
      </c>
      <c r="R467" t="str">
        <f>INDEX(索引!$AF$5:$AI$29,MATCH($B467,索引!$AE$5:$AE$29,0),MATCH($C467,索引!$AF$4:$AI$4))&amp;VLOOKUP($D467,索引!$M$4:$N$12,2,0)</f>
        <v>恶魔护甲</v>
      </c>
      <c r="S467" t="str">
        <f>INDEX(索引!$AL$5:$AO$29,MATCH($B467,索引!$AK$5:$AK$29,0),MATCH($C467,索引!$AL$4:$AO$4))&amp;" "&amp;VLOOKUP($D467,索引!$M$4:$O$12,3,0)</f>
        <v>Devil Armor</v>
      </c>
    </row>
    <row r="468" spans="1:19" x14ac:dyDescent="0.2">
      <c r="A468">
        <f t="shared" si="56"/>
        <v>1040103</v>
      </c>
      <c r="B468" s="15">
        <v>40</v>
      </c>
      <c r="C468" s="55">
        <v>1</v>
      </c>
      <c r="D468">
        <f t="shared" si="55"/>
        <v>3</v>
      </c>
      <c r="E468">
        <f t="shared" si="58"/>
        <v>1008103</v>
      </c>
      <c r="F468">
        <f>INDEX(索引!$P$5:$AC$12,MATCH($D468,索引!$M$5:$M$12,0),MATCH(F$6,索引!$P$4:$AC$4,0))*ROUND(VLOOKUP($B468,原始数值!$A:$E,F$2,0)*VLOOKUP($C468,索引!$A:$D,2,0)*VLOOKUP(D468,索引!$M:$X,索引!$T$1,0),F$3)</f>
        <v>0</v>
      </c>
      <c r="G468">
        <f>INDEX(索引!$P$5:$AC$12,MATCH($D468,索引!$M$5:$M$12,0),MATCH(G$6,索引!$P$4:$AC$4,0))*ROUND(VLOOKUP($B468,原始数值!$A:$E,G$2,0)*VLOOKUP($C468,索引!$A:$D,2,0),G$3)</f>
        <v>0</v>
      </c>
      <c r="H468">
        <f>INDEX(索引!$P$5:$AC$12,MATCH($D468,索引!$M$5:$M$12,0),MATCH(H$6,索引!$P$4:$AC$4,0))*ROUND(VLOOKUP($B468,原始数值!$A:$E,H$2,0)*VLOOKUP($C468,索引!$A:$D,2,0),H$3)</f>
        <v>123</v>
      </c>
      <c r="I468">
        <f>INDEX(索引!$P$5:$AC$12,MATCH($D468,索引!$M$5:$M$12,0),MATCH(I$6,索引!$P$4:$AC$4,0))*ROUND(VLOOKUP($B468,原始数值!$A:$E,I$2,0)*VLOOKUP($C468,索引!$A:$D,2,0),I$3)</f>
        <v>0</v>
      </c>
      <c r="J468">
        <f>VLOOKUP($D468,索引!$M:$U,J$2,0)</f>
        <v>0</v>
      </c>
      <c r="K468">
        <f>VLOOKUP($D468,索引!$M:$X,K$2,0)*(VLOOKUP($C468,索引!$A:$I,K$2-5,0)/100)</f>
        <v>0</v>
      </c>
      <c r="L468">
        <f>VLOOKUP($D468,索引!$M:$X,L$2,0)*(VLOOKUP($C468,索引!$A:$I,L$2-5,0)/100)</f>
        <v>0</v>
      </c>
      <c r="M468">
        <f>VLOOKUP($D468,索引!$M:$Y,M$2,0)*(VLOOKUP($C468,索引!$A:$J,M$2-5,0)/100)</f>
        <v>0</v>
      </c>
      <c r="N468">
        <f>VLOOKUP($D468,索引!$M:$Z,N$2,0)*(VLOOKUP($C468,索引!$A:$K,N$2-5,0)/100)</f>
        <v>0</v>
      </c>
      <c r="P468">
        <f t="shared" si="57"/>
        <v>1040103</v>
      </c>
      <c r="Q468" t="str">
        <f t="shared" si="59"/>
        <v>EquipName_1040103</v>
      </c>
      <c r="R468" t="str">
        <f>INDEX(索引!$AF$5:$AI$29,MATCH($B468,索引!$AE$5:$AE$29,0),MATCH($C468,索引!$AF$4:$AI$4))&amp;VLOOKUP($D468,索引!$M$4:$N$12,2,0)</f>
        <v>恶魔头盔</v>
      </c>
      <c r="S468" t="str">
        <f>INDEX(索引!$AL$5:$AO$29,MATCH($B468,索引!$AK$5:$AK$29,0),MATCH($C468,索引!$AL$4:$AO$4))&amp;" "&amp;VLOOKUP($D468,索引!$M$4:$O$12,3,0)</f>
        <v>Devil Helmet</v>
      </c>
    </row>
    <row r="469" spans="1:19" x14ac:dyDescent="0.2">
      <c r="A469">
        <f t="shared" si="56"/>
        <v>1040104</v>
      </c>
      <c r="B469" s="15">
        <v>40</v>
      </c>
      <c r="C469" s="55">
        <v>1</v>
      </c>
      <c r="D469">
        <f t="shared" si="55"/>
        <v>4</v>
      </c>
      <c r="E469">
        <f t="shared" si="58"/>
        <v>1008104</v>
      </c>
      <c r="F469">
        <f>INDEX(索引!$P$5:$AC$12,MATCH($D469,索引!$M$5:$M$12,0),MATCH(F$6,索引!$P$4:$AC$4,0))*ROUND(VLOOKUP($B469,原始数值!$A:$E,F$2,0)*VLOOKUP($C469,索引!$A:$D,2,0)*VLOOKUP(D469,索引!$M:$X,索引!$T$1,0),F$3)</f>
        <v>0</v>
      </c>
      <c r="G469">
        <f>INDEX(索引!$P$5:$AC$12,MATCH($D469,索引!$M$5:$M$12,0),MATCH(G$6,索引!$P$4:$AC$4,0))*ROUND(VLOOKUP($B469,原始数值!$A:$E,G$2,0)*VLOOKUP($C469,索引!$A:$D,2,0),G$3)</f>
        <v>0</v>
      </c>
      <c r="H469">
        <f>INDEX(索引!$P$5:$AC$12,MATCH($D469,索引!$M$5:$M$12,0),MATCH(H$6,索引!$P$4:$AC$4,0))*ROUND(VLOOKUP($B469,原始数值!$A:$E,H$2,0)*VLOOKUP($C469,索引!$A:$D,2,0),H$3)</f>
        <v>0</v>
      </c>
      <c r="I469">
        <f>INDEX(索引!$P$5:$AC$12,MATCH($D469,索引!$M$5:$M$12,0),MATCH(I$6,索引!$P$4:$AC$4,0))*ROUND(VLOOKUP($B469,原始数值!$A:$E,I$2,0)*VLOOKUP($C469,索引!$A:$D,2,0),I$3)</f>
        <v>20</v>
      </c>
      <c r="J469">
        <f>VLOOKUP($D469,索引!$M:$U,J$2,0)</f>
        <v>0</v>
      </c>
      <c r="K469">
        <f>VLOOKUP($D469,索引!$M:$X,K$2,0)*(VLOOKUP($C469,索引!$A:$I,K$2-5,0)/100)</f>
        <v>0</v>
      </c>
      <c r="L469">
        <f>VLOOKUP($D469,索引!$M:$X,L$2,0)*(VLOOKUP($C469,索引!$A:$I,L$2-5,0)/100)</f>
        <v>0</v>
      </c>
      <c r="M469">
        <f>VLOOKUP($D469,索引!$M:$Y,M$2,0)*(VLOOKUP($C469,索引!$A:$J,M$2-5,0)/100)</f>
        <v>0</v>
      </c>
      <c r="N469">
        <f>VLOOKUP($D469,索引!$M:$Z,N$2,0)*(VLOOKUP($C469,索引!$A:$K,N$2-5,0)/100)</f>
        <v>0</v>
      </c>
      <c r="P469">
        <f t="shared" si="57"/>
        <v>1040104</v>
      </c>
      <c r="Q469" t="str">
        <f t="shared" si="59"/>
        <v>EquipName_1040104</v>
      </c>
      <c r="R469" t="str">
        <f>INDEX(索引!$AF$5:$AI$29,MATCH($B469,索引!$AE$5:$AE$29,0),MATCH($C469,索引!$AF$4:$AI$4))&amp;VLOOKUP($D469,索引!$M$4:$N$12,2,0)</f>
        <v>恶魔鞋子</v>
      </c>
      <c r="S469" t="str">
        <f>INDEX(索引!$AL$5:$AO$29,MATCH($B469,索引!$AK$5:$AK$29,0),MATCH($C469,索引!$AL$4:$AO$4))&amp;" "&amp;VLOOKUP($D469,索引!$M$4:$O$12,3,0)</f>
        <v>Devil Boots</v>
      </c>
    </row>
    <row r="470" spans="1:19" x14ac:dyDescent="0.2">
      <c r="A470">
        <f t="shared" si="56"/>
        <v>1040211</v>
      </c>
      <c r="B470" s="15">
        <v>40</v>
      </c>
      <c r="C470" s="14">
        <f t="shared" ref="C470:C487" si="60">C464+1</f>
        <v>2</v>
      </c>
      <c r="D470">
        <f t="shared" si="55"/>
        <v>11</v>
      </c>
      <c r="E470">
        <f t="shared" si="58"/>
        <v>1008211</v>
      </c>
      <c r="F470">
        <f>INDEX(索引!$P$5:$AC$12,MATCH($D470,索引!$M$5:$M$12,0),MATCH(F$6,索引!$P$4:$AC$4,0))*ROUND(VLOOKUP($B470,原始数值!$A:$E,F$2,0)*VLOOKUP($C470,索引!$A:$D,2,0)*VLOOKUP(D470,索引!$M:$X,索引!$T$1,0),F$3)</f>
        <v>83</v>
      </c>
      <c r="G470">
        <f>INDEX(索引!$P$5:$AC$12,MATCH($D470,索引!$M$5:$M$12,0),MATCH(G$6,索引!$P$4:$AC$4,0))*ROUND(VLOOKUP($B470,原始数值!$A:$E,G$2,0)*VLOOKUP($C470,索引!$A:$D,2,0),G$3)</f>
        <v>0</v>
      </c>
      <c r="H470">
        <f>INDEX(索引!$P$5:$AC$12,MATCH($D470,索引!$M$5:$M$12,0),MATCH(H$6,索引!$P$4:$AC$4,0))*ROUND(VLOOKUP($B470,原始数值!$A:$E,H$2,0)*VLOOKUP($C470,索引!$A:$D,2,0),H$3)</f>
        <v>0</v>
      </c>
      <c r="I470">
        <f>INDEX(索引!$P$5:$AC$12,MATCH($D470,索引!$M$5:$M$12,0),MATCH(I$6,索引!$P$4:$AC$4,0))*ROUND(VLOOKUP($B470,原始数值!$A:$E,I$2,0)*VLOOKUP($C470,索引!$A:$D,2,0),I$3)</f>
        <v>0</v>
      </c>
      <c r="J470">
        <f>VLOOKUP($D470,索引!$M:$U,J$2,0)</f>
        <v>2</v>
      </c>
      <c r="K470">
        <f>VLOOKUP($D470,索引!$M:$X,K$2,0)*(VLOOKUP($C470,索引!$A:$I,K$2-5,0)/100)</f>
        <v>0.15000000000000002</v>
      </c>
      <c r="L470">
        <f>VLOOKUP($D470,索引!$M:$X,L$2,0)*(VLOOKUP($C470,索引!$A:$I,L$2-5,0)/100)</f>
        <v>0</v>
      </c>
      <c r="M470">
        <f>VLOOKUP($D470,索引!$M:$Y,M$2,0)*(VLOOKUP($C470,索引!$A:$J,M$2-5,0)/100)</f>
        <v>0</v>
      </c>
      <c r="N470">
        <f>VLOOKUP($D470,索引!$M:$Z,N$2,0)*(VLOOKUP($C470,索引!$A:$K,N$2-5,0)/100)</f>
        <v>0</v>
      </c>
      <c r="P470">
        <f t="shared" si="57"/>
        <v>1040211</v>
      </c>
      <c r="Q470" t="str">
        <f t="shared" si="59"/>
        <v>EquipName_1040211</v>
      </c>
      <c r="R470" t="str">
        <f>INDEX(索引!$AF$5:$AI$29,MATCH($B470,索引!$AE$5:$AE$29,0),MATCH($C470,索引!$AF$4:$AI$4))&amp;VLOOKUP($D470,索引!$M$4:$N$12,2,0)</f>
        <v>恶魔剑</v>
      </c>
      <c r="S470" t="str">
        <f>INDEX(索引!$AL$5:$AO$29,MATCH($B470,索引!$AK$5:$AK$29,0),MATCH($C470,索引!$AL$4:$AO$4))&amp;" "&amp;VLOOKUP($D470,索引!$M$4:$O$12,3,0)</f>
        <v>Devil Sword</v>
      </c>
    </row>
    <row r="471" spans="1:19" x14ac:dyDescent="0.2">
      <c r="A471">
        <f t="shared" si="56"/>
        <v>1040212</v>
      </c>
      <c r="B471" s="15">
        <v>40</v>
      </c>
      <c r="C471" s="14">
        <f t="shared" si="60"/>
        <v>2</v>
      </c>
      <c r="D471">
        <f t="shared" si="55"/>
        <v>12</v>
      </c>
      <c r="E471">
        <f t="shared" si="58"/>
        <v>1008212</v>
      </c>
      <c r="F471">
        <f>INDEX(索引!$P$5:$AC$12,MATCH($D471,索引!$M$5:$M$12,0),MATCH(F$6,索引!$P$4:$AC$4,0))*ROUND(VLOOKUP($B471,原始数值!$A:$E,F$2,0)*VLOOKUP($C471,索引!$A:$D,2,0)*VLOOKUP(D471,索引!$M:$X,索引!$T$1,0),F$3)</f>
        <v>100</v>
      </c>
      <c r="G471">
        <f>INDEX(索引!$P$5:$AC$12,MATCH($D471,索引!$M$5:$M$12,0),MATCH(G$6,索引!$P$4:$AC$4,0))*ROUND(VLOOKUP($B471,原始数值!$A:$E,G$2,0)*VLOOKUP($C471,索引!$A:$D,2,0),G$3)</f>
        <v>0</v>
      </c>
      <c r="H471">
        <f>INDEX(索引!$P$5:$AC$12,MATCH($D471,索引!$M$5:$M$12,0),MATCH(H$6,索引!$P$4:$AC$4,0))*ROUND(VLOOKUP($B471,原始数值!$A:$E,H$2,0)*VLOOKUP($C471,索引!$A:$D,2,0),H$3)</f>
        <v>0</v>
      </c>
      <c r="I471">
        <f>INDEX(索引!$P$5:$AC$12,MATCH($D471,索引!$M$5:$M$12,0),MATCH(I$6,索引!$P$4:$AC$4,0))*ROUND(VLOOKUP($B471,原始数值!$A:$E,I$2,0)*VLOOKUP($C471,索引!$A:$D,2,0),I$3)</f>
        <v>0</v>
      </c>
      <c r="J471">
        <f>VLOOKUP($D471,索引!$M:$U,J$2,0)</f>
        <v>1</v>
      </c>
      <c r="K471">
        <f>VLOOKUP($D471,索引!$M:$X,K$2,0)*(VLOOKUP($C471,索引!$A:$I,K$2-5,0)/100)</f>
        <v>0</v>
      </c>
      <c r="L471">
        <f>VLOOKUP($D471,索引!$M:$X,L$2,0)*(VLOOKUP($C471,索引!$A:$I,L$2-5,0)/100)</f>
        <v>0</v>
      </c>
      <c r="M471">
        <f>VLOOKUP($D471,索引!$M:$Y,M$2,0)*(VLOOKUP($C471,索引!$A:$J,M$2-5,0)/100)</f>
        <v>36</v>
      </c>
      <c r="N471">
        <f>VLOOKUP($D471,索引!$M:$Z,N$2,0)*(VLOOKUP($C471,索引!$A:$K,N$2-5,0)/100)</f>
        <v>0</v>
      </c>
      <c r="P471">
        <f t="shared" si="57"/>
        <v>1040212</v>
      </c>
      <c r="Q471" t="str">
        <f t="shared" si="59"/>
        <v>EquipName_1040212</v>
      </c>
      <c r="R471" t="str">
        <f>INDEX(索引!$AF$5:$AI$29,MATCH($B471,索引!$AE$5:$AE$29,0),MATCH($C471,索引!$AF$4:$AI$4))&amp;VLOOKUP($D471,索引!$M$4:$N$12,2,0)</f>
        <v>恶魔杖</v>
      </c>
      <c r="S471" t="str">
        <f>INDEX(索引!$AL$5:$AO$29,MATCH($B471,索引!$AK$5:$AK$29,0),MATCH($C471,索引!$AL$4:$AO$4))&amp;" "&amp;VLOOKUP($D471,索引!$M$4:$O$12,3,0)</f>
        <v>Devil Staff</v>
      </c>
    </row>
    <row r="472" spans="1:19" x14ac:dyDescent="0.2">
      <c r="A472">
        <f t="shared" si="56"/>
        <v>1040213</v>
      </c>
      <c r="B472" s="15">
        <v>40</v>
      </c>
      <c r="C472" s="14">
        <f t="shared" si="60"/>
        <v>2</v>
      </c>
      <c r="D472">
        <f t="shared" si="55"/>
        <v>13</v>
      </c>
      <c r="E472">
        <f t="shared" si="58"/>
        <v>1008213</v>
      </c>
      <c r="F472">
        <f>INDEX(索引!$P$5:$AC$12,MATCH($D472,索引!$M$5:$M$12,0),MATCH(F$6,索引!$P$4:$AC$4,0))*ROUND(VLOOKUP($B472,原始数值!$A:$E,F$2,0)*VLOOKUP($C472,索引!$A:$D,2,0)*VLOOKUP(D472,索引!$M:$X,索引!$T$1,0),F$3)</f>
        <v>91</v>
      </c>
      <c r="G472">
        <f>INDEX(索引!$P$5:$AC$12,MATCH($D472,索引!$M$5:$M$12,0),MATCH(G$6,索引!$P$4:$AC$4,0))*ROUND(VLOOKUP($B472,原始数值!$A:$E,G$2,0)*VLOOKUP($C472,索引!$A:$D,2,0),G$3)</f>
        <v>0</v>
      </c>
      <c r="H472">
        <f>INDEX(索引!$P$5:$AC$12,MATCH($D472,索引!$M$5:$M$12,0),MATCH(H$6,索引!$P$4:$AC$4,0))*ROUND(VLOOKUP($B472,原始数值!$A:$E,H$2,0)*VLOOKUP($C472,索引!$A:$D,2,0),H$3)</f>
        <v>0</v>
      </c>
      <c r="I472">
        <f>INDEX(索引!$P$5:$AC$12,MATCH($D472,索引!$M$5:$M$12,0),MATCH(I$6,索引!$P$4:$AC$4,0))*ROUND(VLOOKUP($B472,原始数值!$A:$E,I$2,0)*VLOOKUP($C472,索引!$A:$D,2,0),I$3)</f>
        <v>0</v>
      </c>
      <c r="J472">
        <f>VLOOKUP($D472,索引!$M:$U,J$2,0)</f>
        <v>1.75</v>
      </c>
      <c r="K472">
        <f>VLOOKUP($D472,索引!$M:$X,K$2,0)*(VLOOKUP($C472,索引!$A:$I,K$2-5,0)/100)</f>
        <v>0</v>
      </c>
      <c r="L472">
        <f>VLOOKUP($D472,索引!$M:$X,L$2,0)*(VLOOKUP($C472,索引!$A:$I,L$2-5,0)/100)</f>
        <v>48</v>
      </c>
      <c r="M472">
        <f>VLOOKUP($D472,索引!$M:$Y,M$2,0)*(VLOOKUP($C472,索引!$A:$J,M$2-5,0)/100)</f>
        <v>0</v>
      </c>
      <c r="N472">
        <f>VLOOKUP($D472,索引!$M:$Z,N$2,0)*(VLOOKUP($C472,索引!$A:$K,N$2-5,0)/100)</f>
        <v>0</v>
      </c>
      <c r="P472">
        <f t="shared" si="57"/>
        <v>1040213</v>
      </c>
      <c r="Q472" t="str">
        <f t="shared" si="59"/>
        <v>EquipName_1040213</v>
      </c>
      <c r="R472" t="str">
        <f>INDEX(索引!$AF$5:$AI$29,MATCH($B472,索引!$AE$5:$AE$29,0),MATCH($C472,索引!$AF$4:$AI$4))&amp;VLOOKUP($D472,索引!$M$4:$N$12,2,0)</f>
        <v>恶魔弓</v>
      </c>
      <c r="S472" t="str">
        <f>INDEX(索引!$AL$5:$AO$29,MATCH($B472,索引!$AK$5:$AK$29,0),MATCH($C472,索引!$AL$4:$AO$4))&amp;" "&amp;VLOOKUP($D472,索引!$M$4:$O$12,3,0)</f>
        <v>Devil Bow</v>
      </c>
    </row>
    <row r="473" spans="1:19" x14ac:dyDescent="0.2">
      <c r="A473">
        <f t="shared" si="56"/>
        <v>1040202</v>
      </c>
      <c r="B473" s="15">
        <v>40</v>
      </c>
      <c r="C473" s="14">
        <f t="shared" si="60"/>
        <v>2</v>
      </c>
      <c r="D473">
        <f t="shared" si="55"/>
        <v>2</v>
      </c>
      <c r="E473">
        <f t="shared" si="58"/>
        <v>1008202</v>
      </c>
      <c r="F473">
        <f>INDEX(索引!$P$5:$AC$12,MATCH($D473,索引!$M$5:$M$12,0),MATCH(F$6,索引!$P$4:$AC$4,0))*ROUND(VLOOKUP($B473,原始数值!$A:$E,F$2,0)*VLOOKUP($C473,索引!$A:$D,2,0)*VLOOKUP(D473,索引!$M:$X,索引!$T$1,0),F$3)</f>
        <v>0</v>
      </c>
      <c r="G473">
        <f>INDEX(索引!$P$5:$AC$12,MATCH($D473,索引!$M$5:$M$12,0),MATCH(G$6,索引!$P$4:$AC$4,0))*ROUND(VLOOKUP($B473,原始数值!$A:$E,G$2,0)*VLOOKUP($C473,索引!$A:$D,2,0),G$3)</f>
        <v>440</v>
      </c>
      <c r="H473">
        <f>INDEX(索引!$P$5:$AC$12,MATCH($D473,索引!$M$5:$M$12,0),MATCH(H$6,索引!$P$4:$AC$4,0))*ROUND(VLOOKUP($B473,原始数值!$A:$E,H$2,0)*VLOOKUP($C473,索引!$A:$D,2,0),H$3)</f>
        <v>0</v>
      </c>
      <c r="I473">
        <f>INDEX(索引!$P$5:$AC$12,MATCH($D473,索引!$M$5:$M$12,0),MATCH(I$6,索引!$P$4:$AC$4,0))*ROUND(VLOOKUP($B473,原始数值!$A:$E,I$2,0)*VLOOKUP($C473,索引!$A:$D,2,0),I$3)</f>
        <v>0</v>
      </c>
      <c r="J473">
        <f>VLOOKUP($D473,索引!$M:$U,J$2,0)</f>
        <v>0</v>
      </c>
      <c r="K473">
        <f>VLOOKUP($D473,索引!$M:$X,K$2,0)*(VLOOKUP($C473,索引!$A:$I,K$2-5,0)/100)</f>
        <v>0</v>
      </c>
      <c r="L473">
        <f>VLOOKUP($D473,索引!$M:$X,L$2,0)*(VLOOKUP($C473,索引!$A:$I,L$2-5,0)/100)</f>
        <v>0</v>
      </c>
      <c r="M473">
        <f>VLOOKUP($D473,索引!$M:$Y,M$2,0)*(VLOOKUP($C473,索引!$A:$J,M$2-5,0)/100)</f>
        <v>0</v>
      </c>
      <c r="N473">
        <f>VLOOKUP($D473,索引!$M:$Z,N$2,0)*(VLOOKUP($C473,索引!$A:$K,N$2-5,0)/100)</f>
        <v>0</v>
      </c>
      <c r="P473">
        <f t="shared" si="57"/>
        <v>1040202</v>
      </c>
      <c r="Q473" t="str">
        <f t="shared" si="59"/>
        <v>EquipName_1040202</v>
      </c>
      <c r="R473" t="str">
        <f>INDEX(索引!$AF$5:$AI$29,MATCH($B473,索引!$AE$5:$AE$29,0),MATCH($C473,索引!$AF$4:$AI$4))&amp;VLOOKUP($D473,索引!$M$4:$N$12,2,0)</f>
        <v>恶魔护甲</v>
      </c>
      <c r="S473" t="str">
        <f>INDEX(索引!$AL$5:$AO$29,MATCH($B473,索引!$AK$5:$AK$29,0),MATCH($C473,索引!$AL$4:$AO$4))&amp;" "&amp;VLOOKUP($D473,索引!$M$4:$O$12,3,0)</f>
        <v>Devil Armor</v>
      </c>
    </row>
    <row r="474" spans="1:19" x14ac:dyDescent="0.2">
      <c r="A474">
        <f t="shared" si="56"/>
        <v>1040203</v>
      </c>
      <c r="B474" s="15">
        <v>40</v>
      </c>
      <c r="C474" s="14">
        <f t="shared" si="60"/>
        <v>2</v>
      </c>
      <c r="D474">
        <f t="shared" si="55"/>
        <v>3</v>
      </c>
      <c r="E474">
        <f t="shared" si="58"/>
        <v>1008203</v>
      </c>
      <c r="F474">
        <f>INDEX(索引!$P$5:$AC$12,MATCH($D474,索引!$M$5:$M$12,0),MATCH(F$6,索引!$P$4:$AC$4,0))*ROUND(VLOOKUP($B474,原始数值!$A:$E,F$2,0)*VLOOKUP($C474,索引!$A:$D,2,0)*VLOOKUP(D474,索引!$M:$X,索引!$T$1,0),F$3)</f>
        <v>0</v>
      </c>
      <c r="G474">
        <f>INDEX(索引!$P$5:$AC$12,MATCH($D474,索引!$M$5:$M$12,0),MATCH(G$6,索引!$P$4:$AC$4,0))*ROUND(VLOOKUP($B474,原始数值!$A:$E,G$2,0)*VLOOKUP($C474,索引!$A:$D,2,0),G$3)</f>
        <v>0</v>
      </c>
      <c r="H474">
        <f>INDEX(索引!$P$5:$AC$12,MATCH($D474,索引!$M$5:$M$12,0),MATCH(H$6,索引!$P$4:$AC$4,0))*ROUND(VLOOKUP($B474,原始数值!$A:$E,H$2,0)*VLOOKUP($C474,索引!$A:$D,2,0),H$3)</f>
        <v>246</v>
      </c>
      <c r="I474">
        <f>INDEX(索引!$P$5:$AC$12,MATCH($D474,索引!$M$5:$M$12,0),MATCH(I$6,索引!$P$4:$AC$4,0))*ROUND(VLOOKUP($B474,原始数值!$A:$E,I$2,0)*VLOOKUP($C474,索引!$A:$D,2,0),I$3)</f>
        <v>0</v>
      </c>
      <c r="J474">
        <f>VLOOKUP($D474,索引!$M:$U,J$2,0)</f>
        <v>0</v>
      </c>
      <c r="K474">
        <f>VLOOKUP($D474,索引!$M:$X,K$2,0)*(VLOOKUP($C474,索引!$A:$I,K$2-5,0)/100)</f>
        <v>0</v>
      </c>
      <c r="L474">
        <f>VLOOKUP($D474,索引!$M:$X,L$2,0)*(VLOOKUP($C474,索引!$A:$I,L$2-5,0)/100)</f>
        <v>0</v>
      </c>
      <c r="M474">
        <f>VLOOKUP($D474,索引!$M:$Y,M$2,0)*(VLOOKUP($C474,索引!$A:$J,M$2-5,0)/100)</f>
        <v>0</v>
      </c>
      <c r="N474">
        <f>VLOOKUP($D474,索引!$M:$Z,N$2,0)*(VLOOKUP($C474,索引!$A:$K,N$2-5,0)/100)</f>
        <v>0</v>
      </c>
      <c r="P474">
        <f t="shared" si="57"/>
        <v>1040203</v>
      </c>
      <c r="Q474" t="str">
        <f t="shared" si="59"/>
        <v>EquipName_1040203</v>
      </c>
      <c r="R474" t="str">
        <f>INDEX(索引!$AF$5:$AI$29,MATCH($B474,索引!$AE$5:$AE$29,0),MATCH($C474,索引!$AF$4:$AI$4))&amp;VLOOKUP($D474,索引!$M$4:$N$12,2,0)</f>
        <v>恶魔头盔</v>
      </c>
      <c r="S474" t="str">
        <f>INDEX(索引!$AL$5:$AO$29,MATCH($B474,索引!$AK$5:$AK$29,0),MATCH($C474,索引!$AL$4:$AO$4))&amp;" "&amp;VLOOKUP($D474,索引!$M$4:$O$12,3,0)</f>
        <v>Devil Helmet</v>
      </c>
    </row>
    <row r="475" spans="1:19" x14ac:dyDescent="0.2">
      <c r="A475">
        <f t="shared" si="56"/>
        <v>1040204</v>
      </c>
      <c r="B475" s="15">
        <v>40</v>
      </c>
      <c r="C475" s="14">
        <f t="shared" si="60"/>
        <v>2</v>
      </c>
      <c r="D475">
        <f t="shared" si="55"/>
        <v>4</v>
      </c>
      <c r="E475">
        <f t="shared" si="58"/>
        <v>1008204</v>
      </c>
      <c r="F475">
        <f>INDEX(索引!$P$5:$AC$12,MATCH($D475,索引!$M$5:$M$12,0),MATCH(F$6,索引!$P$4:$AC$4,0))*ROUND(VLOOKUP($B475,原始数值!$A:$E,F$2,0)*VLOOKUP($C475,索引!$A:$D,2,0)*VLOOKUP(D475,索引!$M:$X,索引!$T$1,0),F$3)</f>
        <v>0</v>
      </c>
      <c r="G475">
        <f>INDEX(索引!$P$5:$AC$12,MATCH($D475,索引!$M$5:$M$12,0),MATCH(G$6,索引!$P$4:$AC$4,0))*ROUND(VLOOKUP($B475,原始数值!$A:$E,G$2,0)*VLOOKUP($C475,索引!$A:$D,2,0),G$3)</f>
        <v>0</v>
      </c>
      <c r="H475">
        <f>INDEX(索引!$P$5:$AC$12,MATCH($D475,索引!$M$5:$M$12,0),MATCH(H$6,索引!$P$4:$AC$4,0))*ROUND(VLOOKUP($B475,原始数值!$A:$E,H$2,0)*VLOOKUP($C475,索引!$A:$D,2,0),H$3)</f>
        <v>0</v>
      </c>
      <c r="I475">
        <f>INDEX(索引!$P$5:$AC$12,MATCH($D475,索引!$M$5:$M$12,0),MATCH(I$6,索引!$P$4:$AC$4,0))*ROUND(VLOOKUP($B475,原始数值!$A:$E,I$2,0)*VLOOKUP($C475,索引!$A:$D,2,0),I$3)</f>
        <v>40</v>
      </c>
      <c r="J475">
        <f>VLOOKUP($D475,索引!$M:$U,J$2,0)</f>
        <v>0</v>
      </c>
      <c r="K475">
        <f>VLOOKUP($D475,索引!$M:$X,K$2,0)*(VLOOKUP($C475,索引!$A:$I,K$2-5,0)/100)</f>
        <v>0</v>
      </c>
      <c r="L475">
        <f>VLOOKUP($D475,索引!$M:$X,L$2,0)*(VLOOKUP($C475,索引!$A:$I,L$2-5,0)/100)</f>
        <v>0</v>
      </c>
      <c r="M475">
        <f>VLOOKUP($D475,索引!$M:$Y,M$2,0)*(VLOOKUP($C475,索引!$A:$J,M$2-5,0)/100)</f>
        <v>0</v>
      </c>
      <c r="N475">
        <f>VLOOKUP($D475,索引!$M:$Z,N$2,0)*(VLOOKUP($C475,索引!$A:$K,N$2-5,0)/100)</f>
        <v>0</v>
      </c>
      <c r="P475">
        <f t="shared" si="57"/>
        <v>1040204</v>
      </c>
      <c r="Q475" t="str">
        <f t="shared" si="59"/>
        <v>EquipName_1040204</v>
      </c>
      <c r="R475" t="str">
        <f>INDEX(索引!$AF$5:$AI$29,MATCH($B475,索引!$AE$5:$AE$29,0),MATCH($C475,索引!$AF$4:$AI$4))&amp;VLOOKUP($D475,索引!$M$4:$N$12,2,0)</f>
        <v>恶魔鞋子</v>
      </c>
      <c r="S475" t="str">
        <f>INDEX(索引!$AL$5:$AO$29,MATCH($B475,索引!$AK$5:$AK$29,0),MATCH($C475,索引!$AL$4:$AO$4))&amp;" "&amp;VLOOKUP($D475,索引!$M$4:$O$12,3,0)</f>
        <v>Devil Boots</v>
      </c>
    </row>
    <row r="476" spans="1:19" x14ac:dyDescent="0.2">
      <c r="A476">
        <f t="shared" si="56"/>
        <v>1040311</v>
      </c>
      <c r="B476" s="15">
        <v>40</v>
      </c>
      <c r="C476" s="30">
        <f t="shared" si="60"/>
        <v>3</v>
      </c>
      <c r="D476">
        <f t="shared" si="55"/>
        <v>11</v>
      </c>
      <c r="E476">
        <f t="shared" si="58"/>
        <v>1008311</v>
      </c>
      <c r="F476">
        <f>INDEX(索引!$P$5:$AC$12,MATCH($D476,索引!$M$5:$M$12,0),MATCH(F$6,索引!$P$4:$AC$4,0))*ROUND(VLOOKUP($B476,原始数值!$A:$E,F$2,0)*VLOOKUP($C476,索引!$A:$D,2,0)*VLOOKUP(D476,索引!$M:$X,索引!$T$1,0),F$3)</f>
        <v>125</v>
      </c>
      <c r="G476">
        <f>INDEX(索引!$P$5:$AC$12,MATCH($D476,索引!$M$5:$M$12,0),MATCH(G$6,索引!$P$4:$AC$4,0))*ROUND(VLOOKUP($B476,原始数值!$A:$E,G$2,0)*VLOOKUP($C476,索引!$A:$D,2,0),G$3)</f>
        <v>0</v>
      </c>
      <c r="H476">
        <f>INDEX(索引!$P$5:$AC$12,MATCH($D476,索引!$M$5:$M$12,0),MATCH(H$6,索引!$P$4:$AC$4,0))*ROUND(VLOOKUP($B476,原始数值!$A:$E,H$2,0)*VLOOKUP($C476,索引!$A:$D,2,0),H$3)</f>
        <v>0</v>
      </c>
      <c r="I476">
        <f>INDEX(索引!$P$5:$AC$12,MATCH($D476,索引!$M$5:$M$12,0),MATCH(I$6,索引!$P$4:$AC$4,0))*ROUND(VLOOKUP($B476,原始数值!$A:$E,I$2,0)*VLOOKUP($C476,索引!$A:$D,2,0),I$3)</f>
        <v>0</v>
      </c>
      <c r="J476">
        <f>VLOOKUP($D476,索引!$M:$U,J$2,0)</f>
        <v>2</v>
      </c>
      <c r="K476">
        <f>VLOOKUP($D476,索引!$M:$X,K$2,0)*(VLOOKUP($C476,索引!$A:$I,K$2-5,0)/100)</f>
        <v>0.2</v>
      </c>
      <c r="L476">
        <f>VLOOKUP($D476,索引!$M:$X,L$2,0)*(VLOOKUP($C476,索引!$A:$I,L$2-5,0)/100)</f>
        <v>0</v>
      </c>
      <c r="M476">
        <f>VLOOKUP($D476,索引!$M:$Y,M$2,0)*(VLOOKUP($C476,索引!$A:$J,M$2-5,0)/100)</f>
        <v>0</v>
      </c>
      <c r="N476">
        <f>VLOOKUP($D476,索引!$M:$Z,N$2,0)*(VLOOKUP($C476,索引!$A:$K,N$2-5,0)/100)</f>
        <v>0</v>
      </c>
      <c r="P476">
        <f t="shared" si="57"/>
        <v>1040311</v>
      </c>
      <c r="Q476" t="str">
        <f t="shared" si="59"/>
        <v>EquipName_1040311</v>
      </c>
      <c r="R476" t="str">
        <f>INDEX(索引!$AF$5:$AI$29,MATCH($B476,索引!$AE$5:$AE$29,0),MATCH($C476,索引!$AF$4:$AI$4))&amp;VLOOKUP($D476,索引!$M$4:$N$12,2,0)</f>
        <v>恶魔剑</v>
      </c>
      <c r="S476" t="str">
        <f>INDEX(索引!$AL$5:$AO$29,MATCH($B476,索引!$AK$5:$AK$29,0),MATCH($C476,索引!$AL$4:$AO$4))&amp;" "&amp;VLOOKUP($D476,索引!$M$4:$O$12,3,0)</f>
        <v>Devil Sword</v>
      </c>
    </row>
    <row r="477" spans="1:19" x14ac:dyDescent="0.2">
      <c r="A477">
        <f t="shared" si="56"/>
        <v>1040312</v>
      </c>
      <c r="B477" s="15">
        <v>40</v>
      </c>
      <c r="C477" s="30">
        <f t="shared" si="60"/>
        <v>3</v>
      </c>
      <c r="D477">
        <f t="shared" si="55"/>
        <v>12</v>
      </c>
      <c r="E477">
        <f t="shared" si="58"/>
        <v>1008312</v>
      </c>
      <c r="F477">
        <f>INDEX(索引!$P$5:$AC$12,MATCH($D477,索引!$M$5:$M$12,0),MATCH(F$6,索引!$P$4:$AC$4,0))*ROUND(VLOOKUP($B477,原始数值!$A:$E,F$2,0)*VLOOKUP($C477,索引!$A:$D,2,0)*VLOOKUP(D477,索引!$M:$X,索引!$T$1,0),F$3)</f>
        <v>149</v>
      </c>
      <c r="G477">
        <f>INDEX(索引!$P$5:$AC$12,MATCH($D477,索引!$M$5:$M$12,0),MATCH(G$6,索引!$P$4:$AC$4,0))*ROUND(VLOOKUP($B477,原始数值!$A:$E,G$2,0)*VLOOKUP($C477,索引!$A:$D,2,0),G$3)</f>
        <v>0</v>
      </c>
      <c r="H477">
        <f>INDEX(索引!$P$5:$AC$12,MATCH($D477,索引!$M$5:$M$12,0),MATCH(H$6,索引!$P$4:$AC$4,0))*ROUND(VLOOKUP($B477,原始数值!$A:$E,H$2,0)*VLOOKUP($C477,索引!$A:$D,2,0),H$3)</f>
        <v>0</v>
      </c>
      <c r="I477">
        <f>INDEX(索引!$P$5:$AC$12,MATCH($D477,索引!$M$5:$M$12,0),MATCH(I$6,索引!$P$4:$AC$4,0))*ROUND(VLOOKUP($B477,原始数值!$A:$E,I$2,0)*VLOOKUP($C477,索引!$A:$D,2,0),I$3)</f>
        <v>0</v>
      </c>
      <c r="J477">
        <f>VLOOKUP($D477,索引!$M:$U,J$2,0)</f>
        <v>1</v>
      </c>
      <c r="K477">
        <f>VLOOKUP($D477,索引!$M:$X,K$2,0)*(VLOOKUP($C477,索引!$A:$I,K$2-5,0)/100)</f>
        <v>0</v>
      </c>
      <c r="L477">
        <f>VLOOKUP($D477,索引!$M:$X,L$2,0)*(VLOOKUP($C477,索引!$A:$I,L$2-5,0)/100)</f>
        <v>0</v>
      </c>
      <c r="M477">
        <f>VLOOKUP($D477,索引!$M:$Y,M$2,0)*(VLOOKUP($C477,索引!$A:$J,M$2-5,0)/100)</f>
        <v>42</v>
      </c>
      <c r="N477">
        <f>VLOOKUP($D477,索引!$M:$Z,N$2,0)*(VLOOKUP($C477,索引!$A:$K,N$2-5,0)/100)</f>
        <v>0</v>
      </c>
      <c r="P477">
        <f t="shared" si="57"/>
        <v>1040312</v>
      </c>
      <c r="Q477" t="str">
        <f t="shared" si="59"/>
        <v>EquipName_1040312</v>
      </c>
      <c r="R477" t="str">
        <f>INDEX(索引!$AF$5:$AI$29,MATCH($B477,索引!$AE$5:$AE$29,0),MATCH($C477,索引!$AF$4:$AI$4))&amp;VLOOKUP($D477,索引!$M$4:$N$12,2,0)</f>
        <v>恶魔杖</v>
      </c>
      <c r="S477" t="str">
        <f>INDEX(索引!$AL$5:$AO$29,MATCH($B477,索引!$AK$5:$AK$29,0),MATCH($C477,索引!$AL$4:$AO$4))&amp;" "&amp;VLOOKUP($D477,索引!$M$4:$O$12,3,0)</f>
        <v>Devil Staff</v>
      </c>
    </row>
    <row r="478" spans="1:19" x14ac:dyDescent="0.2">
      <c r="A478">
        <f t="shared" si="56"/>
        <v>1040313</v>
      </c>
      <c r="B478" s="15">
        <v>40</v>
      </c>
      <c r="C478" s="30">
        <f t="shared" si="60"/>
        <v>3</v>
      </c>
      <c r="D478">
        <f t="shared" si="55"/>
        <v>13</v>
      </c>
      <c r="E478">
        <f t="shared" si="58"/>
        <v>1008313</v>
      </c>
      <c r="F478">
        <f>INDEX(索引!$P$5:$AC$12,MATCH($D478,索引!$M$5:$M$12,0),MATCH(F$6,索引!$P$4:$AC$4,0))*ROUND(VLOOKUP($B478,原始数值!$A:$E,F$2,0)*VLOOKUP($C478,索引!$A:$D,2,0)*VLOOKUP(D478,索引!$M:$X,索引!$T$1,0),F$3)</f>
        <v>137</v>
      </c>
      <c r="G478">
        <f>INDEX(索引!$P$5:$AC$12,MATCH($D478,索引!$M$5:$M$12,0),MATCH(G$6,索引!$P$4:$AC$4,0))*ROUND(VLOOKUP($B478,原始数值!$A:$E,G$2,0)*VLOOKUP($C478,索引!$A:$D,2,0),G$3)</f>
        <v>0</v>
      </c>
      <c r="H478">
        <f>INDEX(索引!$P$5:$AC$12,MATCH($D478,索引!$M$5:$M$12,0),MATCH(H$6,索引!$P$4:$AC$4,0))*ROUND(VLOOKUP($B478,原始数值!$A:$E,H$2,0)*VLOOKUP($C478,索引!$A:$D,2,0),H$3)</f>
        <v>0</v>
      </c>
      <c r="I478">
        <f>INDEX(索引!$P$5:$AC$12,MATCH($D478,索引!$M$5:$M$12,0),MATCH(I$6,索引!$P$4:$AC$4,0))*ROUND(VLOOKUP($B478,原始数值!$A:$E,I$2,0)*VLOOKUP($C478,索引!$A:$D,2,0),I$3)</f>
        <v>0</v>
      </c>
      <c r="J478">
        <f>VLOOKUP($D478,索引!$M:$U,J$2,0)</f>
        <v>1.75</v>
      </c>
      <c r="K478">
        <f>VLOOKUP($D478,索引!$M:$X,K$2,0)*(VLOOKUP($C478,索引!$A:$I,K$2-5,0)/100)</f>
        <v>0</v>
      </c>
      <c r="L478">
        <f>VLOOKUP($D478,索引!$M:$X,L$2,0)*(VLOOKUP($C478,索引!$A:$I,L$2-5,0)/100)</f>
        <v>56</v>
      </c>
      <c r="M478">
        <f>VLOOKUP($D478,索引!$M:$Y,M$2,0)*(VLOOKUP($C478,索引!$A:$J,M$2-5,0)/100)</f>
        <v>0</v>
      </c>
      <c r="N478">
        <f>VLOOKUP($D478,索引!$M:$Z,N$2,0)*(VLOOKUP($C478,索引!$A:$K,N$2-5,0)/100)</f>
        <v>0</v>
      </c>
      <c r="P478">
        <f t="shared" si="57"/>
        <v>1040313</v>
      </c>
      <c r="Q478" t="str">
        <f t="shared" si="59"/>
        <v>EquipName_1040313</v>
      </c>
      <c r="R478" t="str">
        <f>INDEX(索引!$AF$5:$AI$29,MATCH($B478,索引!$AE$5:$AE$29,0),MATCH($C478,索引!$AF$4:$AI$4))&amp;VLOOKUP($D478,索引!$M$4:$N$12,2,0)</f>
        <v>恶魔弓</v>
      </c>
      <c r="S478" t="str">
        <f>INDEX(索引!$AL$5:$AO$29,MATCH($B478,索引!$AK$5:$AK$29,0),MATCH($C478,索引!$AL$4:$AO$4))&amp;" "&amp;VLOOKUP($D478,索引!$M$4:$O$12,3,0)</f>
        <v>Devil Bow</v>
      </c>
    </row>
    <row r="479" spans="1:19" x14ac:dyDescent="0.2">
      <c r="A479">
        <f t="shared" si="56"/>
        <v>1040302</v>
      </c>
      <c r="B479" s="15">
        <v>40</v>
      </c>
      <c r="C479" s="30">
        <f t="shared" si="60"/>
        <v>3</v>
      </c>
      <c r="D479">
        <f t="shared" si="55"/>
        <v>2</v>
      </c>
      <c r="E479">
        <f t="shared" si="58"/>
        <v>1008302</v>
      </c>
      <c r="F479">
        <f>INDEX(索引!$P$5:$AC$12,MATCH($D479,索引!$M$5:$M$12,0),MATCH(F$6,索引!$P$4:$AC$4,0))*ROUND(VLOOKUP($B479,原始数值!$A:$E,F$2,0)*VLOOKUP($C479,索引!$A:$D,2,0)*VLOOKUP(D479,索引!$M:$X,索引!$T$1,0),F$3)</f>
        <v>0</v>
      </c>
      <c r="G479">
        <f>INDEX(索引!$P$5:$AC$12,MATCH($D479,索引!$M$5:$M$12,0),MATCH(G$6,索引!$P$4:$AC$4,0))*ROUND(VLOOKUP($B479,原始数值!$A:$E,G$2,0)*VLOOKUP($C479,索引!$A:$D,2,0),G$3)</f>
        <v>660</v>
      </c>
      <c r="H479">
        <f>INDEX(索引!$P$5:$AC$12,MATCH($D479,索引!$M$5:$M$12,0),MATCH(H$6,索引!$P$4:$AC$4,0))*ROUND(VLOOKUP($B479,原始数值!$A:$E,H$2,0)*VLOOKUP($C479,索引!$A:$D,2,0),H$3)</f>
        <v>0</v>
      </c>
      <c r="I479">
        <f>INDEX(索引!$P$5:$AC$12,MATCH($D479,索引!$M$5:$M$12,0),MATCH(I$6,索引!$P$4:$AC$4,0))*ROUND(VLOOKUP($B479,原始数值!$A:$E,I$2,0)*VLOOKUP($C479,索引!$A:$D,2,0),I$3)</f>
        <v>0</v>
      </c>
      <c r="J479">
        <f>VLOOKUP($D479,索引!$M:$U,J$2,0)</f>
        <v>0</v>
      </c>
      <c r="K479">
        <f>VLOOKUP($D479,索引!$M:$X,K$2,0)*(VLOOKUP($C479,索引!$A:$I,K$2-5,0)/100)</f>
        <v>0</v>
      </c>
      <c r="L479">
        <f>VLOOKUP($D479,索引!$M:$X,L$2,0)*(VLOOKUP($C479,索引!$A:$I,L$2-5,0)/100)</f>
        <v>0</v>
      </c>
      <c r="M479">
        <f>VLOOKUP($D479,索引!$M:$Y,M$2,0)*(VLOOKUP($C479,索引!$A:$J,M$2-5,0)/100)</f>
        <v>0</v>
      </c>
      <c r="N479">
        <f>VLOOKUP($D479,索引!$M:$Z,N$2,0)*(VLOOKUP($C479,索引!$A:$K,N$2-5,0)/100)</f>
        <v>0</v>
      </c>
      <c r="P479">
        <f t="shared" si="57"/>
        <v>1040302</v>
      </c>
      <c r="Q479" t="str">
        <f t="shared" si="59"/>
        <v>EquipName_1040302</v>
      </c>
      <c r="R479" t="str">
        <f>INDEX(索引!$AF$5:$AI$29,MATCH($B479,索引!$AE$5:$AE$29,0),MATCH($C479,索引!$AF$4:$AI$4))&amp;VLOOKUP($D479,索引!$M$4:$N$12,2,0)</f>
        <v>恶魔护甲</v>
      </c>
      <c r="S479" t="str">
        <f>INDEX(索引!$AL$5:$AO$29,MATCH($B479,索引!$AK$5:$AK$29,0),MATCH($C479,索引!$AL$4:$AO$4))&amp;" "&amp;VLOOKUP($D479,索引!$M$4:$O$12,3,0)</f>
        <v>Devil Armor</v>
      </c>
    </row>
    <row r="480" spans="1:19" x14ac:dyDescent="0.2">
      <c r="A480">
        <f t="shared" si="56"/>
        <v>1040303</v>
      </c>
      <c r="B480" s="15">
        <v>40</v>
      </c>
      <c r="C480" s="30">
        <f t="shared" si="60"/>
        <v>3</v>
      </c>
      <c r="D480">
        <f t="shared" si="55"/>
        <v>3</v>
      </c>
      <c r="E480">
        <f t="shared" si="58"/>
        <v>1008303</v>
      </c>
      <c r="F480">
        <f>INDEX(索引!$P$5:$AC$12,MATCH($D480,索引!$M$5:$M$12,0),MATCH(F$6,索引!$P$4:$AC$4,0))*ROUND(VLOOKUP($B480,原始数值!$A:$E,F$2,0)*VLOOKUP($C480,索引!$A:$D,2,0)*VLOOKUP(D480,索引!$M:$X,索引!$T$1,0),F$3)</f>
        <v>0</v>
      </c>
      <c r="G480">
        <f>INDEX(索引!$P$5:$AC$12,MATCH($D480,索引!$M$5:$M$12,0),MATCH(G$6,索引!$P$4:$AC$4,0))*ROUND(VLOOKUP($B480,原始数值!$A:$E,G$2,0)*VLOOKUP($C480,索引!$A:$D,2,0),G$3)</f>
        <v>0</v>
      </c>
      <c r="H480">
        <f>INDEX(索引!$P$5:$AC$12,MATCH($D480,索引!$M$5:$M$12,0),MATCH(H$6,索引!$P$4:$AC$4,0))*ROUND(VLOOKUP($B480,原始数值!$A:$E,H$2,0)*VLOOKUP($C480,索引!$A:$D,2,0),H$3)</f>
        <v>369</v>
      </c>
      <c r="I480">
        <f>INDEX(索引!$P$5:$AC$12,MATCH($D480,索引!$M$5:$M$12,0),MATCH(I$6,索引!$P$4:$AC$4,0))*ROUND(VLOOKUP($B480,原始数值!$A:$E,I$2,0)*VLOOKUP($C480,索引!$A:$D,2,0),I$3)</f>
        <v>0</v>
      </c>
      <c r="J480">
        <f>VLOOKUP($D480,索引!$M:$U,J$2,0)</f>
        <v>0</v>
      </c>
      <c r="K480">
        <f>VLOOKUP($D480,索引!$M:$X,K$2,0)*(VLOOKUP($C480,索引!$A:$I,K$2-5,0)/100)</f>
        <v>0</v>
      </c>
      <c r="L480">
        <f>VLOOKUP($D480,索引!$M:$X,L$2,0)*(VLOOKUP($C480,索引!$A:$I,L$2-5,0)/100)</f>
        <v>0</v>
      </c>
      <c r="M480">
        <f>VLOOKUP($D480,索引!$M:$Y,M$2,0)*(VLOOKUP($C480,索引!$A:$J,M$2-5,0)/100)</f>
        <v>0</v>
      </c>
      <c r="N480">
        <f>VLOOKUP($D480,索引!$M:$Z,N$2,0)*(VLOOKUP($C480,索引!$A:$K,N$2-5,0)/100)</f>
        <v>0</v>
      </c>
      <c r="P480">
        <f t="shared" si="57"/>
        <v>1040303</v>
      </c>
      <c r="Q480" t="str">
        <f t="shared" si="59"/>
        <v>EquipName_1040303</v>
      </c>
      <c r="R480" t="str">
        <f>INDEX(索引!$AF$5:$AI$29,MATCH($B480,索引!$AE$5:$AE$29,0),MATCH($C480,索引!$AF$4:$AI$4))&amp;VLOOKUP($D480,索引!$M$4:$N$12,2,0)</f>
        <v>恶魔头盔</v>
      </c>
      <c r="S480" t="str">
        <f>INDEX(索引!$AL$5:$AO$29,MATCH($B480,索引!$AK$5:$AK$29,0),MATCH($C480,索引!$AL$4:$AO$4))&amp;" "&amp;VLOOKUP($D480,索引!$M$4:$O$12,3,0)</f>
        <v>Devil Helmet</v>
      </c>
    </row>
    <row r="481" spans="1:19" x14ac:dyDescent="0.2">
      <c r="A481">
        <f t="shared" si="56"/>
        <v>1040304</v>
      </c>
      <c r="B481" s="15">
        <v>40</v>
      </c>
      <c r="C481" s="30">
        <f t="shared" si="60"/>
        <v>3</v>
      </c>
      <c r="D481">
        <f t="shared" si="55"/>
        <v>4</v>
      </c>
      <c r="E481">
        <f t="shared" si="58"/>
        <v>1008304</v>
      </c>
      <c r="F481">
        <f>INDEX(索引!$P$5:$AC$12,MATCH($D481,索引!$M$5:$M$12,0),MATCH(F$6,索引!$P$4:$AC$4,0))*ROUND(VLOOKUP($B481,原始数值!$A:$E,F$2,0)*VLOOKUP($C481,索引!$A:$D,2,0)*VLOOKUP(D481,索引!$M:$X,索引!$T$1,0),F$3)</f>
        <v>0</v>
      </c>
      <c r="G481">
        <f>INDEX(索引!$P$5:$AC$12,MATCH($D481,索引!$M$5:$M$12,0),MATCH(G$6,索引!$P$4:$AC$4,0))*ROUND(VLOOKUP($B481,原始数值!$A:$E,G$2,0)*VLOOKUP($C481,索引!$A:$D,2,0),G$3)</f>
        <v>0</v>
      </c>
      <c r="H481">
        <f>INDEX(索引!$P$5:$AC$12,MATCH($D481,索引!$M$5:$M$12,0),MATCH(H$6,索引!$P$4:$AC$4,0))*ROUND(VLOOKUP($B481,原始数值!$A:$E,H$2,0)*VLOOKUP($C481,索引!$A:$D,2,0),H$3)</f>
        <v>0</v>
      </c>
      <c r="I481">
        <f>INDEX(索引!$P$5:$AC$12,MATCH($D481,索引!$M$5:$M$12,0),MATCH(I$6,索引!$P$4:$AC$4,0))*ROUND(VLOOKUP($B481,原始数值!$A:$E,I$2,0)*VLOOKUP($C481,索引!$A:$D,2,0),I$3)</f>
        <v>60</v>
      </c>
      <c r="J481">
        <f>VLOOKUP($D481,索引!$M:$U,J$2,0)</f>
        <v>0</v>
      </c>
      <c r="K481">
        <f>VLOOKUP($D481,索引!$M:$X,K$2,0)*(VLOOKUP($C481,索引!$A:$I,K$2-5,0)/100)</f>
        <v>0</v>
      </c>
      <c r="L481">
        <f>VLOOKUP($D481,索引!$M:$X,L$2,0)*(VLOOKUP($C481,索引!$A:$I,L$2-5,0)/100)</f>
        <v>0</v>
      </c>
      <c r="M481">
        <f>VLOOKUP($D481,索引!$M:$Y,M$2,0)*(VLOOKUP($C481,索引!$A:$J,M$2-5,0)/100)</f>
        <v>0</v>
      </c>
      <c r="N481">
        <f>VLOOKUP($D481,索引!$M:$Z,N$2,0)*(VLOOKUP($C481,索引!$A:$K,N$2-5,0)/100)</f>
        <v>0</v>
      </c>
      <c r="P481">
        <f t="shared" si="57"/>
        <v>1040304</v>
      </c>
      <c r="Q481" t="str">
        <f t="shared" si="59"/>
        <v>EquipName_1040304</v>
      </c>
      <c r="R481" t="str">
        <f>INDEX(索引!$AF$5:$AI$29,MATCH($B481,索引!$AE$5:$AE$29,0),MATCH($C481,索引!$AF$4:$AI$4))&amp;VLOOKUP($D481,索引!$M$4:$N$12,2,0)</f>
        <v>恶魔鞋子</v>
      </c>
      <c r="S481" t="str">
        <f>INDEX(索引!$AL$5:$AO$29,MATCH($B481,索引!$AK$5:$AK$29,0),MATCH($C481,索引!$AL$4:$AO$4))&amp;" "&amp;VLOOKUP($D481,索引!$M$4:$O$12,3,0)</f>
        <v>Devil Boots</v>
      </c>
    </row>
    <row r="482" spans="1:19" x14ac:dyDescent="0.2">
      <c r="A482">
        <f t="shared" si="56"/>
        <v>1040411</v>
      </c>
      <c r="B482" s="15">
        <v>40</v>
      </c>
      <c r="C482" s="11">
        <f t="shared" si="60"/>
        <v>4</v>
      </c>
      <c r="D482">
        <f t="shared" si="55"/>
        <v>11</v>
      </c>
      <c r="E482">
        <f t="shared" si="58"/>
        <v>1008411</v>
      </c>
      <c r="F482">
        <f>INDEX(索引!$P$5:$AC$12,MATCH($D482,索引!$M$5:$M$12,0),MATCH(F$6,索引!$P$4:$AC$4,0))*ROUND(VLOOKUP($B482,原始数值!$A:$E,F$2,0)*VLOOKUP($C482,索引!$A:$D,2,0)*VLOOKUP(D482,索引!$M:$X,索引!$T$1,0),F$3)</f>
        <v>166</v>
      </c>
      <c r="G482">
        <f>INDEX(索引!$P$5:$AC$12,MATCH($D482,索引!$M$5:$M$12,0),MATCH(G$6,索引!$P$4:$AC$4,0))*ROUND(VLOOKUP($B482,原始数值!$A:$E,G$2,0)*VLOOKUP($C482,索引!$A:$D,2,0),G$3)</f>
        <v>0</v>
      </c>
      <c r="H482">
        <f>INDEX(索引!$P$5:$AC$12,MATCH($D482,索引!$M$5:$M$12,0),MATCH(H$6,索引!$P$4:$AC$4,0))*ROUND(VLOOKUP($B482,原始数值!$A:$E,H$2,0)*VLOOKUP($C482,索引!$A:$D,2,0),H$3)</f>
        <v>0</v>
      </c>
      <c r="I482">
        <f>INDEX(索引!$P$5:$AC$12,MATCH($D482,索引!$M$5:$M$12,0),MATCH(I$6,索引!$P$4:$AC$4,0))*ROUND(VLOOKUP($B482,原始数值!$A:$E,I$2,0)*VLOOKUP($C482,索引!$A:$D,2,0),I$3)</f>
        <v>0</v>
      </c>
      <c r="J482">
        <f>VLOOKUP($D482,索引!$M:$U,J$2,0)</f>
        <v>2</v>
      </c>
      <c r="K482">
        <f>VLOOKUP($D482,索引!$M:$X,K$2,0)*(VLOOKUP($C482,索引!$A:$I,K$2-5,0)/100)</f>
        <v>0.35000000000000003</v>
      </c>
      <c r="L482">
        <f>VLOOKUP($D482,索引!$M:$X,L$2,0)*(VLOOKUP($C482,索引!$A:$I,L$2-5,0)/100)</f>
        <v>0</v>
      </c>
      <c r="M482">
        <f>VLOOKUP($D482,索引!$M:$Y,M$2,0)*(VLOOKUP($C482,索引!$A:$J,M$2-5,0)/100)</f>
        <v>0</v>
      </c>
      <c r="N482">
        <f>VLOOKUP($D482,索引!$M:$Z,N$2,0)*(VLOOKUP($C482,索引!$A:$K,N$2-5,0)/100)</f>
        <v>0</v>
      </c>
      <c r="P482">
        <f t="shared" si="57"/>
        <v>1040411</v>
      </c>
      <c r="Q482" t="str">
        <f t="shared" si="59"/>
        <v>EquipName_1040411</v>
      </c>
      <c r="R482" t="str">
        <f>INDEX(索引!$AF$5:$AI$29,MATCH($B482,索引!$AE$5:$AE$29,0),MATCH($C482,索引!$AF$4:$AI$4))&amp;VLOOKUP($D482,索引!$M$4:$N$12,2,0)</f>
        <v>大恶魔剑</v>
      </c>
      <c r="S482" t="str">
        <f>INDEX(索引!$AL$5:$AO$29,MATCH($B482,索引!$AK$5:$AK$29,0),MATCH($C482,索引!$AL$4:$AO$4))&amp;" "&amp;VLOOKUP($D482,索引!$M$4:$O$12,3,0)</f>
        <v>Archdevil Sword</v>
      </c>
    </row>
    <row r="483" spans="1:19" x14ac:dyDescent="0.2">
      <c r="A483">
        <f t="shared" si="56"/>
        <v>1040412</v>
      </c>
      <c r="B483" s="15">
        <v>40</v>
      </c>
      <c r="C483" s="11">
        <f t="shared" si="60"/>
        <v>4</v>
      </c>
      <c r="D483">
        <f t="shared" si="55"/>
        <v>12</v>
      </c>
      <c r="E483">
        <f t="shared" si="58"/>
        <v>1008412</v>
      </c>
      <c r="F483">
        <f>INDEX(索引!$P$5:$AC$12,MATCH($D483,索引!$M$5:$M$12,0),MATCH(F$6,索引!$P$4:$AC$4,0))*ROUND(VLOOKUP($B483,原始数值!$A:$E,F$2,0)*VLOOKUP($C483,索引!$A:$D,2,0)*VLOOKUP(D483,索引!$M:$X,索引!$T$1,0),F$3)</f>
        <v>199</v>
      </c>
      <c r="G483">
        <f>INDEX(索引!$P$5:$AC$12,MATCH($D483,索引!$M$5:$M$12,0),MATCH(G$6,索引!$P$4:$AC$4,0))*ROUND(VLOOKUP($B483,原始数值!$A:$E,G$2,0)*VLOOKUP($C483,索引!$A:$D,2,0),G$3)</f>
        <v>0</v>
      </c>
      <c r="H483">
        <f>INDEX(索引!$P$5:$AC$12,MATCH($D483,索引!$M$5:$M$12,0),MATCH(H$6,索引!$P$4:$AC$4,0))*ROUND(VLOOKUP($B483,原始数值!$A:$E,H$2,0)*VLOOKUP($C483,索引!$A:$D,2,0),H$3)</f>
        <v>0</v>
      </c>
      <c r="I483">
        <f>INDEX(索引!$P$5:$AC$12,MATCH($D483,索引!$M$5:$M$12,0),MATCH(I$6,索引!$P$4:$AC$4,0))*ROUND(VLOOKUP($B483,原始数值!$A:$E,I$2,0)*VLOOKUP($C483,索引!$A:$D,2,0),I$3)</f>
        <v>0</v>
      </c>
      <c r="J483">
        <f>VLOOKUP($D483,索引!$M:$U,J$2,0)</f>
        <v>1</v>
      </c>
      <c r="K483">
        <f>VLOOKUP($D483,索引!$M:$X,K$2,0)*(VLOOKUP($C483,索引!$A:$I,K$2-5,0)/100)</f>
        <v>0</v>
      </c>
      <c r="L483">
        <f>VLOOKUP($D483,索引!$M:$X,L$2,0)*(VLOOKUP($C483,索引!$A:$I,L$2-5,0)/100)</f>
        <v>0</v>
      </c>
      <c r="M483">
        <f>VLOOKUP($D483,索引!$M:$Y,M$2,0)*(VLOOKUP($C483,索引!$A:$J,M$2-5,0)/100)</f>
        <v>54</v>
      </c>
      <c r="N483">
        <f>VLOOKUP($D483,索引!$M:$Z,N$2,0)*(VLOOKUP($C483,索引!$A:$K,N$2-5,0)/100)</f>
        <v>0</v>
      </c>
      <c r="P483">
        <f t="shared" si="57"/>
        <v>1040412</v>
      </c>
      <c r="Q483" t="str">
        <f t="shared" si="59"/>
        <v>EquipName_1040412</v>
      </c>
      <c r="R483" t="str">
        <f>INDEX(索引!$AF$5:$AI$29,MATCH($B483,索引!$AE$5:$AE$29,0),MATCH($C483,索引!$AF$4:$AI$4))&amp;VLOOKUP($D483,索引!$M$4:$N$12,2,0)</f>
        <v>大恶魔杖</v>
      </c>
      <c r="S483" t="str">
        <f>INDEX(索引!$AL$5:$AO$29,MATCH($B483,索引!$AK$5:$AK$29,0),MATCH($C483,索引!$AL$4:$AO$4))&amp;" "&amp;VLOOKUP($D483,索引!$M$4:$O$12,3,0)</f>
        <v>Archdevil Staff</v>
      </c>
    </row>
    <row r="484" spans="1:19" x14ac:dyDescent="0.2">
      <c r="A484">
        <f t="shared" si="56"/>
        <v>1040413</v>
      </c>
      <c r="B484" s="15">
        <v>40</v>
      </c>
      <c r="C484" s="11">
        <f t="shared" si="60"/>
        <v>4</v>
      </c>
      <c r="D484">
        <f t="shared" si="55"/>
        <v>13</v>
      </c>
      <c r="E484">
        <f t="shared" si="58"/>
        <v>1008413</v>
      </c>
      <c r="F484">
        <f>INDEX(索引!$P$5:$AC$12,MATCH($D484,索引!$M$5:$M$12,0),MATCH(F$6,索引!$P$4:$AC$4,0))*ROUND(VLOOKUP($B484,原始数值!$A:$E,F$2,0)*VLOOKUP($C484,索引!$A:$D,2,0)*VLOOKUP(D484,索引!$M:$X,索引!$T$1,0),F$3)</f>
        <v>183</v>
      </c>
      <c r="G484">
        <f>INDEX(索引!$P$5:$AC$12,MATCH($D484,索引!$M$5:$M$12,0),MATCH(G$6,索引!$P$4:$AC$4,0))*ROUND(VLOOKUP($B484,原始数值!$A:$E,G$2,0)*VLOOKUP($C484,索引!$A:$D,2,0),G$3)</f>
        <v>0</v>
      </c>
      <c r="H484">
        <f>INDEX(索引!$P$5:$AC$12,MATCH($D484,索引!$M$5:$M$12,0),MATCH(H$6,索引!$P$4:$AC$4,0))*ROUND(VLOOKUP($B484,原始数值!$A:$E,H$2,0)*VLOOKUP($C484,索引!$A:$D,2,0),H$3)</f>
        <v>0</v>
      </c>
      <c r="I484">
        <f>INDEX(索引!$P$5:$AC$12,MATCH($D484,索引!$M$5:$M$12,0),MATCH(I$6,索引!$P$4:$AC$4,0))*ROUND(VLOOKUP($B484,原始数值!$A:$E,I$2,0)*VLOOKUP($C484,索引!$A:$D,2,0),I$3)</f>
        <v>0</v>
      </c>
      <c r="J484">
        <f>VLOOKUP($D484,索引!$M:$U,J$2,0)</f>
        <v>1.75</v>
      </c>
      <c r="K484">
        <f>VLOOKUP($D484,索引!$M:$X,K$2,0)*(VLOOKUP($C484,索引!$A:$I,K$2-5,0)/100)</f>
        <v>0</v>
      </c>
      <c r="L484">
        <f>VLOOKUP($D484,索引!$M:$X,L$2,0)*(VLOOKUP($C484,索引!$A:$I,L$2-5,0)/100)</f>
        <v>72</v>
      </c>
      <c r="M484">
        <f>VLOOKUP($D484,索引!$M:$Y,M$2,0)*(VLOOKUP($C484,索引!$A:$J,M$2-5,0)/100)</f>
        <v>0</v>
      </c>
      <c r="N484">
        <f>VLOOKUP($D484,索引!$M:$Z,N$2,0)*(VLOOKUP($C484,索引!$A:$K,N$2-5,0)/100)</f>
        <v>0</v>
      </c>
      <c r="P484">
        <f t="shared" si="57"/>
        <v>1040413</v>
      </c>
      <c r="Q484" t="str">
        <f t="shared" si="59"/>
        <v>EquipName_1040413</v>
      </c>
      <c r="R484" t="str">
        <f>INDEX(索引!$AF$5:$AI$29,MATCH($B484,索引!$AE$5:$AE$29,0),MATCH($C484,索引!$AF$4:$AI$4))&amp;VLOOKUP($D484,索引!$M$4:$N$12,2,0)</f>
        <v>大恶魔弓</v>
      </c>
      <c r="S484" t="str">
        <f>INDEX(索引!$AL$5:$AO$29,MATCH($B484,索引!$AK$5:$AK$29,0),MATCH($C484,索引!$AL$4:$AO$4))&amp;" "&amp;VLOOKUP($D484,索引!$M$4:$O$12,3,0)</f>
        <v>Archdevil Bow</v>
      </c>
    </row>
    <row r="485" spans="1:19" x14ac:dyDescent="0.2">
      <c r="A485">
        <f t="shared" si="56"/>
        <v>1040402</v>
      </c>
      <c r="B485" s="15">
        <v>40</v>
      </c>
      <c r="C485" s="11">
        <f t="shared" si="60"/>
        <v>4</v>
      </c>
      <c r="D485">
        <f t="shared" si="55"/>
        <v>2</v>
      </c>
      <c r="E485">
        <f t="shared" si="58"/>
        <v>1008402</v>
      </c>
      <c r="F485">
        <f>INDEX(索引!$P$5:$AC$12,MATCH($D485,索引!$M$5:$M$12,0),MATCH(F$6,索引!$P$4:$AC$4,0))*ROUND(VLOOKUP($B485,原始数值!$A:$E,F$2,0)*VLOOKUP($C485,索引!$A:$D,2,0)*VLOOKUP(D485,索引!$M:$X,索引!$T$1,0),F$3)</f>
        <v>0</v>
      </c>
      <c r="G485">
        <f>INDEX(索引!$P$5:$AC$12,MATCH($D485,索引!$M$5:$M$12,0),MATCH(G$6,索引!$P$4:$AC$4,0))*ROUND(VLOOKUP($B485,原始数值!$A:$E,G$2,0)*VLOOKUP($C485,索引!$A:$D,2,0),G$3)</f>
        <v>880</v>
      </c>
      <c r="H485">
        <f>INDEX(索引!$P$5:$AC$12,MATCH($D485,索引!$M$5:$M$12,0),MATCH(H$6,索引!$P$4:$AC$4,0))*ROUND(VLOOKUP($B485,原始数值!$A:$E,H$2,0)*VLOOKUP($C485,索引!$A:$D,2,0),H$3)</f>
        <v>0</v>
      </c>
      <c r="I485">
        <f>INDEX(索引!$P$5:$AC$12,MATCH($D485,索引!$M$5:$M$12,0),MATCH(I$6,索引!$P$4:$AC$4,0))*ROUND(VLOOKUP($B485,原始数值!$A:$E,I$2,0)*VLOOKUP($C485,索引!$A:$D,2,0),I$3)</f>
        <v>0</v>
      </c>
      <c r="J485">
        <f>VLOOKUP($D485,索引!$M:$U,J$2,0)</f>
        <v>0</v>
      </c>
      <c r="K485">
        <f>VLOOKUP($D485,索引!$M:$X,K$2,0)*(VLOOKUP($C485,索引!$A:$I,K$2-5,0)/100)</f>
        <v>0</v>
      </c>
      <c r="L485">
        <f>VLOOKUP($D485,索引!$M:$X,L$2,0)*(VLOOKUP($C485,索引!$A:$I,L$2-5,0)/100)</f>
        <v>0</v>
      </c>
      <c r="M485">
        <f>VLOOKUP($D485,索引!$M:$Y,M$2,0)*(VLOOKUP($C485,索引!$A:$J,M$2-5,0)/100)</f>
        <v>0</v>
      </c>
      <c r="N485">
        <f>VLOOKUP($D485,索引!$M:$Z,N$2,0)*(VLOOKUP($C485,索引!$A:$K,N$2-5,0)/100)</f>
        <v>0</v>
      </c>
      <c r="P485">
        <f t="shared" si="57"/>
        <v>1040402</v>
      </c>
      <c r="Q485" t="str">
        <f t="shared" si="59"/>
        <v>EquipName_1040402</v>
      </c>
      <c r="R485" t="str">
        <f>INDEX(索引!$AF$5:$AI$29,MATCH($B485,索引!$AE$5:$AE$29,0),MATCH($C485,索引!$AF$4:$AI$4))&amp;VLOOKUP($D485,索引!$M$4:$N$12,2,0)</f>
        <v>大恶魔护甲</v>
      </c>
      <c r="S485" t="str">
        <f>INDEX(索引!$AL$5:$AO$29,MATCH($B485,索引!$AK$5:$AK$29,0),MATCH($C485,索引!$AL$4:$AO$4))&amp;" "&amp;VLOOKUP($D485,索引!$M$4:$O$12,3,0)</f>
        <v>Archdevil Armor</v>
      </c>
    </row>
    <row r="486" spans="1:19" x14ac:dyDescent="0.2">
      <c r="A486">
        <f t="shared" si="56"/>
        <v>1040403</v>
      </c>
      <c r="B486" s="15">
        <v>40</v>
      </c>
      <c r="C486" s="11">
        <f t="shared" si="60"/>
        <v>4</v>
      </c>
      <c r="D486">
        <f t="shared" si="55"/>
        <v>3</v>
      </c>
      <c r="E486">
        <f t="shared" si="58"/>
        <v>1008403</v>
      </c>
      <c r="F486">
        <f>INDEX(索引!$P$5:$AC$12,MATCH($D486,索引!$M$5:$M$12,0),MATCH(F$6,索引!$P$4:$AC$4,0))*ROUND(VLOOKUP($B486,原始数值!$A:$E,F$2,0)*VLOOKUP($C486,索引!$A:$D,2,0)*VLOOKUP(D486,索引!$M:$X,索引!$T$1,0),F$3)</f>
        <v>0</v>
      </c>
      <c r="G486">
        <f>INDEX(索引!$P$5:$AC$12,MATCH($D486,索引!$M$5:$M$12,0),MATCH(G$6,索引!$P$4:$AC$4,0))*ROUND(VLOOKUP($B486,原始数值!$A:$E,G$2,0)*VLOOKUP($C486,索引!$A:$D,2,0),G$3)</f>
        <v>0</v>
      </c>
      <c r="H486">
        <f>INDEX(索引!$P$5:$AC$12,MATCH($D486,索引!$M$5:$M$12,0),MATCH(H$6,索引!$P$4:$AC$4,0))*ROUND(VLOOKUP($B486,原始数值!$A:$E,H$2,0)*VLOOKUP($C486,索引!$A:$D,2,0),H$3)</f>
        <v>492</v>
      </c>
      <c r="I486">
        <f>INDEX(索引!$P$5:$AC$12,MATCH($D486,索引!$M$5:$M$12,0),MATCH(I$6,索引!$P$4:$AC$4,0))*ROUND(VLOOKUP($B486,原始数值!$A:$E,I$2,0)*VLOOKUP($C486,索引!$A:$D,2,0),I$3)</f>
        <v>0</v>
      </c>
      <c r="J486">
        <f>VLOOKUP($D486,索引!$M:$U,J$2,0)</f>
        <v>0</v>
      </c>
      <c r="K486">
        <f>VLOOKUP($D486,索引!$M:$X,K$2,0)*(VLOOKUP($C486,索引!$A:$I,K$2-5,0)/100)</f>
        <v>0</v>
      </c>
      <c r="L486">
        <f>VLOOKUP($D486,索引!$M:$X,L$2,0)*(VLOOKUP($C486,索引!$A:$I,L$2-5,0)/100)</f>
        <v>0</v>
      </c>
      <c r="M486">
        <f>VLOOKUP($D486,索引!$M:$Y,M$2,0)*(VLOOKUP($C486,索引!$A:$J,M$2-5,0)/100)</f>
        <v>0</v>
      </c>
      <c r="N486">
        <f>VLOOKUP($D486,索引!$M:$Z,N$2,0)*(VLOOKUP($C486,索引!$A:$K,N$2-5,0)/100)</f>
        <v>0</v>
      </c>
      <c r="P486">
        <f t="shared" si="57"/>
        <v>1040403</v>
      </c>
      <c r="Q486" t="str">
        <f t="shared" si="59"/>
        <v>EquipName_1040403</v>
      </c>
      <c r="R486" t="str">
        <f>INDEX(索引!$AF$5:$AI$29,MATCH($B486,索引!$AE$5:$AE$29,0),MATCH($C486,索引!$AF$4:$AI$4))&amp;VLOOKUP($D486,索引!$M$4:$N$12,2,0)</f>
        <v>大恶魔头盔</v>
      </c>
      <c r="S486" t="str">
        <f>INDEX(索引!$AL$5:$AO$29,MATCH($B486,索引!$AK$5:$AK$29,0),MATCH($C486,索引!$AL$4:$AO$4))&amp;" "&amp;VLOOKUP($D486,索引!$M$4:$O$12,3,0)</f>
        <v>Archdevil Helmet</v>
      </c>
    </row>
    <row r="487" spans="1:19" x14ac:dyDescent="0.2">
      <c r="A487">
        <f t="shared" si="56"/>
        <v>1040404</v>
      </c>
      <c r="B487" s="15">
        <v>40</v>
      </c>
      <c r="C487" s="11">
        <f t="shared" si="60"/>
        <v>4</v>
      </c>
      <c r="D487">
        <f t="shared" si="55"/>
        <v>4</v>
      </c>
      <c r="E487">
        <f t="shared" si="58"/>
        <v>1008404</v>
      </c>
      <c r="F487">
        <f>INDEX(索引!$P$5:$AC$12,MATCH($D487,索引!$M$5:$M$12,0),MATCH(F$6,索引!$P$4:$AC$4,0))*ROUND(VLOOKUP($B487,原始数值!$A:$E,F$2,0)*VLOOKUP($C487,索引!$A:$D,2,0)*VLOOKUP(D487,索引!$M:$X,索引!$T$1,0),F$3)</f>
        <v>0</v>
      </c>
      <c r="G487">
        <f>INDEX(索引!$P$5:$AC$12,MATCH($D487,索引!$M$5:$M$12,0),MATCH(G$6,索引!$P$4:$AC$4,0))*ROUND(VLOOKUP($B487,原始数值!$A:$E,G$2,0)*VLOOKUP($C487,索引!$A:$D,2,0),G$3)</f>
        <v>0</v>
      </c>
      <c r="H487">
        <f>INDEX(索引!$P$5:$AC$12,MATCH($D487,索引!$M$5:$M$12,0),MATCH(H$6,索引!$P$4:$AC$4,0))*ROUND(VLOOKUP($B487,原始数值!$A:$E,H$2,0)*VLOOKUP($C487,索引!$A:$D,2,0),H$3)</f>
        <v>0</v>
      </c>
      <c r="I487">
        <f>INDEX(索引!$P$5:$AC$12,MATCH($D487,索引!$M$5:$M$12,0),MATCH(I$6,索引!$P$4:$AC$4,0))*ROUND(VLOOKUP($B487,原始数值!$A:$E,I$2,0)*VLOOKUP($C487,索引!$A:$D,2,0),I$3)</f>
        <v>80</v>
      </c>
      <c r="J487">
        <f>VLOOKUP($D487,索引!$M:$U,J$2,0)</f>
        <v>0</v>
      </c>
      <c r="K487">
        <f>VLOOKUP($D487,索引!$M:$X,K$2,0)*(VLOOKUP($C487,索引!$A:$I,K$2-5,0)/100)</f>
        <v>0</v>
      </c>
      <c r="L487">
        <f>VLOOKUP($D487,索引!$M:$X,L$2,0)*(VLOOKUP($C487,索引!$A:$I,L$2-5,0)/100)</f>
        <v>0</v>
      </c>
      <c r="M487">
        <f>VLOOKUP($D487,索引!$M:$Y,M$2,0)*(VLOOKUP($C487,索引!$A:$J,M$2-5,0)/100)</f>
        <v>0</v>
      </c>
      <c r="N487">
        <f>VLOOKUP($D487,索引!$M:$Z,N$2,0)*(VLOOKUP($C487,索引!$A:$K,N$2-5,0)/100)</f>
        <v>0</v>
      </c>
      <c r="P487">
        <f t="shared" si="57"/>
        <v>1040404</v>
      </c>
      <c r="Q487" t="str">
        <f t="shared" si="59"/>
        <v>EquipName_1040404</v>
      </c>
      <c r="R487" t="str">
        <f>INDEX(索引!$AF$5:$AI$29,MATCH($B487,索引!$AE$5:$AE$29,0),MATCH($C487,索引!$AF$4:$AI$4))&amp;VLOOKUP($D487,索引!$M$4:$N$12,2,0)</f>
        <v>大恶魔鞋子</v>
      </c>
      <c r="S487" t="str">
        <f>INDEX(索引!$AL$5:$AO$29,MATCH($B487,索引!$AK$5:$AK$29,0),MATCH($C487,索引!$AL$4:$AO$4))&amp;" "&amp;VLOOKUP($D487,索引!$M$4:$O$12,3,0)</f>
        <v>Archdevil Boots</v>
      </c>
    </row>
    <row r="488" spans="1:19" x14ac:dyDescent="0.2">
      <c r="A488">
        <f t="shared" si="56"/>
        <v>1042111</v>
      </c>
      <c r="B488" s="16">
        <v>42</v>
      </c>
      <c r="C488" s="55">
        <v>1</v>
      </c>
      <c r="D488">
        <v>11</v>
      </c>
      <c r="E488">
        <f t="shared" si="58"/>
        <v>1008111</v>
      </c>
      <c r="F488">
        <f>INDEX(索引!$P$5:$AC$12,MATCH($D488,索引!$M$5:$M$12,0),MATCH(F$6,索引!$P$4:$AC$4,0))*ROUND(VLOOKUP($B488,原始数值!$A:$E,F$2,0)*VLOOKUP($C488,索引!$A:$D,2,0)*VLOOKUP(D488,索引!$M:$X,索引!$T$1,0),F$3)</f>
        <v>44</v>
      </c>
      <c r="G488">
        <f>INDEX(索引!$P$5:$AC$12,MATCH($D488,索引!$M$5:$M$12,0),MATCH(G$6,索引!$P$4:$AC$4,0))*ROUND(VLOOKUP($B488,原始数值!$A:$E,G$2,0)*VLOOKUP($C488,索引!$A:$D,2,0),G$3)</f>
        <v>0</v>
      </c>
      <c r="H488">
        <f>INDEX(索引!$P$5:$AC$12,MATCH($D488,索引!$M$5:$M$12,0),MATCH(H$6,索引!$P$4:$AC$4,0))*ROUND(VLOOKUP($B488,原始数值!$A:$E,H$2,0)*VLOOKUP($C488,索引!$A:$D,2,0),H$3)</f>
        <v>0</v>
      </c>
      <c r="I488">
        <f>INDEX(索引!$P$5:$AC$12,MATCH($D488,索引!$M$5:$M$12,0),MATCH(I$6,索引!$P$4:$AC$4,0))*ROUND(VLOOKUP($B488,原始数值!$A:$E,I$2,0)*VLOOKUP($C488,索引!$A:$D,2,0),I$3)</f>
        <v>0</v>
      </c>
      <c r="J488">
        <f>VLOOKUP($D488,索引!$M:$U,J$2,0)</f>
        <v>2</v>
      </c>
      <c r="K488">
        <f>VLOOKUP($D488,索引!$M:$X,K$2,0)*(VLOOKUP($C488,索引!$A:$I,K$2-5,0)/100)</f>
        <v>0.1</v>
      </c>
      <c r="L488">
        <f>VLOOKUP($D488,索引!$M:$X,L$2,0)*(VLOOKUP($C488,索引!$A:$I,L$2-5,0)/100)</f>
        <v>0</v>
      </c>
      <c r="M488">
        <f>VLOOKUP($D488,索引!$M:$Y,M$2,0)*(VLOOKUP($C488,索引!$A:$J,M$2-5,0)/100)</f>
        <v>0</v>
      </c>
      <c r="N488">
        <f>VLOOKUP($D488,索引!$M:$Z,N$2,0)*(VLOOKUP($C488,索引!$A:$K,N$2-5,0)/100)</f>
        <v>0</v>
      </c>
      <c r="P488">
        <f t="shared" si="57"/>
        <v>1042111</v>
      </c>
      <c r="Q488" t="str">
        <f t="shared" si="59"/>
        <v>EquipName_1042111</v>
      </c>
      <c r="R488" t="str">
        <f>INDEX(索引!$AF$5:$AI$29,MATCH($B488,索引!$AE$5:$AE$29,0),MATCH($C488,索引!$AF$4:$AI$4))&amp;VLOOKUP($D488,索引!$M$4:$N$12,2,0)</f>
        <v>天使剑</v>
      </c>
      <c r="S488" t="str">
        <f>INDEX(索引!$AL$5:$AO$29,MATCH($B488,索引!$AK$5:$AK$29,0),MATCH($C488,索引!$AL$4:$AO$4))&amp;" "&amp;VLOOKUP($D488,索引!$M$4:$O$12,3,0)</f>
        <v>Angel Sword</v>
      </c>
    </row>
    <row r="489" spans="1:19" x14ac:dyDescent="0.2">
      <c r="A489">
        <f t="shared" si="56"/>
        <v>1042112</v>
      </c>
      <c r="B489" s="16">
        <v>42</v>
      </c>
      <c r="C489" s="55">
        <v>1</v>
      </c>
      <c r="D489">
        <v>12</v>
      </c>
      <c r="E489">
        <f t="shared" si="58"/>
        <v>1008112</v>
      </c>
      <c r="F489">
        <f>INDEX(索引!$P$5:$AC$12,MATCH($D489,索引!$M$5:$M$12,0),MATCH(F$6,索引!$P$4:$AC$4,0))*ROUND(VLOOKUP($B489,原始数值!$A:$E,F$2,0)*VLOOKUP($C489,索引!$A:$D,2,0)*VLOOKUP(D489,索引!$M:$X,索引!$T$1,0),F$3)</f>
        <v>52</v>
      </c>
      <c r="G489">
        <f>INDEX(索引!$P$5:$AC$12,MATCH($D489,索引!$M$5:$M$12,0),MATCH(G$6,索引!$P$4:$AC$4,0))*ROUND(VLOOKUP($B489,原始数值!$A:$E,G$2,0)*VLOOKUP($C489,索引!$A:$D,2,0),G$3)</f>
        <v>0</v>
      </c>
      <c r="H489">
        <f>INDEX(索引!$P$5:$AC$12,MATCH($D489,索引!$M$5:$M$12,0),MATCH(H$6,索引!$P$4:$AC$4,0))*ROUND(VLOOKUP($B489,原始数值!$A:$E,H$2,0)*VLOOKUP($C489,索引!$A:$D,2,0),H$3)</f>
        <v>0</v>
      </c>
      <c r="I489">
        <f>INDEX(索引!$P$5:$AC$12,MATCH($D489,索引!$M$5:$M$12,0),MATCH(I$6,索引!$P$4:$AC$4,0))*ROUND(VLOOKUP($B489,原始数值!$A:$E,I$2,0)*VLOOKUP($C489,索引!$A:$D,2,0),I$3)</f>
        <v>0</v>
      </c>
      <c r="J489">
        <f>VLOOKUP($D489,索引!$M:$U,J$2,0)</f>
        <v>1</v>
      </c>
      <c r="K489">
        <f>VLOOKUP($D489,索引!$M:$X,K$2,0)*(VLOOKUP($C489,索引!$A:$I,K$2-5,0)/100)</f>
        <v>0</v>
      </c>
      <c r="L489">
        <f>VLOOKUP($D489,索引!$M:$X,L$2,0)*(VLOOKUP($C489,索引!$A:$I,L$2-5,0)/100)</f>
        <v>0</v>
      </c>
      <c r="M489">
        <f>VLOOKUP($D489,索引!$M:$Y,M$2,0)*(VLOOKUP($C489,索引!$A:$J,M$2-5,0)/100)</f>
        <v>30</v>
      </c>
      <c r="N489">
        <f>VLOOKUP($D489,索引!$M:$Z,N$2,0)*(VLOOKUP($C489,索引!$A:$K,N$2-5,0)/100)</f>
        <v>0</v>
      </c>
      <c r="P489">
        <f t="shared" si="57"/>
        <v>1042112</v>
      </c>
      <c r="Q489" t="str">
        <f t="shared" si="59"/>
        <v>EquipName_1042112</v>
      </c>
      <c r="R489" t="str">
        <f>INDEX(索引!$AF$5:$AI$29,MATCH($B489,索引!$AE$5:$AE$29,0),MATCH($C489,索引!$AF$4:$AI$4))&amp;VLOOKUP($D489,索引!$M$4:$N$12,2,0)</f>
        <v>天使杖</v>
      </c>
      <c r="S489" t="str">
        <f>INDEX(索引!$AL$5:$AO$29,MATCH($B489,索引!$AK$5:$AK$29,0),MATCH($C489,索引!$AL$4:$AO$4))&amp;" "&amp;VLOOKUP($D489,索引!$M$4:$O$12,3,0)</f>
        <v>Angel Staff</v>
      </c>
    </row>
    <row r="490" spans="1:19" x14ac:dyDescent="0.2">
      <c r="A490">
        <f t="shared" si="56"/>
        <v>1042113</v>
      </c>
      <c r="B490" s="16">
        <v>42</v>
      </c>
      <c r="C490" s="55">
        <v>1</v>
      </c>
      <c r="D490">
        <v>13</v>
      </c>
      <c r="E490">
        <f t="shared" si="58"/>
        <v>1008113</v>
      </c>
      <c r="F490">
        <f>INDEX(索引!$P$5:$AC$12,MATCH($D490,索引!$M$5:$M$12,0),MATCH(F$6,索引!$P$4:$AC$4,0))*ROUND(VLOOKUP($B490,原始数值!$A:$E,F$2,0)*VLOOKUP($C490,索引!$A:$D,2,0)*VLOOKUP(D490,索引!$M:$X,索引!$T$1,0),F$3)</f>
        <v>48</v>
      </c>
      <c r="G490">
        <f>INDEX(索引!$P$5:$AC$12,MATCH($D490,索引!$M$5:$M$12,0),MATCH(G$6,索引!$P$4:$AC$4,0))*ROUND(VLOOKUP($B490,原始数值!$A:$E,G$2,0)*VLOOKUP($C490,索引!$A:$D,2,0),G$3)</f>
        <v>0</v>
      </c>
      <c r="H490">
        <f>INDEX(索引!$P$5:$AC$12,MATCH($D490,索引!$M$5:$M$12,0),MATCH(H$6,索引!$P$4:$AC$4,0))*ROUND(VLOOKUP($B490,原始数值!$A:$E,H$2,0)*VLOOKUP($C490,索引!$A:$D,2,0),H$3)</f>
        <v>0</v>
      </c>
      <c r="I490">
        <f>INDEX(索引!$P$5:$AC$12,MATCH($D490,索引!$M$5:$M$12,0),MATCH(I$6,索引!$P$4:$AC$4,0))*ROUND(VLOOKUP($B490,原始数值!$A:$E,I$2,0)*VLOOKUP($C490,索引!$A:$D,2,0),I$3)</f>
        <v>0</v>
      </c>
      <c r="J490">
        <f>VLOOKUP($D490,索引!$M:$U,J$2,0)</f>
        <v>1.75</v>
      </c>
      <c r="K490">
        <f>VLOOKUP($D490,索引!$M:$X,K$2,0)*(VLOOKUP($C490,索引!$A:$I,K$2-5,0)/100)</f>
        <v>0</v>
      </c>
      <c r="L490">
        <f>VLOOKUP($D490,索引!$M:$X,L$2,0)*(VLOOKUP($C490,索引!$A:$I,L$2-5,0)/100)</f>
        <v>40</v>
      </c>
      <c r="M490">
        <f>VLOOKUP($D490,索引!$M:$Y,M$2,0)*(VLOOKUP($C490,索引!$A:$J,M$2-5,0)/100)</f>
        <v>0</v>
      </c>
      <c r="N490">
        <f>VLOOKUP($D490,索引!$M:$Z,N$2,0)*(VLOOKUP($C490,索引!$A:$K,N$2-5,0)/100)</f>
        <v>0</v>
      </c>
      <c r="P490">
        <f t="shared" si="57"/>
        <v>1042113</v>
      </c>
      <c r="Q490" t="str">
        <f t="shared" si="59"/>
        <v>EquipName_1042113</v>
      </c>
      <c r="R490" t="str">
        <f>INDEX(索引!$AF$5:$AI$29,MATCH($B490,索引!$AE$5:$AE$29,0),MATCH($C490,索引!$AF$4:$AI$4))&amp;VLOOKUP($D490,索引!$M$4:$N$12,2,0)</f>
        <v>天使弓</v>
      </c>
      <c r="S490" t="str">
        <f>INDEX(索引!$AL$5:$AO$29,MATCH($B490,索引!$AK$5:$AK$29,0),MATCH($C490,索引!$AL$4:$AO$4))&amp;" "&amp;VLOOKUP($D490,索引!$M$4:$O$12,3,0)</f>
        <v>Angel Bow</v>
      </c>
    </row>
    <row r="491" spans="1:19" x14ac:dyDescent="0.2">
      <c r="A491">
        <f t="shared" si="56"/>
        <v>1042102</v>
      </c>
      <c r="B491" s="16">
        <v>42</v>
      </c>
      <c r="C491" s="55">
        <v>1</v>
      </c>
      <c r="D491">
        <v>2</v>
      </c>
      <c r="E491">
        <f t="shared" si="58"/>
        <v>1008102</v>
      </c>
      <c r="F491">
        <f>INDEX(索引!$P$5:$AC$12,MATCH($D491,索引!$M$5:$M$12,0),MATCH(F$6,索引!$P$4:$AC$4,0))*ROUND(VLOOKUP($B491,原始数值!$A:$E,F$2,0)*VLOOKUP($C491,索引!$A:$D,2,0)*VLOOKUP(D491,索引!$M:$X,索引!$T$1,0),F$3)</f>
        <v>0</v>
      </c>
      <c r="G491">
        <f>INDEX(索引!$P$5:$AC$12,MATCH($D491,索引!$M$5:$M$12,0),MATCH(G$6,索引!$P$4:$AC$4,0))*ROUND(VLOOKUP($B491,原始数值!$A:$E,G$2,0)*VLOOKUP($C491,索引!$A:$D,2,0),G$3)</f>
        <v>230</v>
      </c>
      <c r="H491">
        <f>INDEX(索引!$P$5:$AC$12,MATCH($D491,索引!$M$5:$M$12,0),MATCH(H$6,索引!$P$4:$AC$4,0))*ROUND(VLOOKUP($B491,原始数值!$A:$E,H$2,0)*VLOOKUP($C491,索引!$A:$D,2,0),H$3)</f>
        <v>0</v>
      </c>
      <c r="I491">
        <f>INDEX(索引!$P$5:$AC$12,MATCH($D491,索引!$M$5:$M$12,0),MATCH(I$6,索引!$P$4:$AC$4,0))*ROUND(VLOOKUP($B491,原始数值!$A:$E,I$2,0)*VLOOKUP($C491,索引!$A:$D,2,0),I$3)</f>
        <v>0</v>
      </c>
      <c r="J491">
        <f>VLOOKUP($D491,索引!$M:$U,J$2,0)</f>
        <v>0</v>
      </c>
      <c r="K491">
        <f>VLOOKUP($D491,索引!$M:$X,K$2,0)*(VLOOKUP($C491,索引!$A:$I,K$2-5,0)/100)</f>
        <v>0</v>
      </c>
      <c r="L491">
        <f>VLOOKUP($D491,索引!$M:$X,L$2,0)*(VLOOKUP($C491,索引!$A:$I,L$2-5,0)/100)</f>
        <v>0</v>
      </c>
      <c r="M491">
        <f>VLOOKUP($D491,索引!$M:$Y,M$2,0)*(VLOOKUP($C491,索引!$A:$J,M$2-5,0)/100)</f>
        <v>0</v>
      </c>
      <c r="N491">
        <f>VLOOKUP($D491,索引!$M:$Z,N$2,0)*(VLOOKUP($C491,索引!$A:$K,N$2-5,0)/100)</f>
        <v>0</v>
      </c>
      <c r="P491">
        <f t="shared" si="57"/>
        <v>1042102</v>
      </c>
      <c r="Q491" t="str">
        <f t="shared" si="59"/>
        <v>EquipName_1042102</v>
      </c>
      <c r="R491" t="str">
        <f>INDEX(索引!$AF$5:$AI$29,MATCH($B491,索引!$AE$5:$AE$29,0),MATCH($C491,索引!$AF$4:$AI$4))&amp;VLOOKUP($D491,索引!$M$4:$N$12,2,0)</f>
        <v>天使护甲</v>
      </c>
      <c r="S491" t="str">
        <f>INDEX(索引!$AL$5:$AO$29,MATCH($B491,索引!$AK$5:$AK$29,0),MATCH($C491,索引!$AL$4:$AO$4))&amp;" "&amp;VLOOKUP($D491,索引!$M$4:$O$12,3,0)</f>
        <v>Angel Armor</v>
      </c>
    </row>
    <row r="492" spans="1:19" x14ac:dyDescent="0.2">
      <c r="A492">
        <f t="shared" si="56"/>
        <v>1042103</v>
      </c>
      <c r="B492" s="16">
        <v>42</v>
      </c>
      <c r="C492" s="55">
        <v>1</v>
      </c>
      <c r="D492">
        <v>3</v>
      </c>
      <c r="E492">
        <f t="shared" si="58"/>
        <v>1008103</v>
      </c>
      <c r="F492">
        <f>INDEX(索引!$P$5:$AC$12,MATCH($D492,索引!$M$5:$M$12,0),MATCH(F$6,索引!$P$4:$AC$4,0))*ROUND(VLOOKUP($B492,原始数值!$A:$E,F$2,0)*VLOOKUP($C492,索引!$A:$D,2,0)*VLOOKUP(D492,索引!$M:$X,索引!$T$1,0),F$3)</f>
        <v>0</v>
      </c>
      <c r="G492">
        <f>INDEX(索引!$P$5:$AC$12,MATCH($D492,索引!$M$5:$M$12,0),MATCH(G$6,索引!$P$4:$AC$4,0))*ROUND(VLOOKUP($B492,原始数值!$A:$E,G$2,0)*VLOOKUP($C492,索引!$A:$D,2,0),G$3)</f>
        <v>0</v>
      </c>
      <c r="H492">
        <f>INDEX(索引!$P$5:$AC$12,MATCH($D492,索引!$M$5:$M$12,0),MATCH(H$6,索引!$P$4:$AC$4,0))*ROUND(VLOOKUP($B492,原始数值!$A:$E,H$2,0)*VLOOKUP($C492,索引!$A:$D,2,0),H$3)</f>
        <v>129</v>
      </c>
      <c r="I492">
        <f>INDEX(索引!$P$5:$AC$12,MATCH($D492,索引!$M$5:$M$12,0),MATCH(I$6,索引!$P$4:$AC$4,0))*ROUND(VLOOKUP($B492,原始数值!$A:$E,I$2,0)*VLOOKUP($C492,索引!$A:$D,2,0),I$3)</f>
        <v>0</v>
      </c>
      <c r="J492">
        <f>VLOOKUP($D492,索引!$M:$U,J$2,0)</f>
        <v>0</v>
      </c>
      <c r="K492">
        <f>VLOOKUP($D492,索引!$M:$X,K$2,0)*(VLOOKUP($C492,索引!$A:$I,K$2-5,0)/100)</f>
        <v>0</v>
      </c>
      <c r="L492">
        <f>VLOOKUP($D492,索引!$M:$X,L$2,0)*(VLOOKUP($C492,索引!$A:$I,L$2-5,0)/100)</f>
        <v>0</v>
      </c>
      <c r="M492">
        <f>VLOOKUP($D492,索引!$M:$Y,M$2,0)*(VLOOKUP($C492,索引!$A:$J,M$2-5,0)/100)</f>
        <v>0</v>
      </c>
      <c r="N492">
        <f>VLOOKUP($D492,索引!$M:$Z,N$2,0)*(VLOOKUP($C492,索引!$A:$K,N$2-5,0)/100)</f>
        <v>0</v>
      </c>
      <c r="P492">
        <f t="shared" si="57"/>
        <v>1042103</v>
      </c>
      <c r="Q492" t="str">
        <f t="shared" si="59"/>
        <v>EquipName_1042103</v>
      </c>
      <c r="R492" t="str">
        <f>INDEX(索引!$AF$5:$AI$29,MATCH($B492,索引!$AE$5:$AE$29,0),MATCH($C492,索引!$AF$4:$AI$4))&amp;VLOOKUP($D492,索引!$M$4:$N$12,2,0)</f>
        <v>天使头盔</v>
      </c>
      <c r="S492" t="str">
        <f>INDEX(索引!$AL$5:$AO$29,MATCH($B492,索引!$AK$5:$AK$29,0),MATCH($C492,索引!$AL$4:$AO$4))&amp;" "&amp;VLOOKUP($D492,索引!$M$4:$O$12,3,0)</f>
        <v>Angel Helmet</v>
      </c>
    </row>
    <row r="493" spans="1:19" x14ac:dyDescent="0.2">
      <c r="A493">
        <f t="shared" si="56"/>
        <v>1042104</v>
      </c>
      <c r="B493" s="16">
        <v>42</v>
      </c>
      <c r="C493" s="55">
        <v>1</v>
      </c>
      <c r="D493">
        <v>4</v>
      </c>
      <c r="E493">
        <f t="shared" si="58"/>
        <v>1008104</v>
      </c>
      <c r="F493">
        <f>INDEX(索引!$P$5:$AC$12,MATCH($D493,索引!$M$5:$M$12,0),MATCH(F$6,索引!$P$4:$AC$4,0))*ROUND(VLOOKUP($B493,原始数值!$A:$E,F$2,0)*VLOOKUP($C493,索引!$A:$D,2,0)*VLOOKUP(D493,索引!$M:$X,索引!$T$1,0),F$3)</f>
        <v>0</v>
      </c>
      <c r="G493">
        <f>INDEX(索引!$P$5:$AC$12,MATCH($D493,索引!$M$5:$M$12,0),MATCH(G$6,索引!$P$4:$AC$4,0))*ROUND(VLOOKUP($B493,原始数值!$A:$E,G$2,0)*VLOOKUP($C493,索引!$A:$D,2,0),G$3)</f>
        <v>0</v>
      </c>
      <c r="H493">
        <f>INDEX(索引!$P$5:$AC$12,MATCH($D493,索引!$M$5:$M$12,0),MATCH(H$6,索引!$P$4:$AC$4,0))*ROUND(VLOOKUP($B493,原始数值!$A:$E,H$2,0)*VLOOKUP($C493,索引!$A:$D,2,0),H$3)</f>
        <v>0</v>
      </c>
      <c r="I493">
        <f>INDEX(索引!$P$5:$AC$12,MATCH($D493,索引!$M$5:$M$12,0),MATCH(I$6,索引!$P$4:$AC$4,0))*ROUND(VLOOKUP($B493,原始数值!$A:$E,I$2,0)*VLOOKUP($C493,索引!$A:$D,2,0),I$3)</f>
        <v>21</v>
      </c>
      <c r="J493">
        <f>VLOOKUP($D493,索引!$M:$U,J$2,0)</f>
        <v>0</v>
      </c>
      <c r="K493">
        <f>VLOOKUP($D493,索引!$M:$X,K$2,0)*(VLOOKUP($C493,索引!$A:$I,K$2-5,0)/100)</f>
        <v>0</v>
      </c>
      <c r="L493">
        <f>VLOOKUP($D493,索引!$M:$X,L$2,0)*(VLOOKUP($C493,索引!$A:$I,L$2-5,0)/100)</f>
        <v>0</v>
      </c>
      <c r="M493">
        <f>VLOOKUP($D493,索引!$M:$Y,M$2,0)*(VLOOKUP($C493,索引!$A:$J,M$2-5,0)/100)</f>
        <v>0</v>
      </c>
      <c r="N493">
        <f>VLOOKUP($D493,索引!$M:$Z,N$2,0)*(VLOOKUP($C493,索引!$A:$K,N$2-5,0)/100)</f>
        <v>0</v>
      </c>
      <c r="P493">
        <f t="shared" si="57"/>
        <v>1042104</v>
      </c>
      <c r="Q493" t="str">
        <f t="shared" si="59"/>
        <v>EquipName_1042104</v>
      </c>
      <c r="R493" t="str">
        <f>INDEX(索引!$AF$5:$AI$29,MATCH($B493,索引!$AE$5:$AE$29,0),MATCH($C493,索引!$AF$4:$AI$4))&amp;VLOOKUP($D493,索引!$M$4:$N$12,2,0)</f>
        <v>天使鞋子</v>
      </c>
      <c r="S493" t="str">
        <f>INDEX(索引!$AL$5:$AO$29,MATCH($B493,索引!$AK$5:$AK$29,0),MATCH($C493,索引!$AL$4:$AO$4))&amp;" "&amp;VLOOKUP($D493,索引!$M$4:$O$12,3,0)</f>
        <v>Angel Boots</v>
      </c>
    </row>
    <row r="494" spans="1:19" x14ac:dyDescent="0.2">
      <c r="A494">
        <f t="shared" si="56"/>
        <v>1042211</v>
      </c>
      <c r="B494" s="16">
        <v>42</v>
      </c>
      <c r="C494" s="14">
        <f t="shared" ref="C494:C511" si="61">C488+1</f>
        <v>2</v>
      </c>
      <c r="D494">
        <f t="shared" ref="D494:D525" si="62">D488</f>
        <v>11</v>
      </c>
      <c r="E494">
        <f t="shared" si="58"/>
        <v>1008211</v>
      </c>
      <c r="F494">
        <f>INDEX(索引!$P$5:$AC$12,MATCH($D494,索引!$M$5:$M$12,0),MATCH(F$6,索引!$P$4:$AC$4,0))*ROUND(VLOOKUP($B494,原始数值!$A:$E,F$2,0)*VLOOKUP($C494,索引!$A:$D,2,0)*VLOOKUP(D494,索引!$M:$X,索引!$T$1,0),F$3)</f>
        <v>87</v>
      </c>
      <c r="G494">
        <f>INDEX(索引!$P$5:$AC$12,MATCH($D494,索引!$M$5:$M$12,0),MATCH(G$6,索引!$P$4:$AC$4,0))*ROUND(VLOOKUP($B494,原始数值!$A:$E,G$2,0)*VLOOKUP($C494,索引!$A:$D,2,0),G$3)</f>
        <v>0</v>
      </c>
      <c r="H494">
        <f>INDEX(索引!$P$5:$AC$12,MATCH($D494,索引!$M$5:$M$12,0),MATCH(H$6,索引!$P$4:$AC$4,0))*ROUND(VLOOKUP($B494,原始数值!$A:$E,H$2,0)*VLOOKUP($C494,索引!$A:$D,2,0),H$3)</f>
        <v>0</v>
      </c>
      <c r="I494">
        <f>INDEX(索引!$P$5:$AC$12,MATCH($D494,索引!$M$5:$M$12,0),MATCH(I$6,索引!$P$4:$AC$4,0))*ROUND(VLOOKUP($B494,原始数值!$A:$E,I$2,0)*VLOOKUP($C494,索引!$A:$D,2,0),I$3)</f>
        <v>0</v>
      </c>
      <c r="J494">
        <f>VLOOKUP($D494,索引!$M:$U,J$2,0)</f>
        <v>2</v>
      </c>
      <c r="K494">
        <f>VLOOKUP($D494,索引!$M:$X,K$2,0)*(VLOOKUP($C494,索引!$A:$I,K$2-5,0)/100)</f>
        <v>0.15000000000000002</v>
      </c>
      <c r="L494">
        <f>VLOOKUP($D494,索引!$M:$X,L$2,0)*(VLOOKUP($C494,索引!$A:$I,L$2-5,0)/100)</f>
        <v>0</v>
      </c>
      <c r="M494">
        <f>VLOOKUP($D494,索引!$M:$Y,M$2,0)*(VLOOKUP($C494,索引!$A:$J,M$2-5,0)/100)</f>
        <v>0</v>
      </c>
      <c r="N494">
        <f>VLOOKUP($D494,索引!$M:$Z,N$2,0)*(VLOOKUP($C494,索引!$A:$K,N$2-5,0)/100)</f>
        <v>0</v>
      </c>
      <c r="P494">
        <f t="shared" si="57"/>
        <v>1042211</v>
      </c>
      <c r="Q494" t="str">
        <f t="shared" si="59"/>
        <v>EquipName_1042211</v>
      </c>
      <c r="R494" t="str">
        <f>INDEX(索引!$AF$5:$AI$29,MATCH($B494,索引!$AE$5:$AE$29,0),MATCH($C494,索引!$AF$4:$AI$4))&amp;VLOOKUP($D494,索引!$M$4:$N$12,2,0)</f>
        <v>天使剑</v>
      </c>
      <c r="S494" t="str">
        <f>INDEX(索引!$AL$5:$AO$29,MATCH($B494,索引!$AK$5:$AK$29,0),MATCH($C494,索引!$AL$4:$AO$4))&amp;" "&amp;VLOOKUP($D494,索引!$M$4:$O$12,3,0)</f>
        <v>Angel Sword</v>
      </c>
    </row>
    <row r="495" spans="1:19" x14ac:dyDescent="0.2">
      <c r="A495">
        <f t="shared" si="56"/>
        <v>1042212</v>
      </c>
      <c r="B495" s="16">
        <v>42</v>
      </c>
      <c r="C495" s="14">
        <f t="shared" si="61"/>
        <v>2</v>
      </c>
      <c r="D495">
        <f t="shared" si="62"/>
        <v>12</v>
      </c>
      <c r="E495">
        <f t="shared" si="58"/>
        <v>1008212</v>
      </c>
      <c r="F495">
        <f>INDEX(索引!$P$5:$AC$12,MATCH($D495,索引!$M$5:$M$12,0),MATCH(F$6,索引!$P$4:$AC$4,0))*ROUND(VLOOKUP($B495,原始数值!$A:$E,F$2,0)*VLOOKUP($C495,索引!$A:$D,2,0)*VLOOKUP(D495,索引!$M:$X,索引!$T$1,0),F$3)</f>
        <v>104</v>
      </c>
      <c r="G495">
        <f>INDEX(索引!$P$5:$AC$12,MATCH($D495,索引!$M$5:$M$12,0),MATCH(G$6,索引!$P$4:$AC$4,0))*ROUND(VLOOKUP($B495,原始数值!$A:$E,G$2,0)*VLOOKUP($C495,索引!$A:$D,2,0),G$3)</f>
        <v>0</v>
      </c>
      <c r="H495">
        <f>INDEX(索引!$P$5:$AC$12,MATCH($D495,索引!$M$5:$M$12,0),MATCH(H$6,索引!$P$4:$AC$4,0))*ROUND(VLOOKUP($B495,原始数值!$A:$E,H$2,0)*VLOOKUP($C495,索引!$A:$D,2,0),H$3)</f>
        <v>0</v>
      </c>
      <c r="I495">
        <f>INDEX(索引!$P$5:$AC$12,MATCH($D495,索引!$M$5:$M$12,0),MATCH(I$6,索引!$P$4:$AC$4,0))*ROUND(VLOOKUP($B495,原始数值!$A:$E,I$2,0)*VLOOKUP($C495,索引!$A:$D,2,0),I$3)</f>
        <v>0</v>
      </c>
      <c r="J495">
        <f>VLOOKUP($D495,索引!$M:$U,J$2,0)</f>
        <v>1</v>
      </c>
      <c r="K495">
        <f>VLOOKUP($D495,索引!$M:$X,K$2,0)*(VLOOKUP($C495,索引!$A:$I,K$2-5,0)/100)</f>
        <v>0</v>
      </c>
      <c r="L495">
        <f>VLOOKUP($D495,索引!$M:$X,L$2,0)*(VLOOKUP($C495,索引!$A:$I,L$2-5,0)/100)</f>
        <v>0</v>
      </c>
      <c r="M495">
        <f>VLOOKUP($D495,索引!$M:$Y,M$2,0)*(VLOOKUP($C495,索引!$A:$J,M$2-5,0)/100)</f>
        <v>36</v>
      </c>
      <c r="N495">
        <f>VLOOKUP($D495,索引!$M:$Z,N$2,0)*(VLOOKUP($C495,索引!$A:$K,N$2-5,0)/100)</f>
        <v>0</v>
      </c>
      <c r="P495">
        <f t="shared" si="57"/>
        <v>1042212</v>
      </c>
      <c r="Q495" t="str">
        <f t="shared" si="59"/>
        <v>EquipName_1042212</v>
      </c>
      <c r="R495" t="str">
        <f>INDEX(索引!$AF$5:$AI$29,MATCH($B495,索引!$AE$5:$AE$29,0),MATCH($C495,索引!$AF$4:$AI$4))&amp;VLOOKUP($D495,索引!$M$4:$N$12,2,0)</f>
        <v>天使杖</v>
      </c>
      <c r="S495" t="str">
        <f>INDEX(索引!$AL$5:$AO$29,MATCH($B495,索引!$AK$5:$AK$29,0),MATCH($C495,索引!$AL$4:$AO$4))&amp;" "&amp;VLOOKUP($D495,索引!$M$4:$O$12,3,0)</f>
        <v>Angel Staff</v>
      </c>
    </row>
    <row r="496" spans="1:19" x14ac:dyDescent="0.2">
      <c r="A496">
        <f t="shared" si="56"/>
        <v>1042213</v>
      </c>
      <c r="B496" s="16">
        <v>42</v>
      </c>
      <c r="C496" s="14">
        <f t="shared" si="61"/>
        <v>2</v>
      </c>
      <c r="D496">
        <f t="shared" si="62"/>
        <v>13</v>
      </c>
      <c r="E496">
        <f t="shared" si="58"/>
        <v>1008213</v>
      </c>
      <c r="F496">
        <f>INDEX(索引!$P$5:$AC$12,MATCH($D496,索引!$M$5:$M$12,0),MATCH(F$6,索引!$P$4:$AC$4,0))*ROUND(VLOOKUP($B496,原始数值!$A:$E,F$2,0)*VLOOKUP($C496,索引!$A:$D,2,0)*VLOOKUP(D496,索引!$M:$X,索引!$T$1,0),F$3)</f>
        <v>96</v>
      </c>
      <c r="G496">
        <f>INDEX(索引!$P$5:$AC$12,MATCH($D496,索引!$M$5:$M$12,0),MATCH(G$6,索引!$P$4:$AC$4,0))*ROUND(VLOOKUP($B496,原始数值!$A:$E,G$2,0)*VLOOKUP($C496,索引!$A:$D,2,0),G$3)</f>
        <v>0</v>
      </c>
      <c r="H496">
        <f>INDEX(索引!$P$5:$AC$12,MATCH($D496,索引!$M$5:$M$12,0),MATCH(H$6,索引!$P$4:$AC$4,0))*ROUND(VLOOKUP($B496,原始数值!$A:$E,H$2,0)*VLOOKUP($C496,索引!$A:$D,2,0),H$3)</f>
        <v>0</v>
      </c>
      <c r="I496">
        <f>INDEX(索引!$P$5:$AC$12,MATCH($D496,索引!$M$5:$M$12,0),MATCH(I$6,索引!$P$4:$AC$4,0))*ROUND(VLOOKUP($B496,原始数值!$A:$E,I$2,0)*VLOOKUP($C496,索引!$A:$D,2,0),I$3)</f>
        <v>0</v>
      </c>
      <c r="J496">
        <f>VLOOKUP($D496,索引!$M:$U,J$2,0)</f>
        <v>1.75</v>
      </c>
      <c r="K496">
        <f>VLOOKUP($D496,索引!$M:$X,K$2,0)*(VLOOKUP($C496,索引!$A:$I,K$2-5,0)/100)</f>
        <v>0</v>
      </c>
      <c r="L496">
        <f>VLOOKUP($D496,索引!$M:$X,L$2,0)*(VLOOKUP($C496,索引!$A:$I,L$2-5,0)/100)</f>
        <v>48</v>
      </c>
      <c r="M496">
        <f>VLOOKUP($D496,索引!$M:$Y,M$2,0)*(VLOOKUP($C496,索引!$A:$J,M$2-5,0)/100)</f>
        <v>0</v>
      </c>
      <c r="N496">
        <f>VLOOKUP($D496,索引!$M:$Z,N$2,0)*(VLOOKUP($C496,索引!$A:$K,N$2-5,0)/100)</f>
        <v>0</v>
      </c>
      <c r="P496">
        <f t="shared" si="57"/>
        <v>1042213</v>
      </c>
      <c r="Q496" t="str">
        <f t="shared" si="59"/>
        <v>EquipName_1042213</v>
      </c>
      <c r="R496" t="str">
        <f>INDEX(索引!$AF$5:$AI$29,MATCH($B496,索引!$AE$5:$AE$29,0),MATCH($C496,索引!$AF$4:$AI$4))&amp;VLOOKUP($D496,索引!$M$4:$N$12,2,0)</f>
        <v>天使弓</v>
      </c>
      <c r="S496" t="str">
        <f>INDEX(索引!$AL$5:$AO$29,MATCH($B496,索引!$AK$5:$AK$29,0),MATCH($C496,索引!$AL$4:$AO$4))&amp;" "&amp;VLOOKUP($D496,索引!$M$4:$O$12,3,0)</f>
        <v>Angel Bow</v>
      </c>
    </row>
    <row r="497" spans="1:19" x14ac:dyDescent="0.2">
      <c r="A497">
        <f t="shared" si="56"/>
        <v>1042202</v>
      </c>
      <c r="B497" s="16">
        <v>42</v>
      </c>
      <c r="C497" s="14">
        <f t="shared" si="61"/>
        <v>2</v>
      </c>
      <c r="D497">
        <f t="shared" si="62"/>
        <v>2</v>
      </c>
      <c r="E497">
        <f t="shared" si="58"/>
        <v>1008202</v>
      </c>
      <c r="F497">
        <f>INDEX(索引!$P$5:$AC$12,MATCH($D497,索引!$M$5:$M$12,0),MATCH(F$6,索引!$P$4:$AC$4,0))*ROUND(VLOOKUP($B497,原始数值!$A:$E,F$2,0)*VLOOKUP($C497,索引!$A:$D,2,0)*VLOOKUP(D497,索引!$M:$X,索引!$T$1,0),F$3)</f>
        <v>0</v>
      </c>
      <c r="G497">
        <f>INDEX(索引!$P$5:$AC$12,MATCH($D497,索引!$M$5:$M$12,0),MATCH(G$6,索引!$P$4:$AC$4,0))*ROUND(VLOOKUP($B497,原始数值!$A:$E,G$2,0)*VLOOKUP($C497,索引!$A:$D,2,0),G$3)</f>
        <v>460</v>
      </c>
      <c r="H497">
        <f>INDEX(索引!$P$5:$AC$12,MATCH($D497,索引!$M$5:$M$12,0),MATCH(H$6,索引!$P$4:$AC$4,0))*ROUND(VLOOKUP($B497,原始数值!$A:$E,H$2,0)*VLOOKUP($C497,索引!$A:$D,2,0),H$3)</f>
        <v>0</v>
      </c>
      <c r="I497">
        <f>INDEX(索引!$P$5:$AC$12,MATCH($D497,索引!$M$5:$M$12,0),MATCH(I$6,索引!$P$4:$AC$4,0))*ROUND(VLOOKUP($B497,原始数值!$A:$E,I$2,0)*VLOOKUP($C497,索引!$A:$D,2,0),I$3)</f>
        <v>0</v>
      </c>
      <c r="J497">
        <f>VLOOKUP($D497,索引!$M:$U,J$2,0)</f>
        <v>0</v>
      </c>
      <c r="K497">
        <f>VLOOKUP($D497,索引!$M:$X,K$2,0)*(VLOOKUP($C497,索引!$A:$I,K$2-5,0)/100)</f>
        <v>0</v>
      </c>
      <c r="L497">
        <f>VLOOKUP($D497,索引!$M:$X,L$2,0)*(VLOOKUP($C497,索引!$A:$I,L$2-5,0)/100)</f>
        <v>0</v>
      </c>
      <c r="M497">
        <f>VLOOKUP($D497,索引!$M:$Y,M$2,0)*(VLOOKUP($C497,索引!$A:$J,M$2-5,0)/100)</f>
        <v>0</v>
      </c>
      <c r="N497">
        <f>VLOOKUP($D497,索引!$M:$Z,N$2,0)*(VLOOKUP($C497,索引!$A:$K,N$2-5,0)/100)</f>
        <v>0</v>
      </c>
      <c r="P497">
        <f t="shared" si="57"/>
        <v>1042202</v>
      </c>
      <c r="Q497" t="str">
        <f t="shared" si="59"/>
        <v>EquipName_1042202</v>
      </c>
      <c r="R497" t="str">
        <f>INDEX(索引!$AF$5:$AI$29,MATCH($B497,索引!$AE$5:$AE$29,0),MATCH($C497,索引!$AF$4:$AI$4))&amp;VLOOKUP($D497,索引!$M$4:$N$12,2,0)</f>
        <v>天使护甲</v>
      </c>
      <c r="S497" t="str">
        <f>INDEX(索引!$AL$5:$AO$29,MATCH($B497,索引!$AK$5:$AK$29,0),MATCH($C497,索引!$AL$4:$AO$4))&amp;" "&amp;VLOOKUP($D497,索引!$M$4:$O$12,3,0)</f>
        <v>Angel Armor</v>
      </c>
    </row>
    <row r="498" spans="1:19" x14ac:dyDescent="0.2">
      <c r="A498">
        <f t="shared" si="56"/>
        <v>1042203</v>
      </c>
      <c r="B498" s="16">
        <v>42</v>
      </c>
      <c r="C498" s="14">
        <f t="shared" si="61"/>
        <v>2</v>
      </c>
      <c r="D498">
        <f t="shared" si="62"/>
        <v>3</v>
      </c>
      <c r="E498">
        <f t="shared" si="58"/>
        <v>1008203</v>
      </c>
      <c r="F498">
        <f>INDEX(索引!$P$5:$AC$12,MATCH($D498,索引!$M$5:$M$12,0),MATCH(F$6,索引!$P$4:$AC$4,0))*ROUND(VLOOKUP($B498,原始数值!$A:$E,F$2,0)*VLOOKUP($C498,索引!$A:$D,2,0)*VLOOKUP(D498,索引!$M:$X,索引!$T$1,0),F$3)</f>
        <v>0</v>
      </c>
      <c r="G498">
        <f>INDEX(索引!$P$5:$AC$12,MATCH($D498,索引!$M$5:$M$12,0),MATCH(G$6,索引!$P$4:$AC$4,0))*ROUND(VLOOKUP($B498,原始数值!$A:$E,G$2,0)*VLOOKUP($C498,索引!$A:$D,2,0),G$3)</f>
        <v>0</v>
      </c>
      <c r="H498">
        <f>INDEX(索引!$P$5:$AC$12,MATCH($D498,索引!$M$5:$M$12,0),MATCH(H$6,索引!$P$4:$AC$4,0))*ROUND(VLOOKUP($B498,原始数值!$A:$E,H$2,0)*VLOOKUP($C498,索引!$A:$D,2,0),H$3)</f>
        <v>258</v>
      </c>
      <c r="I498">
        <f>INDEX(索引!$P$5:$AC$12,MATCH($D498,索引!$M$5:$M$12,0),MATCH(I$6,索引!$P$4:$AC$4,0))*ROUND(VLOOKUP($B498,原始数值!$A:$E,I$2,0)*VLOOKUP($C498,索引!$A:$D,2,0),I$3)</f>
        <v>0</v>
      </c>
      <c r="J498">
        <f>VLOOKUP($D498,索引!$M:$U,J$2,0)</f>
        <v>0</v>
      </c>
      <c r="K498">
        <f>VLOOKUP($D498,索引!$M:$X,K$2,0)*(VLOOKUP($C498,索引!$A:$I,K$2-5,0)/100)</f>
        <v>0</v>
      </c>
      <c r="L498">
        <f>VLOOKUP($D498,索引!$M:$X,L$2,0)*(VLOOKUP($C498,索引!$A:$I,L$2-5,0)/100)</f>
        <v>0</v>
      </c>
      <c r="M498">
        <f>VLOOKUP($D498,索引!$M:$Y,M$2,0)*(VLOOKUP($C498,索引!$A:$J,M$2-5,0)/100)</f>
        <v>0</v>
      </c>
      <c r="N498">
        <f>VLOOKUP($D498,索引!$M:$Z,N$2,0)*(VLOOKUP($C498,索引!$A:$K,N$2-5,0)/100)</f>
        <v>0</v>
      </c>
      <c r="P498">
        <f t="shared" si="57"/>
        <v>1042203</v>
      </c>
      <c r="Q498" t="str">
        <f t="shared" si="59"/>
        <v>EquipName_1042203</v>
      </c>
      <c r="R498" t="str">
        <f>INDEX(索引!$AF$5:$AI$29,MATCH($B498,索引!$AE$5:$AE$29,0),MATCH($C498,索引!$AF$4:$AI$4))&amp;VLOOKUP($D498,索引!$M$4:$N$12,2,0)</f>
        <v>天使头盔</v>
      </c>
      <c r="S498" t="str">
        <f>INDEX(索引!$AL$5:$AO$29,MATCH($B498,索引!$AK$5:$AK$29,0),MATCH($C498,索引!$AL$4:$AO$4))&amp;" "&amp;VLOOKUP($D498,索引!$M$4:$O$12,3,0)</f>
        <v>Angel Helmet</v>
      </c>
    </row>
    <row r="499" spans="1:19" x14ac:dyDescent="0.2">
      <c r="A499">
        <f t="shared" si="56"/>
        <v>1042204</v>
      </c>
      <c r="B499" s="16">
        <v>42</v>
      </c>
      <c r="C499" s="14">
        <f t="shared" si="61"/>
        <v>2</v>
      </c>
      <c r="D499">
        <f t="shared" si="62"/>
        <v>4</v>
      </c>
      <c r="E499">
        <f t="shared" si="58"/>
        <v>1008204</v>
      </c>
      <c r="F499">
        <f>INDEX(索引!$P$5:$AC$12,MATCH($D499,索引!$M$5:$M$12,0),MATCH(F$6,索引!$P$4:$AC$4,0))*ROUND(VLOOKUP($B499,原始数值!$A:$E,F$2,0)*VLOOKUP($C499,索引!$A:$D,2,0)*VLOOKUP(D499,索引!$M:$X,索引!$T$1,0),F$3)</f>
        <v>0</v>
      </c>
      <c r="G499">
        <f>INDEX(索引!$P$5:$AC$12,MATCH($D499,索引!$M$5:$M$12,0),MATCH(G$6,索引!$P$4:$AC$4,0))*ROUND(VLOOKUP($B499,原始数值!$A:$E,G$2,0)*VLOOKUP($C499,索引!$A:$D,2,0),G$3)</f>
        <v>0</v>
      </c>
      <c r="H499">
        <f>INDEX(索引!$P$5:$AC$12,MATCH($D499,索引!$M$5:$M$12,0),MATCH(H$6,索引!$P$4:$AC$4,0))*ROUND(VLOOKUP($B499,原始数值!$A:$E,H$2,0)*VLOOKUP($C499,索引!$A:$D,2,0),H$3)</f>
        <v>0</v>
      </c>
      <c r="I499">
        <f>INDEX(索引!$P$5:$AC$12,MATCH($D499,索引!$M$5:$M$12,0),MATCH(I$6,索引!$P$4:$AC$4,0))*ROUND(VLOOKUP($B499,原始数值!$A:$E,I$2,0)*VLOOKUP($C499,索引!$A:$D,2,0),I$3)</f>
        <v>42</v>
      </c>
      <c r="J499">
        <f>VLOOKUP($D499,索引!$M:$U,J$2,0)</f>
        <v>0</v>
      </c>
      <c r="K499">
        <f>VLOOKUP($D499,索引!$M:$X,K$2,0)*(VLOOKUP($C499,索引!$A:$I,K$2-5,0)/100)</f>
        <v>0</v>
      </c>
      <c r="L499">
        <f>VLOOKUP($D499,索引!$M:$X,L$2,0)*(VLOOKUP($C499,索引!$A:$I,L$2-5,0)/100)</f>
        <v>0</v>
      </c>
      <c r="M499">
        <f>VLOOKUP($D499,索引!$M:$Y,M$2,0)*(VLOOKUP($C499,索引!$A:$J,M$2-5,0)/100)</f>
        <v>0</v>
      </c>
      <c r="N499">
        <f>VLOOKUP($D499,索引!$M:$Z,N$2,0)*(VLOOKUP($C499,索引!$A:$K,N$2-5,0)/100)</f>
        <v>0</v>
      </c>
      <c r="P499">
        <f t="shared" si="57"/>
        <v>1042204</v>
      </c>
      <c r="Q499" t="str">
        <f t="shared" si="59"/>
        <v>EquipName_1042204</v>
      </c>
      <c r="R499" t="str">
        <f>INDEX(索引!$AF$5:$AI$29,MATCH($B499,索引!$AE$5:$AE$29,0),MATCH($C499,索引!$AF$4:$AI$4))&amp;VLOOKUP($D499,索引!$M$4:$N$12,2,0)</f>
        <v>天使鞋子</v>
      </c>
      <c r="S499" t="str">
        <f>INDEX(索引!$AL$5:$AO$29,MATCH($B499,索引!$AK$5:$AK$29,0),MATCH($C499,索引!$AL$4:$AO$4))&amp;" "&amp;VLOOKUP($D499,索引!$M$4:$O$12,3,0)</f>
        <v>Angel Boots</v>
      </c>
    </row>
    <row r="500" spans="1:19" x14ac:dyDescent="0.2">
      <c r="A500">
        <f t="shared" si="56"/>
        <v>1042311</v>
      </c>
      <c r="B500" s="16">
        <v>42</v>
      </c>
      <c r="C500" s="30">
        <f t="shared" si="61"/>
        <v>3</v>
      </c>
      <c r="D500">
        <f t="shared" si="62"/>
        <v>11</v>
      </c>
      <c r="E500">
        <f t="shared" si="58"/>
        <v>1008311</v>
      </c>
      <c r="F500">
        <f>INDEX(索引!$P$5:$AC$12,MATCH($D500,索引!$M$5:$M$12,0),MATCH(F$6,索引!$P$4:$AC$4,0))*ROUND(VLOOKUP($B500,原始数值!$A:$E,F$2,0)*VLOOKUP($C500,索引!$A:$D,2,0)*VLOOKUP(D500,索引!$M:$X,索引!$T$1,0),F$3)</f>
        <v>131</v>
      </c>
      <c r="G500">
        <f>INDEX(索引!$P$5:$AC$12,MATCH($D500,索引!$M$5:$M$12,0),MATCH(G$6,索引!$P$4:$AC$4,0))*ROUND(VLOOKUP($B500,原始数值!$A:$E,G$2,0)*VLOOKUP($C500,索引!$A:$D,2,0),G$3)</f>
        <v>0</v>
      </c>
      <c r="H500">
        <f>INDEX(索引!$P$5:$AC$12,MATCH($D500,索引!$M$5:$M$12,0),MATCH(H$6,索引!$P$4:$AC$4,0))*ROUND(VLOOKUP($B500,原始数值!$A:$E,H$2,0)*VLOOKUP($C500,索引!$A:$D,2,0),H$3)</f>
        <v>0</v>
      </c>
      <c r="I500">
        <f>INDEX(索引!$P$5:$AC$12,MATCH($D500,索引!$M$5:$M$12,0),MATCH(I$6,索引!$P$4:$AC$4,0))*ROUND(VLOOKUP($B500,原始数值!$A:$E,I$2,0)*VLOOKUP($C500,索引!$A:$D,2,0),I$3)</f>
        <v>0</v>
      </c>
      <c r="J500">
        <f>VLOOKUP($D500,索引!$M:$U,J$2,0)</f>
        <v>2</v>
      </c>
      <c r="K500">
        <f>VLOOKUP($D500,索引!$M:$X,K$2,0)*(VLOOKUP($C500,索引!$A:$I,K$2-5,0)/100)</f>
        <v>0.2</v>
      </c>
      <c r="L500">
        <f>VLOOKUP($D500,索引!$M:$X,L$2,0)*(VLOOKUP($C500,索引!$A:$I,L$2-5,0)/100)</f>
        <v>0</v>
      </c>
      <c r="M500">
        <f>VLOOKUP($D500,索引!$M:$Y,M$2,0)*(VLOOKUP($C500,索引!$A:$J,M$2-5,0)/100)</f>
        <v>0</v>
      </c>
      <c r="N500">
        <f>VLOOKUP($D500,索引!$M:$Z,N$2,0)*(VLOOKUP($C500,索引!$A:$K,N$2-5,0)/100)</f>
        <v>0</v>
      </c>
      <c r="P500">
        <f t="shared" si="57"/>
        <v>1042311</v>
      </c>
      <c r="Q500" t="str">
        <f t="shared" si="59"/>
        <v>EquipName_1042311</v>
      </c>
      <c r="R500" t="str">
        <f>INDEX(索引!$AF$5:$AI$29,MATCH($B500,索引!$AE$5:$AE$29,0),MATCH($C500,索引!$AF$4:$AI$4))&amp;VLOOKUP($D500,索引!$M$4:$N$12,2,0)</f>
        <v>天使剑</v>
      </c>
      <c r="S500" t="str">
        <f>INDEX(索引!$AL$5:$AO$29,MATCH($B500,索引!$AK$5:$AK$29,0),MATCH($C500,索引!$AL$4:$AO$4))&amp;" "&amp;VLOOKUP($D500,索引!$M$4:$O$12,3,0)</f>
        <v>Angel Sword</v>
      </c>
    </row>
    <row r="501" spans="1:19" x14ac:dyDescent="0.2">
      <c r="A501">
        <f t="shared" si="56"/>
        <v>1042312</v>
      </c>
      <c r="B501" s="16">
        <v>42</v>
      </c>
      <c r="C501" s="30">
        <f t="shared" si="61"/>
        <v>3</v>
      </c>
      <c r="D501">
        <f t="shared" si="62"/>
        <v>12</v>
      </c>
      <c r="E501">
        <f t="shared" si="58"/>
        <v>1008312</v>
      </c>
      <c r="F501">
        <f>INDEX(索引!$P$5:$AC$12,MATCH($D501,索引!$M$5:$M$12,0),MATCH(F$6,索引!$P$4:$AC$4,0))*ROUND(VLOOKUP($B501,原始数值!$A:$E,F$2,0)*VLOOKUP($C501,索引!$A:$D,2,0)*VLOOKUP(D501,索引!$M:$X,索引!$T$1,0),F$3)</f>
        <v>157</v>
      </c>
      <c r="G501">
        <f>INDEX(索引!$P$5:$AC$12,MATCH($D501,索引!$M$5:$M$12,0),MATCH(G$6,索引!$P$4:$AC$4,0))*ROUND(VLOOKUP($B501,原始数值!$A:$E,G$2,0)*VLOOKUP($C501,索引!$A:$D,2,0),G$3)</f>
        <v>0</v>
      </c>
      <c r="H501">
        <f>INDEX(索引!$P$5:$AC$12,MATCH($D501,索引!$M$5:$M$12,0),MATCH(H$6,索引!$P$4:$AC$4,0))*ROUND(VLOOKUP($B501,原始数值!$A:$E,H$2,0)*VLOOKUP($C501,索引!$A:$D,2,0),H$3)</f>
        <v>0</v>
      </c>
      <c r="I501">
        <f>INDEX(索引!$P$5:$AC$12,MATCH($D501,索引!$M$5:$M$12,0),MATCH(I$6,索引!$P$4:$AC$4,0))*ROUND(VLOOKUP($B501,原始数值!$A:$E,I$2,0)*VLOOKUP($C501,索引!$A:$D,2,0),I$3)</f>
        <v>0</v>
      </c>
      <c r="J501">
        <f>VLOOKUP($D501,索引!$M:$U,J$2,0)</f>
        <v>1</v>
      </c>
      <c r="K501">
        <f>VLOOKUP($D501,索引!$M:$X,K$2,0)*(VLOOKUP($C501,索引!$A:$I,K$2-5,0)/100)</f>
        <v>0</v>
      </c>
      <c r="L501">
        <f>VLOOKUP($D501,索引!$M:$X,L$2,0)*(VLOOKUP($C501,索引!$A:$I,L$2-5,0)/100)</f>
        <v>0</v>
      </c>
      <c r="M501">
        <f>VLOOKUP($D501,索引!$M:$Y,M$2,0)*(VLOOKUP($C501,索引!$A:$J,M$2-5,0)/100)</f>
        <v>42</v>
      </c>
      <c r="N501">
        <f>VLOOKUP($D501,索引!$M:$Z,N$2,0)*(VLOOKUP($C501,索引!$A:$K,N$2-5,0)/100)</f>
        <v>0</v>
      </c>
      <c r="P501">
        <f t="shared" si="57"/>
        <v>1042312</v>
      </c>
      <c r="Q501" t="str">
        <f t="shared" si="59"/>
        <v>EquipName_1042312</v>
      </c>
      <c r="R501" t="str">
        <f>INDEX(索引!$AF$5:$AI$29,MATCH($B501,索引!$AE$5:$AE$29,0),MATCH($C501,索引!$AF$4:$AI$4))&amp;VLOOKUP($D501,索引!$M$4:$N$12,2,0)</f>
        <v>天使杖</v>
      </c>
      <c r="S501" t="str">
        <f>INDEX(索引!$AL$5:$AO$29,MATCH($B501,索引!$AK$5:$AK$29,0),MATCH($C501,索引!$AL$4:$AO$4))&amp;" "&amp;VLOOKUP($D501,索引!$M$4:$O$12,3,0)</f>
        <v>Angel Staff</v>
      </c>
    </row>
    <row r="502" spans="1:19" x14ac:dyDescent="0.2">
      <c r="A502">
        <f t="shared" si="56"/>
        <v>1042313</v>
      </c>
      <c r="B502" s="16">
        <v>42</v>
      </c>
      <c r="C502" s="30">
        <f t="shared" si="61"/>
        <v>3</v>
      </c>
      <c r="D502">
        <f t="shared" si="62"/>
        <v>13</v>
      </c>
      <c r="E502">
        <f t="shared" si="58"/>
        <v>1008313</v>
      </c>
      <c r="F502">
        <f>INDEX(索引!$P$5:$AC$12,MATCH($D502,索引!$M$5:$M$12,0),MATCH(F$6,索引!$P$4:$AC$4,0))*ROUND(VLOOKUP($B502,原始数值!$A:$E,F$2,0)*VLOOKUP($C502,索引!$A:$D,2,0)*VLOOKUP(D502,索引!$M:$X,索引!$T$1,0),F$3)</f>
        <v>144</v>
      </c>
      <c r="G502">
        <f>INDEX(索引!$P$5:$AC$12,MATCH($D502,索引!$M$5:$M$12,0),MATCH(G$6,索引!$P$4:$AC$4,0))*ROUND(VLOOKUP($B502,原始数值!$A:$E,G$2,0)*VLOOKUP($C502,索引!$A:$D,2,0),G$3)</f>
        <v>0</v>
      </c>
      <c r="H502">
        <f>INDEX(索引!$P$5:$AC$12,MATCH($D502,索引!$M$5:$M$12,0),MATCH(H$6,索引!$P$4:$AC$4,0))*ROUND(VLOOKUP($B502,原始数值!$A:$E,H$2,0)*VLOOKUP($C502,索引!$A:$D,2,0),H$3)</f>
        <v>0</v>
      </c>
      <c r="I502">
        <f>INDEX(索引!$P$5:$AC$12,MATCH($D502,索引!$M$5:$M$12,0),MATCH(I$6,索引!$P$4:$AC$4,0))*ROUND(VLOOKUP($B502,原始数值!$A:$E,I$2,0)*VLOOKUP($C502,索引!$A:$D,2,0),I$3)</f>
        <v>0</v>
      </c>
      <c r="J502">
        <f>VLOOKUP($D502,索引!$M:$U,J$2,0)</f>
        <v>1.75</v>
      </c>
      <c r="K502">
        <f>VLOOKUP($D502,索引!$M:$X,K$2,0)*(VLOOKUP($C502,索引!$A:$I,K$2-5,0)/100)</f>
        <v>0</v>
      </c>
      <c r="L502">
        <f>VLOOKUP($D502,索引!$M:$X,L$2,0)*(VLOOKUP($C502,索引!$A:$I,L$2-5,0)/100)</f>
        <v>56</v>
      </c>
      <c r="M502">
        <f>VLOOKUP($D502,索引!$M:$Y,M$2,0)*(VLOOKUP($C502,索引!$A:$J,M$2-5,0)/100)</f>
        <v>0</v>
      </c>
      <c r="N502">
        <f>VLOOKUP($D502,索引!$M:$Z,N$2,0)*(VLOOKUP($C502,索引!$A:$K,N$2-5,0)/100)</f>
        <v>0</v>
      </c>
      <c r="P502">
        <f t="shared" si="57"/>
        <v>1042313</v>
      </c>
      <c r="Q502" t="str">
        <f t="shared" si="59"/>
        <v>EquipName_1042313</v>
      </c>
      <c r="R502" t="str">
        <f>INDEX(索引!$AF$5:$AI$29,MATCH($B502,索引!$AE$5:$AE$29,0),MATCH($C502,索引!$AF$4:$AI$4))&amp;VLOOKUP($D502,索引!$M$4:$N$12,2,0)</f>
        <v>天使弓</v>
      </c>
      <c r="S502" t="str">
        <f>INDEX(索引!$AL$5:$AO$29,MATCH($B502,索引!$AK$5:$AK$29,0),MATCH($C502,索引!$AL$4:$AO$4))&amp;" "&amp;VLOOKUP($D502,索引!$M$4:$O$12,3,0)</f>
        <v>Angel Bow</v>
      </c>
    </row>
    <row r="503" spans="1:19" x14ac:dyDescent="0.2">
      <c r="A503">
        <f t="shared" si="56"/>
        <v>1042302</v>
      </c>
      <c r="B503" s="16">
        <v>42</v>
      </c>
      <c r="C503" s="30">
        <f t="shared" si="61"/>
        <v>3</v>
      </c>
      <c r="D503">
        <f t="shared" si="62"/>
        <v>2</v>
      </c>
      <c r="E503">
        <f t="shared" si="58"/>
        <v>1008302</v>
      </c>
      <c r="F503">
        <f>INDEX(索引!$P$5:$AC$12,MATCH($D503,索引!$M$5:$M$12,0),MATCH(F$6,索引!$P$4:$AC$4,0))*ROUND(VLOOKUP($B503,原始数值!$A:$E,F$2,0)*VLOOKUP($C503,索引!$A:$D,2,0)*VLOOKUP(D503,索引!$M:$X,索引!$T$1,0),F$3)</f>
        <v>0</v>
      </c>
      <c r="G503">
        <f>INDEX(索引!$P$5:$AC$12,MATCH($D503,索引!$M$5:$M$12,0),MATCH(G$6,索引!$P$4:$AC$4,0))*ROUND(VLOOKUP($B503,原始数值!$A:$E,G$2,0)*VLOOKUP($C503,索引!$A:$D,2,0),G$3)</f>
        <v>690</v>
      </c>
      <c r="H503">
        <f>INDEX(索引!$P$5:$AC$12,MATCH($D503,索引!$M$5:$M$12,0),MATCH(H$6,索引!$P$4:$AC$4,0))*ROUND(VLOOKUP($B503,原始数值!$A:$E,H$2,0)*VLOOKUP($C503,索引!$A:$D,2,0),H$3)</f>
        <v>0</v>
      </c>
      <c r="I503">
        <f>INDEX(索引!$P$5:$AC$12,MATCH($D503,索引!$M$5:$M$12,0),MATCH(I$6,索引!$P$4:$AC$4,0))*ROUND(VLOOKUP($B503,原始数值!$A:$E,I$2,0)*VLOOKUP($C503,索引!$A:$D,2,0),I$3)</f>
        <v>0</v>
      </c>
      <c r="J503">
        <f>VLOOKUP($D503,索引!$M:$U,J$2,0)</f>
        <v>0</v>
      </c>
      <c r="K503">
        <f>VLOOKUP($D503,索引!$M:$X,K$2,0)*(VLOOKUP($C503,索引!$A:$I,K$2-5,0)/100)</f>
        <v>0</v>
      </c>
      <c r="L503">
        <f>VLOOKUP($D503,索引!$M:$X,L$2,0)*(VLOOKUP($C503,索引!$A:$I,L$2-5,0)/100)</f>
        <v>0</v>
      </c>
      <c r="M503">
        <f>VLOOKUP($D503,索引!$M:$Y,M$2,0)*(VLOOKUP($C503,索引!$A:$J,M$2-5,0)/100)</f>
        <v>0</v>
      </c>
      <c r="N503">
        <f>VLOOKUP($D503,索引!$M:$Z,N$2,0)*(VLOOKUP($C503,索引!$A:$K,N$2-5,0)/100)</f>
        <v>0</v>
      </c>
      <c r="P503">
        <f t="shared" si="57"/>
        <v>1042302</v>
      </c>
      <c r="Q503" t="str">
        <f t="shared" si="59"/>
        <v>EquipName_1042302</v>
      </c>
      <c r="R503" t="str">
        <f>INDEX(索引!$AF$5:$AI$29,MATCH($B503,索引!$AE$5:$AE$29,0),MATCH($C503,索引!$AF$4:$AI$4))&amp;VLOOKUP($D503,索引!$M$4:$N$12,2,0)</f>
        <v>天使护甲</v>
      </c>
      <c r="S503" t="str">
        <f>INDEX(索引!$AL$5:$AO$29,MATCH($B503,索引!$AK$5:$AK$29,0),MATCH($C503,索引!$AL$4:$AO$4))&amp;" "&amp;VLOOKUP($D503,索引!$M$4:$O$12,3,0)</f>
        <v>Angel Armor</v>
      </c>
    </row>
    <row r="504" spans="1:19" x14ac:dyDescent="0.2">
      <c r="A504">
        <f t="shared" si="56"/>
        <v>1042303</v>
      </c>
      <c r="B504" s="16">
        <v>42</v>
      </c>
      <c r="C504" s="30">
        <f t="shared" si="61"/>
        <v>3</v>
      </c>
      <c r="D504">
        <f t="shared" si="62"/>
        <v>3</v>
      </c>
      <c r="E504">
        <f t="shared" si="58"/>
        <v>1008303</v>
      </c>
      <c r="F504">
        <f>INDEX(索引!$P$5:$AC$12,MATCH($D504,索引!$M$5:$M$12,0),MATCH(F$6,索引!$P$4:$AC$4,0))*ROUND(VLOOKUP($B504,原始数值!$A:$E,F$2,0)*VLOOKUP($C504,索引!$A:$D,2,0)*VLOOKUP(D504,索引!$M:$X,索引!$T$1,0),F$3)</f>
        <v>0</v>
      </c>
      <c r="G504">
        <f>INDEX(索引!$P$5:$AC$12,MATCH($D504,索引!$M$5:$M$12,0),MATCH(G$6,索引!$P$4:$AC$4,0))*ROUND(VLOOKUP($B504,原始数值!$A:$E,G$2,0)*VLOOKUP($C504,索引!$A:$D,2,0),G$3)</f>
        <v>0</v>
      </c>
      <c r="H504">
        <f>INDEX(索引!$P$5:$AC$12,MATCH($D504,索引!$M$5:$M$12,0),MATCH(H$6,索引!$P$4:$AC$4,0))*ROUND(VLOOKUP($B504,原始数值!$A:$E,H$2,0)*VLOOKUP($C504,索引!$A:$D,2,0),H$3)</f>
        <v>387</v>
      </c>
      <c r="I504">
        <f>INDEX(索引!$P$5:$AC$12,MATCH($D504,索引!$M$5:$M$12,0),MATCH(I$6,索引!$P$4:$AC$4,0))*ROUND(VLOOKUP($B504,原始数值!$A:$E,I$2,0)*VLOOKUP($C504,索引!$A:$D,2,0),I$3)</f>
        <v>0</v>
      </c>
      <c r="J504">
        <f>VLOOKUP($D504,索引!$M:$U,J$2,0)</f>
        <v>0</v>
      </c>
      <c r="K504">
        <f>VLOOKUP($D504,索引!$M:$X,K$2,0)*(VLOOKUP($C504,索引!$A:$I,K$2-5,0)/100)</f>
        <v>0</v>
      </c>
      <c r="L504">
        <f>VLOOKUP($D504,索引!$M:$X,L$2,0)*(VLOOKUP($C504,索引!$A:$I,L$2-5,0)/100)</f>
        <v>0</v>
      </c>
      <c r="M504">
        <f>VLOOKUP($D504,索引!$M:$Y,M$2,0)*(VLOOKUP($C504,索引!$A:$J,M$2-5,0)/100)</f>
        <v>0</v>
      </c>
      <c r="N504">
        <f>VLOOKUP($D504,索引!$M:$Z,N$2,0)*(VLOOKUP($C504,索引!$A:$K,N$2-5,0)/100)</f>
        <v>0</v>
      </c>
      <c r="P504">
        <f t="shared" si="57"/>
        <v>1042303</v>
      </c>
      <c r="Q504" t="str">
        <f t="shared" si="59"/>
        <v>EquipName_1042303</v>
      </c>
      <c r="R504" t="str">
        <f>INDEX(索引!$AF$5:$AI$29,MATCH($B504,索引!$AE$5:$AE$29,0),MATCH($C504,索引!$AF$4:$AI$4))&amp;VLOOKUP($D504,索引!$M$4:$N$12,2,0)</f>
        <v>天使头盔</v>
      </c>
      <c r="S504" t="str">
        <f>INDEX(索引!$AL$5:$AO$29,MATCH($B504,索引!$AK$5:$AK$29,0),MATCH($C504,索引!$AL$4:$AO$4))&amp;" "&amp;VLOOKUP($D504,索引!$M$4:$O$12,3,0)</f>
        <v>Angel Helmet</v>
      </c>
    </row>
    <row r="505" spans="1:19" x14ac:dyDescent="0.2">
      <c r="A505">
        <f t="shared" si="56"/>
        <v>1042304</v>
      </c>
      <c r="B505" s="16">
        <v>42</v>
      </c>
      <c r="C505" s="30">
        <f t="shared" si="61"/>
        <v>3</v>
      </c>
      <c r="D505">
        <f t="shared" si="62"/>
        <v>4</v>
      </c>
      <c r="E505">
        <f t="shared" si="58"/>
        <v>1008304</v>
      </c>
      <c r="F505">
        <f>INDEX(索引!$P$5:$AC$12,MATCH($D505,索引!$M$5:$M$12,0),MATCH(F$6,索引!$P$4:$AC$4,0))*ROUND(VLOOKUP($B505,原始数值!$A:$E,F$2,0)*VLOOKUP($C505,索引!$A:$D,2,0)*VLOOKUP(D505,索引!$M:$X,索引!$T$1,0),F$3)</f>
        <v>0</v>
      </c>
      <c r="G505">
        <f>INDEX(索引!$P$5:$AC$12,MATCH($D505,索引!$M$5:$M$12,0),MATCH(G$6,索引!$P$4:$AC$4,0))*ROUND(VLOOKUP($B505,原始数值!$A:$E,G$2,0)*VLOOKUP($C505,索引!$A:$D,2,0),G$3)</f>
        <v>0</v>
      </c>
      <c r="H505">
        <f>INDEX(索引!$P$5:$AC$12,MATCH($D505,索引!$M$5:$M$12,0),MATCH(H$6,索引!$P$4:$AC$4,0))*ROUND(VLOOKUP($B505,原始数值!$A:$E,H$2,0)*VLOOKUP($C505,索引!$A:$D,2,0),H$3)</f>
        <v>0</v>
      </c>
      <c r="I505">
        <f>INDEX(索引!$P$5:$AC$12,MATCH($D505,索引!$M$5:$M$12,0),MATCH(I$6,索引!$P$4:$AC$4,0))*ROUND(VLOOKUP($B505,原始数值!$A:$E,I$2,0)*VLOOKUP($C505,索引!$A:$D,2,0),I$3)</f>
        <v>63</v>
      </c>
      <c r="J505">
        <f>VLOOKUP($D505,索引!$M:$U,J$2,0)</f>
        <v>0</v>
      </c>
      <c r="K505">
        <f>VLOOKUP($D505,索引!$M:$X,K$2,0)*(VLOOKUP($C505,索引!$A:$I,K$2-5,0)/100)</f>
        <v>0</v>
      </c>
      <c r="L505">
        <f>VLOOKUP($D505,索引!$M:$X,L$2,0)*(VLOOKUP($C505,索引!$A:$I,L$2-5,0)/100)</f>
        <v>0</v>
      </c>
      <c r="M505">
        <f>VLOOKUP($D505,索引!$M:$Y,M$2,0)*(VLOOKUP($C505,索引!$A:$J,M$2-5,0)/100)</f>
        <v>0</v>
      </c>
      <c r="N505">
        <f>VLOOKUP($D505,索引!$M:$Z,N$2,0)*(VLOOKUP($C505,索引!$A:$K,N$2-5,0)/100)</f>
        <v>0</v>
      </c>
      <c r="P505">
        <f t="shared" si="57"/>
        <v>1042304</v>
      </c>
      <c r="Q505" t="str">
        <f t="shared" si="59"/>
        <v>EquipName_1042304</v>
      </c>
      <c r="R505" t="str">
        <f>INDEX(索引!$AF$5:$AI$29,MATCH($B505,索引!$AE$5:$AE$29,0),MATCH($C505,索引!$AF$4:$AI$4))&amp;VLOOKUP($D505,索引!$M$4:$N$12,2,0)</f>
        <v>天使鞋子</v>
      </c>
      <c r="S505" t="str">
        <f>INDEX(索引!$AL$5:$AO$29,MATCH($B505,索引!$AK$5:$AK$29,0),MATCH($C505,索引!$AL$4:$AO$4))&amp;" "&amp;VLOOKUP($D505,索引!$M$4:$O$12,3,0)</f>
        <v>Angel Boots</v>
      </c>
    </row>
    <row r="506" spans="1:19" x14ac:dyDescent="0.2">
      <c r="A506">
        <f t="shared" si="56"/>
        <v>1042411</v>
      </c>
      <c r="B506" s="16">
        <v>42</v>
      </c>
      <c r="C506" s="11">
        <f t="shared" si="61"/>
        <v>4</v>
      </c>
      <c r="D506">
        <f t="shared" si="62"/>
        <v>11</v>
      </c>
      <c r="E506">
        <f t="shared" si="58"/>
        <v>1008411</v>
      </c>
      <c r="F506">
        <f>INDEX(索引!$P$5:$AC$12,MATCH($D506,索引!$M$5:$M$12,0),MATCH(F$6,索引!$P$4:$AC$4,0))*ROUND(VLOOKUP($B506,原始数值!$A:$E,F$2,0)*VLOOKUP($C506,索引!$A:$D,2,0)*VLOOKUP(D506,索引!$M:$X,索引!$T$1,0),F$3)</f>
        <v>174</v>
      </c>
      <c r="G506">
        <f>INDEX(索引!$P$5:$AC$12,MATCH($D506,索引!$M$5:$M$12,0),MATCH(G$6,索引!$P$4:$AC$4,0))*ROUND(VLOOKUP($B506,原始数值!$A:$E,G$2,0)*VLOOKUP($C506,索引!$A:$D,2,0),G$3)</f>
        <v>0</v>
      </c>
      <c r="H506">
        <f>INDEX(索引!$P$5:$AC$12,MATCH($D506,索引!$M$5:$M$12,0),MATCH(H$6,索引!$P$4:$AC$4,0))*ROUND(VLOOKUP($B506,原始数值!$A:$E,H$2,0)*VLOOKUP($C506,索引!$A:$D,2,0),H$3)</f>
        <v>0</v>
      </c>
      <c r="I506">
        <f>INDEX(索引!$P$5:$AC$12,MATCH($D506,索引!$M$5:$M$12,0),MATCH(I$6,索引!$P$4:$AC$4,0))*ROUND(VLOOKUP($B506,原始数值!$A:$E,I$2,0)*VLOOKUP($C506,索引!$A:$D,2,0),I$3)</f>
        <v>0</v>
      </c>
      <c r="J506">
        <f>VLOOKUP($D506,索引!$M:$U,J$2,0)</f>
        <v>2</v>
      </c>
      <c r="K506">
        <f>VLOOKUP($D506,索引!$M:$X,K$2,0)*(VLOOKUP($C506,索引!$A:$I,K$2-5,0)/100)</f>
        <v>0.35000000000000003</v>
      </c>
      <c r="L506">
        <f>VLOOKUP($D506,索引!$M:$X,L$2,0)*(VLOOKUP($C506,索引!$A:$I,L$2-5,0)/100)</f>
        <v>0</v>
      </c>
      <c r="M506">
        <f>VLOOKUP($D506,索引!$M:$Y,M$2,0)*(VLOOKUP($C506,索引!$A:$J,M$2-5,0)/100)</f>
        <v>0</v>
      </c>
      <c r="N506">
        <f>VLOOKUP($D506,索引!$M:$Z,N$2,0)*(VLOOKUP($C506,索引!$A:$K,N$2-5,0)/100)</f>
        <v>0</v>
      </c>
      <c r="P506">
        <f t="shared" si="57"/>
        <v>1042411</v>
      </c>
      <c r="Q506" t="str">
        <f t="shared" si="59"/>
        <v>EquipName_1042411</v>
      </c>
      <c r="R506" t="str">
        <f>INDEX(索引!$AF$5:$AI$29,MATCH($B506,索引!$AE$5:$AE$29,0),MATCH($C506,索引!$AF$4:$AI$4))&amp;VLOOKUP($D506,索引!$M$4:$N$12,2,0)</f>
        <v>炽天使剑</v>
      </c>
      <c r="S506" t="str">
        <f>INDEX(索引!$AL$5:$AO$29,MATCH($B506,索引!$AK$5:$AK$29,0),MATCH($C506,索引!$AL$4:$AO$4))&amp;" "&amp;VLOOKUP($D506,索引!$M$4:$O$12,3,0)</f>
        <v>Seraph Sword</v>
      </c>
    </row>
    <row r="507" spans="1:19" x14ac:dyDescent="0.2">
      <c r="A507">
        <f t="shared" si="56"/>
        <v>1042412</v>
      </c>
      <c r="B507" s="16">
        <v>42</v>
      </c>
      <c r="C507" s="11">
        <f t="shared" si="61"/>
        <v>4</v>
      </c>
      <c r="D507">
        <f t="shared" si="62"/>
        <v>12</v>
      </c>
      <c r="E507">
        <f t="shared" si="58"/>
        <v>1008412</v>
      </c>
      <c r="F507">
        <f>INDEX(索引!$P$5:$AC$12,MATCH($D507,索引!$M$5:$M$12,0),MATCH(F$6,索引!$P$4:$AC$4,0))*ROUND(VLOOKUP($B507,原始数值!$A:$E,F$2,0)*VLOOKUP($C507,索引!$A:$D,2,0)*VLOOKUP(D507,索引!$M:$X,索引!$T$1,0),F$3)</f>
        <v>209</v>
      </c>
      <c r="G507">
        <f>INDEX(索引!$P$5:$AC$12,MATCH($D507,索引!$M$5:$M$12,0),MATCH(G$6,索引!$P$4:$AC$4,0))*ROUND(VLOOKUP($B507,原始数值!$A:$E,G$2,0)*VLOOKUP($C507,索引!$A:$D,2,0),G$3)</f>
        <v>0</v>
      </c>
      <c r="H507">
        <f>INDEX(索引!$P$5:$AC$12,MATCH($D507,索引!$M$5:$M$12,0),MATCH(H$6,索引!$P$4:$AC$4,0))*ROUND(VLOOKUP($B507,原始数值!$A:$E,H$2,0)*VLOOKUP($C507,索引!$A:$D,2,0),H$3)</f>
        <v>0</v>
      </c>
      <c r="I507">
        <f>INDEX(索引!$P$5:$AC$12,MATCH($D507,索引!$M$5:$M$12,0),MATCH(I$6,索引!$P$4:$AC$4,0))*ROUND(VLOOKUP($B507,原始数值!$A:$E,I$2,0)*VLOOKUP($C507,索引!$A:$D,2,0),I$3)</f>
        <v>0</v>
      </c>
      <c r="J507">
        <f>VLOOKUP($D507,索引!$M:$U,J$2,0)</f>
        <v>1</v>
      </c>
      <c r="K507">
        <f>VLOOKUP($D507,索引!$M:$X,K$2,0)*(VLOOKUP($C507,索引!$A:$I,K$2-5,0)/100)</f>
        <v>0</v>
      </c>
      <c r="L507">
        <f>VLOOKUP($D507,索引!$M:$X,L$2,0)*(VLOOKUP($C507,索引!$A:$I,L$2-5,0)/100)</f>
        <v>0</v>
      </c>
      <c r="M507">
        <f>VLOOKUP($D507,索引!$M:$Y,M$2,0)*(VLOOKUP($C507,索引!$A:$J,M$2-5,0)/100)</f>
        <v>54</v>
      </c>
      <c r="N507">
        <f>VLOOKUP($D507,索引!$M:$Z,N$2,0)*(VLOOKUP($C507,索引!$A:$K,N$2-5,0)/100)</f>
        <v>0</v>
      </c>
      <c r="P507">
        <f t="shared" si="57"/>
        <v>1042412</v>
      </c>
      <c r="Q507" t="str">
        <f t="shared" si="59"/>
        <v>EquipName_1042412</v>
      </c>
      <c r="R507" t="str">
        <f>INDEX(索引!$AF$5:$AI$29,MATCH($B507,索引!$AE$5:$AE$29,0),MATCH($C507,索引!$AF$4:$AI$4))&amp;VLOOKUP($D507,索引!$M$4:$N$12,2,0)</f>
        <v>炽天使杖</v>
      </c>
      <c r="S507" t="str">
        <f>INDEX(索引!$AL$5:$AO$29,MATCH($B507,索引!$AK$5:$AK$29,0),MATCH($C507,索引!$AL$4:$AO$4))&amp;" "&amp;VLOOKUP($D507,索引!$M$4:$O$12,3,0)</f>
        <v>Seraph Staff</v>
      </c>
    </row>
    <row r="508" spans="1:19" x14ac:dyDescent="0.2">
      <c r="A508">
        <f t="shared" si="56"/>
        <v>1042413</v>
      </c>
      <c r="B508" s="16">
        <v>42</v>
      </c>
      <c r="C508" s="11">
        <f t="shared" si="61"/>
        <v>4</v>
      </c>
      <c r="D508">
        <f t="shared" si="62"/>
        <v>13</v>
      </c>
      <c r="E508">
        <f t="shared" si="58"/>
        <v>1008413</v>
      </c>
      <c r="F508">
        <f>INDEX(索引!$P$5:$AC$12,MATCH($D508,索引!$M$5:$M$12,0),MATCH(F$6,索引!$P$4:$AC$4,0))*ROUND(VLOOKUP($B508,原始数值!$A:$E,F$2,0)*VLOOKUP($C508,索引!$A:$D,2,0)*VLOOKUP(D508,索引!$M:$X,索引!$T$1,0),F$3)</f>
        <v>191</v>
      </c>
      <c r="G508">
        <f>INDEX(索引!$P$5:$AC$12,MATCH($D508,索引!$M$5:$M$12,0),MATCH(G$6,索引!$P$4:$AC$4,0))*ROUND(VLOOKUP($B508,原始数值!$A:$E,G$2,0)*VLOOKUP($C508,索引!$A:$D,2,0),G$3)</f>
        <v>0</v>
      </c>
      <c r="H508">
        <f>INDEX(索引!$P$5:$AC$12,MATCH($D508,索引!$M$5:$M$12,0),MATCH(H$6,索引!$P$4:$AC$4,0))*ROUND(VLOOKUP($B508,原始数值!$A:$E,H$2,0)*VLOOKUP($C508,索引!$A:$D,2,0),H$3)</f>
        <v>0</v>
      </c>
      <c r="I508">
        <f>INDEX(索引!$P$5:$AC$12,MATCH($D508,索引!$M$5:$M$12,0),MATCH(I$6,索引!$P$4:$AC$4,0))*ROUND(VLOOKUP($B508,原始数值!$A:$E,I$2,0)*VLOOKUP($C508,索引!$A:$D,2,0),I$3)</f>
        <v>0</v>
      </c>
      <c r="J508">
        <f>VLOOKUP($D508,索引!$M:$U,J$2,0)</f>
        <v>1.75</v>
      </c>
      <c r="K508">
        <f>VLOOKUP($D508,索引!$M:$X,K$2,0)*(VLOOKUP($C508,索引!$A:$I,K$2-5,0)/100)</f>
        <v>0</v>
      </c>
      <c r="L508">
        <f>VLOOKUP($D508,索引!$M:$X,L$2,0)*(VLOOKUP($C508,索引!$A:$I,L$2-5,0)/100)</f>
        <v>72</v>
      </c>
      <c r="M508">
        <f>VLOOKUP($D508,索引!$M:$Y,M$2,0)*(VLOOKUP($C508,索引!$A:$J,M$2-5,0)/100)</f>
        <v>0</v>
      </c>
      <c r="N508">
        <f>VLOOKUP($D508,索引!$M:$Z,N$2,0)*(VLOOKUP($C508,索引!$A:$K,N$2-5,0)/100)</f>
        <v>0</v>
      </c>
      <c r="P508">
        <f t="shared" si="57"/>
        <v>1042413</v>
      </c>
      <c r="Q508" t="str">
        <f t="shared" si="59"/>
        <v>EquipName_1042413</v>
      </c>
      <c r="R508" t="str">
        <f>INDEX(索引!$AF$5:$AI$29,MATCH($B508,索引!$AE$5:$AE$29,0),MATCH($C508,索引!$AF$4:$AI$4))&amp;VLOOKUP($D508,索引!$M$4:$N$12,2,0)</f>
        <v>炽天使弓</v>
      </c>
      <c r="S508" t="str">
        <f>INDEX(索引!$AL$5:$AO$29,MATCH($B508,索引!$AK$5:$AK$29,0),MATCH($C508,索引!$AL$4:$AO$4))&amp;" "&amp;VLOOKUP($D508,索引!$M$4:$O$12,3,0)</f>
        <v>Seraph Bow</v>
      </c>
    </row>
    <row r="509" spans="1:19" x14ac:dyDescent="0.2">
      <c r="A509">
        <f t="shared" si="56"/>
        <v>1042402</v>
      </c>
      <c r="B509" s="16">
        <v>42</v>
      </c>
      <c r="C509" s="11">
        <f t="shared" si="61"/>
        <v>4</v>
      </c>
      <c r="D509">
        <f t="shared" si="62"/>
        <v>2</v>
      </c>
      <c r="E509">
        <f t="shared" si="58"/>
        <v>1008402</v>
      </c>
      <c r="F509">
        <f>INDEX(索引!$P$5:$AC$12,MATCH($D509,索引!$M$5:$M$12,0),MATCH(F$6,索引!$P$4:$AC$4,0))*ROUND(VLOOKUP($B509,原始数值!$A:$E,F$2,0)*VLOOKUP($C509,索引!$A:$D,2,0)*VLOOKUP(D509,索引!$M:$X,索引!$T$1,0),F$3)</f>
        <v>0</v>
      </c>
      <c r="G509">
        <f>INDEX(索引!$P$5:$AC$12,MATCH($D509,索引!$M$5:$M$12,0),MATCH(G$6,索引!$P$4:$AC$4,0))*ROUND(VLOOKUP($B509,原始数值!$A:$E,G$2,0)*VLOOKUP($C509,索引!$A:$D,2,0),G$3)</f>
        <v>920</v>
      </c>
      <c r="H509">
        <f>INDEX(索引!$P$5:$AC$12,MATCH($D509,索引!$M$5:$M$12,0),MATCH(H$6,索引!$P$4:$AC$4,0))*ROUND(VLOOKUP($B509,原始数值!$A:$E,H$2,0)*VLOOKUP($C509,索引!$A:$D,2,0),H$3)</f>
        <v>0</v>
      </c>
      <c r="I509">
        <f>INDEX(索引!$P$5:$AC$12,MATCH($D509,索引!$M$5:$M$12,0),MATCH(I$6,索引!$P$4:$AC$4,0))*ROUND(VLOOKUP($B509,原始数值!$A:$E,I$2,0)*VLOOKUP($C509,索引!$A:$D,2,0),I$3)</f>
        <v>0</v>
      </c>
      <c r="J509">
        <f>VLOOKUP($D509,索引!$M:$U,J$2,0)</f>
        <v>0</v>
      </c>
      <c r="K509">
        <f>VLOOKUP($D509,索引!$M:$X,K$2,0)*(VLOOKUP($C509,索引!$A:$I,K$2-5,0)/100)</f>
        <v>0</v>
      </c>
      <c r="L509">
        <f>VLOOKUP($D509,索引!$M:$X,L$2,0)*(VLOOKUP($C509,索引!$A:$I,L$2-5,0)/100)</f>
        <v>0</v>
      </c>
      <c r="M509">
        <f>VLOOKUP($D509,索引!$M:$Y,M$2,0)*(VLOOKUP($C509,索引!$A:$J,M$2-5,0)/100)</f>
        <v>0</v>
      </c>
      <c r="N509">
        <f>VLOOKUP($D509,索引!$M:$Z,N$2,0)*(VLOOKUP($C509,索引!$A:$K,N$2-5,0)/100)</f>
        <v>0</v>
      </c>
      <c r="P509">
        <f t="shared" si="57"/>
        <v>1042402</v>
      </c>
      <c r="Q509" t="str">
        <f t="shared" si="59"/>
        <v>EquipName_1042402</v>
      </c>
      <c r="R509" t="str">
        <f>INDEX(索引!$AF$5:$AI$29,MATCH($B509,索引!$AE$5:$AE$29,0),MATCH($C509,索引!$AF$4:$AI$4))&amp;VLOOKUP($D509,索引!$M$4:$N$12,2,0)</f>
        <v>炽天使护甲</v>
      </c>
      <c r="S509" t="str">
        <f>INDEX(索引!$AL$5:$AO$29,MATCH($B509,索引!$AK$5:$AK$29,0),MATCH($C509,索引!$AL$4:$AO$4))&amp;" "&amp;VLOOKUP($D509,索引!$M$4:$O$12,3,0)</f>
        <v>Seraph Armor</v>
      </c>
    </row>
    <row r="510" spans="1:19" x14ac:dyDescent="0.2">
      <c r="A510">
        <f t="shared" si="56"/>
        <v>1042403</v>
      </c>
      <c r="B510" s="16">
        <v>42</v>
      </c>
      <c r="C510" s="11">
        <f t="shared" si="61"/>
        <v>4</v>
      </c>
      <c r="D510">
        <f t="shared" si="62"/>
        <v>3</v>
      </c>
      <c r="E510">
        <f t="shared" si="58"/>
        <v>1008403</v>
      </c>
      <c r="F510">
        <f>INDEX(索引!$P$5:$AC$12,MATCH($D510,索引!$M$5:$M$12,0),MATCH(F$6,索引!$P$4:$AC$4,0))*ROUND(VLOOKUP($B510,原始数值!$A:$E,F$2,0)*VLOOKUP($C510,索引!$A:$D,2,0)*VLOOKUP(D510,索引!$M:$X,索引!$T$1,0),F$3)</f>
        <v>0</v>
      </c>
      <c r="G510">
        <f>INDEX(索引!$P$5:$AC$12,MATCH($D510,索引!$M$5:$M$12,0),MATCH(G$6,索引!$P$4:$AC$4,0))*ROUND(VLOOKUP($B510,原始数值!$A:$E,G$2,0)*VLOOKUP($C510,索引!$A:$D,2,0),G$3)</f>
        <v>0</v>
      </c>
      <c r="H510">
        <f>INDEX(索引!$P$5:$AC$12,MATCH($D510,索引!$M$5:$M$12,0),MATCH(H$6,索引!$P$4:$AC$4,0))*ROUND(VLOOKUP($B510,原始数值!$A:$E,H$2,0)*VLOOKUP($C510,索引!$A:$D,2,0),H$3)</f>
        <v>516</v>
      </c>
      <c r="I510">
        <f>INDEX(索引!$P$5:$AC$12,MATCH($D510,索引!$M$5:$M$12,0),MATCH(I$6,索引!$P$4:$AC$4,0))*ROUND(VLOOKUP($B510,原始数值!$A:$E,I$2,0)*VLOOKUP($C510,索引!$A:$D,2,0),I$3)</f>
        <v>0</v>
      </c>
      <c r="J510">
        <f>VLOOKUP($D510,索引!$M:$U,J$2,0)</f>
        <v>0</v>
      </c>
      <c r="K510">
        <f>VLOOKUP($D510,索引!$M:$X,K$2,0)*(VLOOKUP($C510,索引!$A:$I,K$2-5,0)/100)</f>
        <v>0</v>
      </c>
      <c r="L510">
        <f>VLOOKUP($D510,索引!$M:$X,L$2,0)*(VLOOKUP($C510,索引!$A:$I,L$2-5,0)/100)</f>
        <v>0</v>
      </c>
      <c r="M510">
        <f>VLOOKUP($D510,索引!$M:$Y,M$2,0)*(VLOOKUP($C510,索引!$A:$J,M$2-5,0)/100)</f>
        <v>0</v>
      </c>
      <c r="N510">
        <f>VLOOKUP($D510,索引!$M:$Z,N$2,0)*(VLOOKUP($C510,索引!$A:$K,N$2-5,0)/100)</f>
        <v>0</v>
      </c>
      <c r="P510">
        <f t="shared" si="57"/>
        <v>1042403</v>
      </c>
      <c r="Q510" t="str">
        <f t="shared" si="59"/>
        <v>EquipName_1042403</v>
      </c>
      <c r="R510" t="str">
        <f>INDEX(索引!$AF$5:$AI$29,MATCH($B510,索引!$AE$5:$AE$29,0),MATCH($C510,索引!$AF$4:$AI$4))&amp;VLOOKUP($D510,索引!$M$4:$N$12,2,0)</f>
        <v>炽天使头盔</v>
      </c>
      <c r="S510" t="str">
        <f>INDEX(索引!$AL$5:$AO$29,MATCH($B510,索引!$AK$5:$AK$29,0),MATCH($C510,索引!$AL$4:$AO$4))&amp;" "&amp;VLOOKUP($D510,索引!$M$4:$O$12,3,0)</f>
        <v>Seraph Helmet</v>
      </c>
    </row>
    <row r="511" spans="1:19" x14ac:dyDescent="0.2">
      <c r="A511">
        <f t="shared" si="56"/>
        <v>1042404</v>
      </c>
      <c r="B511" s="16">
        <v>42</v>
      </c>
      <c r="C511" s="11">
        <f t="shared" si="61"/>
        <v>4</v>
      </c>
      <c r="D511">
        <f t="shared" si="62"/>
        <v>4</v>
      </c>
      <c r="E511">
        <f t="shared" si="58"/>
        <v>1008404</v>
      </c>
      <c r="F511">
        <f>INDEX(索引!$P$5:$AC$12,MATCH($D511,索引!$M$5:$M$12,0),MATCH(F$6,索引!$P$4:$AC$4,0))*ROUND(VLOOKUP($B511,原始数值!$A:$E,F$2,0)*VLOOKUP($C511,索引!$A:$D,2,0)*VLOOKUP(D511,索引!$M:$X,索引!$T$1,0),F$3)</f>
        <v>0</v>
      </c>
      <c r="G511">
        <f>INDEX(索引!$P$5:$AC$12,MATCH($D511,索引!$M$5:$M$12,0),MATCH(G$6,索引!$P$4:$AC$4,0))*ROUND(VLOOKUP($B511,原始数值!$A:$E,G$2,0)*VLOOKUP($C511,索引!$A:$D,2,0),G$3)</f>
        <v>0</v>
      </c>
      <c r="H511">
        <f>INDEX(索引!$P$5:$AC$12,MATCH($D511,索引!$M$5:$M$12,0),MATCH(H$6,索引!$P$4:$AC$4,0))*ROUND(VLOOKUP($B511,原始数值!$A:$E,H$2,0)*VLOOKUP($C511,索引!$A:$D,2,0),H$3)</f>
        <v>0</v>
      </c>
      <c r="I511">
        <f>INDEX(索引!$P$5:$AC$12,MATCH($D511,索引!$M$5:$M$12,0),MATCH(I$6,索引!$P$4:$AC$4,0))*ROUND(VLOOKUP($B511,原始数值!$A:$E,I$2,0)*VLOOKUP($C511,索引!$A:$D,2,0),I$3)</f>
        <v>84</v>
      </c>
      <c r="J511">
        <f>VLOOKUP($D511,索引!$M:$U,J$2,0)</f>
        <v>0</v>
      </c>
      <c r="K511">
        <f>VLOOKUP($D511,索引!$M:$X,K$2,0)*(VLOOKUP($C511,索引!$A:$I,K$2-5,0)/100)</f>
        <v>0</v>
      </c>
      <c r="L511">
        <f>VLOOKUP($D511,索引!$M:$X,L$2,0)*(VLOOKUP($C511,索引!$A:$I,L$2-5,0)/100)</f>
        <v>0</v>
      </c>
      <c r="M511">
        <f>VLOOKUP($D511,索引!$M:$Y,M$2,0)*(VLOOKUP($C511,索引!$A:$J,M$2-5,0)/100)</f>
        <v>0</v>
      </c>
      <c r="N511">
        <f>VLOOKUP($D511,索引!$M:$Z,N$2,0)*(VLOOKUP($C511,索引!$A:$K,N$2-5,0)/100)</f>
        <v>0</v>
      </c>
      <c r="P511">
        <f t="shared" si="57"/>
        <v>1042404</v>
      </c>
      <c r="Q511" t="str">
        <f t="shared" si="59"/>
        <v>EquipName_1042404</v>
      </c>
      <c r="R511" t="str">
        <f>INDEX(索引!$AF$5:$AI$29,MATCH($B511,索引!$AE$5:$AE$29,0),MATCH($C511,索引!$AF$4:$AI$4))&amp;VLOOKUP($D511,索引!$M$4:$N$12,2,0)</f>
        <v>炽天使鞋子</v>
      </c>
      <c r="S511" t="str">
        <f>INDEX(索引!$AL$5:$AO$29,MATCH($B511,索引!$AK$5:$AK$29,0),MATCH($C511,索引!$AL$4:$AO$4))&amp;" "&amp;VLOOKUP($D511,索引!$M$4:$O$12,3,0)</f>
        <v>Seraph Boots</v>
      </c>
    </row>
    <row r="512" spans="1:19" x14ac:dyDescent="0.2">
      <c r="A512">
        <f t="shared" si="56"/>
        <v>1044111</v>
      </c>
      <c r="B512" s="15">
        <v>44</v>
      </c>
      <c r="C512" s="55">
        <v>1</v>
      </c>
      <c r="D512">
        <f t="shared" si="62"/>
        <v>11</v>
      </c>
      <c r="E512">
        <f t="shared" si="58"/>
        <v>1008111</v>
      </c>
      <c r="F512">
        <f>INDEX(索引!$P$5:$AC$12,MATCH($D512,索引!$M$5:$M$12,0),MATCH(F$6,索引!$P$4:$AC$4,0))*ROUND(VLOOKUP($B512,原始数值!$A:$E,F$2,0)*VLOOKUP($C512,索引!$A:$D,2,0)*VLOOKUP(D512,索引!$M:$X,索引!$T$1,0),F$3)</f>
        <v>46</v>
      </c>
      <c r="G512">
        <f>INDEX(索引!$P$5:$AC$12,MATCH($D512,索引!$M$5:$M$12,0),MATCH(G$6,索引!$P$4:$AC$4,0))*ROUND(VLOOKUP($B512,原始数值!$A:$E,G$2,0)*VLOOKUP($C512,索引!$A:$D,2,0),G$3)</f>
        <v>0</v>
      </c>
      <c r="H512">
        <f>INDEX(索引!$P$5:$AC$12,MATCH($D512,索引!$M$5:$M$12,0),MATCH(H$6,索引!$P$4:$AC$4,0))*ROUND(VLOOKUP($B512,原始数值!$A:$E,H$2,0)*VLOOKUP($C512,索引!$A:$D,2,0),H$3)</f>
        <v>0</v>
      </c>
      <c r="I512">
        <f>INDEX(索引!$P$5:$AC$12,MATCH($D512,索引!$M$5:$M$12,0),MATCH(I$6,索引!$P$4:$AC$4,0))*ROUND(VLOOKUP($B512,原始数值!$A:$E,I$2,0)*VLOOKUP($C512,索引!$A:$D,2,0),I$3)</f>
        <v>0</v>
      </c>
      <c r="J512">
        <f>VLOOKUP($D512,索引!$M:$U,J$2,0)</f>
        <v>2</v>
      </c>
      <c r="K512">
        <f>VLOOKUP($D512,索引!$M:$X,K$2,0)*(VLOOKUP($C512,索引!$A:$I,K$2-5,0)/100)</f>
        <v>0.1</v>
      </c>
      <c r="L512">
        <f>VLOOKUP($D512,索引!$M:$X,L$2,0)*(VLOOKUP($C512,索引!$A:$I,L$2-5,0)/100)</f>
        <v>0</v>
      </c>
      <c r="M512">
        <f>VLOOKUP($D512,索引!$M:$Y,M$2,0)*(VLOOKUP($C512,索引!$A:$J,M$2-5,0)/100)</f>
        <v>0</v>
      </c>
      <c r="N512">
        <f>VLOOKUP($D512,索引!$M:$Z,N$2,0)*(VLOOKUP($C512,索引!$A:$K,N$2-5,0)/100)</f>
        <v>0</v>
      </c>
      <c r="P512">
        <f t="shared" si="57"/>
        <v>1044111</v>
      </c>
      <c r="Q512" t="str">
        <f t="shared" si="59"/>
        <v>EquipName_1044111</v>
      </c>
      <c r="R512" t="str">
        <f>INDEX(索引!$AF$5:$AI$29,MATCH($B512,索引!$AE$5:$AE$29,0),MATCH($C512,索引!$AF$4:$AI$4))&amp;VLOOKUP($D512,索引!$M$4:$N$12,2,0)</f>
        <v>烈焰剑</v>
      </c>
      <c r="S512" t="str">
        <f>INDEX(索引!$AL$5:$AO$29,MATCH($B512,索引!$AK$5:$AK$29,0),MATCH($C512,索引!$AL$4:$AO$4))&amp;" "&amp;VLOOKUP($D512,索引!$M$4:$O$12,3,0)</f>
        <v>Fire Sword</v>
      </c>
    </row>
    <row r="513" spans="1:19" x14ac:dyDescent="0.2">
      <c r="A513">
        <f t="shared" si="56"/>
        <v>1044112</v>
      </c>
      <c r="B513" s="15">
        <v>44</v>
      </c>
      <c r="C513" s="55">
        <v>1</v>
      </c>
      <c r="D513">
        <f t="shared" si="62"/>
        <v>12</v>
      </c>
      <c r="E513">
        <f t="shared" si="58"/>
        <v>1008112</v>
      </c>
      <c r="F513">
        <f>INDEX(索引!$P$5:$AC$12,MATCH($D513,索引!$M$5:$M$12,0),MATCH(F$6,索引!$P$4:$AC$4,0))*ROUND(VLOOKUP($B513,原始数值!$A:$E,F$2,0)*VLOOKUP($C513,索引!$A:$D,2,0)*VLOOKUP(D513,索引!$M:$X,索引!$T$1,0),F$3)</f>
        <v>55</v>
      </c>
      <c r="G513">
        <f>INDEX(索引!$P$5:$AC$12,MATCH($D513,索引!$M$5:$M$12,0),MATCH(G$6,索引!$P$4:$AC$4,0))*ROUND(VLOOKUP($B513,原始数值!$A:$E,G$2,0)*VLOOKUP($C513,索引!$A:$D,2,0),G$3)</f>
        <v>0</v>
      </c>
      <c r="H513">
        <f>INDEX(索引!$P$5:$AC$12,MATCH($D513,索引!$M$5:$M$12,0),MATCH(H$6,索引!$P$4:$AC$4,0))*ROUND(VLOOKUP($B513,原始数值!$A:$E,H$2,0)*VLOOKUP($C513,索引!$A:$D,2,0),H$3)</f>
        <v>0</v>
      </c>
      <c r="I513">
        <f>INDEX(索引!$P$5:$AC$12,MATCH($D513,索引!$M$5:$M$12,0),MATCH(I$6,索引!$P$4:$AC$4,0))*ROUND(VLOOKUP($B513,原始数值!$A:$E,I$2,0)*VLOOKUP($C513,索引!$A:$D,2,0),I$3)</f>
        <v>0</v>
      </c>
      <c r="J513">
        <f>VLOOKUP($D513,索引!$M:$U,J$2,0)</f>
        <v>1</v>
      </c>
      <c r="K513">
        <f>VLOOKUP($D513,索引!$M:$X,K$2,0)*(VLOOKUP($C513,索引!$A:$I,K$2-5,0)/100)</f>
        <v>0</v>
      </c>
      <c r="L513">
        <f>VLOOKUP($D513,索引!$M:$X,L$2,0)*(VLOOKUP($C513,索引!$A:$I,L$2-5,0)/100)</f>
        <v>0</v>
      </c>
      <c r="M513">
        <f>VLOOKUP($D513,索引!$M:$Y,M$2,0)*(VLOOKUP($C513,索引!$A:$J,M$2-5,0)/100)</f>
        <v>30</v>
      </c>
      <c r="N513">
        <f>VLOOKUP($D513,索引!$M:$Z,N$2,0)*(VLOOKUP($C513,索引!$A:$K,N$2-5,0)/100)</f>
        <v>0</v>
      </c>
      <c r="P513">
        <f t="shared" si="57"/>
        <v>1044112</v>
      </c>
      <c r="Q513" t="str">
        <f t="shared" si="59"/>
        <v>EquipName_1044112</v>
      </c>
      <c r="R513" t="str">
        <f>INDEX(索引!$AF$5:$AI$29,MATCH($B513,索引!$AE$5:$AE$29,0),MATCH($C513,索引!$AF$4:$AI$4))&amp;VLOOKUP($D513,索引!$M$4:$N$12,2,0)</f>
        <v>烈焰杖</v>
      </c>
      <c r="S513" t="str">
        <f>INDEX(索引!$AL$5:$AO$29,MATCH($B513,索引!$AK$5:$AK$29,0),MATCH($C513,索引!$AL$4:$AO$4))&amp;" "&amp;VLOOKUP($D513,索引!$M$4:$O$12,3,0)</f>
        <v>Fire Staff</v>
      </c>
    </row>
    <row r="514" spans="1:19" x14ac:dyDescent="0.2">
      <c r="A514">
        <f t="shared" si="56"/>
        <v>1044113</v>
      </c>
      <c r="B514" s="15">
        <v>44</v>
      </c>
      <c r="C514" s="55">
        <v>1</v>
      </c>
      <c r="D514">
        <f t="shared" si="62"/>
        <v>13</v>
      </c>
      <c r="E514">
        <f t="shared" si="58"/>
        <v>1008113</v>
      </c>
      <c r="F514">
        <f>INDEX(索引!$P$5:$AC$12,MATCH($D514,索引!$M$5:$M$12,0),MATCH(F$6,索引!$P$4:$AC$4,0))*ROUND(VLOOKUP($B514,原始数值!$A:$E,F$2,0)*VLOOKUP($C514,索引!$A:$D,2,0)*VLOOKUP(D514,索引!$M:$X,索引!$T$1,0),F$3)</f>
        <v>50</v>
      </c>
      <c r="G514">
        <f>INDEX(索引!$P$5:$AC$12,MATCH($D514,索引!$M$5:$M$12,0),MATCH(G$6,索引!$P$4:$AC$4,0))*ROUND(VLOOKUP($B514,原始数值!$A:$E,G$2,0)*VLOOKUP($C514,索引!$A:$D,2,0),G$3)</f>
        <v>0</v>
      </c>
      <c r="H514">
        <f>INDEX(索引!$P$5:$AC$12,MATCH($D514,索引!$M$5:$M$12,0),MATCH(H$6,索引!$P$4:$AC$4,0))*ROUND(VLOOKUP($B514,原始数值!$A:$E,H$2,0)*VLOOKUP($C514,索引!$A:$D,2,0),H$3)</f>
        <v>0</v>
      </c>
      <c r="I514">
        <f>INDEX(索引!$P$5:$AC$12,MATCH($D514,索引!$M$5:$M$12,0),MATCH(I$6,索引!$P$4:$AC$4,0))*ROUND(VLOOKUP($B514,原始数值!$A:$E,I$2,0)*VLOOKUP($C514,索引!$A:$D,2,0),I$3)</f>
        <v>0</v>
      </c>
      <c r="J514">
        <f>VLOOKUP($D514,索引!$M:$U,J$2,0)</f>
        <v>1.75</v>
      </c>
      <c r="K514">
        <f>VLOOKUP($D514,索引!$M:$X,K$2,0)*(VLOOKUP($C514,索引!$A:$I,K$2-5,0)/100)</f>
        <v>0</v>
      </c>
      <c r="L514">
        <f>VLOOKUP($D514,索引!$M:$X,L$2,0)*(VLOOKUP($C514,索引!$A:$I,L$2-5,0)/100)</f>
        <v>40</v>
      </c>
      <c r="M514">
        <f>VLOOKUP($D514,索引!$M:$Y,M$2,0)*(VLOOKUP($C514,索引!$A:$J,M$2-5,0)/100)</f>
        <v>0</v>
      </c>
      <c r="N514">
        <f>VLOOKUP($D514,索引!$M:$Z,N$2,0)*(VLOOKUP($C514,索引!$A:$K,N$2-5,0)/100)</f>
        <v>0</v>
      </c>
      <c r="P514">
        <f t="shared" si="57"/>
        <v>1044113</v>
      </c>
      <c r="Q514" t="str">
        <f t="shared" si="59"/>
        <v>EquipName_1044113</v>
      </c>
      <c r="R514" t="str">
        <f>INDEX(索引!$AF$5:$AI$29,MATCH($B514,索引!$AE$5:$AE$29,0),MATCH($C514,索引!$AF$4:$AI$4))&amp;VLOOKUP($D514,索引!$M$4:$N$12,2,0)</f>
        <v>烈焰弓</v>
      </c>
      <c r="S514" t="str">
        <f>INDEX(索引!$AL$5:$AO$29,MATCH($B514,索引!$AK$5:$AK$29,0),MATCH($C514,索引!$AL$4:$AO$4))&amp;" "&amp;VLOOKUP($D514,索引!$M$4:$O$12,3,0)</f>
        <v>Fire Bow</v>
      </c>
    </row>
    <row r="515" spans="1:19" x14ac:dyDescent="0.2">
      <c r="A515">
        <f t="shared" si="56"/>
        <v>1044102</v>
      </c>
      <c r="B515" s="15">
        <v>44</v>
      </c>
      <c r="C515" s="55">
        <v>1</v>
      </c>
      <c r="D515">
        <f t="shared" si="62"/>
        <v>2</v>
      </c>
      <c r="E515">
        <f t="shared" si="58"/>
        <v>1008102</v>
      </c>
      <c r="F515">
        <f>INDEX(索引!$P$5:$AC$12,MATCH($D515,索引!$M$5:$M$12,0),MATCH(F$6,索引!$P$4:$AC$4,0))*ROUND(VLOOKUP($B515,原始数值!$A:$E,F$2,0)*VLOOKUP($C515,索引!$A:$D,2,0)*VLOOKUP(D515,索引!$M:$X,索引!$T$1,0),F$3)</f>
        <v>0</v>
      </c>
      <c r="G515">
        <f>INDEX(索引!$P$5:$AC$12,MATCH($D515,索引!$M$5:$M$12,0),MATCH(G$6,索引!$P$4:$AC$4,0))*ROUND(VLOOKUP($B515,原始数值!$A:$E,G$2,0)*VLOOKUP($C515,索引!$A:$D,2,0),G$3)</f>
        <v>240</v>
      </c>
      <c r="H515">
        <f>INDEX(索引!$P$5:$AC$12,MATCH($D515,索引!$M$5:$M$12,0),MATCH(H$6,索引!$P$4:$AC$4,0))*ROUND(VLOOKUP($B515,原始数值!$A:$E,H$2,0)*VLOOKUP($C515,索引!$A:$D,2,0),H$3)</f>
        <v>0</v>
      </c>
      <c r="I515">
        <f>INDEX(索引!$P$5:$AC$12,MATCH($D515,索引!$M$5:$M$12,0),MATCH(I$6,索引!$P$4:$AC$4,0))*ROUND(VLOOKUP($B515,原始数值!$A:$E,I$2,0)*VLOOKUP($C515,索引!$A:$D,2,0),I$3)</f>
        <v>0</v>
      </c>
      <c r="J515">
        <f>VLOOKUP($D515,索引!$M:$U,J$2,0)</f>
        <v>0</v>
      </c>
      <c r="K515">
        <f>VLOOKUP($D515,索引!$M:$X,K$2,0)*(VLOOKUP($C515,索引!$A:$I,K$2-5,0)/100)</f>
        <v>0</v>
      </c>
      <c r="L515">
        <f>VLOOKUP($D515,索引!$M:$X,L$2,0)*(VLOOKUP($C515,索引!$A:$I,L$2-5,0)/100)</f>
        <v>0</v>
      </c>
      <c r="M515">
        <f>VLOOKUP($D515,索引!$M:$Y,M$2,0)*(VLOOKUP($C515,索引!$A:$J,M$2-5,0)/100)</f>
        <v>0</v>
      </c>
      <c r="N515">
        <f>VLOOKUP($D515,索引!$M:$Z,N$2,0)*(VLOOKUP($C515,索引!$A:$K,N$2-5,0)/100)</f>
        <v>0</v>
      </c>
      <c r="P515">
        <f t="shared" si="57"/>
        <v>1044102</v>
      </c>
      <c r="Q515" t="str">
        <f t="shared" si="59"/>
        <v>EquipName_1044102</v>
      </c>
      <c r="R515" t="str">
        <f>INDEX(索引!$AF$5:$AI$29,MATCH($B515,索引!$AE$5:$AE$29,0),MATCH($C515,索引!$AF$4:$AI$4))&amp;VLOOKUP($D515,索引!$M$4:$N$12,2,0)</f>
        <v>烈焰护甲</v>
      </c>
      <c r="S515" t="str">
        <f>INDEX(索引!$AL$5:$AO$29,MATCH($B515,索引!$AK$5:$AK$29,0),MATCH($C515,索引!$AL$4:$AO$4))&amp;" "&amp;VLOOKUP($D515,索引!$M$4:$O$12,3,0)</f>
        <v>Fire Armor</v>
      </c>
    </row>
    <row r="516" spans="1:19" x14ac:dyDescent="0.2">
      <c r="A516">
        <f t="shared" si="56"/>
        <v>1044103</v>
      </c>
      <c r="B516" s="15">
        <v>44</v>
      </c>
      <c r="C516" s="55">
        <v>1</v>
      </c>
      <c r="D516">
        <f t="shared" si="62"/>
        <v>3</v>
      </c>
      <c r="E516">
        <f t="shared" si="58"/>
        <v>1008103</v>
      </c>
      <c r="F516">
        <f>INDEX(索引!$P$5:$AC$12,MATCH($D516,索引!$M$5:$M$12,0),MATCH(F$6,索引!$P$4:$AC$4,0))*ROUND(VLOOKUP($B516,原始数值!$A:$E,F$2,0)*VLOOKUP($C516,索引!$A:$D,2,0)*VLOOKUP(D516,索引!$M:$X,索引!$T$1,0),F$3)</f>
        <v>0</v>
      </c>
      <c r="G516">
        <f>INDEX(索引!$P$5:$AC$12,MATCH($D516,索引!$M$5:$M$12,0),MATCH(G$6,索引!$P$4:$AC$4,0))*ROUND(VLOOKUP($B516,原始数值!$A:$E,G$2,0)*VLOOKUP($C516,索引!$A:$D,2,0),G$3)</f>
        <v>0</v>
      </c>
      <c r="H516">
        <f>INDEX(索引!$P$5:$AC$12,MATCH($D516,索引!$M$5:$M$12,0),MATCH(H$6,索引!$P$4:$AC$4,0))*ROUND(VLOOKUP($B516,原始数值!$A:$E,H$2,0)*VLOOKUP($C516,索引!$A:$D,2,0),H$3)</f>
        <v>135</v>
      </c>
      <c r="I516">
        <f>INDEX(索引!$P$5:$AC$12,MATCH($D516,索引!$M$5:$M$12,0),MATCH(I$6,索引!$P$4:$AC$4,0))*ROUND(VLOOKUP($B516,原始数值!$A:$E,I$2,0)*VLOOKUP($C516,索引!$A:$D,2,0),I$3)</f>
        <v>0</v>
      </c>
      <c r="J516">
        <f>VLOOKUP($D516,索引!$M:$U,J$2,0)</f>
        <v>0</v>
      </c>
      <c r="K516">
        <f>VLOOKUP($D516,索引!$M:$X,K$2,0)*(VLOOKUP($C516,索引!$A:$I,K$2-5,0)/100)</f>
        <v>0</v>
      </c>
      <c r="L516">
        <f>VLOOKUP($D516,索引!$M:$X,L$2,0)*(VLOOKUP($C516,索引!$A:$I,L$2-5,0)/100)</f>
        <v>0</v>
      </c>
      <c r="M516">
        <f>VLOOKUP($D516,索引!$M:$Y,M$2,0)*(VLOOKUP($C516,索引!$A:$J,M$2-5,0)/100)</f>
        <v>0</v>
      </c>
      <c r="N516">
        <f>VLOOKUP($D516,索引!$M:$Z,N$2,0)*(VLOOKUP($C516,索引!$A:$K,N$2-5,0)/100)</f>
        <v>0</v>
      </c>
      <c r="P516">
        <f t="shared" si="57"/>
        <v>1044103</v>
      </c>
      <c r="Q516" t="str">
        <f t="shared" si="59"/>
        <v>EquipName_1044103</v>
      </c>
      <c r="R516" t="str">
        <f>INDEX(索引!$AF$5:$AI$29,MATCH($B516,索引!$AE$5:$AE$29,0),MATCH($C516,索引!$AF$4:$AI$4))&amp;VLOOKUP($D516,索引!$M$4:$N$12,2,0)</f>
        <v>烈焰头盔</v>
      </c>
      <c r="S516" t="str">
        <f>INDEX(索引!$AL$5:$AO$29,MATCH($B516,索引!$AK$5:$AK$29,0),MATCH($C516,索引!$AL$4:$AO$4))&amp;" "&amp;VLOOKUP($D516,索引!$M$4:$O$12,3,0)</f>
        <v>Fire Helmet</v>
      </c>
    </row>
    <row r="517" spans="1:19" x14ac:dyDescent="0.2">
      <c r="A517">
        <f t="shared" si="56"/>
        <v>1044104</v>
      </c>
      <c r="B517" s="15">
        <v>44</v>
      </c>
      <c r="C517" s="55">
        <v>1</v>
      </c>
      <c r="D517">
        <f t="shared" si="62"/>
        <v>4</v>
      </c>
      <c r="E517">
        <f t="shared" si="58"/>
        <v>1008104</v>
      </c>
      <c r="F517">
        <f>INDEX(索引!$P$5:$AC$12,MATCH($D517,索引!$M$5:$M$12,0),MATCH(F$6,索引!$P$4:$AC$4,0))*ROUND(VLOOKUP($B517,原始数值!$A:$E,F$2,0)*VLOOKUP($C517,索引!$A:$D,2,0)*VLOOKUP(D517,索引!$M:$X,索引!$T$1,0),F$3)</f>
        <v>0</v>
      </c>
      <c r="G517">
        <f>INDEX(索引!$P$5:$AC$12,MATCH($D517,索引!$M$5:$M$12,0),MATCH(G$6,索引!$P$4:$AC$4,0))*ROUND(VLOOKUP($B517,原始数值!$A:$E,G$2,0)*VLOOKUP($C517,索引!$A:$D,2,0),G$3)</f>
        <v>0</v>
      </c>
      <c r="H517">
        <f>INDEX(索引!$P$5:$AC$12,MATCH($D517,索引!$M$5:$M$12,0),MATCH(H$6,索引!$P$4:$AC$4,0))*ROUND(VLOOKUP($B517,原始数值!$A:$E,H$2,0)*VLOOKUP($C517,索引!$A:$D,2,0),H$3)</f>
        <v>0</v>
      </c>
      <c r="I517">
        <f>INDEX(索引!$P$5:$AC$12,MATCH($D517,索引!$M$5:$M$12,0),MATCH(I$6,索引!$P$4:$AC$4,0))*ROUND(VLOOKUP($B517,原始数值!$A:$E,I$2,0)*VLOOKUP($C517,索引!$A:$D,2,0),I$3)</f>
        <v>22</v>
      </c>
      <c r="J517">
        <f>VLOOKUP($D517,索引!$M:$U,J$2,0)</f>
        <v>0</v>
      </c>
      <c r="K517">
        <f>VLOOKUP($D517,索引!$M:$X,K$2,0)*(VLOOKUP($C517,索引!$A:$I,K$2-5,0)/100)</f>
        <v>0</v>
      </c>
      <c r="L517">
        <f>VLOOKUP($D517,索引!$M:$X,L$2,0)*(VLOOKUP($C517,索引!$A:$I,L$2-5,0)/100)</f>
        <v>0</v>
      </c>
      <c r="M517">
        <f>VLOOKUP($D517,索引!$M:$Y,M$2,0)*(VLOOKUP($C517,索引!$A:$J,M$2-5,0)/100)</f>
        <v>0</v>
      </c>
      <c r="N517">
        <f>VLOOKUP($D517,索引!$M:$Z,N$2,0)*(VLOOKUP($C517,索引!$A:$K,N$2-5,0)/100)</f>
        <v>0</v>
      </c>
      <c r="P517">
        <f t="shared" si="57"/>
        <v>1044104</v>
      </c>
      <c r="Q517" t="str">
        <f t="shared" si="59"/>
        <v>EquipName_1044104</v>
      </c>
      <c r="R517" t="str">
        <f>INDEX(索引!$AF$5:$AI$29,MATCH($B517,索引!$AE$5:$AE$29,0),MATCH($C517,索引!$AF$4:$AI$4))&amp;VLOOKUP($D517,索引!$M$4:$N$12,2,0)</f>
        <v>烈焰鞋子</v>
      </c>
      <c r="S517" t="str">
        <f>INDEX(索引!$AL$5:$AO$29,MATCH($B517,索引!$AK$5:$AK$29,0),MATCH($C517,索引!$AL$4:$AO$4))&amp;" "&amp;VLOOKUP($D517,索引!$M$4:$O$12,3,0)</f>
        <v>Fire Boots</v>
      </c>
    </row>
    <row r="518" spans="1:19" x14ac:dyDescent="0.2">
      <c r="A518">
        <f t="shared" si="56"/>
        <v>1044211</v>
      </c>
      <c r="B518" s="15">
        <v>44</v>
      </c>
      <c r="C518" s="14">
        <f t="shared" ref="C518:C535" si="63">C512+1</f>
        <v>2</v>
      </c>
      <c r="D518">
        <f t="shared" si="62"/>
        <v>11</v>
      </c>
      <c r="E518">
        <f t="shared" si="58"/>
        <v>1008211</v>
      </c>
      <c r="F518">
        <f>INDEX(索引!$P$5:$AC$12,MATCH($D518,索引!$M$5:$M$12,0),MATCH(F$6,索引!$P$4:$AC$4,0))*ROUND(VLOOKUP($B518,原始数值!$A:$E,F$2,0)*VLOOKUP($C518,索引!$A:$D,2,0)*VLOOKUP(D518,索引!$M:$X,索引!$T$1,0),F$3)</f>
        <v>91</v>
      </c>
      <c r="G518">
        <f>INDEX(索引!$P$5:$AC$12,MATCH($D518,索引!$M$5:$M$12,0),MATCH(G$6,索引!$P$4:$AC$4,0))*ROUND(VLOOKUP($B518,原始数值!$A:$E,G$2,0)*VLOOKUP($C518,索引!$A:$D,2,0),G$3)</f>
        <v>0</v>
      </c>
      <c r="H518">
        <f>INDEX(索引!$P$5:$AC$12,MATCH($D518,索引!$M$5:$M$12,0),MATCH(H$6,索引!$P$4:$AC$4,0))*ROUND(VLOOKUP($B518,原始数值!$A:$E,H$2,0)*VLOOKUP($C518,索引!$A:$D,2,0),H$3)</f>
        <v>0</v>
      </c>
      <c r="I518">
        <f>INDEX(索引!$P$5:$AC$12,MATCH($D518,索引!$M$5:$M$12,0),MATCH(I$6,索引!$P$4:$AC$4,0))*ROUND(VLOOKUP($B518,原始数值!$A:$E,I$2,0)*VLOOKUP($C518,索引!$A:$D,2,0),I$3)</f>
        <v>0</v>
      </c>
      <c r="J518">
        <f>VLOOKUP($D518,索引!$M:$U,J$2,0)</f>
        <v>2</v>
      </c>
      <c r="K518">
        <f>VLOOKUP($D518,索引!$M:$X,K$2,0)*(VLOOKUP($C518,索引!$A:$I,K$2-5,0)/100)</f>
        <v>0.15000000000000002</v>
      </c>
      <c r="L518">
        <f>VLOOKUP($D518,索引!$M:$X,L$2,0)*(VLOOKUP($C518,索引!$A:$I,L$2-5,0)/100)</f>
        <v>0</v>
      </c>
      <c r="M518">
        <f>VLOOKUP($D518,索引!$M:$Y,M$2,0)*(VLOOKUP($C518,索引!$A:$J,M$2-5,0)/100)</f>
        <v>0</v>
      </c>
      <c r="N518">
        <f>VLOOKUP($D518,索引!$M:$Z,N$2,0)*(VLOOKUP($C518,索引!$A:$K,N$2-5,0)/100)</f>
        <v>0</v>
      </c>
      <c r="P518">
        <f t="shared" si="57"/>
        <v>1044211</v>
      </c>
      <c r="Q518" t="str">
        <f t="shared" si="59"/>
        <v>EquipName_1044211</v>
      </c>
      <c r="R518" t="str">
        <f>INDEX(索引!$AF$5:$AI$29,MATCH($B518,索引!$AE$5:$AE$29,0),MATCH($C518,索引!$AF$4:$AI$4))&amp;VLOOKUP($D518,索引!$M$4:$N$12,2,0)</f>
        <v>烈焰剑</v>
      </c>
      <c r="S518" t="str">
        <f>INDEX(索引!$AL$5:$AO$29,MATCH($B518,索引!$AK$5:$AK$29,0),MATCH($C518,索引!$AL$4:$AO$4))&amp;" "&amp;VLOOKUP($D518,索引!$M$4:$O$12,3,0)</f>
        <v>Fire Sword</v>
      </c>
    </row>
    <row r="519" spans="1:19" x14ac:dyDescent="0.2">
      <c r="A519">
        <f t="shared" si="56"/>
        <v>1044212</v>
      </c>
      <c r="B519" s="15">
        <v>44</v>
      </c>
      <c r="C519" s="14">
        <f t="shared" si="63"/>
        <v>2</v>
      </c>
      <c r="D519">
        <f t="shared" si="62"/>
        <v>12</v>
      </c>
      <c r="E519">
        <f t="shared" si="58"/>
        <v>1008212</v>
      </c>
      <c r="F519">
        <f>INDEX(索引!$P$5:$AC$12,MATCH($D519,索引!$M$5:$M$12,0),MATCH(F$6,索引!$P$4:$AC$4,0))*ROUND(VLOOKUP($B519,原始数值!$A:$E,F$2,0)*VLOOKUP($C519,索引!$A:$D,2,0)*VLOOKUP(D519,索引!$M:$X,索引!$T$1,0),F$3)</f>
        <v>109</v>
      </c>
      <c r="G519">
        <f>INDEX(索引!$P$5:$AC$12,MATCH($D519,索引!$M$5:$M$12,0),MATCH(G$6,索引!$P$4:$AC$4,0))*ROUND(VLOOKUP($B519,原始数值!$A:$E,G$2,0)*VLOOKUP($C519,索引!$A:$D,2,0),G$3)</f>
        <v>0</v>
      </c>
      <c r="H519">
        <f>INDEX(索引!$P$5:$AC$12,MATCH($D519,索引!$M$5:$M$12,0),MATCH(H$6,索引!$P$4:$AC$4,0))*ROUND(VLOOKUP($B519,原始数值!$A:$E,H$2,0)*VLOOKUP($C519,索引!$A:$D,2,0),H$3)</f>
        <v>0</v>
      </c>
      <c r="I519">
        <f>INDEX(索引!$P$5:$AC$12,MATCH($D519,索引!$M$5:$M$12,0),MATCH(I$6,索引!$P$4:$AC$4,0))*ROUND(VLOOKUP($B519,原始数值!$A:$E,I$2,0)*VLOOKUP($C519,索引!$A:$D,2,0),I$3)</f>
        <v>0</v>
      </c>
      <c r="J519">
        <f>VLOOKUP($D519,索引!$M:$U,J$2,0)</f>
        <v>1</v>
      </c>
      <c r="K519">
        <f>VLOOKUP($D519,索引!$M:$X,K$2,0)*(VLOOKUP($C519,索引!$A:$I,K$2-5,0)/100)</f>
        <v>0</v>
      </c>
      <c r="L519">
        <f>VLOOKUP($D519,索引!$M:$X,L$2,0)*(VLOOKUP($C519,索引!$A:$I,L$2-5,0)/100)</f>
        <v>0</v>
      </c>
      <c r="M519">
        <f>VLOOKUP($D519,索引!$M:$Y,M$2,0)*(VLOOKUP($C519,索引!$A:$J,M$2-5,0)/100)</f>
        <v>36</v>
      </c>
      <c r="N519">
        <f>VLOOKUP($D519,索引!$M:$Z,N$2,0)*(VLOOKUP($C519,索引!$A:$K,N$2-5,0)/100)</f>
        <v>0</v>
      </c>
      <c r="P519">
        <f t="shared" si="57"/>
        <v>1044212</v>
      </c>
      <c r="Q519" t="str">
        <f t="shared" si="59"/>
        <v>EquipName_1044212</v>
      </c>
      <c r="R519" t="str">
        <f>INDEX(索引!$AF$5:$AI$29,MATCH($B519,索引!$AE$5:$AE$29,0),MATCH($C519,索引!$AF$4:$AI$4))&amp;VLOOKUP($D519,索引!$M$4:$N$12,2,0)</f>
        <v>烈焰杖</v>
      </c>
      <c r="S519" t="str">
        <f>INDEX(索引!$AL$5:$AO$29,MATCH($B519,索引!$AK$5:$AK$29,0),MATCH($C519,索引!$AL$4:$AO$4))&amp;" "&amp;VLOOKUP($D519,索引!$M$4:$O$12,3,0)</f>
        <v>Fire Staff</v>
      </c>
    </row>
    <row r="520" spans="1:19" x14ac:dyDescent="0.2">
      <c r="A520">
        <f t="shared" ref="A520:A583" si="64">B520*1000+C520*100+D520+1000000</f>
        <v>1044213</v>
      </c>
      <c r="B520" s="15">
        <v>44</v>
      </c>
      <c r="C520" s="14">
        <f t="shared" si="63"/>
        <v>2</v>
      </c>
      <c r="D520">
        <f t="shared" si="62"/>
        <v>13</v>
      </c>
      <c r="E520">
        <f t="shared" si="58"/>
        <v>1008213</v>
      </c>
      <c r="F520">
        <f>INDEX(索引!$P$5:$AC$12,MATCH($D520,索引!$M$5:$M$12,0),MATCH(F$6,索引!$P$4:$AC$4,0))*ROUND(VLOOKUP($B520,原始数值!$A:$E,F$2,0)*VLOOKUP($C520,索引!$A:$D,2,0)*VLOOKUP(D520,索引!$M:$X,索引!$T$1,0),F$3)</f>
        <v>100</v>
      </c>
      <c r="G520">
        <f>INDEX(索引!$P$5:$AC$12,MATCH($D520,索引!$M$5:$M$12,0),MATCH(G$6,索引!$P$4:$AC$4,0))*ROUND(VLOOKUP($B520,原始数值!$A:$E,G$2,0)*VLOOKUP($C520,索引!$A:$D,2,0),G$3)</f>
        <v>0</v>
      </c>
      <c r="H520">
        <f>INDEX(索引!$P$5:$AC$12,MATCH($D520,索引!$M$5:$M$12,0),MATCH(H$6,索引!$P$4:$AC$4,0))*ROUND(VLOOKUP($B520,原始数值!$A:$E,H$2,0)*VLOOKUP($C520,索引!$A:$D,2,0),H$3)</f>
        <v>0</v>
      </c>
      <c r="I520">
        <f>INDEX(索引!$P$5:$AC$12,MATCH($D520,索引!$M$5:$M$12,0),MATCH(I$6,索引!$P$4:$AC$4,0))*ROUND(VLOOKUP($B520,原始数值!$A:$E,I$2,0)*VLOOKUP($C520,索引!$A:$D,2,0),I$3)</f>
        <v>0</v>
      </c>
      <c r="J520">
        <f>VLOOKUP($D520,索引!$M:$U,J$2,0)</f>
        <v>1.75</v>
      </c>
      <c r="K520">
        <f>VLOOKUP($D520,索引!$M:$X,K$2,0)*(VLOOKUP($C520,索引!$A:$I,K$2-5,0)/100)</f>
        <v>0</v>
      </c>
      <c r="L520">
        <f>VLOOKUP($D520,索引!$M:$X,L$2,0)*(VLOOKUP($C520,索引!$A:$I,L$2-5,0)/100)</f>
        <v>48</v>
      </c>
      <c r="M520">
        <f>VLOOKUP($D520,索引!$M:$Y,M$2,0)*(VLOOKUP($C520,索引!$A:$J,M$2-5,0)/100)</f>
        <v>0</v>
      </c>
      <c r="N520">
        <f>VLOOKUP($D520,索引!$M:$Z,N$2,0)*(VLOOKUP($C520,索引!$A:$K,N$2-5,0)/100)</f>
        <v>0</v>
      </c>
      <c r="P520">
        <f t="shared" ref="P520:P583" si="65">A520</f>
        <v>1044213</v>
      </c>
      <c r="Q520" t="str">
        <f t="shared" si="59"/>
        <v>EquipName_1044213</v>
      </c>
      <c r="R520" t="str">
        <f>INDEX(索引!$AF$5:$AI$29,MATCH($B520,索引!$AE$5:$AE$29,0),MATCH($C520,索引!$AF$4:$AI$4))&amp;VLOOKUP($D520,索引!$M$4:$N$12,2,0)</f>
        <v>烈焰弓</v>
      </c>
      <c r="S520" t="str">
        <f>INDEX(索引!$AL$5:$AO$29,MATCH($B520,索引!$AK$5:$AK$29,0),MATCH($C520,索引!$AL$4:$AO$4))&amp;" "&amp;VLOOKUP($D520,索引!$M$4:$O$12,3,0)</f>
        <v>Fire Bow</v>
      </c>
    </row>
    <row r="521" spans="1:19" x14ac:dyDescent="0.2">
      <c r="A521">
        <f t="shared" si="64"/>
        <v>1044202</v>
      </c>
      <c r="B521" s="15">
        <v>44</v>
      </c>
      <c r="C521" s="14">
        <f t="shared" si="63"/>
        <v>2</v>
      </c>
      <c r="D521">
        <f t="shared" si="62"/>
        <v>2</v>
      </c>
      <c r="E521">
        <f t="shared" ref="E521:E584" si="66">IF(B521&gt;8,8,B521)*1000+C521*100+D521+1000000</f>
        <v>1008202</v>
      </c>
      <c r="F521">
        <f>INDEX(索引!$P$5:$AC$12,MATCH($D521,索引!$M$5:$M$12,0),MATCH(F$6,索引!$P$4:$AC$4,0))*ROUND(VLOOKUP($B521,原始数值!$A:$E,F$2,0)*VLOOKUP($C521,索引!$A:$D,2,0)*VLOOKUP(D521,索引!$M:$X,索引!$T$1,0),F$3)</f>
        <v>0</v>
      </c>
      <c r="G521">
        <f>INDEX(索引!$P$5:$AC$12,MATCH($D521,索引!$M$5:$M$12,0),MATCH(G$6,索引!$P$4:$AC$4,0))*ROUND(VLOOKUP($B521,原始数值!$A:$E,G$2,0)*VLOOKUP($C521,索引!$A:$D,2,0),G$3)</f>
        <v>480</v>
      </c>
      <c r="H521">
        <f>INDEX(索引!$P$5:$AC$12,MATCH($D521,索引!$M$5:$M$12,0),MATCH(H$6,索引!$P$4:$AC$4,0))*ROUND(VLOOKUP($B521,原始数值!$A:$E,H$2,0)*VLOOKUP($C521,索引!$A:$D,2,0),H$3)</f>
        <v>0</v>
      </c>
      <c r="I521">
        <f>INDEX(索引!$P$5:$AC$12,MATCH($D521,索引!$M$5:$M$12,0),MATCH(I$6,索引!$P$4:$AC$4,0))*ROUND(VLOOKUP($B521,原始数值!$A:$E,I$2,0)*VLOOKUP($C521,索引!$A:$D,2,0),I$3)</f>
        <v>0</v>
      </c>
      <c r="J521">
        <f>VLOOKUP($D521,索引!$M:$U,J$2,0)</f>
        <v>0</v>
      </c>
      <c r="K521">
        <f>VLOOKUP($D521,索引!$M:$X,K$2,0)*(VLOOKUP($C521,索引!$A:$I,K$2-5,0)/100)</f>
        <v>0</v>
      </c>
      <c r="L521">
        <f>VLOOKUP($D521,索引!$M:$X,L$2,0)*(VLOOKUP($C521,索引!$A:$I,L$2-5,0)/100)</f>
        <v>0</v>
      </c>
      <c r="M521">
        <f>VLOOKUP($D521,索引!$M:$Y,M$2,0)*(VLOOKUP($C521,索引!$A:$J,M$2-5,0)/100)</f>
        <v>0</v>
      </c>
      <c r="N521">
        <f>VLOOKUP($D521,索引!$M:$Z,N$2,0)*(VLOOKUP($C521,索引!$A:$K,N$2-5,0)/100)</f>
        <v>0</v>
      </c>
      <c r="P521">
        <f t="shared" si="65"/>
        <v>1044202</v>
      </c>
      <c r="Q521" t="str">
        <f t="shared" ref="Q521:Q584" si="67">"EquipName_"&amp;P521</f>
        <v>EquipName_1044202</v>
      </c>
      <c r="R521" t="str">
        <f>INDEX(索引!$AF$5:$AI$29,MATCH($B521,索引!$AE$5:$AE$29,0),MATCH($C521,索引!$AF$4:$AI$4))&amp;VLOOKUP($D521,索引!$M$4:$N$12,2,0)</f>
        <v>烈焰护甲</v>
      </c>
      <c r="S521" t="str">
        <f>INDEX(索引!$AL$5:$AO$29,MATCH($B521,索引!$AK$5:$AK$29,0),MATCH($C521,索引!$AL$4:$AO$4))&amp;" "&amp;VLOOKUP($D521,索引!$M$4:$O$12,3,0)</f>
        <v>Fire Armor</v>
      </c>
    </row>
    <row r="522" spans="1:19" x14ac:dyDescent="0.2">
      <c r="A522">
        <f t="shared" si="64"/>
        <v>1044203</v>
      </c>
      <c r="B522" s="15">
        <v>44</v>
      </c>
      <c r="C522" s="14">
        <f t="shared" si="63"/>
        <v>2</v>
      </c>
      <c r="D522">
        <f t="shared" si="62"/>
        <v>3</v>
      </c>
      <c r="E522">
        <f t="shared" si="66"/>
        <v>1008203</v>
      </c>
      <c r="F522">
        <f>INDEX(索引!$P$5:$AC$12,MATCH($D522,索引!$M$5:$M$12,0),MATCH(F$6,索引!$P$4:$AC$4,0))*ROUND(VLOOKUP($B522,原始数值!$A:$E,F$2,0)*VLOOKUP($C522,索引!$A:$D,2,0)*VLOOKUP(D522,索引!$M:$X,索引!$T$1,0),F$3)</f>
        <v>0</v>
      </c>
      <c r="G522">
        <f>INDEX(索引!$P$5:$AC$12,MATCH($D522,索引!$M$5:$M$12,0),MATCH(G$6,索引!$P$4:$AC$4,0))*ROUND(VLOOKUP($B522,原始数值!$A:$E,G$2,0)*VLOOKUP($C522,索引!$A:$D,2,0),G$3)</f>
        <v>0</v>
      </c>
      <c r="H522">
        <f>INDEX(索引!$P$5:$AC$12,MATCH($D522,索引!$M$5:$M$12,0),MATCH(H$6,索引!$P$4:$AC$4,0))*ROUND(VLOOKUP($B522,原始数值!$A:$E,H$2,0)*VLOOKUP($C522,索引!$A:$D,2,0),H$3)</f>
        <v>270</v>
      </c>
      <c r="I522">
        <f>INDEX(索引!$P$5:$AC$12,MATCH($D522,索引!$M$5:$M$12,0),MATCH(I$6,索引!$P$4:$AC$4,0))*ROUND(VLOOKUP($B522,原始数值!$A:$E,I$2,0)*VLOOKUP($C522,索引!$A:$D,2,0),I$3)</f>
        <v>0</v>
      </c>
      <c r="J522">
        <f>VLOOKUP($D522,索引!$M:$U,J$2,0)</f>
        <v>0</v>
      </c>
      <c r="K522">
        <f>VLOOKUP($D522,索引!$M:$X,K$2,0)*(VLOOKUP($C522,索引!$A:$I,K$2-5,0)/100)</f>
        <v>0</v>
      </c>
      <c r="L522">
        <f>VLOOKUP($D522,索引!$M:$X,L$2,0)*(VLOOKUP($C522,索引!$A:$I,L$2-5,0)/100)</f>
        <v>0</v>
      </c>
      <c r="M522">
        <f>VLOOKUP($D522,索引!$M:$Y,M$2,0)*(VLOOKUP($C522,索引!$A:$J,M$2-5,0)/100)</f>
        <v>0</v>
      </c>
      <c r="N522">
        <f>VLOOKUP($D522,索引!$M:$Z,N$2,0)*(VLOOKUP($C522,索引!$A:$K,N$2-5,0)/100)</f>
        <v>0</v>
      </c>
      <c r="P522">
        <f t="shared" si="65"/>
        <v>1044203</v>
      </c>
      <c r="Q522" t="str">
        <f t="shared" si="67"/>
        <v>EquipName_1044203</v>
      </c>
      <c r="R522" t="str">
        <f>INDEX(索引!$AF$5:$AI$29,MATCH($B522,索引!$AE$5:$AE$29,0),MATCH($C522,索引!$AF$4:$AI$4))&amp;VLOOKUP($D522,索引!$M$4:$N$12,2,0)</f>
        <v>烈焰头盔</v>
      </c>
      <c r="S522" t="str">
        <f>INDEX(索引!$AL$5:$AO$29,MATCH($B522,索引!$AK$5:$AK$29,0),MATCH($C522,索引!$AL$4:$AO$4))&amp;" "&amp;VLOOKUP($D522,索引!$M$4:$O$12,3,0)</f>
        <v>Fire Helmet</v>
      </c>
    </row>
    <row r="523" spans="1:19" x14ac:dyDescent="0.2">
      <c r="A523">
        <f t="shared" si="64"/>
        <v>1044204</v>
      </c>
      <c r="B523" s="15">
        <v>44</v>
      </c>
      <c r="C523" s="14">
        <f t="shared" si="63"/>
        <v>2</v>
      </c>
      <c r="D523">
        <f t="shared" si="62"/>
        <v>4</v>
      </c>
      <c r="E523">
        <f t="shared" si="66"/>
        <v>1008204</v>
      </c>
      <c r="F523">
        <f>INDEX(索引!$P$5:$AC$12,MATCH($D523,索引!$M$5:$M$12,0),MATCH(F$6,索引!$P$4:$AC$4,0))*ROUND(VLOOKUP($B523,原始数值!$A:$E,F$2,0)*VLOOKUP($C523,索引!$A:$D,2,0)*VLOOKUP(D523,索引!$M:$X,索引!$T$1,0),F$3)</f>
        <v>0</v>
      </c>
      <c r="G523">
        <f>INDEX(索引!$P$5:$AC$12,MATCH($D523,索引!$M$5:$M$12,0),MATCH(G$6,索引!$P$4:$AC$4,0))*ROUND(VLOOKUP($B523,原始数值!$A:$E,G$2,0)*VLOOKUP($C523,索引!$A:$D,2,0),G$3)</f>
        <v>0</v>
      </c>
      <c r="H523">
        <f>INDEX(索引!$P$5:$AC$12,MATCH($D523,索引!$M$5:$M$12,0),MATCH(H$6,索引!$P$4:$AC$4,0))*ROUND(VLOOKUP($B523,原始数值!$A:$E,H$2,0)*VLOOKUP($C523,索引!$A:$D,2,0),H$3)</f>
        <v>0</v>
      </c>
      <c r="I523">
        <f>INDEX(索引!$P$5:$AC$12,MATCH($D523,索引!$M$5:$M$12,0),MATCH(I$6,索引!$P$4:$AC$4,0))*ROUND(VLOOKUP($B523,原始数值!$A:$E,I$2,0)*VLOOKUP($C523,索引!$A:$D,2,0),I$3)</f>
        <v>44</v>
      </c>
      <c r="J523">
        <f>VLOOKUP($D523,索引!$M:$U,J$2,0)</f>
        <v>0</v>
      </c>
      <c r="K523">
        <f>VLOOKUP($D523,索引!$M:$X,K$2,0)*(VLOOKUP($C523,索引!$A:$I,K$2-5,0)/100)</f>
        <v>0</v>
      </c>
      <c r="L523">
        <f>VLOOKUP($D523,索引!$M:$X,L$2,0)*(VLOOKUP($C523,索引!$A:$I,L$2-5,0)/100)</f>
        <v>0</v>
      </c>
      <c r="M523">
        <f>VLOOKUP($D523,索引!$M:$Y,M$2,0)*(VLOOKUP($C523,索引!$A:$J,M$2-5,0)/100)</f>
        <v>0</v>
      </c>
      <c r="N523">
        <f>VLOOKUP($D523,索引!$M:$Z,N$2,0)*(VLOOKUP($C523,索引!$A:$K,N$2-5,0)/100)</f>
        <v>0</v>
      </c>
      <c r="P523">
        <f t="shared" si="65"/>
        <v>1044204</v>
      </c>
      <c r="Q523" t="str">
        <f t="shared" si="67"/>
        <v>EquipName_1044204</v>
      </c>
      <c r="R523" t="str">
        <f>INDEX(索引!$AF$5:$AI$29,MATCH($B523,索引!$AE$5:$AE$29,0),MATCH($C523,索引!$AF$4:$AI$4))&amp;VLOOKUP($D523,索引!$M$4:$N$12,2,0)</f>
        <v>烈焰鞋子</v>
      </c>
      <c r="S523" t="str">
        <f>INDEX(索引!$AL$5:$AO$29,MATCH($B523,索引!$AK$5:$AK$29,0),MATCH($C523,索引!$AL$4:$AO$4))&amp;" "&amp;VLOOKUP($D523,索引!$M$4:$O$12,3,0)</f>
        <v>Fire Boots</v>
      </c>
    </row>
    <row r="524" spans="1:19" x14ac:dyDescent="0.2">
      <c r="A524">
        <f t="shared" si="64"/>
        <v>1044311</v>
      </c>
      <c r="B524" s="15">
        <v>44</v>
      </c>
      <c r="C524" s="30">
        <f t="shared" si="63"/>
        <v>3</v>
      </c>
      <c r="D524">
        <f t="shared" si="62"/>
        <v>11</v>
      </c>
      <c r="E524">
        <f t="shared" si="66"/>
        <v>1008311</v>
      </c>
      <c r="F524">
        <f>INDEX(索引!$P$5:$AC$12,MATCH($D524,索引!$M$5:$M$12,0),MATCH(F$6,索引!$P$4:$AC$4,0))*ROUND(VLOOKUP($B524,原始数值!$A:$E,F$2,0)*VLOOKUP($C524,索引!$A:$D,2,0)*VLOOKUP(D524,索引!$M:$X,索引!$T$1,0),F$3)</f>
        <v>137</v>
      </c>
      <c r="G524">
        <f>INDEX(索引!$P$5:$AC$12,MATCH($D524,索引!$M$5:$M$12,0),MATCH(G$6,索引!$P$4:$AC$4,0))*ROUND(VLOOKUP($B524,原始数值!$A:$E,G$2,0)*VLOOKUP($C524,索引!$A:$D,2,0),G$3)</f>
        <v>0</v>
      </c>
      <c r="H524">
        <f>INDEX(索引!$P$5:$AC$12,MATCH($D524,索引!$M$5:$M$12,0),MATCH(H$6,索引!$P$4:$AC$4,0))*ROUND(VLOOKUP($B524,原始数值!$A:$E,H$2,0)*VLOOKUP($C524,索引!$A:$D,2,0),H$3)</f>
        <v>0</v>
      </c>
      <c r="I524">
        <f>INDEX(索引!$P$5:$AC$12,MATCH($D524,索引!$M$5:$M$12,0),MATCH(I$6,索引!$P$4:$AC$4,0))*ROUND(VLOOKUP($B524,原始数值!$A:$E,I$2,0)*VLOOKUP($C524,索引!$A:$D,2,0),I$3)</f>
        <v>0</v>
      </c>
      <c r="J524">
        <f>VLOOKUP($D524,索引!$M:$U,J$2,0)</f>
        <v>2</v>
      </c>
      <c r="K524">
        <f>VLOOKUP($D524,索引!$M:$X,K$2,0)*(VLOOKUP($C524,索引!$A:$I,K$2-5,0)/100)</f>
        <v>0.2</v>
      </c>
      <c r="L524">
        <f>VLOOKUP($D524,索引!$M:$X,L$2,0)*(VLOOKUP($C524,索引!$A:$I,L$2-5,0)/100)</f>
        <v>0</v>
      </c>
      <c r="M524">
        <f>VLOOKUP($D524,索引!$M:$Y,M$2,0)*(VLOOKUP($C524,索引!$A:$J,M$2-5,0)/100)</f>
        <v>0</v>
      </c>
      <c r="N524">
        <f>VLOOKUP($D524,索引!$M:$Z,N$2,0)*(VLOOKUP($C524,索引!$A:$K,N$2-5,0)/100)</f>
        <v>0</v>
      </c>
      <c r="P524">
        <f t="shared" si="65"/>
        <v>1044311</v>
      </c>
      <c r="Q524" t="str">
        <f t="shared" si="67"/>
        <v>EquipName_1044311</v>
      </c>
      <c r="R524" t="str">
        <f>INDEX(索引!$AF$5:$AI$29,MATCH($B524,索引!$AE$5:$AE$29,0),MATCH($C524,索引!$AF$4:$AI$4))&amp;VLOOKUP($D524,索引!$M$4:$N$12,2,0)</f>
        <v>烈焰剑</v>
      </c>
      <c r="S524" t="str">
        <f>INDEX(索引!$AL$5:$AO$29,MATCH($B524,索引!$AK$5:$AK$29,0),MATCH($C524,索引!$AL$4:$AO$4))&amp;" "&amp;VLOOKUP($D524,索引!$M$4:$O$12,3,0)</f>
        <v>Fire Sword</v>
      </c>
    </row>
    <row r="525" spans="1:19" x14ac:dyDescent="0.2">
      <c r="A525">
        <f t="shared" si="64"/>
        <v>1044312</v>
      </c>
      <c r="B525" s="15">
        <v>44</v>
      </c>
      <c r="C525" s="30">
        <f t="shared" si="63"/>
        <v>3</v>
      </c>
      <c r="D525">
        <f t="shared" si="62"/>
        <v>12</v>
      </c>
      <c r="E525">
        <f t="shared" si="66"/>
        <v>1008312</v>
      </c>
      <c r="F525">
        <f>INDEX(索引!$P$5:$AC$12,MATCH($D525,索引!$M$5:$M$12,0),MATCH(F$6,索引!$P$4:$AC$4,0))*ROUND(VLOOKUP($B525,原始数值!$A:$E,F$2,0)*VLOOKUP($C525,索引!$A:$D,2,0)*VLOOKUP(D525,索引!$M:$X,索引!$T$1,0),F$3)</f>
        <v>164</v>
      </c>
      <c r="G525">
        <f>INDEX(索引!$P$5:$AC$12,MATCH($D525,索引!$M$5:$M$12,0),MATCH(G$6,索引!$P$4:$AC$4,0))*ROUND(VLOOKUP($B525,原始数值!$A:$E,G$2,0)*VLOOKUP($C525,索引!$A:$D,2,0),G$3)</f>
        <v>0</v>
      </c>
      <c r="H525">
        <f>INDEX(索引!$P$5:$AC$12,MATCH($D525,索引!$M$5:$M$12,0),MATCH(H$6,索引!$P$4:$AC$4,0))*ROUND(VLOOKUP($B525,原始数值!$A:$E,H$2,0)*VLOOKUP($C525,索引!$A:$D,2,0),H$3)</f>
        <v>0</v>
      </c>
      <c r="I525">
        <f>INDEX(索引!$P$5:$AC$12,MATCH($D525,索引!$M$5:$M$12,0),MATCH(I$6,索引!$P$4:$AC$4,0))*ROUND(VLOOKUP($B525,原始数值!$A:$E,I$2,0)*VLOOKUP($C525,索引!$A:$D,2,0),I$3)</f>
        <v>0</v>
      </c>
      <c r="J525">
        <f>VLOOKUP($D525,索引!$M:$U,J$2,0)</f>
        <v>1</v>
      </c>
      <c r="K525">
        <f>VLOOKUP($D525,索引!$M:$X,K$2,0)*(VLOOKUP($C525,索引!$A:$I,K$2-5,0)/100)</f>
        <v>0</v>
      </c>
      <c r="L525">
        <f>VLOOKUP($D525,索引!$M:$X,L$2,0)*(VLOOKUP($C525,索引!$A:$I,L$2-5,0)/100)</f>
        <v>0</v>
      </c>
      <c r="M525">
        <f>VLOOKUP($D525,索引!$M:$Y,M$2,0)*(VLOOKUP($C525,索引!$A:$J,M$2-5,0)/100)</f>
        <v>42</v>
      </c>
      <c r="N525">
        <f>VLOOKUP($D525,索引!$M:$Z,N$2,0)*(VLOOKUP($C525,索引!$A:$K,N$2-5,0)/100)</f>
        <v>0</v>
      </c>
      <c r="P525">
        <f t="shared" si="65"/>
        <v>1044312</v>
      </c>
      <c r="Q525" t="str">
        <f t="shared" si="67"/>
        <v>EquipName_1044312</v>
      </c>
      <c r="R525" t="str">
        <f>INDEX(索引!$AF$5:$AI$29,MATCH($B525,索引!$AE$5:$AE$29,0),MATCH($C525,索引!$AF$4:$AI$4))&amp;VLOOKUP($D525,索引!$M$4:$N$12,2,0)</f>
        <v>烈焰杖</v>
      </c>
      <c r="S525" t="str">
        <f>INDEX(索引!$AL$5:$AO$29,MATCH($B525,索引!$AK$5:$AK$29,0),MATCH($C525,索引!$AL$4:$AO$4))&amp;" "&amp;VLOOKUP($D525,索引!$M$4:$O$12,3,0)</f>
        <v>Fire Staff</v>
      </c>
    </row>
    <row r="526" spans="1:19" x14ac:dyDescent="0.2">
      <c r="A526">
        <f t="shared" si="64"/>
        <v>1044313</v>
      </c>
      <c r="B526" s="15">
        <v>44</v>
      </c>
      <c r="C526" s="30">
        <f t="shared" si="63"/>
        <v>3</v>
      </c>
      <c r="D526">
        <f t="shared" ref="D526:D557" si="68">D520</f>
        <v>13</v>
      </c>
      <c r="E526">
        <f t="shared" si="66"/>
        <v>1008313</v>
      </c>
      <c r="F526">
        <f>INDEX(索引!$P$5:$AC$12,MATCH($D526,索引!$M$5:$M$12,0),MATCH(F$6,索引!$P$4:$AC$4,0))*ROUND(VLOOKUP($B526,原始数值!$A:$E,F$2,0)*VLOOKUP($C526,索引!$A:$D,2,0)*VLOOKUP(D526,索引!$M:$X,索引!$T$1,0),F$3)</f>
        <v>150</v>
      </c>
      <c r="G526">
        <f>INDEX(索引!$P$5:$AC$12,MATCH($D526,索引!$M$5:$M$12,0),MATCH(G$6,索引!$P$4:$AC$4,0))*ROUND(VLOOKUP($B526,原始数值!$A:$E,G$2,0)*VLOOKUP($C526,索引!$A:$D,2,0),G$3)</f>
        <v>0</v>
      </c>
      <c r="H526">
        <f>INDEX(索引!$P$5:$AC$12,MATCH($D526,索引!$M$5:$M$12,0),MATCH(H$6,索引!$P$4:$AC$4,0))*ROUND(VLOOKUP($B526,原始数值!$A:$E,H$2,0)*VLOOKUP($C526,索引!$A:$D,2,0),H$3)</f>
        <v>0</v>
      </c>
      <c r="I526">
        <f>INDEX(索引!$P$5:$AC$12,MATCH($D526,索引!$M$5:$M$12,0),MATCH(I$6,索引!$P$4:$AC$4,0))*ROUND(VLOOKUP($B526,原始数值!$A:$E,I$2,0)*VLOOKUP($C526,索引!$A:$D,2,0),I$3)</f>
        <v>0</v>
      </c>
      <c r="J526">
        <f>VLOOKUP($D526,索引!$M:$U,J$2,0)</f>
        <v>1.75</v>
      </c>
      <c r="K526">
        <f>VLOOKUP($D526,索引!$M:$X,K$2,0)*(VLOOKUP($C526,索引!$A:$I,K$2-5,0)/100)</f>
        <v>0</v>
      </c>
      <c r="L526">
        <f>VLOOKUP($D526,索引!$M:$X,L$2,0)*(VLOOKUP($C526,索引!$A:$I,L$2-5,0)/100)</f>
        <v>56</v>
      </c>
      <c r="M526">
        <f>VLOOKUP($D526,索引!$M:$Y,M$2,0)*(VLOOKUP($C526,索引!$A:$J,M$2-5,0)/100)</f>
        <v>0</v>
      </c>
      <c r="N526">
        <f>VLOOKUP($D526,索引!$M:$Z,N$2,0)*(VLOOKUP($C526,索引!$A:$K,N$2-5,0)/100)</f>
        <v>0</v>
      </c>
      <c r="P526">
        <f t="shared" si="65"/>
        <v>1044313</v>
      </c>
      <c r="Q526" t="str">
        <f t="shared" si="67"/>
        <v>EquipName_1044313</v>
      </c>
      <c r="R526" t="str">
        <f>INDEX(索引!$AF$5:$AI$29,MATCH($B526,索引!$AE$5:$AE$29,0),MATCH($C526,索引!$AF$4:$AI$4))&amp;VLOOKUP($D526,索引!$M$4:$N$12,2,0)</f>
        <v>烈焰弓</v>
      </c>
      <c r="S526" t="str">
        <f>INDEX(索引!$AL$5:$AO$29,MATCH($B526,索引!$AK$5:$AK$29,0),MATCH($C526,索引!$AL$4:$AO$4))&amp;" "&amp;VLOOKUP($D526,索引!$M$4:$O$12,3,0)</f>
        <v>Fire Bow</v>
      </c>
    </row>
    <row r="527" spans="1:19" x14ac:dyDescent="0.2">
      <c r="A527">
        <f t="shared" si="64"/>
        <v>1044302</v>
      </c>
      <c r="B527" s="15">
        <v>44</v>
      </c>
      <c r="C527" s="30">
        <f t="shared" si="63"/>
        <v>3</v>
      </c>
      <c r="D527">
        <f t="shared" si="68"/>
        <v>2</v>
      </c>
      <c r="E527">
        <f t="shared" si="66"/>
        <v>1008302</v>
      </c>
      <c r="F527">
        <f>INDEX(索引!$P$5:$AC$12,MATCH($D527,索引!$M$5:$M$12,0),MATCH(F$6,索引!$P$4:$AC$4,0))*ROUND(VLOOKUP($B527,原始数值!$A:$E,F$2,0)*VLOOKUP($C527,索引!$A:$D,2,0)*VLOOKUP(D527,索引!$M:$X,索引!$T$1,0),F$3)</f>
        <v>0</v>
      </c>
      <c r="G527">
        <f>INDEX(索引!$P$5:$AC$12,MATCH($D527,索引!$M$5:$M$12,0),MATCH(G$6,索引!$P$4:$AC$4,0))*ROUND(VLOOKUP($B527,原始数值!$A:$E,G$2,0)*VLOOKUP($C527,索引!$A:$D,2,0),G$3)</f>
        <v>720</v>
      </c>
      <c r="H527">
        <f>INDEX(索引!$P$5:$AC$12,MATCH($D527,索引!$M$5:$M$12,0),MATCH(H$6,索引!$P$4:$AC$4,0))*ROUND(VLOOKUP($B527,原始数值!$A:$E,H$2,0)*VLOOKUP($C527,索引!$A:$D,2,0),H$3)</f>
        <v>0</v>
      </c>
      <c r="I527">
        <f>INDEX(索引!$P$5:$AC$12,MATCH($D527,索引!$M$5:$M$12,0),MATCH(I$6,索引!$P$4:$AC$4,0))*ROUND(VLOOKUP($B527,原始数值!$A:$E,I$2,0)*VLOOKUP($C527,索引!$A:$D,2,0),I$3)</f>
        <v>0</v>
      </c>
      <c r="J527">
        <f>VLOOKUP($D527,索引!$M:$U,J$2,0)</f>
        <v>0</v>
      </c>
      <c r="K527">
        <f>VLOOKUP($D527,索引!$M:$X,K$2,0)*(VLOOKUP($C527,索引!$A:$I,K$2-5,0)/100)</f>
        <v>0</v>
      </c>
      <c r="L527">
        <f>VLOOKUP($D527,索引!$M:$X,L$2,0)*(VLOOKUP($C527,索引!$A:$I,L$2-5,0)/100)</f>
        <v>0</v>
      </c>
      <c r="M527">
        <f>VLOOKUP($D527,索引!$M:$Y,M$2,0)*(VLOOKUP($C527,索引!$A:$J,M$2-5,0)/100)</f>
        <v>0</v>
      </c>
      <c r="N527">
        <f>VLOOKUP($D527,索引!$M:$Z,N$2,0)*(VLOOKUP($C527,索引!$A:$K,N$2-5,0)/100)</f>
        <v>0</v>
      </c>
      <c r="P527">
        <f t="shared" si="65"/>
        <v>1044302</v>
      </c>
      <c r="Q527" t="str">
        <f t="shared" si="67"/>
        <v>EquipName_1044302</v>
      </c>
      <c r="R527" t="str">
        <f>INDEX(索引!$AF$5:$AI$29,MATCH($B527,索引!$AE$5:$AE$29,0),MATCH($C527,索引!$AF$4:$AI$4))&amp;VLOOKUP($D527,索引!$M$4:$N$12,2,0)</f>
        <v>烈焰护甲</v>
      </c>
      <c r="S527" t="str">
        <f>INDEX(索引!$AL$5:$AO$29,MATCH($B527,索引!$AK$5:$AK$29,0),MATCH($C527,索引!$AL$4:$AO$4))&amp;" "&amp;VLOOKUP($D527,索引!$M$4:$O$12,3,0)</f>
        <v>Fire Armor</v>
      </c>
    </row>
    <row r="528" spans="1:19" x14ac:dyDescent="0.2">
      <c r="A528">
        <f t="shared" si="64"/>
        <v>1044303</v>
      </c>
      <c r="B528" s="15">
        <v>44</v>
      </c>
      <c r="C528" s="30">
        <f t="shared" si="63"/>
        <v>3</v>
      </c>
      <c r="D528">
        <f t="shared" si="68"/>
        <v>3</v>
      </c>
      <c r="E528">
        <f t="shared" si="66"/>
        <v>1008303</v>
      </c>
      <c r="F528">
        <f>INDEX(索引!$P$5:$AC$12,MATCH($D528,索引!$M$5:$M$12,0),MATCH(F$6,索引!$P$4:$AC$4,0))*ROUND(VLOOKUP($B528,原始数值!$A:$E,F$2,0)*VLOOKUP($C528,索引!$A:$D,2,0)*VLOOKUP(D528,索引!$M:$X,索引!$T$1,0),F$3)</f>
        <v>0</v>
      </c>
      <c r="G528">
        <f>INDEX(索引!$P$5:$AC$12,MATCH($D528,索引!$M$5:$M$12,0),MATCH(G$6,索引!$P$4:$AC$4,0))*ROUND(VLOOKUP($B528,原始数值!$A:$E,G$2,0)*VLOOKUP($C528,索引!$A:$D,2,0),G$3)</f>
        <v>0</v>
      </c>
      <c r="H528">
        <f>INDEX(索引!$P$5:$AC$12,MATCH($D528,索引!$M$5:$M$12,0),MATCH(H$6,索引!$P$4:$AC$4,0))*ROUND(VLOOKUP($B528,原始数值!$A:$E,H$2,0)*VLOOKUP($C528,索引!$A:$D,2,0),H$3)</f>
        <v>405</v>
      </c>
      <c r="I528">
        <f>INDEX(索引!$P$5:$AC$12,MATCH($D528,索引!$M$5:$M$12,0),MATCH(I$6,索引!$P$4:$AC$4,0))*ROUND(VLOOKUP($B528,原始数值!$A:$E,I$2,0)*VLOOKUP($C528,索引!$A:$D,2,0),I$3)</f>
        <v>0</v>
      </c>
      <c r="J528">
        <f>VLOOKUP($D528,索引!$M:$U,J$2,0)</f>
        <v>0</v>
      </c>
      <c r="K528">
        <f>VLOOKUP($D528,索引!$M:$X,K$2,0)*(VLOOKUP($C528,索引!$A:$I,K$2-5,0)/100)</f>
        <v>0</v>
      </c>
      <c r="L528">
        <f>VLOOKUP($D528,索引!$M:$X,L$2,0)*(VLOOKUP($C528,索引!$A:$I,L$2-5,0)/100)</f>
        <v>0</v>
      </c>
      <c r="M528">
        <f>VLOOKUP($D528,索引!$M:$Y,M$2,0)*(VLOOKUP($C528,索引!$A:$J,M$2-5,0)/100)</f>
        <v>0</v>
      </c>
      <c r="N528">
        <f>VLOOKUP($D528,索引!$M:$Z,N$2,0)*(VLOOKUP($C528,索引!$A:$K,N$2-5,0)/100)</f>
        <v>0</v>
      </c>
      <c r="P528">
        <f t="shared" si="65"/>
        <v>1044303</v>
      </c>
      <c r="Q528" t="str">
        <f t="shared" si="67"/>
        <v>EquipName_1044303</v>
      </c>
      <c r="R528" t="str">
        <f>INDEX(索引!$AF$5:$AI$29,MATCH($B528,索引!$AE$5:$AE$29,0),MATCH($C528,索引!$AF$4:$AI$4))&amp;VLOOKUP($D528,索引!$M$4:$N$12,2,0)</f>
        <v>烈焰头盔</v>
      </c>
      <c r="S528" t="str">
        <f>INDEX(索引!$AL$5:$AO$29,MATCH($B528,索引!$AK$5:$AK$29,0),MATCH($C528,索引!$AL$4:$AO$4))&amp;" "&amp;VLOOKUP($D528,索引!$M$4:$O$12,3,0)</f>
        <v>Fire Helmet</v>
      </c>
    </row>
    <row r="529" spans="1:19" x14ac:dyDescent="0.2">
      <c r="A529">
        <f t="shared" si="64"/>
        <v>1044304</v>
      </c>
      <c r="B529" s="15">
        <v>44</v>
      </c>
      <c r="C529" s="30">
        <f t="shared" si="63"/>
        <v>3</v>
      </c>
      <c r="D529">
        <f t="shared" si="68"/>
        <v>4</v>
      </c>
      <c r="E529">
        <f t="shared" si="66"/>
        <v>1008304</v>
      </c>
      <c r="F529">
        <f>INDEX(索引!$P$5:$AC$12,MATCH($D529,索引!$M$5:$M$12,0),MATCH(F$6,索引!$P$4:$AC$4,0))*ROUND(VLOOKUP($B529,原始数值!$A:$E,F$2,0)*VLOOKUP($C529,索引!$A:$D,2,0)*VLOOKUP(D529,索引!$M:$X,索引!$T$1,0),F$3)</f>
        <v>0</v>
      </c>
      <c r="G529">
        <f>INDEX(索引!$P$5:$AC$12,MATCH($D529,索引!$M$5:$M$12,0),MATCH(G$6,索引!$P$4:$AC$4,0))*ROUND(VLOOKUP($B529,原始数值!$A:$E,G$2,0)*VLOOKUP($C529,索引!$A:$D,2,0),G$3)</f>
        <v>0</v>
      </c>
      <c r="H529">
        <f>INDEX(索引!$P$5:$AC$12,MATCH($D529,索引!$M$5:$M$12,0),MATCH(H$6,索引!$P$4:$AC$4,0))*ROUND(VLOOKUP($B529,原始数值!$A:$E,H$2,0)*VLOOKUP($C529,索引!$A:$D,2,0),H$3)</f>
        <v>0</v>
      </c>
      <c r="I529">
        <f>INDEX(索引!$P$5:$AC$12,MATCH($D529,索引!$M$5:$M$12,0),MATCH(I$6,索引!$P$4:$AC$4,0))*ROUND(VLOOKUP($B529,原始数值!$A:$E,I$2,0)*VLOOKUP($C529,索引!$A:$D,2,0),I$3)</f>
        <v>66</v>
      </c>
      <c r="J529">
        <f>VLOOKUP($D529,索引!$M:$U,J$2,0)</f>
        <v>0</v>
      </c>
      <c r="K529">
        <f>VLOOKUP($D529,索引!$M:$X,K$2,0)*(VLOOKUP($C529,索引!$A:$I,K$2-5,0)/100)</f>
        <v>0</v>
      </c>
      <c r="L529">
        <f>VLOOKUP($D529,索引!$M:$X,L$2,0)*(VLOOKUP($C529,索引!$A:$I,L$2-5,0)/100)</f>
        <v>0</v>
      </c>
      <c r="M529">
        <f>VLOOKUP($D529,索引!$M:$Y,M$2,0)*(VLOOKUP($C529,索引!$A:$J,M$2-5,0)/100)</f>
        <v>0</v>
      </c>
      <c r="N529">
        <f>VLOOKUP($D529,索引!$M:$Z,N$2,0)*(VLOOKUP($C529,索引!$A:$K,N$2-5,0)/100)</f>
        <v>0</v>
      </c>
      <c r="P529">
        <f t="shared" si="65"/>
        <v>1044304</v>
      </c>
      <c r="Q529" t="str">
        <f t="shared" si="67"/>
        <v>EquipName_1044304</v>
      </c>
      <c r="R529" t="str">
        <f>INDEX(索引!$AF$5:$AI$29,MATCH($B529,索引!$AE$5:$AE$29,0),MATCH($C529,索引!$AF$4:$AI$4))&amp;VLOOKUP($D529,索引!$M$4:$N$12,2,0)</f>
        <v>烈焰鞋子</v>
      </c>
      <c r="S529" t="str">
        <f>INDEX(索引!$AL$5:$AO$29,MATCH($B529,索引!$AK$5:$AK$29,0),MATCH($C529,索引!$AL$4:$AO$4))&amp;" "&amp;VLOOKUP($D529,索引!$M$4:$O$12,3,0)</f>
        <v>Fire Boots</v>
      </c>
    </row>
    <row r="530" spans="1:19" x14ac:dyDescent="0.2">
      <c r="A530">
        <f t="shared" si="64"/>
        <v>1044411</v>
      </c>
      <c r="B530" s="15">
        <v>44</v>
      </c>
      <c r="C530" s="11">
        <f t="shared" si="63"/>
        <v>4</v>
      </c>
      <c r="D530">
        <f t="shared" si="68"/>
        <v>11</v>
      </c>
      <c r="E530">
        <f t="shared" si="66"/>
        <v>1008411</v>
      </c>
      <c r="F530">
        <f>INDEX(索引!$P$5:$AC$12,MATCH($D530,索引!$M$5:$M$12,0),MATCH(F$6,索引!$P$4:$AC$4,0))*ROUND(VLOOKUP($B530,原始数值!$A:$E,F$2,0)*VLOOKUP($C530,索引!$A:$D,2,0)*VLOOKUP(D530,索引!$M:$X,索引!$T$1,0),F$3)</f>
        <v>182</v>
      </c>
      <c r="G530">
        <f>INDEX(索引!$P$5:$AC$12,MATCH($D530,索引!$M$5:$M$12,0),MATCH(G$6,索引!$P$4:$AC$4,0))*ROUND(VLOOKUP($B530,原始数值!$A:$E,G$2,0)*VLOOKUP($C530,索引!$A:$D,2,0),G$3)</f>
        <v>0</v>
      </c>
      <c r="H530">
        <f>INDEX(索引!$P$5:$AC$12,MATCH($D530,索引!$M$5:$M$12,0),MATCH(H$6,索引!$P$4:$AC$4,0))*ROUND(VLOOKUP($B530,原始数值!$A:$E,H$2,0)*VLOOKUP($C530,索引!$A:$D,2,0),H$3)</f>
        <v>0</v>
      </c>
      <c r="I530">
        <f>INDEX(索引!$P$5:$AC$12,MATCH($D530,索引!$M$5:$M$12,0),MATCH(I$6,索引!$P$4:$AC$4,0))*ROUND(VLOOKUP($B530,原始数值!$A:$E,I$2,0)*VLOOKUP($C530,索引!$A:$D,2,0),I$3)</f>
        <v>0</v>
      </c>
      <c r="J530">
        <f>VLOOKUP($D530,索引!$M:$U,J$2,0)</f>
        <v>2</v>
      </c>
      <c r="K530">
        <f>VLOOKUP($D530,索引!$M:$X,K$2,0)*(VLOOKUP($C530,索引!$A:$I,K$2-5,0)/100)</f>
        <v>0.35000000000000003</v>
      </c>
      <c r="L530">
        <f>VLOOKUP($D530,索引!$M:$X,L$2,0)*(VLOOKUP($C530,索引!$A:$I,L$2-5,0)/100)</f>
        <v>0</v>
      </c>
      <c r="M530">
        <f>VLOOKUP($D530,索引!$M:$Y,M$2,0)*(VLOOKUP($C530,索引!$A:$J,M$2-5,0)/100)</f>
        <v>0</v>
      </c>
      <c r="N530">
        <f>VLOOKUP($D530,索引!$M:$Z,N$2,0)*(VLOOKUP($C530,索引!$A:$K,N$2-5,0)/100)</f>
        <v>0</v>
      </c>
      <c r="P530">
        <f t="shared" si="65"/>
        <v>1044411</v>
      </c>
      <c r="Q530" t="str">
        <f t="shared" si="67"/>
        <v>EquipName_1044411</v>
      </c>
      <c r="R530" t="str">
        <f>INDEX(索引!$AF$5:$AI$29,MATCH($B530,索引!$AE$5:$AE$29,0),MATCH($C530,索引!$AF$4:$AI$4))&amp;VLOOKUP($D530,索引!$M$4:$N$12,2,0)</f>
        <v>烈火精灵剑</v>
      </c>
      <c r="S530" t="str">
        <f>INDEX(索引!$AL$5:$AO$29,MATCH($B530,索引!$AK$5:$AK$29,0),MATCH($C530,索引!$AL$4:$AO$4))&amp;" "&amp;VLOOKUP($D530,索引!$M$4:$O$12,3,0)</f>
        <v>Efreeti Sultan Sword</v>
      </c>
    </row>
    <row r="531" spans="1:19" x14ac:dyDescent="0.2">
      <c r="A531">
        <f t="shared" si="64"/>
        <v>1044412</v>
      </c>
      <c r="B531" s="15">
        <v>44</v>
      </c>
      <c r="C531" s="11">
        <f t="shared" si="63"/>
        <v>4</v>
      </c>
      <c r="D531">
        <f t="shared" si="68"/>
        <v>12</v>
      </c>
      <c r="E531">
        <f t="shared" si="66"/>
        <v>1008412</v>
      </c>
      <c r="F531">
        <f>INDEX(索引!$P$5:$AC$12,MATCH($D531,索引!$M$5:$M$12,0),MATCH(F$6,索引!$P$4:$AC$4,0))*ROUND(VLOOKUP($B531,原始数值!$A:$E,F$2,0)*VLOOKUP($C531,索引!$A:$D,2,0)*VLOOKUP(D531,索引!$M:$X,索引!$T$1,0),F$3)</f>
        <v>218</v>
      </c>
      <c r="G531">
        <f>INDEX(索引!$P$5:$AC$12,MATCH($D531,索引!$M$5:$M$12,0),MATCH(G$6,索引!$P$4:$AC$4,0))*ROUND(VLOOKUP($B531,原始数值!$A:$E,G$2,0)*VLOOKUP($C531,索引!$A:$D,2,0),G$3)</f>
        <v>0</v>
      </c>
      <c r="H531">
        <f>INDEX(索引!$P$5:$AC$12,MATCH($D531,索引!$M$5:$M$12,0),MATCH(H$6,索引!$P$4:$AC$4,0))*ROUND(VLOOKUP($B531,原始数值!$A:$E,H$2,0)*VLOOKUP($C531,索引!$A:$D,2,0),H$3)</f>
        <v>0</v>
      </c>
      <c r="I531">
        <f>INDEX(索引!$P$5:$AC$12,MATCH($D531,索引!$M$5:$M$12,0),MATCH(I$6,索引!$P$4:$AC$4,0))*ROUND(VLOOKUP($B531,原始数值!$A:$E,I$2,0)*VLOOKUP($C531,索引!$A:$D,2,0),I$3)</f>
        <v>0</v>
      </c>
      <c r="J531">
        <f>VLOOKUP($D531,索引!$M:$U,J$2,0)</f>
        <v>1</v>
      </c>
      <c r="K531">
        <f>VLOOKUP($D531,索引!$M:$X,K$2,0)*(VLOOKUP($C531,索引!$A:$I,K$2-5,0)/100)</f>
        <v>0</v>
      </c>
      <c r="L531">
        <f>VLOOKUP($D531,索引!$M:$X,L$2,0)*(VLOOKUP($C531,索引!$A:$I,L$2-5,0)/100)</f>
        <v>0</v>
      </c>
      <c r="M531">
        <f>VLOOKUP($D531,索引!$M:$Y,M$2,0)*(VLOOKUP($C531,索引!$A:$J,M$2-5,0)/100)</f>
        <v>54</v>
      </c>
      <c r="N531">
        <f>VLOOKUP($D531,索引!$M:$Z,N$2,0)*(VLOOKUP($C531,索引!$A:$K,N$2-5,0)/100)</f>
        <v>0</v>
      </c>
      <c r="P531">
        <f t="shared" si="65"/>
        <v>1044412</v>
      </c>
      <c r="Q531" t="str">
        <f t="shared" si="67"/>
        <v>EquipName_1044412</v>
      </c>
      <c r="R531" t="str">
        <f>INDEX(索引!$AF$5:$AI$29,MATCH($B531,索引!$AE$5:$AE$29,0),MATCH($C531,索引!$AF$4:$AI$4))&amp;VLOOKUP($D531,索引!$M$4:$N$12,2,0)</f>
        <v>烈火精灵杖</v>
      </c>
      <c r="S531" t="str">
        <f>INDEX(索引!$AL$5:$AO$29,MATCH($B531,索引!$AK$5:$AK$29,0),MATCH($C531,索引!$AL$4:$AO$4))&amp;" "&amp;VLOOKUP($D531,索引!$M$4:$O$12,3,0)</f>
        <v>Efreeti Sultan Staff</v>
      </c>
    </row>
    <row r="532" spans="1:19" x14ac:dyDescent="0.2">
      <c r="A532">
        <f t="shared" si="64"/>
        <v>1044413</v>
      </c>
      <c r="B532" s="15">
        <v>44</v>
      </c>
      <c r="C532" s="11">
        <f t="shared" si="63"/>
        <v>4</v>
      </c>
      <c r="D532">
        <f t="shared" si="68"/>
        <v>13</v>
      </c>
      <c r="E532">
        <f t="shared" si="66"/>
        <v>1008413</v>
      </c>
      <c r="F532">
        <f>INDEX(索引!$P$5:$AC$12,MATCH($D532,索引!$M$5:$M$12,0),MATCH(F$6,索引!$P$4:$AC$4,0))*ROUND(VLOOKUP($B532,原始数值!$A:$E,F$2,0)*VLOOKUP($C532,索引!$A:$D,2,0)*VLOOKUP(D532,索引!$M:$X,索引!$T$1,0),F$3)</f>
        <v>200</v>
      </c>
      <c r="G532">
        <f>INDEX(索引!$P$5:$AC$12,MATCH($D532,索引!$M$5:$M$12,0),MATCH(G$6,索引!$P$4:$AC$4,0))*ROUND(VLOOKUP($B532,原始数值!$A:$E,G$2,0)*VLOOKUP($C532,索引!$A:$D,2,0),G$3)</f>
        <v>0</v>
      </c>
      <c r="H532">
        <f>INDEX(索引!$P$5:$AC$12,MATCH($D532,索引!$M$5:$M$12,0),MATCH(H$6,索引!$P$4:$AC$4,0))*ROUND(VLOOKUP($B532,原始数值!$A:$E,H$2,0)*VLOOKUP($C532,索引!$A:$D,2,0),H$3)</f>
        <v>0</v>
      </c>
      <c r="I532">
        <f>INDEX(索引!$P$5:$AC$12,MATCH($D532,索引!$M$5:$M$12,0),MATCH(I$6,索引!$P$4:$AC$4,0))*ROUND(VLOOKUP($B532,原始数值!$A:$E,I$2,0)*VLOOKUP($C532,索引!$A:$D,2,0),I$3)</f>
        <v>0</v>
      </c>
      <c r="J532">
        <f>VLOOKUP($D532,索引!$M:$U,J$2,0)</f>
        <v>1.75</v>
      </c>
      <c r="K532">
        <f>VLOOKUP($D532,索引!$M:$X,K$2,0)*(VLOOKUP($C532,索引!$A:$I,K$2-5,0)/100)</f>
        <v>0</v>
      </c>
      <c r="L532">
        <f>VLOOKUP($D532,索引!$M:$X,L$2,0)*(VLOOKUP($C532,索引!$A:$I,L$2-5,0)/100)</f>
        <v>72</v>
      </c>
      <c r="M532">
        <f>VLOOKUP($D532,索引!$M:$Y,M$2,0)*(VLOOKUP($C532,索引!$A:$J,M$2-5,0)/100)</f>
        <v>0</v>
      </c>
      <c r="N532">
        <f>VLOOKUP($D532,索引!$M:$Z,N$2,0)*(VLOOKUP($C532,索引!$A:$K,N$2-5,0)/100)</f>
        <v>0</v>
      </c>
      <c r="P532">
        <f t="shared" si="65"/>
        <v>1044413</v>
      </c>
      <c r="Q532" t="str">
        <f t="shared" si="67"/>
        <v>EquipName_1044413</v>
      </c>
      <c r="R532" t="str">
        <f>INDEX(索引!$AF$5:$AI$29,MATCH($B532,索引!$AE$5:$AE$29,0),MATCH($C532,索引!$AF$4:$AI$4))&amp;VLOOKUP($D532,索引!$M$4:$N$12,2,0)</f>
        <v>烈火精灵弓</v>
      </c>
      <c r="S532" t="str">
        <f>INDEX(索引!$AL$5:$AO$29,MATCH($B532,索引!$AK$5:$AK$29,0),MATCH($C532,索引!$AL$4:$AO$4))&amp;" "&amp;VLOOKUP($D532,索引!$M$4:$O$12,3,0)</f>
        <v>Efreeti Sultan Bow</v>
      </c>
    </row>
    <row r="533" spans="1:19" x14ac:dyDescent="0.2">
      <c r="A533">
        <f t="shared" si="64"/>
        <v>1044402</v>
      </c>
      <c r="B533" s="15">
        <v>44</v>
      </c>
      <c r="C533" s="11">
        <f t="shared" si="63"/>
        <v>4</v>
      </c>
      <c r="D533">
        <f t="shared" si="68"/>
        <v>2</v>
      </c>
      <c r="E533">
        <f t="shared" si="66"/>
        <v>1008402</v>
      </c>
      <c r="F533">
        <f>INDEX(索引!$P$5:$AC$12,MATCH($D533,索引!$M$5:$M$12,0),MATCH(F$6,索引!$P$4:$AC$4,0))*ROUND(VLOOKUP($B533,原始数值!$A:$E,F$2,0)*VLOOKUP($C533,索引!$A:$D,2,0)*VLOOKUP(D533,索引!$M:$X,索引!$T$1,0),F$3)</f>
        <v>0</v>
      </c>
      <c r="G533">
        <f>INDEX(索引!$P$5:$AC$12,MATCH($D533,索引!$M$5:$M$12,0),MATCH(G$6,索引!$P$4:$AC$4,0))*ROUND(VLOOKUP($B533,原始数值!$A:$E,G$2,0)*VLOOKUP($C533,索引!$A:$D,2,0),G$3)</f>
        <v>960</v>
      </c>
      <c r="H533">
        <f>INDEX(索引!$P$5:$AC$12,MATCH($D533,索引!$M$5:$M$12,0),MATCH(H$6,索引!$P$4:$AC$4,0))*ROUND(VLOOKUP($B533,原始数值!$A:$E,H$2,0)*VLOOKUP($C533,索引!$A:$D,2,0),H$3)</f>
        <v>0</v>
      </c>
      <c r="I533">
        <f>INDEX(索引!$P$5:$AC$12,MATCH($D533,索引!$M$5:$M$12,0),MATCH(I$6,索引!$P$4:$AC$4,0))*ROUND(VLOOKUP($B533,原始数值!$A:$E,I$2,0)*VLOOKUP($C533,索引!$A:$D,2,0),I$3)</f>
        <v>0</v>
      </c>
      <c r="J533">
        <f>VLOOKUP($D533,索引!$M:$U,J$2,0)</f>
        <v>0</v>
      </c>
      <c r="K533">
        <f>VLOOKUP($D533,索引!$M:$X,K$2,0)*(VLOOKUP($C533,索引!$A:$I,K$2-5,0)/100)</f>
        <v>0</v>
      </c>
      <c r="L533">
        <f>VLOOKUP($D533,索引!$M:$X,L$2,0)*(VLOOKUP($C533,索引!$A:$I,L$2-5,0)/100)</f>
        <v>0</v>
      </c>
      <c r="M533">
        <f>VLOOKUP($D533,索引!$M:$Y,M$2,0)*(VLOOKUP($C533,索引!$A:$J,M$2-5,0)/100)</f>
        <v>0</v>
      </c>
      <c r="N533">
        <f>VLOOKUP($D533,索引!$M:$Z,N$2,0)*(VLOOKUP($C533,索引!$A:$K,N$2-5,0)/100)</f>
        <v>0</v>
      </c>
      <c r="P533">
        <f t="shared" si="65"/>
        <v>1044402</v>
      </c>
      <c r="Q533" t="str">
        <f t="shared" si="67"/>
        <v>EquipName_1044402</v>
      </c>
      <c r="R533" t="str">
        <f>INDEX(索引!$AF$5:$AI$29,MATCH($B533,索引!$AE$5:$AE$29,0),MATCH($C533,索引!$AF$4:$AI$4))&amp;VLOOKUP($D533,索引!$M$4:$N$12,2,0)</f>
        <v>烈火精灵护甲</v>
      </c>
      <c r="S533" t="str">
        <f>INDEX(索引!$AL$5:$AO$29,MATCH($B533,索引!$AK$5:$AK$29,0),MATCH($C533,索引!$AL$4:$AO$4))&amp;" "&amp;VLOOKUP($D533,索引!$M$4:$O$12,3,0)</f>
        <v>Efreeti Sultan Armor</v>
      </c>
    </row>
    <row r="534" spans="1:19" x14ac:dyDescent="0.2">
      <c r="A534">
        <f t="shared" si="64"/>
        <v>1044403</v>
      </c>
      <c r="B534" s="15">
        <v>44</v>
      </c>
      <c r="C534" s="11">
        <f t="shared" si="63"/>
        <v>4</v>
      </c>
      <c r="D534">
        <f t="shared" si="68"/>
        <v>3</v>
      </c>
      <c r="E534">
        <f t="shared" si="66"/>
        <v>1008403</v>
      </c>
      <c r="F534">
        <f>INDEX(索引!$P$5:$AC$12,MATCH($D534,索引!$M$5:$M$12,0),MATCH(F$6,索引!$P$4:$AC$4,0))*ROUND(VLOOKUP($B534,原始数值!$A:$E,F$2,0)*VLOOKUP($C534,索引!$A:$D,2,0)*VLOOKUP(D534,索引!$M:$X,索引!$T$1,0),F$3)</f>
        <v>0</v>
      </c>
      <c r="G534">
        <f>INDEX(索引!$P$5:$AC$12,MATCH($D534,索引!$M$5:$M$12,0),MATCH(G$6,索引!$P$4:$AC$4,0))*ROUND(VLOOKUP($B534,原始数值!$A:$E,G$2,0)*VLOOKUP($C534,索引!$A:$D,2,0),G$3)</f>
        <v>0</v>
      </c>
      <c r="H534">
        <f>INDEX(索引!$P$5:$AC$12,MATCH($D534,索引!$M$5:$M$12,0),MATCH(H$6,索引!$P$4:$AC$4,0))*ROUND(VLOOKUP($B534,原始数值!$A:$E,H$2,0)*VLOOKUP($C534,索引!$A:$D,2,0),H$3)</f>
        <v>540</v>
      </c>
      <c r="I534">
        <f>INDEX(索引!$P$5:$AC$12,MATCH($D534,索引!$M$5:$M$12,0),MATCH(I$6,索引!$P$4:$AC$4,0))*ROUND(VLOOKUP($B534,原始数值!$A:$E,I$2,0)*VLOOKUP($C534,索引!$A:$D,2,0),I$3)</f>
        <v>0</v>
      </c>
      <c r="J534">
        <f>VLOOKUP($D534,索引!$M:$U,J$2,0)</f>
        <v>0</v>
      </c>
      <c r="K534">
        <f>VLOOKUP($D534,索引!$M:$X,K$2,0)*(VLOOKUP($C534,索引!$A:$I,K$2-5,0)/100)</f>
        <v>0</v>
      </c>
      <c r="L534">
        <f>VLOOKUP($D534,索引!$M:$X,L$2,0)*(VLOOKUP($C534,索引!$A:$I,L$2-5,0)/100)</f>
        <v>0</v>
      </c>
      <c r="M534">
        <f>VLOOKUP($D534,索引!$M:$Y,M$2,0)*(VLOOKUP($C534,索引!$A:$J,M$2-5,0)/100)</f>
        <v>0</v>
      </c>
      <c r="N534">
        <f>VLOOKUP($D534,索引!$M:$Z,N$2,0)*(VLOOKUP($C534,索引!$A:$K,N$2-5,0)/100)</f>
        <v>0</v>
      </c>
      <c r="P534">
        <f t="shared" si="65"/>
        <v>1044403</v>
      </c>
      <c r="Q534" t="str">
        <f t="shared" si="67"/>
        <v>EquipName_1044403</v>
      </c>
      <c r="R534" t="str">
        <f>INDEX(索引!$AF$5:$AI$29,MATCH($B534,索引!$AE$5:$AE$29,0),MATCH($C534,索引!$AF$4:$AI$4))&amp;VLOOKUP($D534,索引!$M$4:$N$12,2,0)</f>
        <v>烈火精灵头盔</v>
      </c>
      <c r="S534" t="str">
        <f>INDEX(索引!$AL$5:$AO$29,MATCH($B534,索引!$AK$5:$AK$29,0),MATCH($C534,索引!$AL$4:$AO$4))&amp;" "&amp;VLOOKUP($D534,索引!$M$4:$O$12,3,0)</f>
        <v>Efreeti Sultan Helmet</v>
      </c>
    </row>
    <row r="535" spans="1:19" x14ac:dyDescent="0.2">
      <c r="A535">
        <f t="shared" si="64"/>
        <v>1044404</v>
      </c>
      <c r="B535" s="15">
        <v>44</v>
      </c>
      <c r="C535" s="11">
        <f t="shared" si="63"/>
        <v>4</v>
      </c>
      <c r="D535">
        <f t="shared" si="68"/>
        <v>4</v>
      </c>
      <c r="E535">
        <f t="shared" si="66"/>
        <v>1008404</v>
      </c>
      <c r="F535">
        <f>INDEX(索引!$P$5:$AC$12,MATCH($D535,索引!$M$5:$M$12,0),MATCH(F$6,索引!$P$4:$AC$4,0))*ROUND(VLOOKUP($B535,原始数值!$A:$E,F$2,0)*VLOOKUP($C535,索引!$A:$D,2,0)*VLOOKUP(D535,索引!$M:$X,索引!$T$1,0),F$3)</f>
        <v>0</v>
      </c>
      <c r="G535">
        <f>INDEX(索引!$P$5:$AC$12,MATCH($D535,索引!$M$5:$M$12,0),MATCH(G$6,索引!$P$4:$AC$4,0))*ROUND(VLOOKUP($B535,原始数值!$A:$E,G$2,0)*VLOOKUP($C535,索引!$A:$D,2,0),G$3)</f>
        <v>0</v>
      </c>
      <c r="H535">
        <f>INDEX(索引!$P$5:$AC$12,MATCH($D535,索引!$M$5:$M$12,0),MATCH(H$6,索引!$P$4:$AC$4,0))*ROUND(VLOOKUP($B535,原始数值!$A:$E,H$2,0)*VLOOKUP($C535,索引!$A:$D,2,0),H$3)</f>
        <v>0</v>
      </c>
      <c r="I535">
        <f>INDEX(索引!$P$5:$AC$12,MATCH($D535,索引!$M$5:$M$12,0),MATCH(I$6,索引!$P$4:$AC$4,0))*ROUND(VLOOKUP($B535,原始数值!$A:$E,I$2,0)*VLOOKUP($C535,索引!$A:$D,2,0),I$3)</f>
        <v>88</v>
      </c>
      <c r="J535">
        <f>VLOOKUP($D535,索引!$M:$U,J$2,0)</f>
        <v>0</v>
      </c>
      <c r="K535">
        <f>VLOOKUP($D535,索引!$M:$X,K$2,0)*(VLOOKUP($C535,索引!$A:$I,K$2-5,0)/100)</f>
        <v>0</v>
      </c>
      <c r="L535">
        <f>VLOOKUP($D535,索引!$M:$X,L$2,0)*(VLOOKUP($C535,索引!$A:$I,L$2-5,0)/100)</f>
        <v>0</v>
      </c>
      <c r="M535">
        <f>VLOOKUP($D535,索引!$M:$Y,M$2,0)*(VLOOKUP($C535,索引!$A:$J,M$2-5,0)/100)</f>
        <v>0</v>
      </c>
      <c r="N535">
        <f>VLOOKUP($D535,索引!$M:$Z,N$2,0)*(VLOOKUP($C535,索引!$A:$K,N$2-5,0)/100)</f>
        <v>0</v>
      </c>
      <c r="P535">
        <f t="shared" si="65"/>
        <v>1044404</v>
      </c>
      <c r="Q535" t="str">
        <f t="shared" si="67"/>
        <v>EquipName_1044404</v>
      </c>
      <c r="R535" t="str">
        <f>INDEX(索引!$AF$5:$AI$29,MATCH($B535,索引!$AE$5:$AE$29,0),MATCH($C535,索引!$AF$4:$AI$4))&amp;VLOOKUP($D535,索引!$M$4:$N$12,2,0)</f>
        <v>烈火精灵鞋子</v>
      </c>
      <c r="S535" t="str">
        <f>INDEX(索引!$AL$5:$AO$29,MATCH($B535,索引!$AK$5:$AK$29,0),MATCH($C535,索引!$AL$4:$AO$4))&amp;" "&amp;VLOOKUP($D535,索引!$M$4:$O$12,3,0)</f>
        <v>Efreeti Sultan Boots</v>
      </c>
    </row>
    <row r="536" spans="1:19" x14ac:dyDescent="0.2">
      <c r="A536">
        <f t="shared" si="64"/>
        <v>1046111</v>
      </c>
      <c r="B536" s="16">
        <v>46</v>
      </c>
      <c r="C536" s="55">
        <v>1</v>
      </c>
      <c r="D536">
        <f t="shared" si="68"/>
        <v>11</v>
      </c>
      <c r="E536">
        <f t="shared" si="66"/>
        <v>1008111</v>
      </c>
      <c r="F536">
        <f>INDEX(索引!$P$5:$AC$12,MATCH($D536,索引!$M$5:$M$12,0),MATCH(F$6,索引!$P$4:$AC$4,0))*ROUND(VLOOKUP($B536,原始数值!$A:$E,F$2,0)*VLOOKUP($C536,索引!$A:$D,2,0)*VLOOKUP(D536,索引!$M:$X,索引!$T$1,0),F$3)</f>
        <v>48</v>
      </c>
      <c r="G536">
        <f>INDEX(索引!$P$5:$AC$12,MATCH($D536,索引!$M$5:$M$12,0),MATCH(G$6,索引!$P$4:$AC$4,0))*ROUND(VLOOKUP($B536,原始数值!$A:$E,G$2,0)*VLOOKUP($C536,索引!$A:$D,2,0),G$3)</f>
        <v>0</v>
      </c>
      <c r="H536">
        <f>INDEX(索引!$P$5:$AC$12,MATCH($D536,索引!$M$5:$M$12,0),MATCH(H$6,索引!$P$4:$AC$4,0))*ROUND(VLOOKUP($B536,原始数值!$A:$E,H$2,0)*VLOOKUP($C536,索引!$A:$D,2,0),H$3)</f>
        <v>0</v>
      </c>
      <c r="I536">
        <f>INDEX(索引!$P$5:$AC$12,MATCH($D536,索引!$M$5:$M$12,0),MATCH(I$6,索引!$P$4:$AC$4,0))*ROUND(VLOOKUP($B536,原始数值!$A:$E,I$2,0)*VLOOKUP($C536,索引!$A:$D,2,0),I$3)</f>
        <v>0</v>
      </c>
      <c r="J536">
        <f>VLOOKUP($D536,索引!$M:$U,J$2,0)</f>
        <v>2</v>
      </c>
      <c r="K536">
        <f>VLOOKUP($D536,索引!$M:$X,K$2,0)*(VLOOKUP($C536,索引!$A:$I,K$2-5,0)/100)</f>
        <v>0.1</v>
      </c>
      <c r="L536">
        <f>VLOOKUP($D536,索引!$M:$X,L$2,0)*(VLOOKUP($C536,索引!$A:$I,L$2-5,0)/100)</f>
        <v>0</v>
      </c>
      <c r="M536">
        <f>VLOOKUP($D536,索引!$M:$Y,M$2,0)*(VLOOKUP($C536,索引!$A:$J,M$2-5,0)/100)</f>
        <v>0</v>
      </c>
      <c r="N536">
        <f>VLOOKUP($D536,索引!$M:$Z,N$2,0)*(VLOOKUP($C536,索引!$A:$K,N$2-5,0)/100)</f>
        <v>0</v>
      </c>
      <c r="P536">
        <f t="shared" si="65"/>
        <v>1046111</v>
      </c>
      <c r="Q536" t="str">
        <f t="shared" si="67"/>
        <v>EquipName_1046111</v>
      </c>
      <c r="R536" t="str">
        <f>INDEX(索引!$AF$5:$AI$29,MATCH($B536,索引!$AE$5:$AE$29,0),MATCH($C536,索引!$AF$4:$AI$4))&amp;VLOOKUP($D536,索引!$M$4:$N$12,2,0)</f>
        <v>冰霜剑</v>
      </c>
      <c r="S536" t="str">
        <f>INDEX(索引!$AL$5:$AO$29,MATCH($B536,索引!$AK$5:$AK$29,0),MATCH($C536,索引!$AL$4:$AO$4))&amp;" "&amp;VLOOKUP($D536,索引!$M$4:$O$12,3,0)</f>
        <v>Ice Sword</v>
      </c>
    </row>
    <row r="537" spans="1:19" x14ac:dyDescent="0.2">
      <c r="A537">
        <f t="shared" si="64"/>
        <v>1046112</v>
      </c>
      <c r="B537" s="16">
        <v>46</v>
      </c>
      <c r="C537" s="55">
        <v>1</v>
      </c>
      <c r="D537">
        <f t="shared" si="68"/>
        <v>12</v>
      </c>
      <c r="E537">
        <f t="shared" si="66"/>
        <v>1008112</v>
      </c>
      <c r="F537">
        <f>INDEX(索引!$P$5:$AC$12,MATCH($D537,索引!$M$5:$M$12,0),MATCH(F$6,索引!$P$4:$AC$4,0))*ROUND(VLOOKUP($B537,原始数值!$A:$E,F$2,0)*VLOOKUP($C537,索引!$A:$D,2,0)*VLOOKUP(D537,索引!$M:$X,索引!$T$1,0),F$3)</f>
        <v>57</v>
      </c>
      <c r="G537">
        <f>INDEX(索引!$P$5:$AC$12,MATCH($D537,索引!$M$5:$M$12,0),MATCH(G$6,索引!$P$4:$AC$4,0))*ROUND(VLOOKUP($B537,原始数值!$A:$E,G$2,0)*VLOOKUP($C537,索引!$A:$D,2,0),G$3)</f>
        <v>0</v>
      </c>
      <c r="H537">
        <f>INDEX(索引!$P$5:$AC$12,MATCH($D537,索引!$M$5:$M$12,0),MATCH(H$6,索引!$P$4:$AC$4,0))*ROUND(VLOOKUP($B537,原始数值!$A:$E,H$2,0)*VLOOKUP($C537,索引!$A:$D,2,0),H$3)</f>
        <v>0</v>
      </c>
      <c r="I537">
        <f>INDEX(索引!$P$5:$AC$12,MATCH($D537,索引!$M$5:$M$12,0),MATCH(I$6,索引!$P$4:$AC$4,0))*ROUND(VLOOKUP($B537,原始数值!$A:$E,I$2,0)*VLOOKUP($C537,索引!$A:$D,2,0),I$3)</f>
        <v>0</v>
      </c>
      <c r="J537">
        <f>VLOOKUP($D537,索引!$M:$U,J$2,0)</f>
        <v>1</v>
      </c>
      <c r="K537">
        <f>VLOOKUP($D537,索引!$M:$X,K$2,0)*(VLOOKUP($C537,索引!$A:$I,K$2-5,0)/100)</f>
        <v>0</v>
      </c>
      <c r="L537">
        <f>VLOOKUP($D537,索引!$M:$X,L$2,0)*(VLOOKUP($C537,索引!$A:$I,L$2-5,0)/100)</f>
        <v>0</v>
      </c>
      <c r="M537">
        <f>VLOOKUP($D537,索引!$M:$Y,M$2,0)*(VLOOKUP($C537,索引!$A:$J,M$2-5,0)/100)</f>
        <v>30</v>
      </c>
      <c r="N537">
        <f>VLOOKUP($D537,索引!$M:$Z,N$2,0)*(VLOOKUP($C537,索引!$A:$K,N$2-5,0)/100)</f>
        <v>0</v>
      </c>
      <c r="P537">
        <f t="shared" si="65"/>
        <v>1046112</v>
      </c>
      <c r="Q537" t="str">
        <f t="shared" si="67"/>
        <v>EquipName_1046112</v>
      </c>
      <c r="R537" t="str">
        <f>INDEX(索引!$AF$5:$AI$29,MATCH($B537,索引!$AE$5:$AE$29,0),MATCH($C537,索引!$AF$4:$AI$4))&amp;VLOOKUP($D537,索引!$M$4:$N$12,2,0)</f>
        <v>冰霜杖</v>
      </c>
      <c r="S537" t="str">
        <f>INDEX(索引!$AL$5:$AO$29,MATCH($B537,索引!$AK$5:$AK$29,0),MATCH($C537,索引!$AL$4:$AO$4))&amp;" "&amp;VLOOKUP($D537,索引!$M$4:$O$12,3,0)</f>
        <v>Ice Staff</v>
      </c>
    </row>
    <row r="538" spans="1:19" x14ac:dyDescent="0.2">
      <c r="A538">
        <f t="shared" si="64"/>
        <v>1046113</v>
      </c>
      <c r="B538" s="16">
        <v>46</v>
      </c>
      <c r="C538" s="55">
        <v>1</v>
      </c>
      <c r="D538">
        <f t="shared" si="68"/>
        <v>13</v>
      </c>
      <c r="E538">
        <f t="shared" si="66"/>
        <v>1008113</v>
      </c>
      <c r="F538">
        <f>INDEX(索引!$P$5:$AC$12,MATCH($D538,索引!$M$5:$M$12,0),MATCH(F$6,索引!$P$4:$AC$4,0))*ROUND(VLOOKUP($B538,原始数值!$A:$E,F$2,0)*VLOOKUP($C538,索引!$A:$D,2,0)*VLOOKUP(D538,索引!$M:$X,索引!$T$1,0),F$3)</f>
        <v>52</v>
      </c>
      <c r="G538">
        <f>INDEX(索引!$P$5:$AC$12,MATCH($D538,索引!$M$5:$M$12,0),MATCH(G$6,索引!$P$4:$AC$4,0))*ROUND(VLOOKUP($B538,原始数值!$A:$E,G$2,0)*VLOOKUP($C538,索引!$A:$D,2,0),G$3)</f>
        <v>0</v>
      </c>
      <c r="H538">
        <f>INDEX(索引!$P$5:$AC$12,MATCH($D538,索引!$M$5:$M$12,0),MATCH(H$6,索引!$P$4:$AC$4,0))*ROUND(VLOOKUP($B538,原始数值!$A:$E,H$2,0)*VLOOKUP($C538,索引!$A:$D,2,0),H$3)</f>
        <v>0</v>
      </c>
      <c r="I538">
        <f>INDEX(索引!$P$5:$AC$12,MATCH($D538,索引!$M$5:$M$12,0),MATCH(I$6,索引!$P$4:$AC$4,0))*ROUND(VLOOKUP($B538,原始数值!$A:$E,I$2,0)*VLOOKUP($C538,索引!$A:$D,2,0),I$3)</f>
        <v>0</v>
      </c>
      <c r="J538">
        <f>VLOOKUP($D538,索引!$M:$U,J$2,0)</f>
        <v>1.75</v>
      </c>
      <c r="K538">
        <f>VLOOKUP($D538,索引!$M:$X,K$2,0)*(VLOOKUP($C538,索引!$A:$I,K$2-5,0)/100)</f>
        <v>0</v>
      </c>
      <c r="L538">
        <f>VLOOKUP($D538,索引!$M:$X,L$2,0)*(VLOOKUP($C538,索引!$A:$I,L$2-5,0)/100)</f>
        <v>40</v>
      </c>
      <c r="M538">
        <f>VLOOKUP($D538,索引!$M:$Y,M$2,0)*(VLOOKUP($C538,索引!$A:$J,M$2-5,0)/100)</f>
        <v>0</v>
      </c>
      <c r="N538">
        <f>VLOOKUP($D538,索引!$M:$Z,N$2,0)*(VLOOKUP($C538,索引!$A:$K,N$2-5,0)/100)</f>
        <v>0</v>
      </c>
      <c r="P538">
        <f t="shared" si="65"/>
        <v>1046113</v>
      </c>
      <c r="Q538" t="str">
        <f t="shared" si="67"/>
        <v>EquipName_1046113</v>
      </c>
      <c r="R538" t="str">
        <f>INDEX(索引!$AF$5:$AI$29,MATCH($B538,索引!$AE$5:$AE$29,0),MATCH($C538,索引!$AF$4:$AI$4))&amp;VLOOKUP($D538,索引!$M$4:$N$12,2,0)</f>
        <v>冰霜弓</v>
      </c>
      <c r="S538" t="str">
        <f>INDEX(索引!$AL$5:$AO$29,MATCH($B538,索引!$AK$5:$AK$29,0),MATCH($C538,索引!$AL$4:$AO$4))&amp;" "&amp;VLOOKUP($D538,索引!$M$4:$O$12,3,0)</f>
        <v>Ice Bow</v>
      </c>
    </row>
    <row r="539" spans="1:19" x14ac:dyDescent="0.2">
      <c r="A539">
        <f t="shared" si="64"/>
        <v>1046102</v>
      </c>
      <c r="B539" s="16">
        <v>46</v>
      </c>
      <c r="C539" s="55">
        <v>1</v>
      </c>
      <c r="D539">
        <f t="shared" si="68"/>
        <v>2</v>
      </c>
      <c r="E539">
        <f t="shared" si="66"/>
        <v>1008102</v>
      </c>
      <c r="F539">
        <f>INDEX(索引!$P$5:$AC$12,MATCH($D539,索引!$M$5:$M$12,0),MATCH(F$6,索引!$P$4:$AC$4,0))*ROUND(VLOOKUP($B539,原始数值!$A:$E,F$2,0)*VLOOKUP($C539,索引!$A:$D,2,0)*VLOOKUP(D539,索引!$M:$X,索引!$T$1,0),F$3)</f>
        <v>0</v>
      </c>
      <c r="G539">
        <f>INDEX(索引!$P$5:$AC$12,MATCH($D539,索引!$M$5:$M$12,0),MATCH(G$6,索引!$P$4:$AC$4,0))*ROUND(VLOOKUP($B539,原始数值!$A:$E,G$2,0)*VLOOKUP($C539,索引!$A:$D,2,0),G$3)</f>
        <v>250</v>
      </c>
      <c r="H539">
        <f>INDEX(索引!$P$5:$AC$12,MATCH($D539,索引!$M$5:$M$12,0),MATCH(H$6,索引!$P$4:$AC$4,0))*ROUND(VLOOKUP($B539,原始数值!$A:$E,H$2,0)*VLOOKUP($C539,索引!$A:$D,2,0),H$3)</f>
        <v>0</v>
      </c>
      <c r="I539">
        <f>INDEX(索引!$P$5:$AC$12,MATCH($D539,索引!$M$5:$M$12,0),MATCH(I$6,索引!$P$4:$AC$4,0))*ROUND(VLOOKUP($B539,原始数值!$A:$E,I$2,0)*VLOOKUP($C539,索引!$A:$D,2,0),I$3)</f>
        <v>0</v>
      </c>
      <c r="J539">
        <f>VLOOKUP($D539,索引!$M:$U,J$2,0)</f>
        <v>0</v>
      </c>
      <c r="K539">
        <f>VLOOKUP($D539,索引!$M:$X,K$2,0)*(VLOOKUP($C539,索引!$A:$I,K$2-5,0)/100)</f>
        <v>0</v>
      </c>
      <c r="L539">
        <f>VLOOKUP($D539,索引!$M:$X,L$2,0)*(VLOOKUP($C539,索引!$A:$I,L$2-5,0)/100)</f>
        <v>0</v>
      </c>
      <c r="M539">
        <f>VLOOKUP($D539,索引!$M:$Y,M$2,0)*(VLOOKUP($C539,索引!$A:$J,M$2-5,0)/100)</f>
        <v>0</v>
      </c>
      <c r="N539">
        <f>VLOOKUP($D539,索引!$M:$Z,N$2,0)*(VLOOKUP($C539,索引!$A:$K,N$2-5,0)/100)</f>
        <v>0</v>
      </c>
      <c r="P539">
        <f t="shared" si="65"/>
        <v>1046102</v>
      </c>
      <c r="Q539" t="str">
        <f t="shared" si="67"/>
        <v>EquipName_1046102</v>
      </c>
      <c r="R539" t="str">
        <f>INDEX(索引!$AF$5:$AI$29,MATCH($B539,索引!$AE$5:$AE$29,0),MATCH($C539,索引!$AF$4:$AI$4))&amp;VLOOKUP($D539,索引!$M$4:$N$12,2,0)</f>
        <v>冰霜护甲</v>
      </c>
      <c r="S539" t="str">
        <f>INDEX(索引!$AL$5:$AO$29,MATCH($B539,索引!$AK$5:$AK$29,0),MATCH($C539,索引!$AL$4:$AO$4))&amp;" "&amp;VLOOKUP($D539,索引!$M$4:$O$12,3,0)</f>
        <v>Ice Armor</v>
      </c>
    </row>
    <row r="540" spans="1:19" x14ac:dyDescent="0.2">
      <c r="A540">
        <f t="shared" si="64"/>
        <v>1046103</v>
      </c>
      <c r="B540" s="16">
        <v>46</v>
      </c>
      <c r="C540" s="55">
        <v>1</v>
      </c>
      <c r="D540">
        <f t="shared" si="68"/>
        <v>3</v>
      </c>
      <c r="E540">
        <f t="shared" si="66"/>
        <v>1008103</v>
      </c>
      <c r="F540">
        <f>INDEX(索引!$P$5:$AC$12,MATCH($D540,索引!$M$5:$M$12,0),MATCH(F$6,索引!$P$4:$AC$4,0))*ROUND(VLOOKUP($B540,原始数值!$A:$E,F$2,0)*VLOOKUP($C540,索引!$A:$D,2,0)*VLOOKUP(D540,索引!$M:$X,索引!$T$1,0),F$3)</f>
        <v>0</v>
      </c>
      <c r="G540">
        <f>INDEX(索引!$P$5:$AC$12,MATCH($D540,索引!$M$5:$M$12,0),MATCH(G$6,索引!$P$4:$AC$4,0))*ROUND(VLOOKUP($B540,原始数值!$A:$E,G$2,0)*VLOOKUP($C540,索引!$A:$D,2,0),G$3)</f>
        <v>0</v>
      </c>
      <c r="H540">
        <f>INDEX(索引!$P$5:$AC$12,MATCH($D540,索引!$M$5:$M$12,0),MATCH(H$6,索引!$P$4:$AC$4,0))*ROUND(VLOOKUP($B540,原始数值!$A:$E,H$2,0)*VLOOKUP($C540,索引!$A:$D,2,0),H$3)</f>
        <v>141</v>
      </c>
      <c r="I540">
        <f>INDEX(索引!$P$5:$AC$12,MATCH($D540,索引!$M$5:$M$12,0),MATCH(I$6,索引!$P$4:$AC$4,0))*ROUND(VLOOKUP($B540,原始数值!$A:$E,I$2,0)*VLOOKUP($C540,索引!$A:$D,2,0),I$3)</f>
        <v>0</v>
      </c>
      <c r="J540">
        <f>VLOOKUP($D540,索引!$M:$U,J$2,0)</f>
        <v>0</v>
      </c>
      <c r="K540">
        <f>VLOOKUP($D540,索引!$M:$X,K$2,0)*(VLOOKUP($C540,索引!$A:$I,K$2-5,0)/100)</f>
        <v>0</v>
      </c>
      <c r="L540">
        <f>VLOOKUP($D540,索引!$M:$X,L$2,0)*(VLOOKUP($C540,索引!$A:$I,L$2-5,0)/100)</f>
        <v>0</v>
      </c>
      <c r="M540">
        <f>VLOOKUP($D540,索引!$M:$Y,M$2,0)*(VLOOKUP($C540,索引!$A:$J,M$2-5,0)/100)</f>
        <v>0</v>
      </c>
      <c r="N540">
        <f>VLOOKUP($D540,索引!$M:$Z,N$2,0)*(VLOOKUP($C540,索引!$A:$K,N$2-5,0)/100)</f>
        <v>0</v>
      </c>
      <c r="P540">
        <f t="shared" si="65"/>
        <v>1046103</v>
      </c>
      <c r="Q540" t="str">
        <f t="shared" si="67"/>
        <v>EquipName_1046103</v>
      </c>
      <c r="R540" t="str">
        <f>INDEX(索引!$AF$5:$AI$29,MATCH($B540,索引!$AE$5:$AE$29,0),MATCH($C540,索引!$AF$4:$AI$4))&amp;VLOOKUP($D540,索引!$M$4:$N$12,2,0)</f>
        <v>冰霜头盔</v>
      </c>
      <c r="S540" t="str">
        <f>INDEX(索引!$AL$5:$AO$29,MATCH($B540,索引!$AK$5:$AK$29,0),MATCH($C540,索引!$AL$4:$AO$4))&amp;" "&amp;VLOOKUP($D540,索引!$M$4:$O$12,3,0)</f>
        <v>Ice Helmet</v>
      </c>
    </row>
    <row r="541" spans="1:19" x14ac:dyDescent="0.2">
      <c r="A541">
        <f t="shared" si="64"/>
        <v>1046104</v>
      </c>
      <c r="B541" s="16">
        <v>46</v>
      </c>
      <c r="C541" s="55">
        <v>1</v>
      </c>
      <c r="D541">
        <f t="shared" si="68"/>
        <v>4</v>
      </c>
      <c r="E541">
        <f t="shared" si="66"/>
        <v>1008104</v>
      </c>
      <c r="F541">
        <f>INDEX(索引!$P$5:$AC$12,MATCH($D541,索引!$M$5:$M$12,0),MATCH(F$6,索引!$P$4:$AC$4,0))*ROUND(VLOOKUP($B541,原始数值!$A:$E,F$2,0)*VLOOKUP($C541,索引!$A:$D,2,0)*VLOOKUP(D541,索引!$M:$X,索引!$T$1,0),F$3)</f>
        <v>0</v>
      </c>
      <c r="G541">
        <f>INDEX(索引!$P$5:$AC$12,MATCH($D541,索引!$M$5:$M$12,0),MATCH(G$6,索引!$P$4:$AC$4,0))*ROUND(VLOOKUP($B541,原始数值!$A:$E,G$2,0)*VLOOKUP($C541,索引!$A:$D,2,0),G$3)</f>
        <v>0</v>
      </c>
      <c r="H541">
        <f>INDEX(索引!$P$5:$AC$12,MATCH($D541,索引!$M$5:$M$12,0),MATCH(H$6,索引!$P$4:$AC$4,0))*ROUND(VLOOKUP($B541,原始数值!$A:$E,H$2,0)*VLOOKUP($C541,索引!$A:$D,2,0),H$3)</f>
        <v>0</v>
      </c>
      <c r="I541">
        <f>INDEX(索引!$P$5:$AC$12,MATCH($D541,索引!$M$5:$M$12,0),MATCH(I$6,索引!$P$4:$AC$4,0))*ROUND(VLOOKUP($B541,原始数值!$A:$E,I$2,0)*VLOOKUP($C541,索引!$A:$D,2,0),I$3)</f>
        <v>23</v>
      </c>
      <c r="J541">
        <f>VLOOKUP($D541,索引!$M:$U,J$2,0)</f>
        <v>0</v>
      </c>
      <c r="K541">
        <f>VLOOKUP($D541,索引!$M:$X,K$2,0)*(VLOOKUP($C541,索引!$A:$I,K$2-5,0)/100)</f>
        <v>0</v>
      </c>
      <c r="L541">
        <f>VLOOKUP($D541,索引!$M:$X,L$2,0)*(VLOOKUP($C541,索引!$A:$I,L$2-5,0)/100)</f>
        <v>0</v>
      </c>
      <c r="M541">
        <f>VLOOKUP($D541,索引!$M:$Y,M$2,0)*(VLOOKUP($C541,索引!$A:$J,M$2-5,0)/100)</f>
        <v>0</v>
      </c>
      <c r="N541">
        <f>VLOOKUP($D541,索引!$M:$Z,N$2,0)*(VLOOKUP($C541,索引!$A:$K,N$2-5,0)/100)</f>
        <v>0</v>
      </c>
      <c r="P541">
        <f t="shared" si="65"/>
        <v>1046104</v>
      </c>
      <c r="Q541" t="str">
        <f t="shared" si="67"/>
        <v>EquipName_1046104</v>
      </c>
      <c r="R541" t="str">
        <f>INDEX(索引!$AF$5:$AI$29,MATCH($B541,索引!$AE$5:$AE$29,0),MATCH($C541,索引!$AF$4:$AI$4))&amp;VLOOKUP($D541,索引!$M$4:$N$12,2,0)</f>
        <v>冰霜鞋子</v>
      </c>
      <c r="S541" t="str">
        <f>INDEX(索引!$AL$5:$AO$29,MATCH($B541,索引!$AK$5:$AK$29,0),MATCH($C541,索引!$AL$4:$AO$4))&amp;" "&amp;VLOOKUP($D541,索引!$M$4:$O$12,3,0)</f>
        <v>Ice Boots</v>
      </c>
    </row>
    <row r="542" spans="1:19" x14ac:dyDescent="0.2">
      <c r="A542">
        <f t="shared" si="64"/>
        <v>1046211</v>
      </c>
      <c r="B542" s="16">
        <v>46</v>
      </c>
      <c r="C542" s="14">
        <f t="shared" ref="C542:C559" si="69">C536+1</f>
        <v>2</v>
      </c>
      <c r="D542">
        <f t="shared" si="68"/>
        <v>11</v>
      </c>
      <c r="E542">
        <f t="shared" si="66"/>
        <v>1008211</v>
      </c>
      <c r="F542">
        <f>INDEX(索引!$P$5:$AC$12,MATCH($D542,索引!$M$5:$M$12,0),MATCH(F$6,索引!$P$4:$AC$4,0))*ROUND(VLOOKUP($B542,原始数值!$A:$E,F$2,0)*VLOOKUP($C542,索引!$A:$D,2,0)*VLOOKUP(D542,索引!$M:$X,索引!$T$1,0),F$3)</f>
        <v>95</v>
      </c>
      <c r="G542">
        <f>INDEX(索引!$P$5:$AC$12,MATCH($D542,索引!$M$5:$M$12,0),MATCH(G$6,索引!$P$4:$AC$4,0))*ROUND(VLOOKUP($B542,原始数值!$A:$E,G$2,0)*VLOOKUP($C542,索引!$A:$D,2,0),G$3)</f>
        <v>0</v>
      </c>
      <c r="H542">
        <f>INDEX(索引!$P$5:$AC$12,MATCH($D542,索引!$M$5:$M$12,0),MATCH(H$6,索引!$P$4:$AC$4,0))*ROUND(VLOOKUP($B542,原始数值!$A:$E,H$2,0)*VLOOKUP($C542,索引!$A:$D,2,0),H$3)</f>
        <v>0</v>
      </c>
      <c r="I542">
        <f>INDEX(索引!$P$5:$AC$12,MATCH($D542,索引!$M$5:$M$12,0),MATCH(I$6,索引!$P$4:$AC$4,0))*ROUND(VLOOKUP($B542,原始数值!$A:$E,I$2,0)*VLOOKUP($C542,索引!$A:$D,2,0),I$3)</f>
        <v>0</v>
      </c>
      <c r="J542">
        <f>VLOOKUP($D542,索引!$M:$U,J$2,0)</f>
        <v>2</v>
      </c>
      <c r="K542">
        <f>VLOOKUP($D542,索引!$M:$X,K$2,0)*(VLOOKUP($C542,索引!$A:$I,K$2-5,0)/100)</f>
        <v>0.15000000000000002</v>
      </c>
      <c r="L542">
        <f>VLOOKUP($D542,索引!$M:$X,L$2,0)*(VLOOKUP($C542,索引!$A:$I,L$2-5,0)/100)</f>
        <v>0</v>
      </c>
      <c r="M542">
        <f>VLOOKUP($D542,索引!$M:$Y,M$2,0)*(VLOOKUP($C542,索引!$A:$J,M$2-5,0)/100)</f>
        <v>0</v>
      </c>
      <c r="N542">
        <f>VLOOKUP($D542,索引!$M:$Z,N$2,0)*(VLOOKUP($C542,索引!$A:$K,N$2-5,0)/100)</f>
        <v>0</v>
      </c>
      <c r="P542">
        <f t="shared" si="65"/>
        <v>1046211</v>
      </c>
      <c r="Q542" t="str">
        <f t="shared" si="67"/>
        <v>EquipName_1046211</v>
      </c>
      <c r="R542" t="str">
        <f>INDEX(索引!$AF$5:$AI$29,MATCH($B542,索引!$AE$5:$AE$29,0),MATCH($C542,索引!$AF$4:$AI$4))&amp;VLOOKUP($D542,索引!$M$4:$N$12,2,0)</f>
        <v>冰霜剑</v>
      </c>
      <c r="S542" t="str">
        <f>INDEX(索引!$AL$5:$AO$29,MATCH($B542,索引!$AK$5:$AK$29,0),MATCH($C542,索引!$AL$4:$AO$4))&amp;" "&amp;VLOOKUP($D542,索引!$M$4:$O$12,3,0)</f>
        <v>Ice Sword</v>
      </c>
    </row>
    <row r="543" spans="1:19" x14ac:dyDescent="0.2">
      <c r="A543">
        <f t="shared" si="64"/>
        <v>1046212</v>
      </c>
      <c r="B543" s="16">
        <v>46</v>
      </c>
      <c r="C543" s="14">
        <f t="shared" si="69"/>
        <v>2</v>
      </c>
      <c r="D543">
        <f t="shared" si="68"/>
        <v>12</v>
      </c>
      <c r="E543">
        <f t="shared" si="66"/>
        <v>1008212</v>
      </c>
      <c r="F543">
        <f>INDEX(索引!$P$5:$AC$12,MATCH($D543,索引!$M$5:$M$12,0),MATCH(F$6,索引!$P$4:$AC$4,0))*ROUND(VLOOKUP($B543,原始数值!$A:$E,F$2,0)*VLOOKUP($C543,索引!$A:$D,2,0)*VLOOKUP(D543,索引!$M:$X,索引!$T$1,0),F$3)</f>
        <v>114</v>
      </c>
      <c r="G543">
        <f>INDEX(索引!$P$5:$AC$12,MATCH($D543,索引!$M$5:$M$12,0),MATCH(G$6,索引!$P$4:$AC$4,0))*ROUND(VLOOKUP($B543,原始数值!$A:$E,G$2,0)*VLOOKUP($C543,索引!$A:$D,2,0),G$3)</f>
        <v>0</v>
      </c>
      <c r="H543">
        <f>INDEX(索引!$P$5:$AC$12,MATCH($D543,索引!$M$5:$M$12,0),MATCH(H$6,索引!$P$4:$AC$4,0))*ROUND(VLOOKUP($B543,原始数值!$A:$E,H$2,0)*VLOOKUP($C543,索引!$A:$D,2,0),H$3)</f>
        <v>0</v>
      </c>
      <c r="I543">
        <f>INDEX(索引!$P$5:$AC$12,MATCH($D543,索引!$M$5:$M$12,0),MATCH(I$6,索引!$P$4:$AC$4,0))*ROUND(VLOOKUP($B543,原始数值!$A:$E,I$2,0)*VLOOKUP($C543,索引!$A:$D,2,0),I$3)</f>
        <v>0</v>
      </c>
      <c r="J543">
        <f>VLOOKUP($D543,索引!$M:$U,J$2,0)</f>
        <v>1</v>
      </c>
      <c r="K543">
        <f>VLOOKUP($D543,索引!$M:$X,K$2,0)*(VLOOKUP($C543,索引!$A:$I,K$2-5,0)/100)</f>
        <v>0</v>
      </c>
      <c r="L543">
        <f>VLOOKUP($D543,索引!$M:$X,L$2,0)*(VLOOKUP($C543,索引!$A:$I,L$2-5,0)/100)</f>
        <v>0</v>
      </c>
      <c r="M543">
        <f>VLOOKUP($D543,索引!$M:$Y,M$2,0)*(VLOOKUP($C543,索引!$A:$J,M$2-5,0)/100)</f>
        <v>36</v>
      </c>
      <c r="N543">
        <f>VLOOKUP($D543,索引!$M:$Z,N$2,0)*(VLOOKUP($C543,索引!$A:$K,N$2-5,0)/100)</f>
        <v>0</v>
      </c>
      <c r="P543">
        <f t="shared" si="65"/>
        <v>1046212</v>
      </c>
      <c r="Q543" t="str">
        <f t="shared" si="67"/>
        <v>EquipName_1046212</v>
      </c>
      <c r="R543" t="str">
        <f>INDEX(索引!$AF$5:$AI$29,MATCH($B543,索引!$AE$5:$AE$29,0),MATCH($C543,索引!$AF$4:$AI$4))&amp;VLOOKUP($D543,索引!$M$4:$N$12,2,0)</f>
        <v>冰霜杖</v>
      </c>
      <c r="S543" t="str">
        <f>INDEX(索引!$AL$5:$AO$29,MATCH($B543,索引!$AK$5:$AK$29,0),MATCH($C543,索引!$AL$4:$AO$4))&amp;" "&amp;VLOOKUP($D543,索引!$M$4:$O$12,3,0)</f>
        <v>Ice Staff</v>
      </c>
    </row>
    <row r="544" spans="1:19" x14ac:dyDescent="0.2">
      <c r="A544">
        <f t="shared" si="64"/>
        <v>1046213</v>
      </c>
      <c r="B544" s="16">
        <v>46</v>
      </c>
      <c r="C544" s="14">
        <f t="shared" si="69"/>
        <v>2</v>
      </c>
      <c r="D544">
        <f t="shared" si="68"/>
        <v>13</v>
      </c>
      <c r="E544">
        <f t="shared" si="66"/>
        <v>1008213</v>
      </c>
      <c r="F544">
        <f>INDEX(索引!$P$5:$AC$12,MATCH($D544,索引!$M$5:$M$12,0),MATCH(F$6,索引!$P$4:$AC$4,0))*ROUND(VLOOKUP($B544,原始数值!$A:$E,F$2,0)*VLOOKUP($C544,索引!$A:$D,2,0)*VLOOKUP(D544,索引!$M:$X,索引!$T$1,0),F$3)</f>
        <v>105</v>
      </c>
      <c r="G544">
        <f>INDEX(索引!$P$5:$AC$12,MATCH($D544,索引!$M$5:$M$12,0),MATCH(G$6,索引!$P$4:$AC$4,0))*ROUND(VLOOKUP($B544,原始数值!$A:$E,G$2,0)*VLOOKUP($C544,索引!$A:$D,2,0),G$3)</f>
        <v>0</v>
      </c>
      <c r="H544">
        <f>INDEX(索引!$P$5:$AC$12,MATCH($D544,索引!$M$5:$M$12,0),MATCH(H$6,索引!$P$4:$AC$4,0))*ROUND(VLOOKUP($B544,原始数值!$A:$E,H$2,0)*VLOOKUP($C544,索引!$A:$D,2,0),H$3)</f>
        <v>0</v>
      </c>
      <c r="I544">
        <f>INDEX(索引!$P$5:$AC$12,MATCH($D544,索引!$M$5:$M$12,0),MATCH(I$6,索引!$P$4:$AC$4,0))*ROUND(VLOOKUP($B544,原始数值!$A:$E,I$2,0)*VLOOKUP($C544,索引!$A:$D,2,0),I$3)</f>
        <v>0</v>
      </c>
      <c r="J544">
        <f>VLOOKUP($D544,索引!$M:$U,J$2,0)</f>
        <v>1.75</v>
      </c>
      <c r="K544">
        <f>VLOOKUP($D544,索引!$M:$X,K$2,0)*(VLOOKUP($C544,索引!$A:$I,K$2-5,0)/100)</f>
        <v>0</v>
      </c>
      <c r="L544">
        <f>VLOOKUP($D544,索引!$M:$X,L$2,0)*(VLOOKUP($C544,索引!$A:$I,L$2-5,0)/100)</f>
        <v>48</v>
      </c>
      <c r="M544">
        <f>VLOOKUP($D544,索引!$M:$Y,M$2,0)*(VLOOKUP($C544,索引!$A:$J,M$2-5,0)/100)</f>
        <v>0</v>
      </c>
      <c r="N544">
        <f>VLOOKUP($D544,索引!$M:$Z,N$2,0)*(VLOOKUP($C544,索引!$A:$K,N$2-5,0)/100)</f>
        <v>0</v>
      </c>
      <c r="P544">
        <f t="shared" si="65"/>
        <v>1046213</v>
      </c>
      <c r="Q544" t="str">
        <f t="shared" si="67"/>
        <v>EquipName_1046213</v>
      </c>
      <c r="R544" t="str">
        <f>INDEX(索引!$AF$5:$AI$29,MATCH($B544,索引!$AE$5:$AE$29,0),MATCH($C544,索引!$AF$4:$AI$4))&amp;VLOOKUP($D544,索引!$M$4:$N$12,2,0)</f>
        <v>冰霜弓</v>
      </c>
      <c r="S544" t="str">
        <f>INDEX(索引!$AL$5:$AO$29,MATCH($B544,索引!$AK$5:$AK$29,0),MATCH($C544,索引!$AL$4:$AO$4))&amp;" "&amp;VLOOKUP($D544,索引!$M$4:$O$12,3,0)</f>
        <v>Ice Bow</v>
      </c>
    </row>
    <row r="545" spans="1:19" x14ac:dyDescent="0.2">
      <c r="A545">
        <f t="shared" si="64"/>
        <v>1046202</v>
      </c>
      <c r="B545" s="16">
        <v>46</v>
      </c>
      <c r="C545" s="14">
        <f t="shared" si="69"/>
        <v>2</v>
      </c>
      <c r="D545">
        <f t="shared" si="68"/>
        <v>2</v>
      </c>
      <c r="E545">
        <f t="shared" si="66"/>
        <v>1008202</v>
      </c>
      <c r="F545">
        <f>INDEX(索引!$P$5:$AC$12,MATCH($D545,索引!$M$5:$M$12,0),MATCH(F$6,索引!$P$4:$AC$4,0))*ROUND(VLOOKUP($B545,原始数值!$A:$E,F$2,0)*VLOOKUP($C545,索引!$A:$D,2,0)*VLOOKUP(D545,索引!$M:$X,索引!$T$1,0),F$3)</f>
        <v>0</v>
      </c>
      <c r="G545">
        <f>INDEX(索引!$P$5:$AC$12,MATCH($D545,索引!$M$5:$M$12,0),MATCH(G$6,索引!$P$4:$AC$4,0))*ROUND(VLOOKUP($B545,原始数值!$A:$E,G$2,0)*VLOOKUP($C545,索引!$A:$D,2,0),G$3)</f>
        <v>500</v>
      </c>
      <c r="H545">
        <f>INDEX(索引!$P$5:$AC$12,MATCH($D545,索引!$M$5:$M$12,0),MATCH(H$6,索引!$P$4:$AC$4,0))*ROUND(VLOOKUP($B545,原始数值!$A:$E,H$2,0)*VLOOKUP($C545,索引!$A:$D,2,0),H$3)</f>
        <v>0</v>
      </c>
      <c r="I545">
        <f>INDEX(索引!$P$5:$AC$12,MATCH($D545,索引!$M$5:$M$12,0),MATCH(I$6,索引!$P$4:$AC$4,0))*ROUND(VLOOKUP($B545,原始数值!$A:$E,I$2,0)*VLOOKUP($C545,索引!$A:$D,2,0),I$3)</f>
        <v>0</v>
      </c>
      <c r="J545">
        <f>VLOOKUP($D545,索引!$M:$U,J$2,0)</f>
        <v>0</v>
      </c>
      <c r="K545">
        <f>VLOOKUP($D545,索引!$M:$X,K$2,0)*(VLOOKUP($C545,索引!$A:$I,K$2-5,0)/100)</f>
        <v>0</v>
      </c>
      <c r="L545">
        <f>VLOOKUP($D545,索引!$M:$X,L$2,0)*(VLOOKUP($C545,索引!$A:$I,L$2-5,0)/100)</f>
        <v>0</v>
      </c>
      <c r="M545">
        <f>VLOOKUP($D545,索引!$M:$Y,M$2,0)*(VLOOKUP($C545,索引!$A:$J,M$2-5,0)/100)</f>
        <v>0</v>
      </c>
      <c r="N545">
        <f>VLOOKUP($D545,索引!$M:$Z,N$2,0)*(VLOOKUP($C545,索引!$A:$K,N$2-5,0)/100)</f>
        <v>0</v>
      </c>
      <c r="P545">
        <f t="shared" si="65"/>
        <v>1046202</v>
      </c>
      <c r="Q545" t="str">
        <f t="shared" si="67"/>
        <v>EquipName_1046202</v>
      </c>
      <c r="R545" t="str">
        <f>INDEX(索引!$AF$5:$AI$29,MATCH($B545,索引!$AE$5:$AE$29,0),MATCH($C545,索引!$AF$4:$AI$4))&amp;VLOOKUP($D545,索引!$M$4:$N$12,2,0)</f>
        <v>冰霜护甲</v>
      </c>
      <c r="S545" t="str">
        <f>INDEX(索引!$AL$5:$AO$29,MATCH($B545,索引!$AK$5:$AK$29,0),MATCH($C545,索引!$AL$4:$AO$4))&amp;" "&amp;VLOOKUP($D545,索引!$M$4:$O$12,3,0)</f>
        <v>Ice Armor</v>
      </c>
    </row>
    <row r="546" spans="1:19" x14ac:dyDescent="0.2">
      <c r="A546">
        <f t="shared" si="64"/>
        <v>1046203</v>
      </c>
      <c r="B546" s="16">
        <v>46</v>
      </c>
      <c r="C546" s="14">
        <f t="shared" si="69"/>
        <v>2</v>
      </c>
      <c r="D546">
        <f t="shared" si="68"/>
        <v>3</v>
      </c>
      <c r="E546">
        <f t="shared" si="66"/>
        <v>1008203</v>
      </c>
      <c r="F546">
        <f>INDEX(索引!$P$5:$AC$12,MATCH($D546,索引!$M$5:$M$12,0),MATCH(F$6,索引!$P$4:$AC$4,0))*ROUND(VLOOKUP($B546,原始数值!$A:$E,F$2,0)*VLOOKUP($C546,索引!$A:$D,2,0)*VLOOKUP(D546,索引!$M:$X,索引!$T$1,0),F$3)</f>
        <v>0</v>
      </c>
      <c r="G546">
        <f>INDEX(索引!$P$5:$AC$12,MATCH($D546,索引!$M$5:$M$12,0),MATCH(G$6,索引!$P$4:$AC$4,0))*ROUND(VLOOKUP($B546,原始数值!$A:$E,G$2,0)*VLOOKUP($C546,索引!$A:$D,2,0),G$3)</f>
        <v>0</v>
      </c>
      <c r="H546">
        <f>INDEX(索引!$P$5:$AC$12,MATCH($D546,索引!$M$5:$M$12,0),MATCH(H$6,索引!$P$4:$AC$4,0))*ROUND(VLOOKUP($B546,原始数值!$A:$E,H$2,0)*VLOOKUP($C546,索引!$A:$D,2,0),H$3)</f>
        <v>282</v>
      </c>
      <c r="I546">
        <f>INDEX(索引!$P$5:$AC$12,MATCH($D546,索引!$M$5:$M$12,0),MATCH(I$6,索引!$P$4:$AC$4,0))*ROUND(VLOOKUP($B546,原始数值!$A:$E,I$2,0)*VLOOKUP($C546,索引!$A:$D,2,0),I$3)</f>
        <v>0</v>
      </c>
      <c r="J546">
        <f>VLOOKUP($D546,索引!$M:$U,J$2,0)</f>
        <v>0</v>
      </c>
      <c r="K546">
        <f>VLOOKUP($D546,索引!$M:$X,K$2,0)*(VLOOKUP($C546,索引!$A:$I,K$2-5,0)/100)</f>
        <v>0</v>
      </c>
      <c r="L546">
        <f>VLOOKUP($D546,索引!$M:$X,L$2,0)*(VLOOKUP($C546,索引!$A:$I,L$2-5,0)/100)</f>
        <v>0</v>
      </c>
      <c r="M546">
        <f>VLOOKUP($D546,索引!$M:$Y,M$2,0)*(VLOOKUP($C546,索引!$A:$J,M$2-5,0)/100)</f>
        <v>0</v>
      </c>
      <c r="N546">
        <f>VLOOKUP($D546,索引!$M:$Z,N$2,0)*(VLOOKUP($C546,索引!$A:$K,N$2-5,0)/100)</f>
        <v>0</v>
      </c>
      <c r="P546">
        <f t="shared" si="65"/>
        <v>1046203</v>
      </c>
      <c r="Q546" t="str">
        <f t="shared" si="67"/>
        <v>EquipName_1046203</v>
      </c>
      <c r="R546" t="str">
        <f>INDEX(索引!$AF$5:$AI$29,MATCH($B546,索引!$AE$5:$AE$29,0),MATCH($C546,索引!$AF$4:$AI$4))&amp;VLOOKUP($D546,索引!$M$4:$N$12,2,0)</f>
        <v>冰霜头盔</v>
      </c>
      <c r="S546" t="str">
        <f>INDEX(索引!$AL$5:$AO$29,MATCH($B546,索引!$AK$5:$AK$29,0),MATCH($C546,索引!$AL$4:$AO$4))&amp;" "&amp;VLOOKUP($D546,索引!$M$4:$O$12,3,0)</f>
        <v>Ice Helmet</v>
      </c>
    </row>
    <row r="547" spans="1:19" x14ac:dyDescent="0.2">
      <c r="A547">
        <f t="shared" si="64"/>
        <v>1046204</v>
      </c>
      <c r="B547" s="16">
        <v>46</v>
      </c>
      <c r="C547" s="14">
        <f t="shared" si="69"/>
        <v>2</v>
      </c>
      <c r="D547">
        <f t="shared" si="68"/>
        <v>4</v>
      </c>
      <c r="E547">
        <f t="shared" si="66"/>
        <v>1008204</v>
      </c>
      <c r="F547">
        <f>INDEX(索引!$P$5:$AC$12,MATCH($D547,索引!$M$5:$M$12,0),MATCH(F$6,索引!$P$4:$AC$4,0))*ROUND(VLOOKUP($B547,原始数值!$A:$E,F$2,0)*VLOOKUP($C547,索引!$A:$D,2,0)*VLOOKUP(D547,索引!$M:$X,索引!$T$1,0),F$3)</f>
        <v>0</v>
      </c>
      <c r="G547">
        <f>INDEX(索引!$P$5:$AC$12,MATCH($D547,索引!$M$5:$M$12,0),MATCH(G$6,索引!$P$4:$AC$4,0))*ROUND(VLOOKUP($B547,原始数值!$A:$E,G$2,0)*VLOOKUP($C547,索引!$A:$D,2,0),G$3)</f>
        <v>0</v>
      </c>
      <c r="H547">
        <f>INDEX(索引!$P$5:$AC$12,MATCH($D547,索引!$M$5:$M$12,0),MATCH(H$6,索引!$P$4:$AC$4,0))*ROUND(VLOOKUP($B547,原始数值!$A:$E,H$2,0)*VLOOKUP($C547,索引!$A:$D,2,0),H$3)</f>
        <v>0</v>
      </c>
      <c r="I547">
        <f>INDEX(索引!$P$5:$AC$12,MATCH($D547,索引!$M$5:$M$12,0),MATCH(I$6,索引!$P$4:$AC$4,0))*ROUND(VLOOKUP($B547,原始数值!$A:$E,I$2,0)*VLOOKUP($C547,索引!$A:$D,2,0),I$3)</f>
        <v>46</v>
      </c>
      <c r="J547">
        <f>VLOOKUP($D547,索引!$M:$U,J$2,0)</f>
        <v>0</v>
      </c>
      <c r="K547">
        <f>VLOOKUP($D547,索引!$M:$X,K$2,0)*(VLOOKUP($C547,索引!$A:$I,K$2-5,0)/100)</f>
        <v>0</v>
      </c>
      <c r="L547">
        <f>VLOOKUP($D547,索引!$M:$X,L$2,0)*(VLOOKUP($C547,索引!$A:$I,L$2-5,0)/100)</f>
        <v>0</v>
      </c>
      <c r="M547">
        <f>VLOOKUP($D547,索引!$M:$Y,M$2,0)*(VLOOKUP($C547,索引!$A:$J,M$2-5,0)/100)</f>
        <v>0</v>
      </c>
      <c r="N547">
        <f>VLOOKUP($D547,索引!$M:$Z,N$2,0)*(VLOOKUP($C547,索引!$A:$K,N$2-5,0)/100)</f>
        <v>0</v>
      </c>
      <c r="P547">
        <f t="shared" si="65"/>
        <v>1046204</v>
      </c>
      <c r="Q547" t="str">
        <f t="shared" si="67"/>
        <v>EquipName_1046204</v>
      </c>
      <c r="R547" t="str">
        <f>INDEX(索引!$AF$5:$AI$29,MATCH($B547,索引!$AE$5:$AE$29,0),MATCH($C547,索引!$AF$4:$AI$4))&amp;VLOOKUP($D547,索引!$M$4:$N$12,2,0)</f>
        <v>冰霜鞋子</v>
      </c>
      <c r="S547" t="str">
        <f>INDEX(索引!$AL$5:$AO$29,MATCH($B547,索引!$AK$5:$AK$29,0),MATCH($C547,索引!$AL$4:$AO$4))&amp;" "&amp;VLOOKUP($D547,索引!$M$4:$O$12,3,0)</f>
        <v>Ice Boots</v>
      </c>
    </row>
    <row r="548" spans="1:19" x14ac:dyDescent="0.2">
      <c r="A548">
        <f t="shared" si="64"/>
        <v>1046311</v>
      </c>
      <c r="B548" s="16">
        <v>46</v>
      </c>
      <c r="C548" s="30">
        <f t="shared" si="69"/>
        <v>3</v>
      </c>
      <c r="D548">
        <f t="shared" si="68"/>
        <v>11</v>
      </c>
      <c r="E548">
        <f t="shared" si="66"/>
        <v>1008311</v>
      </c>
      <c r="F548">
        <f>INDEX(索引!$P$5:$AC$12,MATCH($D548,索引!$M$5:$M$12,0),MATCH(F$6,索引!$P$4:$AC$4,0))*ROUND(VLOOKUP($B548,原始数值!$A:$E,F$2,0)*VLOOKUP($C548,索引!$A:$D,2,0)*VLOOKUP(D548,索引!$M:$X,索引!$T$1,0),F$3)</f>
        <v>143</v>
      </c>
      <c r="G548">
        <f>INDEX(索引!$P$5:$AC$12,MATCH($D548,索引!$M$5:$M$12,0),MATCH(G$6,索引!$P$4:$AC$4,0))*ROUND(VLOOKUP($B548,原始数值!$A:$E,G$2,0)*VLOOKUP($C548,索引!$A:$D,2,0),G$3)</f>
        <v>0</v>
      </c>
      <c r="H548">
        <f>INDEX(索引!$P$5:$AC$12,MATCH($D548,索引!$M$5:$M$12,0),MATCH(H$6,索引!$P$4:$AC$4,0))*ROUND(VLOOKUP($B548,原始数值!$A:$E,H$2,0)*VLOOKUP($C548,索引!$A:$D,2,0),H$3)</f>
        <v>0</v>
      </c>
      <c r="I548">
        <f>INDEX(索引!$P$5:$AC$12,MATCH($D548,索引!$M$5:$M$12,0),MATCH(I$6,索引!$P$4:$AC$4,0))*ROUND(VLOOKUP($B548,原始数值!$A:$E,I$2,0)*VLOOKUP($C548,索引!$A:$D,2,0),I$3)</f>
        <v>0</v>
      </c>
      <c r="J548">
        <f>VLOOKUP($D548,索引!$M:$U,J$2,0)</f>
        <v>2</v>
      </c>
      <c r="K548">
        <f>VLOOKUP($D548,索引!$M:$X,K$2,0)*(VLOOKUP($C548,索引!$A:$I,K$2-5,0)/100)</f>
        <v>0.2</v>
      </c>
      <c r="L548">
        <f>VLOOKUP($D548,索引!$M:$X,L$2,0)*(VLOOKUP($C548,索引!$A:$I,L$2-5,0)/100)</f>
        <v>0</v>
      </c>
      <c r="M548">
        <f>VLOOKUP($D548,索引!$M:$Y,M$2,0)*(VLOOKUP($C548,索引!$A:$J,M$2-5,0)/100)</f>
        <v>0</v>
      </c>
      <c r="N548">
        <f>VLOOKUP($D548,索引!$M:$Z,N$2,0)*(VLOOKUP($C548,索引!$A:$K,N$2-5,0)/100)</f>
        <v>0</v>
      </c>
      <c r="P548">
        <f t="shared" si="65"/>
        <v>1046311</v>
      </c>
      <c r="Q548" t="str">
        <f t="shared" si="67"/>
        <v>EquipName_1046311</v>
      </c>
      <c r="R548" t="str">
        <f>INDEX(索引!$AF$5:$AI$29,MATCH($B548,索引!$AE$5:$AE$29,0),MATCH($C548,索引!$AF$4:$AI$4))&amp;VLOOKUP($D548,索引!$M$4:$N$12,2,0)</f>
        <v>冰霜剑</v>
      </c>
      <c r="S548" t="str">
        <f>INDEX(索引!$AL$5:$AO$29,MATCH($B548,索引!$AK$5:$AK$29,0),MATCH($C548,索引!$AL$4:$AO$4))&amp;" "&amp;VLOOKUP($D548,索引!$M$4:$O$12,3,0)</f>
        <v>Ice Sword</v>
      </c>
    </row>
    <row r="549" spans="1:19" x14ac:dyDescent="0.2">
      <c r="A549">
        <f t="shared" si="64"/>
        <v>1046312</v>
      </c>
      <c r="B549" s="16">
        <v>46</v>
      </c>
      <c r="C549" s="30">
        <f t="shared" si="69"/>
        <v>3</v>
      </c>
      <c r="D549">
        <f t="shared" si="68"/>
        <v>12</v>
      </c>
      <c r="E549">
        <f t="shared" si="66"/>
        <v>1008312</v>
      </c>
      <c r="F549">
        <f>INDEX(索引!$P$5:$AC$12,MATCH($D549,索引!$M$5:$M$12,0),MATCH(F$6,索引!$P$4:$AC$4,0))*ROUND(VLOOKUP($B549,原始数值!$A:$E,F$2,0)*VLOOKUP($C549,索引!$A:$D,2,0)*VLOOKUP(D549,索引!$M:$X,索引!$T$1,0),F$3)</f>
        <v>171</v>
      </c>
      <c r="G549">
        <f>INDEX(索引!$P$5:$AC$12,MATCH($D549,索引!$M$5:$M$12,0),MATCH(G$6,索引!$P$4:$AC$4,0))*ROUND(VLOOKUP($B549,原始数值!$A:$E,G$2,0)*VLOOKUP($C549,索引!$A:$D,2,0),G$3)</f>
        <v>0</v>
      </c>
      <c r="H549">
        <f>INDEX(索引!$P$5:$AC$12,MATCH($D549,索引!$M$5:$M$12,0),MATCH(H$6,索引!$P$4:$AC$4,0))*ROUND(VLOOKUP($B549,原始数值!$A:$E,H$2,0)*VLOOKUP($C549,索引!$A:$D,2,0),H$3)</f>
        <v>0</v>
      </c>
      <c r="I549">
        <f>INDEX(索引!$P$5:$AC$12,MATCH($D549,索引!$M$5:$M$12,0),MATCH(I$6,索引!$P$4:$AC$4,0))*ROUND(VLOOKUP($B549,原始数值!$A:$E,I$2,0)*VLOOKUP($C549,索引!$A:$D,2,0),I$3)</f>
        <v>0</v>
      </c>
      <c r="J549">
        <f>VLOOKUP($D549,索引!$M:$U,J$2,0)</f>
        <v>1</v>
      </c>
      <c r="K549">
        <f>VLOOKUP($D549,索引!$M:$X,K$2,0)*(VLOOKUP($C549,索引!$A:$I,K$2-5,0)/100)</f>
        <v>0</v>
      </c>
      <c r="L549">
        <f>VLOOKUP($D549,索引!$M:$X,L$2,0)*(VLOOKUP($C549,索引!$A:$I,L$2-5,0)/100)</f>
        <v>0</v>
      </c>
      <c r="M549">
        <f>VLOOKUP($D549,索引!$M:$Y,M$2,0)*(VLOOKUP($C549,索引!$A:$J,M$2-5,0)/100)</f>
        <v>42</v>
      </c>
      <c r="N549">
        <f>VLOOKUP($D549,索引!$M:$Z,N$2,0)*(VLOOKUP($C549,索引!$A:$K,N$2-5,0)/100)</f>
        <v>0</v>
      </c>
      <c r="P549">
        <f t="shared" si="65"/>
        <v>1046312</v>
      </c>
      <c r="Q549" t="str">
        <f t="shared" si="67"/>
        <v>EquipName_1046312</v>
      </c>
      <c r="R549" t="str">
        <f>INDEX(索引!$AF$5:$AI$29,MATCH($B549,索引!$AE$5:$AE$29,0),MATCH($C549,索引!$AF$4:$AI$4))&amp;VLOOKUP($D549,索引!$M$4:$N$12,2,0)</f>
        <v>冰霜杖</v>
      </c>
      <c r="S549" t="str">
        <f>INDEX(索引!$AL$5:$AO$29,MATCH($B549,索引!$AK$5:$AK$29,0),MATCH($C549,索引!$AL$4:$AO$4))&amp;" "&amp;VLOOKUP($D549,索引!$M$4:$O$12,3,0)</f>
        <v>Ice Staff</v>
      </c>
    </row>
    <row r="550" spans="1:19" x14ac:dyDescent="0.2">
      <c r="A550">
        <f t="shared" si="64"/>
        <v>1046313</v>
      </c>
      <c r="B550" s="16">
        <v>46</v>
      </c>
      <c r="C550" s="30">
        <f t="shared" si="69"/>
        <v>3</v>
      </c>
      <c r="D550">
        <f t="shared" si="68"/>
        <v>13</v>
      </c>
      <c r="E550">
        <f t="shared" si="66"/>
        <v>1008313</v>
      </c>
      <c r="F550">
        <f>INDEX(索引!$P$5:$AC$12,MATCH($D550,索引!$M$5:$M$12,0),MATCH(F$6,索引!$P$4:$AC$4,0))*ROUND(VLOOKUP($B550,原始数值!$A:$E,F$2,0)*VLOOKUP($C550,索引!$A:$D,2,0)*VLOOKUP(D550,索引!$M:$X,索引!$T$1,0),F$3)</f>
        <v>157</v>
      </c>
      <c r="G550">
        <f>INDEX(索引!$P$5:$AC$12,MATCH($D550,索引!$M$5:$M$12,0),MATCH(G$6,索引!$P$4:$AC$4,0))*ROUND(VLOOKUP($B550,原始数值!$A:$E,G$2,0)*VLOOKUP($C550,索引!$A:$D,2,0),G$3)</f>
        <v>0</v>
      </c>
      <c r="H550">
        <f>INDEX(索引!$P$5:$AC$12,MATCH($D550,索引!$M$5:$M$12,0),MATCH(H$6,索引!$P$4:$AC$4,0))*ROUND(VLOOKUP($B550,原始数值!$A:$E,H$2,0)*VLOOKUP($C550,索引!$A:$D,2,0),H$3)</f>
        <v>0</v>
      </c>
      <c r="I550">
        <f>INDEX(索引!$P$5:$AC$12,MATCH($D550,索引!$M$5:$M$12,0),MATCH(I$6,索引!$P$4:$AC$4,0))*ROUND(VLOOKUP($B550,原始数值!$A:$E,I$2,0)*VLOOKUP($C550,索引!$A:$D,2,0),I$3)</f>
        <v>0</v>
      </c>
      <c r="J550">
        <f>VLOOKUP($D550,索引!$M:$U,J$2,0)</f>
        <v>1.75</v>
      </c>
      <c r="K550">
        <f>VLOOKUP($D550,索引!$M:$X,K$2,0)*(VLOOKUP($C550,索引!$A:$I,K$2-5,0)/100)</f>
        <v>0</v>
      </c>
      <c r="L550">
        <f>VLOOKUP($D550,索引!$M:$X,L$2,0)*(VLOOKUP($C550,索引!$A:$I,L$2-5,0)/100)</f>
        <v>56</v>
      </c>
      <c r="M550">
        <f>VLOOKUP($D550,索引!$M:$Y,M$2,0)*(VLOOKUP($C550,索引!$A:$J,M$2-5,0)/100)</f>
        <v>0</v>
      </c>
      <c r="N550">
        <f>VLOOKUP($D550,索引!$M:$Z,N$2,0)*(VLOOKUP($C550,索引!$A:$K,N$2-5,0)/100)</f>
        <v>0</v>
      </c>
      <c r="P550">
        <f t="shared" si="65"/>
        <v>1046313</v>
      </c>
      <c r="Q550" t="str">
        <f t="shared" si="67"/>
        <v>EquipName_1046313</v>
      </c>
      <c r="R550" t="str">
        <f>INDEX(索引!$AF$5:$AI$29,MATCH($B550,索引!$AE$5:$AE$29,0),MATCH($C550,索引!$AF$4:$AI$4))&amp;VLOOKUP($D550,索引!$M$4:$N$12,2,0)</f>
        <v>冰霜弓</v>
      </c>
      <c r="S550" t="str">
        <f>INDEX(索引!$AL$5:$AO$29,MATCH($B550,索引!$AK$5:$AK$29,0),MATCH($C550,索引!$AL$4:$AO$4))&amp;" "&amp;VLOOKUP($D550,索引!$M$4:$O$12,3,0)</f>
        <v>Ice Bow</v>
      </c>
    </row>
    <row r="551" spans="1:19" x14ac:dyDescent="0.2">
      <c r="A551">
        <f t="shared" si="64"/>
        <v>1046302</v>
      </c>
      <c r="B551" s="16">
        <v>46</v>
      </c>
      <c r="C551" s="30">
        <f t="shared" si="69"/>
        <v>3</v>
      </c>
      <c r="D551">
        <f t="shared" si="68"/>
        <v>2</v>
      </c>
      <c r="E551">
        <f t="shared" si="66"/>
        <v>1008302</v>
      </c>
      <c r="F551">
        <f>INDEX(索引!$P$5:$AC$12,MATCH($D551,索引!$M$5:$M$12,0),MATCH(F$6,索引!$P$4:$AC$4,0))*ROUND(VLOOKUP($B551,原始数值!$A:$E,F$2,0)*VLOOKUP($C551,索引!$A:$D,2,0)*VLOOKUP(D551,索引!$M:$X,索引!$T$1,0),F$3)</f>
        <v>0</v>
      </c>
      <c r="G551">
        <f>INDEX(索引!$P$5:$AC$12,MATCH($D551,索引!$M$5:$M$12,0),MATCH(G$6,索引!$P$4:$AC$4,0))*ROUND(VLOOKUP($B551,原始数值!$A:$E,G$2,0)*VLOOKUP($C551,索引!$A:$D,2,0),G$3)</f>
        <v>750</v>
      </c>
      <c r="H551">
        <f>INDEX(索引!$P$5:$AC$12,MATCH($D551,索引!$M$5:$M$12,0),MATCH(H$6,索引!$P$4:$AC$4,0))*ROUND(VLOOKUP($B551,原始数值!$A:$E,H$2,0)*VLOOKUP($C551,索引!$A:$D,2,0),H$3)</f>
        <v>0</v>
      </c>
      <c r="I551">
        <f>INDEX(索引!$P$5:$AC$12,MATCH($D551,索引!$M$5:$M$12,0),MATCH(I$6,索引!$P$4:$AC$4,0))*ROUND(VLOOKUP($B551,原始数值!$A:$E,I$2,0)*VLOOKUP($C551,索引!$A:$D,2,0),I$3)</f>
        <v>0</v>
      </c>
      <c r="J551">
        <f>VLOOKUP($D551,索引!$M:$U,J$2,0)</f>
        <v>0</v>
      </c>
      <c r="K551">
        <f>VLOOKUP($D551,索引!$M:$X,K$2,0)*(VLOOKUP($C551,索引!$A:$I,K$2-5,0)/100)</f>
        <v>0</v>
      </c>
      <c r="L551">
        <f>VLOOKUP($D551,索引!$M:$X,L$2,0)*(VLOOKUP($C551,索引!$A:$I,L$2-5,0)/100)</f>
        <v>0</v>
      </c>
      <c r="M551">
        <f>VLOOKUP($D551,索引!$M:$Y,M$2,0)*(VLOOKUP($C551,索引!$A:$J,M$2-5,0)/100)</f>
        <v>0</v>
      </c>
      <c r="N551">
        <f>VLOOKUP($D551,索引!$M:$Z,N$2,0)*(VLOOKUP($C551,索引!$A:$K,N$2-5,0)/100)</f>
        <v>0</v>
      </c>
      <c r="P551">
        <f t="shared" si="65"/>
        <v>1046302</v>
      </c>
      <c r="Q551" t="str">
        <f t="shared" si="67"/>
        <v>EquipName_1046302</v>
      </c>
      <c r="R551" t="str">
        <f>INDEX(索引!$AF$5:$AI$29,MATCH($B551,索引!$AE$5:$AE$29,0),MATCH($C551,索引!$AF$4:$AI$4))&amp;VLOOKUP($D551,索引!$M$4:$N$12,2,0)</f>
        <v>冰霜护甲</v>
      </c>
      <c r="S551" t="str">
        <f>INDEX(索引!$AL$5:$AO$29,MATCH($B551,索引!$AK$5:$AK$29,0),MATCH($C551,索引!$AL$4:$AO$4))&amp;" "&amp;VLOOKUP($D551,索引!$M$4:$O$12,3,0)</f>
        <v>Ice Armor</v>
      </c>
    </row>
    <row r="552" spans="1:19" x14ac:dyDescent="0.2">
      <c r="A552">
        <f t="shared" si="64"/>
        <v>1046303</v>
      </c>
      <c r="B552" s="16">
        <v>46</v>
      </c>
      <c r="C552" s="30">
        <f t="shared" si="69"/>
        <v>3</v>
      </c>
      <c r="D552">
        <f t="shared" si="68"/>
        <v>3</v>
      </c>
      <c r="E552">
        <f t="shared" si="66"/>
        <v>1008303</v>
      </c>
      <c r="F552">
        <f>INDEX(索引!$P$5:$AC$12,MATCH($D552,索引!$M$5:$M$12,0),MATCH(F$6,索引!$P$4:$AC$4,0))*ROUND(VLOOKUP($B552,原始数值!$A:$E,F$2,0)*VLOOKUP($C552,索引!$A:$D,2,0)*VLOOKUP(D552,索引!$M:$X,索引!$T$1,0),F$3)</f>
        <v>0</v>
      </c>
      <c r="G552">
        <f>INDEX(索引!$P$5:$AC$12,MATCH($D552,索引!$M$5:$M$12,0),MATCH(G$6,索引!$P$4:$AC$4,0))*ROUND(VLOOKUP($B552,原始数值!$A:$E,G$2,0)*VLOOKUP($C552,索引!$A:$D,2,0),G$3)</f>
        <v>0</v>
      </c>
      <c r="H552">
        <f>INDEX(索引!$P$5:$AC$12,MATCH($D552,索引!$M$5:$M$12,0),MATCH(H$6,索引!$P$4:$AC$4,0))*ROUND(VLOOKUP($B552,原始数值!$A:$E,H$2,0)*VLOOKUP($C552,索引!$A:$D,2,0),H$3)</f>
        <v>423</v>
      </c>
      <c r="I552">
        <f>INDEX(索引!$P$5:$AC$12,MATCH($D552,索引!$M$5:$M$12,0),MATCH(I$6,索引!$P$4:$AC$4,0))*ROUND(VLOOKUP($B552,原始数值!$A:$E,I$2,0)*VLOOKUP($C552,索引!$A:$D,2,0),I$3)</f>
        <v>0</v>
      </c>
      <c r="J552">
        <f>VLOOKUP($D552,索引!$M:$U,J$2,0)</f>
        <v>0</v>
      </c>
      <c r="K552">
        <f>VLOOKUP($D552,索引!$M:$X,K$2,0)*(VLOOKUP($C552,索引!$A:$I,K$2-5,0)/100)</f>
        <v>0</v>
      </c>
      <c r="L552">
        <f>VLOOKUP($D552,索引!$M:$X,L$2,0)*(VLOOKUP($C552,索引!$A:$I,L$2-5,0)/100)</f>
        <v>0</v>
      </c>
      <c r="M552">
        <f>VLOOKUP($D552,索引!$M:$Y,M$2,0)*(VLOOKUP($C552,索引!$A:$J,M$2-5,0)/100)</f>
        <v>0</v>
      </c>
      <c r="N552">
        <f>VLOOKUP($D552,索引!$M:$Z,N$2,0)*(VLOOKUP($C552,索引!$A:$K,N$2-5,0)/100)</f>
        <v>0</v>
      </c>
      <c r="P552">
        <f t="shared" si="65"/>
        <v>1046303</v>
      </c>
      <c r="Q552" t="str">
        <f t="shared" si="67"/>
        <v>EquipName_1046303</v>
      </c>
      <c r="R552" t="str">
        <f>INDEX(索引!$AF$5:$AI$29,MATCH($B552,索引!$AE$5:$AE$29,0),MATCH($C552,索引!$AF$4:$AI$4))&amp;VLOOKUP($D552,索引!$M$4:$N$12,2,0)</f>
        <v>冰霜头盔</v>
      </c>
      <c r="S552" t="str">
        <f>INDEX(索引!$AL$5:$AO$29,MATCH($B552,索引!$AK$5:$AK$29,0),MATCH($C552,索引!$AL$4:$AO$4))&amp;" "&amp;VLOOKUP($D552,索引!$M$4:$O$12,3,0)</f>
        <v>Ice Helmet</v>
      </c>
    </row>
    <row r="553" spans="1:19" x14ac:dyDescent="0.2">
      <c r="A553">
        <f t="shared" si="64"/>
        <v>1046304</v>
      </c>
      <c r="B553" s="16">
        <v>46</v>
      </c>
      <c r="C553" s="30">
        <f t="shared" si="69"/>
        <v>3</v>
      </c>
      <c r="D553">
        <f t="shared" si="68"/>
        <v>4</v>
      </c>
      <c r="E553">
        <f t="shared" si="66"/>
        <v>1008304</v>
      </c>
      <c r="F553">
        <f>INDEX(索引!$P$5:$AC$12,MATCH($D553,索引!$M$5:$M$12,0),MATCH(F$6,索引!$P$4:$AC$4,0))*ROUND(VLOOKUP($B553,原始数值!$A:$E,F$2,0)*VLOOKUP($C553,索引!$A:$D,2,0)*VLOOKUP(D553,索引!$M:$X,索引!$T$1,0),F$3)</f>
        <v>0</v>
      </c>
      <c r="G553">
        <f>INDEX(索引!$P$5:$AC$12,MATCH($D553,索引!$M$5:$M$12,0),MATCH(G$6,索引!$P$4:$AC$4,0))*ROUND(VLOOKUP($B553,原始数值!$A:$E,G$2,0)*VLOOKUP($C553,索引!$A:$D,2,0),G$3)</f>
        <v>0</v>
      </c>
      <c r="H553">
        <f>INDEX(索引!$P$5:$AC$12,MATCH($D553,索引!$M$5:$M$12,0),MATCH(H$6,索引!$P$4:$AC$4,0))*ROUND(VLOOKUP($B553,原始数值!$A:$E,H$2,0)*VLOOKUP($C553,索引!$A:$D,2,0),H$3)</f>
        <v>0</v>
      </c>
      <c r="I553">
        <f>INDEX(索引!$P$5:$AC$12,MATCH($D553,索引!$M$5:$M$12,0),MATCH(I$6,索引!$P$4:$AC$4,0))*ROUND(VLOOKUP($B553,原始数值!$A:$E,I$2,0)*VLOOKUP($C553,索引!$A:$D,2,0),I$3)</f>
        <v>69</v>
      </c>
      <c r="J553">
        <f>VLOOKUP($D553,索引!$M:$U,J$2,0)</f>
        <v>0</v>
      </c>
      <c r="K553">
        <f>VLOOKUP($D553,索引!$M:$X,K$2,0)*(VLOOKUP($C553,索引!$A:$I,K$2-5,0)/100)</f>
        <v>0</v>
      </c>
      <c r="L553">
        <f>VLOOKUP($D553,索引!$M:$X,L$2,0)*(VLOOKUP($C553,索引!$A:$I,L$2-5,0)/100)</f>
        <v>0</v>
      </c>
      <c r="M553">
        <f>VLOOKUP($D553,索引!$M:$Y,M$2,0)*(VLOOKUP($C553,索引!$A:$J,M$2-5,0)/100)</f>
        <v>0</v>
      </c>
      <c r="N553">
        <f>VLOOKUP($D553,索引!$M:$Z,N$2,0)*(VLOOKUP($C553,索引!$A:$K,N$2-5,0)/100)</f>
        <v>0</v>
      </c>
      <c r="P553">
        <f t="shared" si="65"/>
        <v>1046304</v>
      </c>
      <c r="Q553" t="str">
        <f t="shared" si="67"/>
        <v>EquipName_1046304</v>
      </c>
      <c r="R553" t="str">
        <f>INDEX(索引!$AF$5:$AI$29,MATCH($B553,索引!$AE$5:$AE$29,0),MATCH($C553,索引!$AF$4:$AI$4))&amp;VLOOKUP($D553,索引!$M$4:$N$12,2,0)</f>
        <v>冰霜鞋子</v>
      </c>
      <c r="S553" t="str">
        <f>INDEX(索引!$AL$5:$AO$29,MATCH($B553,索引!$AK$5:$AK$29,0),MATCH($C553,索引!$AL$4:$AO$4))&amp;" "&amp;VLOOKUP($D553,索引!$M$4:$O$12,3,0)</f>
        <v>Ice Boots</v>
      </c>
    </row>
    <row r="554" spans="1:19" x14ac:dyDescent="0.2">
      <c r="A554">
        <f t="shared" si="64"/>
        <v>1046411</v>
      </c>
      <c r="B554" s="16">
        <v>46</v>
      </c>
      <c r="C554" s="11">
        <f t="shared" si="69"/>
        <v>4</v>
      </c>
      <c r="D554">
        <f t="shared" si="68"/>
        <v>11</v>
      </c>
      <c r="E554">
        <f t="shared" si="66"/>
        <v>1008411</v>
      </c>
      <c r="F554">
        <f>INDEX(索引!$P$5:$AC$12,MATCH($D554,索引!$M$5:$M$12,0),MATCH(F$6,索引!$P$4:$AC$4,0))*ROUND(VLOOKUP($B554,原始数值!$A:$E,F$2,0)*VLOOKUP($C554,索引!$A:$D,2,0)*VLOOKUP(D554,索引!$M:$X,索引!$T$1,0),F$3)</f>
        <v>190</v>
      </c>
      <c r="G554">
        <f>INDEX(索引!$P$5:$AC$12,MATCH($D554,索引!$M$5:$M$12,0),MATCH(G$6,索引!$P$4:$AC$4,0))*ROUND(VLOOKUP($B554,原始数值!$A:$E,G$2,0)*VLOOKUP($C554,索引!$A:$D,2,0),G$3)</f>
        <v>0</v>
      </c>
      <c r="H554">
        <f>INDEX(索引!$P$5:$AC$12,MATCH($D554,索引!$M$5:$M$12,0),MATCH(H$6,索引!$P$4:$AC$4,0))*ROUND(VLOOKUP($B554,原始数值!$A:$E,H$2,0)*VLOOKUP($C554,索引!$A:$D,2,0),H$3)</f>
        <v>0</v>
      </c>
      <c r="I554">
        <f>INDEX(索引!$P$5:$AC$12,MATCH($D554,索引!$M$5:$M$12,0),MATCH(I$6,索引!$P$4:$AC$4,0))*ROUND(VLOOKUP($B554,原始数值!$A:$E,I$2,0)*VLOOKUP($C554,索引!$A:$D,2,0),I$3)</f>
        <v>0</v>
      </c>
      <c r="J554">
        <f>VLOOKUP($D554,索引!$M:$U,J$2,0)</f>
        <v>2</v>
      </c>
      <c r="K554">
        <f>VLOOKUP($D554,索引!$M:$X,K$2,0)*(VLOOKUP($C554,索引!$A:$I,K$2-5,0)/100)</f>
        <v>0.35000000000000003</v>
      </c>
      <c r="L554">
        <f>VLOOKUP($D554,索引!$M:$X,L$2,0)*(VLOOKUP($C554,索引!$A:$I,L$2-5,0)/100)</f>
        <v>0</v>
      </c>
      <c r="M554">
        <f>VLOOKUP($D554,索引!$M:$Y,M$2,0)*(VLOOKUP($C554,索引!$A:$J,M$2-5,0)/100)</f>
        <v>0</v>
      </c>
      <c r="N554">
        <f>VLOOKUP($D554,索引!$M:$Z,N$2,0)*(VLOOKUP($C554,索引!$A:$K,N$2-5,0)/100)</f>
        <v>0</v>
      </c>
      <c r="P554">
        <f t="shared" si="65"/>
        <v>1046411</v>
      </c>
      <c r="Q554" t="str">
        <f t="shared" si="67"/>
        <v>EquipName_1046411</v>
      </c>
      <c r="R554" t="str">
        <f>INDEX(索引!$AF$5:$AI$29,MATCH($B554,索引!$AE$5:$AE$29,0),MATCH($C554,索引!$AF$4:$AI$4))&amp;VLOOKUP($D554,索引!$M$4:$N$12,2,0)</f>
        <v>冰霜巨人剑</v>
      </c>
      <c r="S554" t="str">
        <f>INDEX(索引!$AL$5:$AO$29,MATCH($B554,索引!$AK$5:$AK$29,0),MATCH($C554,索引!$AL$4:$AO$4))&amp;" "&amp;VLOOKUP($D554,索引!$M$4:$O$12,3,0)</f>
        <v>Frost Giant Sword</v>
      </c>
    </row>
    <row r="555" spans="1:19" x14ac:dyDescent="0.2">
      <c r="A555">
        <f t="shared" si="64"/>
        <v>1046412</v>
      </c>
      <c r="B555" s="16">
        <v>46</v>
      </c>
      <c r="C555" s="11">
        <f t="shared" si="69"/>
        <v>4</v>
      </c>
      <c r="D555">
        <f t="shared" si="68"/>
        <v>12</v>
      </c>
      <c r="E555">
        <f t="shared" si="66"/>
        <v>1008412</v>
      </c>
      <c r="F555">
        <f>INDEX(索引!$P$5:$AC$12,MATCH($D555,索引!$M$5:$M$12,0),MATCH(F$6,索引!$P$4:$AC$4,0))*ROUND(VLOOKUP($B555,原始数值!$A:$E,F$2,0)*VLOOKUP($C555,索引!$A:$D,2,0)*VLOOKUP(D555,索引!$M:$X,索引!$T$1,0),F$3)</f>
        <v>228</v>
      </c>
      <c r="G555">
        <f>INDEX(索引!$P$5:$AC$12,MATCH($D555,索引!$M$5:$M$12,0),MATCH(G$6,索引!$P$4:$AC$4,0))*ROUND(VLOOKUP($B555,原始数值!$A:$E,G$2,0)*VLOOKUP($C555,索引!$A:$D,2,0),G$3)</f>
        <v>0</v>
      </c>
      <c r="H555">
        <f>INDEX(索引!$P$5:$AC$12,MATCH($D555,索引!$M$5:$M$12,0),MATCH(H$6,索引!$P$4:$AC$4,0))*ROUND(VLOOKUP($B555,原始数值!$A:$E,H$2,0)*VLOOKUP($C555,索引!$A:$D,2,0),H$3)</f>
        <v>0</v>
      </c>
      <c r="I555">
        <f>INDEX(索引!$P$5:$AC$12,MATCH($D555,索引!$M$5:$M$12,0),MATCH(I$6,索引!$P$4:$AC$4,0))*ROUND(VLOOKUP($B555,原始数值!$A:$E,I$2,0)*VLOOKUP($C555,索引!$A:$D,2,0),I$3)</f>
        <v>0</v>
      </c>
      <c r="J555">
        <f>VLOOKUP($D555,索引!$M:$U,J$2,0)</f>
        <v>1</v>
      </c>
      <c r="K555">
        <f>VLOOKUP($D555,索引!$M:$X,K$2,0)*(VLOOKUP($C555,索引!$A:$I,K$2-5,0)/100)</f>
        <v>0</v>
      </c>
      <c r="L555">
        <f>VLOOKUP($D555,索引!$M:$X,L$2,0)*(VLOOKUP($C555,索引!$A:$I,L$2-5,0)/100)</f>
        <v>0</v>
      </c>
      <c r="M555">
        <f>VLOOKUP($D555,索引!$M:$Y,M$2,0)*(VLOOKUP($C555,索引!$A:$J,M$2-5,0)/100)</f>
        <v>54</v>
      </c>
      <c r="N555">
        <f>VLOOKUP($D555,索引!$M:$Z,N$2,0)*(VLOOKUP($C555,索引!$A:$K,N$2-5,0)/100)</f>
        <v>0</v>
      </c>
      <c r="P555">
        <f t="shared" si="65"/>
        <v>1046412</v>
      </c>
      <c r="Q555" t="str">
        <f t="shared" si="67"/>
        <v>EquipName_1046412</v>
      </c>
      <c r="R555" t="str">
        <f>INDEX(索引!$AF$5:$AI$29,MATCH($B555,索引!$AE$5:$AE$29,0),MATCH($C555,索引!$AF$4:$AI$4))&amp;VLOOKUP($D555,索引!$M$4:$N$12,2,0)</f>
        <v>冰霜巨人杖</v>
      </c>
      <c r="S555" t="str">
        <f>INDEX(索引!$AL$5:$AO$29,MATCH($B555,索引!$AK$5:$AK$29,0),MATCH($C555,索引!$AL$4:$AO$4))&amp;" "&amp;VLOOKUP($D555,索引!$M$4:$O$12,3,0)</f>
        <v>Frost Giant Staff</v>
      </c>
    </row>
    <row r="556" spans="1:19" x14ac:dyDescent="0.2">
      <c r="A556">
        <f t="shared" si="64"/>
        <v>1046413</v>
      </c>
      <c r="B556" s="16">
        <v>46</v>
      </c>
      <c r="C556" s="11">
        <f t="shared" si="69"/>
        <v>4</v>
      </c>
      <c r="D556">
        <f t="shared" si="68"/>
        <v>13</v>
      </c>
      <c r="E556">
        <f t="shared" si="66"/>
        <v>1008413</v>
      </c>
      <c r="F556">
        <f>INDEX(索引!$P$5:$AC$12,MATCH($D556,索引!$M$5:$M$12,0),MATCH(F$6,索引!$P$4:$AC$4,0))*ROUND(VLOOKUP($B556,原始数值!$A:$E,F$2,0)*VLOOKUP($C556,索引!$A:$D,2,0)*VLOOKUP(D556,索引!$M:$X,索引!$T$1,0),F$3)</f>
        <v>209</v>
      </c>
      <c r="G556">
        <f>INDEX(索引!$P$5:$AC$12,MATCH($D556,索引!$M$5:$M$12,0),MATCH(G$6,索引!$P$4:$AC$4,0))*ROUND(VLOOKUP($B556,原始数值!$A:$E,G$2,0)*VLOOKUP($C556,索引!$A:$D,2,0),G$3)</f>
        <v>0</v>
      </c>
      <c r="H556">
        <f>INDEX(索引!$P$5:$AC$12,MATCH($D556,索引!$M$5:$M$12,0),MATCH(H$6,索引!$P$4:$AC$4,0))*ROUND(VLOOKUP($B556,原始数值!$A:$E,H$2,0)*VLOOKUP($C556,索引!$A:$D,2,0),H$3)</f>
        <v>0</v>
      </c>
      <c r="I556">
        <f>INDEX(索引!$P$5:$AC$12,MATCH($D556,索引!$M$5:$M$12,0),MATCH(I$6,索引!$P$4:$AC$4,0))*ROUND(VLOOKUP($B556,原始数值!$A:$E,I$2,0)*VLOOKUP($C556,索引!$A:$D,2,0),I$3)</f>
        <v>0</v>
      </c>
      <c r="J556">
        <f>VLOOKUP($D556,索引!$M:$U,J$2,0)</f>
        <v>1.75</v>
      </c>
      <c r="K556">
        <f>VLOOKUP($D556,索引!$M:$X,K$2,0)*(VLOOKUP($C556,索引!$A:$I,K$2-5,0)/100)</f>
        <v>0</v>
      </c>
      <c r="L556">
        <f>VLOOKUP($D556,索引!$M:$X,L$2,0)*(VLOOKUP($C556,索引!$A:$I,L$2-5,0)/100)</f>
        <v>72</v>
      </c>
      <c r="M556">
        <f>VLOOKUP($D556,索引!$M:$Y,M$2,0)*(VLOOKUP($C556,索引!$A:$J,M$2-5,0)/100)</f>
        <v>0</v>
      </c>
      <c r="N556">
        <f>VLOOKUP($D556,索引!$M:$Z,N$2,0)*(VLOOKUP($C556,索引!$A:$K,N$2-5,0)/100)</f>
        <v>0</v>
      </c>
      <c r="P556">
        <f t="shared" si="65"/>
        <v>1046413</v>
      </c>
      <c r="Q556" t="str">
        <f t="shared" si="67"/>
        <v>EquipName_1046413</v>
      </c>
      <c r="R556" t="str">
        <f>INDEX(索引!$AF$5:$AI$29,MATCH($B556,索引!$AE$5:$AE$29,0),MATCH($C556,索引!$AF$4:$AI$4))&amp;VLOOKUP($D556,索引!$M$4:$N$12,2,0)</f>
        <v>冰霜巨人弓</v>
      </c>
      <c r="S556" t="str">
        <f>INDEX(索引!$AL$5:$AO$29,MATCH($B556,索引!$AK$5:$AK$29,0),MATCH($C556,索引!$AL$4:$AO$4))&amp;" "&amp;VLOOKUP($D556,索引!$M$4:$O$12,3,0)</f>
        <v>Frost Giant Bow</v>
      </c>
    </row>
    <row r="557" spans="1:19" x14ac:dyDescent="0.2">
      <c r="A557">
        <f t="shared" si="64"/>
        <v>1046402</v>
      </c>
      <c r="B557" s="16">
        <v>46</v>
      </c>
      <c r="C557" s="11">
        <f t="shared" si="69"/>
        <v>4</v>
      </c>
      <c r="D557">
        <f t="shared" si="68"/>
        <v>2</v>
      </c>
      <c r="E557">
        <f t="shared" si="66"/>
        <v>1008402</v>
      </c>
      <c r="F557">
        <f>INDEX(索引!$P$5:$AC$12,MATCH($D557,索引!$M$5:$M$12,0),MATCH(F$6,索引!$P$4:$AC$4,0))*ROUND(VLOOKUP($B557,原始数值!$A:$E,F$2,0)*VLOOKUP($C557,索引!$A:$D,2,0)*VLOOKUP(D557,索引!$M:$X,索引!$T$1,0),F$3)</f>
        <v>0</v>
      </c>
      <c r="G557">
        <f>INDEX(索引!$P$5:$AC$12,MATCH($D557,索引!$M$5:$M$12,0),MATCH(G$6,索引!$P$4:$AC$4,0))*ROUND(VLOOKUP($B557,原始数值!$A:$E,G$2,0)*VLOOKUP($C557,索引!$A:$D,2,0),G$3)</f>
        <v>1000</v>
      </c>
      <c r="H557">
        <f>INDEX(索引!$P$5:$AC$12,MATCH($D557,索引!$M$5:$M$12,0),MATCH(H$6,索引!$P$4:$AC$4,0))*ROUND(VLOOKUP($B557,原始数值!$A:$E,H$2,0)*VLOOKUP($C557,索引!$A:$D,2,0),H$3)</f>
        <v>0</v>
      </c>
      <c r="I557">
        <f>INDEX(索引!$P$5:$AC$12,MATCH($D557,索引!$M$5:$M$12,0),MATCH(I$6,索引!$P$4:$AC$4,0))*ROUND(VLOOKUP($B557,原始数值!$A:$E,I$2,0)*VLOOKUP($C557,索引!$A:$D,2,0),I$3)</f>
        <v>0</v>
      </c>
      <c r="J557">
        <f>VLOOKUP($D557,索引!$M:$U,J$2,0)</f>
        <v>0</v>
      </c>
      <c r="K557">
        <f>VLOOKUP($D557,索引!$M:$X,K$2,0)*(VLOOKUP($C557,索引!$A:$I,K$2-5,0)/100)</f>
        <v>0</v>
      </c>
      <c r="L557">
        <f>VLOOKUP($D557,索引!$M:$X,L$2,0)*(VLOOKUP($C557,索引!$A:$I,L$2-5,0)/100)</f>
        <v>0</v>
      </c>
      <c r="M557">
        <f>VLOOKUP($D557,索引!$M:$Y,M$2,0)*(VLOOKUP($C557,索引!$A:$J,M$2-5,0)/100)</f>
        <v>0</v>
      </c>
      <c r="N557">
        <f>VLOOKUP($D557,索引!$M:$Z,N$2,0)*(VLOOKUP($C557,索引!$A:$K,N$2-5,0)/100)</f>
        <v>0</v>
      </c>
      <c r="P557">
        <f t="shared" si="65"/>
        <v>1046402</v>
      </c>
      <c r="Q557" t="str">
        <f t="shared" si="67"/>
        <v>EquipName_1046402</v>
      </c>
      <c r="R557" t="str">
        <f>INDEX(索引!$AF$5:$AI$29,MATCH($B557,索引!$AE$5:$AE$29,0),MATCH($C557,索引!$AF$4:$AI$4))&amp;VLOOKUP($D557,索引!$M$4:$N$12,2,0)</f>
        <v>冰霜巨人护甲</v>
      </c>
      <c r="S557" t="str">
        <f>INDEX(索引!$AL$5:$AO$29,MATCH($B557,索引!$AK$5:$AK$29,0),MATCH($C557,索引!$AL$4:$AO$4))&amp;" "&amp;VLOOKUP($D557,索引!$M$4:$O$12,3,0)</f>
        <v>Frost Giant Armor</v>
      </c>
    </row>
    <row r="558" spans="1:19" x14ac:dyDescent="0.2">
      <c r="A558">
        <f t="shared" si="64"/>
        <v>1046403</v>
      </c>
      <c r="B558" s="16">
        <v>46</v>
      </c>
      <c r="C558" s="11">
        <f t="shared" si="69"/>
        <v>4</v>
      </c>
      <c r="D558">
        <f t="shared" ref="D558:D589" si="70">D552</f>
        <v>3</v>
      </c>
      <c r="E558">
        <f t="shared" si="66"/>
        <v>1008403</v>
      </c>
      <c r="F558">
        <f>INDEX(索引!$P$5:$AC$12,MATCH($D558,索引!$M$5:$M$12,0),MATCH(F$6,索引!$P$4:$AC$4,0))*ROUND(VLOOKUP($B558,原始数值!$A:$E,F$2,0)*VLOOKUP($C558,索引!$A:$D,2,0)*VLOOKUP(D558,索引!$M:$X,索引!$T$1,0),F$3)</f>
        <v>0</v>
      </c>
      <c r="G558">
        <f>INDEX(索引!$P$5:$AC$12,MATCH($D558,索引!$M$5:$M$12,0),MATCH(G$6,索引!$P$4:$AC$4,0))*ROUND(VLOOKUP($B558,原始数值!$A:$E,G$2,0)*VLOOKUP($C558,索引!$A:$D,2,0),G$3)</f>
        <v>0</v>
      </c>
      <c r="H558">
        <f>INDEX(索引!$P$5:$AC$12,MATCH($D558,索引!$M$5:$M$12,0),MATCH(H$6,索引!$P$4:$AC$4,0))*ROUND(VLOOKUP($B558,原始数值!$A:$E,H$2,0)*VLOOKUP($C558,索引!$A:$D,2,0),H$3)</f>
        <v>564</v>
      </c>
      <c r="I558">
        <f>INDEX(索引!$P$5:$AC$12,MATCH($D558,索引!$M$5:$M$12,0),MATCH(I$6,索引!$P$4:$AC$4,0))*ROUND(VLOOKUP($B558,原始数值!$A:$E,I$2,0)*VLOOKUP($C558,索引!$A:$D,2,0),I$3)</f>
        <v>0</v>
      </c>
      <c r="J558">
        <f>VLOOKUP($D558,索引!$M:$U,J$2,0)</f>
        <v>0</v>
      </c>
      <c r="K558">
        <f>VLOOKUP($D558,索引!$M:$X,K$2,0)*(VLOOKUP($C558,索引!$A:$I,K$2-5,0)/100)</f>
        <v>0</v>
      </c>
      <c r="L558">
        <f>VLOOKUP($D558,索引!$M:$X,L$2,0)*(VLOOKUP($C558,索引!$A:$I,L$2-5,0)/100)</f>
        <v>0</v>
      </c>
      <c r="M558">
        <f>VLOOKUP($D558,索引!$M:$Y,M$2,0)*(VLOOKUP($C558,索引!$A:$J,M$2-5,0)/100)</f>
        <v>0</v>
      </c>
      <c r="N558">
        <f>VLOOKUP($D558,索引!$M:$Z,N$2,0)*(VLOOKUP($C558,索引!$A:$K,N$2-5,0)/100)</f>
        <v>0</v>
      </c>
      <c r="P558">
        <f t="shared" si="65"/>
        <v>1046403</v>
      </c>
      <c r="Q558" t="str">
        <f t="shared" si="67"/>
        <v>EquipName_1046403</v>
      </c>
      <c r="R558" t="str">
        <f>INDEX(索引!$AF$5:$AI$29,MATCH($B558,索引!$AE$5:$AE$29,0),MATCH($C558,索引!$AF$4:$AI$4))&amp;VLOOKUP($D558,索引!$M$4:$N$12,2,0)</f>
        <v>冰霜巨人头盔</v>
      </c>
      <c r="S558" t="str">
        <f>INDEX(索引!$AL$5:$AO$29,MATCH($B558,索引!$AK$5:$AK$29,0),MATCH($C558,索引!$AL$4:$AO$4))&amp;" "&amp;VLOOKUP($D558,索引!$M$4:$O$12,3,0)</f>
        <v>Frost Giant Helmet</v>
      </c>
    </row>
    <row r="559" spans="1:19" x14ac:dyDescent="0.2">
      <c r="A559">
        <f t="shared" si="64"/>
        <v>1046404</v>
      </c>
      <c r="B559" s="16">
        <v>46</v>
      </c>
      <c r="C559" s="11">
        <f t="shared" si="69"/>
        <v>4</v>
      </c>
      <c r="D559">
        <f t="shared" si="70"/>
        <v>4</v>
      </c>
      <c r="E559">
        <f t="shared" si="66"/>
        <v>1008404</v>
      </c>
      <c r="F559">
        <f>INDEX(索引!$P$5:$AC$12,MATCH($D559,索引!$M$5:$M$12,0),MATCH(F$6,索引!$P$4:$AC$4,0))*ROUND(VLOOKUP($B559,原始数值!$A:$E,F$2,0)*VLOOKUP($C559,索引!$A:$D,2,0)*VLOOKUP(D559,索引!$M:$X,索引!$T$1,0),F$3)</f>
        <v>0</v>
      </c>
      <c r="G559">
        <f>INDEX(索引!$P$5:$AC$12,MATCH($D559,索引!$M$5:$M$12,0),MATCH(G$6,索引!$P$4:$AC$4,0))*ROUND(VLOOKUP($B559,原始数值!$A:$E,G$2,0)*VLOOKUP($C559,索引!$A:$D,2,0),G$3)</f>
        <v>0</v>
      </c>
      <c r="H559">
        <f>INDEX(索引!$P$5:$AC$12,MATCH($D559,索引!$M$5:$M$12,0),MATCH(H$6,索引!$P$4:$AC$4,0))*ROUND(VLOOKUP($B559,原始数值!$A:$E,H$2,0)*VLOOKUP($C559,索引!$A:$D,2,0),H$3)</f>
        <v>0</v>
      </c>
      <c r="I559">
        <f>INDEX(索引!$P$5:$AC$12,MATCH($D559,索引!$M$5:$M$12,0),MATCH(I$6,索引!$P$4:$AC$4,0))*ROUND(VLOOKUP($B559,原始数值!$A:$E,I$2,0)*VLOOKUP($C559,索引!$A:$D,2,0),I$3)</f>
        <v>92</v>
      </c>
      <c r="J559">
        <f>VLOOKUP($D559,索引!$M:$U,J$2,0)</f>
        <v>0</v>
      </c>
      <c r="K559">
        <f>VLOOKUP($D559,索引!$M:$X,K$2,0)*(VLOOKUP($C559,索引!$A:$I,K$2-5,0)/100)</f>
        <v>0</v>
      </c>
      <c r="L559">
        <f>VLOOKUP($D559,索引!$M:$X,L$2,0)*(VLOOKUP($C559,索引!$A:$I,L$2-5,0)/100)</f>
        <v>0</v>
      </c>
      <c r="M559">
        <f>VLOOKUP($D559,索引!$M:$Y,M$2,0)*(VLOOKUP($C559,索引!$A:$J,M$2-5,0)/100)</f>
        <v>0</v>
      </c>
      <c r="N559">
        <f>VLOOKUP($D559,索引!$M:$Z,N$2,0)*(VLOOKUP($C559,索引!$A:$K,N$2-5,0)/100)</f>
        <v>0</v>
      </c>
      <c r="P559">
        <f t="shared" si="65"/>
        <v>1046404</v>
      </c>
      <c r="Q559" t="str">
        <f t="shared" si="67"/>
        <v>EquipName_1046404</v>
      </c>
      <c r="R559" t="str">
        <f>INDEX(索引!$AF$5:$AI$29,MATCH($B559,索引!$AE$5:$AE$29,0),MATCH($C559,索引!$AF$4:$AI$4))&amp;VLOOKUP($D559,索引!$M$4:$N$12,2,0)</f>
        <v>冰霜巨人鞋子</v>
      </c>
      <c r="S559" t="str">
        <f>INDEX(索引!$AL$5:$AO$29,MATCH($B559,索引!$AK$5:$AK$29,0),MATCH($C559,索引!$AL$4:$AO$4))&amp;" "&amp;VLOOKUP($D559,索引!$M$4:$O$12,3,0)</f>
        <v>Frost Giant Boots</v>
      </c>
    </row>
    <row r="560" spans="1:19" x14ac:dyDescent="0.2">
      <c r="A560">
        <f t="shared" si="64"/>
        <v>1048111</v>
      </c>
      <c r="B560" s="15">
        <v>48</v>
      </c>
      <c r="C560" s="55">
        <v>1</v>
      </c>
      <c r="D560">
        <f t="shared" si="70"/>
        <v>11</v>
      </c>
      <c r="E560">
        <f t="shared" si="66"/>
        <v>1008111</v>
      </c>
      <c r="F560">
        <f>INDEX(索引!$P$5:$AC$12,MATCH($D560,索引!$M$5:$M$12,0),MATCH(F$6,索引!$P$4:$AC$4,0))*ROUND(VLOOKUP($B560,原始数值!$A:$E,F$2,0)*VLOOKUP($C560,索引!$A:$D,2,0)*VLOOKUP(D560,索引!$M:$X,索引!$T$1,0),F$3)</f>
        <v>50</v>
      </c>
      <c r="G560">
        <f>INDEX(索引!$P$5:$AC$12,MATCH($D560,索引!$M$5:$M$12,0),MATCH(G$6,索引!$P$4:$AC$4,0))*ROUND(VLOOKUP($B560,原始数值!$A:$E,G$2,0)*VLOOKUP($C560,索引!$A:$D,2,0),G$3)</f>
        <v>0</v>
      </c>
      <c r="H560">
        <f>INDEX(索引!$P$5:$AC$12,MATCH($D560,索引!$M$5:$M$12,0),MATCH(H$6,索引!$P$4:$AC$4,0))*ROUND(VLOOKUP($B560,原始数值!$A:$E,H$2,0)*VLOOKUP($C560,索引!$A:$D,2,0),H$3)</f>
        <v>0</v>
      </c>
      <c r="I560">
        <f>INDEX(索引!$P$5:$AC$12,MATCH($D560,索引!$M$5:$M$12,0),MATCH(I$6,索引!$P$4:$AC$4,0))*ROUND(VLOOKUP($B560,原始数值!$A:$E,I$2,0)*VLOOKUP($C560,索引!$A:$D,2,0),I$3)</f>
        <v>0</v>
      </c>
      <c r="J560">
        <f>VLOOKUP($D560,索引!$M:$U,J$2,0)</f>
        <v>2</v>
      </c>
      <c r="K560">
        <f>VLOOKUP($D560,索引!$M:$X,K$2,0)*(VLOOKUP($C560,索引!$A:$I,K$2-5,0)/100)</f>
        <v>0.1</v>
      </c>
      <c r="L560">
        <f>VLOOKUP($D560,索引!$M:$X,L$2,0)*(VLOOKUP($C560,索引!$A:$I,L$2-5,0)/100)</f>
        <v>0</v>
      </c>
      <c r="M560">
        <f>VLOOKUP($D560,索引!$M:$Y,M$2,0)*(VLOOKUP($C560,索引!$A:$J,M$2-5,0)/100)</f>
        <v>0</v>
      </c>
      <c r="N560">
        <f>VLOOKUP($D560,索引!$M:$Z,N$2,0)*(VLOOKUP($C560,索引!$A:$K,N$2-5,0)/100)</f>
        <v>0</v>
      </c>
      <c r="P560">
        <f t="shared" si="65"/>
        <v>1048111</v>
      </c>
      <c r="Q560" t="str">
        <f t="shared" si="67"/>
        <v>EquipName_1048111</v>
      </c>
      <c r="R560" t="str">
        <f>INDEX(索引!$AF$5:$AI$29,MATCH($B560,索引!$AE$5:$AE$29,0),MATCH($C560,索引!$AF$4:$AI$4))&amp;VLOOKUP($D560,索引!$M$4:$N$12,2,0)</f>
        <v>熔岩剑</v>
      </c>
      <c r="S560" t="str">
        <f>INDEX(索引!$AL$5:$AO$29,MATCH($B560,索引!$AK$5:$AK$29,0),MATCH($C560,索引!$AL$4:$AO$4))&amp;" "&amp;VLOOKUP($D560,索引!$M$4:$O$12,3,0)</f>
        <v>Lava Sword</v>
      </c>
    </row>
    <row r="561" spans="1:19" x14ac:dyDescent="0.2">
      <c r="A561">
        <f t="shared" si="64"/>
        <v>1048112</v>
      </c>
      <c r="B561" s="15">
        <v>48</v>
      </c>
      <c r="C561" s="55">
        <v>1</v>
      </c>
      <c r="D561">
        <f t="shared" si="70"/>
        <v>12</v>
      </c>
      <c r="E561">
        <f t="shared" si="66"/>
        <v>1008112</v>
      </c>
      <c r="F561">
        <f>INDEX(索引!$P$5:$AC$12,MATCH($D561,索引!$M$5:$M$12,0),MATCH(F$6,索引!$P$4:$AC$4,0))*ROUND(VLOOKUP($B561,原始数值!$A:$E,F$2,0)*VLOOKUP($C561,索引!$A:$D,2,0)*VLOOKUP(D561,索引!$M:$X,索引!$T$1,0),F$3)</f>
        <v>59</v>
      </c>
      <c r="G561">
        <f>INDEX(索引!$P$5:$AC$12,MATCH($D561,索引!$M$5:$M$12,0),MATCH(G$6,索引!$P$4:$AC$4,0))*ROUND(VLOOKUP($B561,原始数值!$A:$E,G$2,0)*VLOOKUP($C561,索引!$A:$D,2,0),G$3)</f>
        <v>0</v>
      </c>
      <c r="H561">
        <f>INDEX(索引!$P$5:$AC$12,MATCH($D561,索引!$M$5:$M$12,0),MATCH(H$6,索引!$P$4:$AC$4,0))*ROUND(VLOOKUP($B561,原始数值!$A:$E,H$2,0)*VLOOKUP($C561,索引!$A:$D,2,0),H$3)</f>
        <v>0</v>
      </c>
      <c r="I561">
        <f>INDEX(索引!$P$5:$AC$12,MATCH($D561,索引!$M$5:$M$12,0),MATCH(I$6,索引!$P$4:$AC$4,0))*ROUND(VLOOKUP($B561,原始数值!$A:$E,I$2,0)*VLOOKUP($C561,索引!$A:$D,2,0),I$3)</f>
        <v>0</v>
      </c>
      <c r="J561">
        <f>VLOOKUP($D561,索引!$M:$U,J$2,0)</f>
        <v>1</v>
      </c>
      <c r="K561">
        <f>VLOOKUP($D561,索引!$M:$X,K$2,0)*(VLOOKUP($C561,索引!$A:$I,K$2-5,0)/100)</f>
        <v>0</v>
      </c>
      <c r="L561">
        <f>VLOOKUP($D561,索引!$M:$X,L$2,0)*(VLOOKUP($C561,索引!$A:$I,L$2-5,0)/100)</f>
        <v>0</v>
      </c>
      <c r="M561">
        <f>VLOOKUP($D561,索引!$M:$Y,M$2,0)*(VLOOKUP($C561,索引!$A:$J,M$2-5,0)/100)</f>
        <v>30</v>
      </c>
      <c r="N561">
        <f>VLOOKUP($D561,索引!$M:$Z,N$2,0)*(VLOOKUP($C561,索引!$A:$K,N$2-5,0)/100)</f>
        <v>0</v>
      </c>
      <c r="P561">
        <f t="shared" si="65"/>
        <v>1048112</v>
      </c>
      <c r="Q561" t="str">
        <f t="shared" si="67"/>
        <v>EquipName_1048112</v>
      </c>
      <c r="R561" t="str">
        <f>INDEX(索引!$AF$5:$AI$29,MATCH($B561,索引!$AE$5:$AE$29,0),MATCH($C561,索引!$AF$4:$AI$4))&amp;VLOOKUP($D561,索引!$M$4:$N$12,2,0)</f>
        <v>熔岩杖</v>
      </c>
      <c r="S561" t="str">
        <f>INDEX(索引!$AL$5:$AO$29,MATCH($B561,索引!$AK$5:$AK$29,0),MATCH($C561,索引!$AL$4:$AO$4))&amp;" "&amp;VLOOKUP($D561,索引!$M$4:$O$12,3,0)</f>
        <v>Lava Staff</v>
      </c>
    </row>
    <row r="562" spans="1:19" x14ac:dyDescent="0.2">
      <c r="A562">
        <f t="shared" si="64"/>
        <v>1048113</v>
      </c>
      <c r="B562" s="15">
        <v>48</v>
      </c>
      <c r="C562" s="55">
        <v>1</v>
      </c>
      <c r="D562">
        <f t="shared" si="70"/>
        <v>13</v>
      </c>
      <c r="E562">
        <f t="shared" si="66"/>
        <v>1008113</v>
      </c>
      <c r="F562">
        <f>INDEX(索引!$P$5:$AC$12,MATCH($D562,索引!$M$5:$M$12,0),MATCH(F$6,索引!$P$4:$AC$4,0))*ROUND(VLOOKUP($B562,原始数值!$A:$E,F$2,0)*VLOOKUP($C562,索引!$A:$D,2,0)*VLOOKUP(D562,索引!$M:$X,索引!$T$1,0),F$3)</f>
        <v>54</v>
      </c>
      <c r="G562">
        <f>INDEX(索引!$P$5:$AC$12,MATCH($D562,索引!$M$5:$M$12,0),MATCH(G$6,索引!$P$4:$AC$4,0))*ROUND(VLOOKUP($B562,原始数值!$A:$E,G$2,0)*VLOOKUP($C562,索引!$A:$D,2,0),G$3)</f>
        <v>0</v>
      </c>
      <c r="H562">
        <f>INDEX(索引!$P$5:$AC$12,MATCH($D562,索引!$M$5:$M$12,0),MATCH(H$6,索引!$P$4:$AC$4,0))*ROUND(VLOOKUP($B562,原始数值!$A:$E,H$2,0)*VLOOKUP($C562,索引!$A:$D,2,0),H$3)</f>
        <v>0</v>
      </c>
      <c r="I562">
        <f>INDEX(索引!$P$5:$AC$12,MATCH($D562,索引!$M$5:$M$12,0),MATCH(I$6,索引!$P$4:$AC$4,0))*ROUND(VLOOKUP($B562,原始数值!$A:$E,I$2,0)*VLOOKUP($C562,索引!$A:$D,2,0),I$3)</f>
        <v>0</v>
      </c>
      <c r="J562">
        <f>VLOOKUP($D562,索引!$M:$U,J$2,0)</f>
        <v>1.75</v>
      </c>
      <c r="K562">
        <f>VLOOKUP($D562,索引!$M:$X,K$2,0)*(VLOOKUP($C562,索引!$A:$I,K$2-5,0)/100)</f>
        <v>0</v>
      </c>
      <c r="L562">
        <f>VLOOKUP($D562,索引!$M:$X,L$2,0)*(VLOOKUP($C562,索引!$A:$I,L$2-5,0)/100)</f>
        <v>40</v>
      </c>
      <c r="M562">
        <f>VLOOKUP($D562,索引!$M:$Y,M$2,0)*(VLOOKUP($C562,索引!$A:$J,M$2-5,0)/100)</f>
        <v>0</v>
      </c>
      <c r="N562">
        <f>VLOOKUP($D562,索引!$M:$Z,N$2,0)*(VLOOKUP($C562,索引!$A:$K,N$2-5,0)/100)</f>
        <v>0</v>
      </c>
      <c r="P562">
        <f t="shared" si="65"/>
        <v>1048113</v>
      </c>
      <c r="Q562" t="str">
        <f t="shared" si="67"/>
        <v>EquipName_1048113</v>
      </c>
      <c r="R562" t="str">
        <f>INDEX(索引!$AF$5:$AI$29,MATCH($B562,索引!$AE$5:$AE$29,0),MATCH($C562,索引!$AF$4:$AI$4))&amp;VLOOKUP($D562,索引!$M$4:$N$12,2,0)</f>
        <v>熔岩弓</v>
      </c>
      <c r="S562" t="str">
        <f>INDEX(索引!$AL$5:$AO$29,MATCH($B562,索引!$AK$5:$AK$29,0),MATCH($C562,索引!$AL$4:$AO$4))&amp;" "&amp;VLOOKUP($D562,索引!$M$4:$O$12,3,0)</f>
        <v>Lava Bow</v>
      </c>
    </row>
    <row r="563" spans="1:19" x14ac:dyDescent="0.2">
      <c r="A563">
        <f t="shared" si="64"/>
        <v>1048102</v>
      </c>
      <c r="B563" s="15">
        <v>48</v>
      </c>
      <c r="C563" s="55">
        <v>1</v>
      </c>
      <c r="D563">
        <f t="shared" si="70"/>
        <v>2</v>
      </c>
      <c r="E563">
        <f t="shared" si="66"/>
        <v>1008102</v>
      </c>
      <c r="F563">
        <f>INDEX(索引!$P$5:$AC$12,MATCH($D563,索引!$M$5:$M$12,0),MATCH(F$6,索引!$P$4:$AC$4,0))*ROUND(VLOOKUP($B563,原始数值!$A:$E,F$2,0)*VLOOKUP($C563,索引!$A:$D,2,0)*VLOOKUP(D563,索引!$M:$X,索引!$T$1,0),F$3)</f>
        <v>0</v>
      </c>
      <c r="G563">
        <f>INDEX(索引!$P$5:$AC$12,MATCH($D563,索引!$M$5:$M$12,0),MATCH(G$6,索引!$P$4:$AC$4,0))*ROUND(VLOOKUP($B563,原始数值!$A:$E,G$2,0)*VLOOKUP($C563,索引!$A:$D,2,0),G$3)</f>
        <v>260</v>
      </c>
      <c r="H563">
        <f>INDEX(索引!$P$5:$AC$12,MATCH($D563,索引!$M$5:$M$12,0),MATCH(H$6,索引!$P$4:$AC$4,0))*ROUND(VLOOKUP($B563,原始数值!$A:$E,H$2,0)*VLOOKUP($C563,索引!$A:$D,2,0),H$3)</f>
        <v>0</v>
      </c>
      <c r="I563">
        <f>INDEX(索引!$P$5:$AC$12,MATCH($D563,索引!$M$5:$M$12,0),MATCH(I$6,索引!$P$4:$AC$4,0))*ROUND(VLOOKUP($B563,原始数值!$A:$E,I$2,0)*VLOOKUP($C563,索引!$A:$D,2,0),I$3)</f>
        <v>0</v>
      </c>
      <c r="J563">
        <f>VLOOKUP($D563,索引!$M:$U,J$2,0)</f>
        <v>0</v>
      </c>
      <c r="K563">
        <f>VLOOKUP($D563,索引!$M:$X,K$2,0)*(VLOOKUP($C563,索引!$A:$I,K$2-5,0)/100)</f>
        <v>0</v>
      </c>
      <c r="L563">
        <f>VLOOKUP($D563,索引!$M:$X,L$2,0)*(VLOOKUP($C563,索引!$A:$I,L$2-5,0)/100)</f>
        <v>0</v>
      </c>
      <c r="M563">
        <f>VLOOKUP($D563,索引!$M:$Y,M$2,0)*(VLOOKUP($C563,索引!$A:$J,M$2-5,0)/100)</f>
        <v>0</v>
      </c>
      <c r="N563">
        <f>VLOOKUP($D563,索引!$M:$Z,N$2,0)*(VLOOKUP($C563,索引!$A:$K,N$2-5,0)/100)</f>
        <v>0</v>
      </c>
      <c r="P563">
        <f t="shared" si="65"/>
        <v>1048102</v>
      </c>
      <c r="Q563" t="str">
        <f t="shared" si="67"/>
        <v>EquipName_1048102</v>
      </c>
      <c r="R563" t="str">
        <f>INDEX(索引!$AF$5:$AI$29,MATCH($B563,索引!$AE$5:$AE$29,0),MATCH($C563,索引!$AF$4:$AI$4))&amp;VLOOKUP($D563,索引!$M$4:$N$12,2,0)</f>
        <v>熔岩护甲</v>
      </c>
      <c r="S563" t="str">
        <f>INDEX(索引!$AL$5:$AO$29,MATCH($B563,索引!$AK$5:$AK$29,0),MATCH($C563,索引!$AL$4:$AO$4))&amp;" "&amp;VLOOKUP($D563,索引!$M$4:$O$12,3,0)</f>
        <v>Lava Armor</v>
      </c>
    </row>
    <row r="564" spans="1:19" x14ac:dyDescent="0.2">
      <c r="A564">
        <f t="shared" si="64"/>
        <v>1048103</v>
      </c>
      <c r="B564" s="15">
        <v>48</v>
      </c>
      <c r="C564" s="55">
        <v>1</v>
      </c>
      <c r="D564">
        <f t="shared" si="70"/>
        <v>3</v>
      </c>
      <c r="E564">
        <f t="shared" si="66"/>
        <v>1008103</v>
      </c>
      <c r="F564">
        <f>INDEX(索引!$P$5:$AC$12,MATCH($D564,索引!$M$5:$M$12,0),MATCH(F$6,索引!$P$4:$AC$4,0))*ROUND(VLOOKUP($B564,原始数值!$A:$E,F$2,0)*VLOOKUP($C564,索引!$A:$D,2,0)*VLOOKUP(D564,索引!$M:$X,索引!$T$1,0),F$3)</f>
        <v>0</v>
      </c>
      <c r="G564">
        <f>INDEX(索引!$P$5:$AC$12,MATCH($D564,索引!$M$5:$M$12,0),MATCH(G$6,索引!$P$4:$AC$4,0))*ROUND(VLOOKUP($B564,原始数值!$A:$E,G$2,0)*VLOOKUP($C564,索引!$A:$D,2,0),G$3)</f>
        <v>0</v>
      </c>
      <c r="H564">
        <f>INDEX(索引!$P$5:$AC$12,MATCH($D564,索引!$M$5:$M$12,0),MATCH(H$6,索引!$P$4:$AC$4,0))*ROUND(VLOOKUP($B564,原始数值!$A:$E,H$2,0)*VLOOKUP($C564,索引!$A:$D,2,0),H$3)</f>
        <v>147</v>
      </c>
      <c r="I564">
        <f>INDEX(索引!$P$5:$AC$12,MATCH($D564,索引!$M$5:$M$12,0),MATCH(I$6,索引!$P$4:$AC$4,0))*ROUND(VLOOKUP($B564,原始数值!$A:$E,I$2,0)*VLOOKUP($C564,索引!$A:$D,2,0),I$3)</f>
        <v>0</v>
      </c>
      <c r="J564">
        <f>VLOOKUP($D564,索引!$M:$U,J$2,0)</f>
        <v>0</v>
      </c>
      <c r="K564">
        <f>VLOOKUP($D564,索引!$M:$X,K$2,0)*(VLOOKUP($C564,索引!$A:$I,K$2-5,0)/100)</f>
        <v>0</v>
      </c>
      <c r="L564">
        <f>VLOOKUP($D564,索引!$M:$X,L$2,0)*(VLOOKUP($C564,索引!$A:$I,L$2-5,0)/100)</f>
        <v>0</v>
      </c>
      <c r="M564">
        <f>VLOOKUP($D564,索引!$M:$Y,M$2,0)*(VLOOKUP($C564,索引!$A:$J,M$2-5,0)/100)</f>
        <v>0</v>
      </c>
      <c r="N564">
        <f>VLOOKUP($D564,索引!$M:$Z,N$2,0)*(VLOOKUP($C564,索引!$A:$K,N$2-5,0)/100)</f>
        <v>0</v>
      </c>
      <c r="P564">
        <f t="shared" si="65"/>
        <v>1048103</v>
      </c>
      <c r="Q564" t="str">
        <f t="shared" si="67"/>
        <v>EquipName_1048103</v>
      </c>
      <c r="R564" t="str">
        <f>INDEX(索引!$AF$5:$AI$29,MATCH($B564,索引!$AE$5:$AE$29,0),MATCH($C564,索引!$AF$4:$AI$4))&amp;VLOOKUP($D564,索引!$M$4:$N$12,2,0)</f>
        <v>熔岩头盔</v>
      </c>
      <c r="S564" t="str">
        <f>INDEX(索引!$AL$5:$AO$29,MATCH($B564,索引!$AK$5:$AK$29,0),MATCH($C564,索引!$AL$4:$AO$4))&amp;" "&amp;VLOOKUP($D564,索引!$M$4:$O$12,3,0)</f>
        <v>Lava Helmet</v>
      </c>
    </row>
    <row r="565" spans="1:19" x14ac:dyDescent="0.2">
      <c r="A565">
        <f t="shared" si="64"/>
        <v>1048104</v>
      </c>
      <c r="B565" s="15">
        <v>48</v>
      </c>
      <c r="C565" s="55">
        <v>1</v>
      </c>
      <c r="D565">
        <f t="shared" si="70"/>
        <v>4</v>
      </c>
      <c r="E565">
        <f t="shared" si="66"/>
        <v>1008104</v>
      </c>
      <c r="F565">
        <f>INDEX(索引!$P$5:$AC$12,MATCH($D565,索引!$M$5:$M$12,0),MATCH(F$6,索引!$P$4:$AC$4,0))*ROUND(VLOOKUP($B565,原始数值!$A:$E,F$2,0)*VLOOKUP($C565,索引!$A:$D,2,0)*VLOOKUP(D565,索引!$M:$X,索引!$T$1,0),F$3)</f>
        <v>0</v>
      </c>
      <c r="G565">
        <f>INDEX(索引!$P$5:$AC$12,MATCH($D565,索引!$M$5:$M$12,0),MATCH(G$6,索引!$P$4:$AC$4,0))*ROUND(VLOOKUP($B565,原始数值!$A:$E,G$2,0)*VLOOKUP($C565,索引!$A:$D,2,0),G$3)</f>
        <v>0</v>
      </c>
      <c r="H565">
        <f>INDEX(索引!$P$5:$AC$12,MATCH($D565,索引!$M$5:$M$12,0),MATCH(H$6,索引!$P$4:$AC$4,0))*ROUND(VLOOKUP($B565,原始数值!$A:$E,H$2,0)*VLOOKUP($C565,索引!$A:$D,2,0),H$3)</f>
        <v>0</v>
      </c>
      <c r="I565">
        <f>INDEX(索引!$P$5:$AC$12,MATCH($D565,索引!$M$5:$M$12,0),MATCH(I$6,索引!$P$4:$AC$4,0))*ROUND(VLOOKUP($B565,原始数值!$A:$E,I$2,0)*VLOOKUP($C565,索引!$A:$D,2,0),I$3)</f>
        <v>24</v>
      </c>
      <c r="J565">
        <f>VLOOKUP($D565,索引!$M:$U,J$2,0)</f>
        <v>0</v>
      </c>
      <c r="K565">
        <f>VLOOKUP($D565,索引!$M:$X,K$2,0)*(VLOOKUP($C565,索引!$A:$I,K$2-5,0)/100)</f>
        <v>0</v>
      </c>
      <c r="L565">
        <f>VLOOKUP($D565,索引!$M:$X,L$2,0)*(VLOOKUP($C565,索引!$A:$I,L$2-5,0)/100)</f>
        <v>0</v>
      </c>
      <c r="M565">
        <f>VLOOKUP($D565,索引!$M:$Y,M$2,0)*(VLOOKUP($C565,索引!$A:$J,M$2-5,0)/100)</f>
        <v>0</v>
      </c>
      <c r="N565">
        <f>VLOOKUP($D565,索引!$M:$Z,N$2,0)*(VLOOKUP($C565,索引!$A:$K,N$2-5,0)/100)</f>
        <v>0</v>
      </c>
      <c r="P565">
        <f t="shared" si="65"/>
        <v>1048104</v>
      </c>
      <c r="Q565" t="str">
        <f t="shared" si="67"/>
        <v>EquipName_1048104</v>
      </c>
      <c r="R565" t="str">
        <f>INDEX(索引!$AF$5:$AI$29,MATCH($B565,索引!$AE$5:$AE$29,0),MATCH($C565,索引!$AF$4:$AI$4))&amp;VLOOKUP($D565,索引!$M$4:$N$12,2,0)</f>
        <v>熔岩鞋子</v>
      </c>
      <c r="S565" t="str">
        <f>INDEX(索引!$AL$5:$AO$29,MATCH($B565,索引!$AK$5:$AK$29,0),MATCH($C565,索引!$AL$4:$AO$4))&amp;" "&amp;VLOOKUP($D565,索引!$M$4:$O$12,3,0)</f>
        <v>Lava Boots</v>
      </c>
    </row>
    <row r="566" spans="1:19" x14ac:dyDescent="0.2">
      <c r="A566">
        <f t="shared" si="64"/>
        <v>1048211</v>
      </c>
      <c r="B566" s="15">
        <v>48</v>
      </c>
      <c r="C566" s="14">
        <f t="shared" ref="C566:C583" si="71">C560+1</f>
        <v>2</v>
      </c>
      <c r="D566">
        <f t="shared" si="70"/>
        <v>11</v>
      </c>
      <c r="E566">
        <f t="shared" si="66"/>
        <v>1008211</v>
      </c>
      <c r="F566">
        <f>INDEX(索引!$P$5:$AC$12,MATCH($D566,索引!$M$5:$M$12,0),MATCH(F$6,索引!$P$4:$AC$4,0))*ROUND(VLOOKUP($B566,原始数值!$A:$E,F$2,0)*VLOOKUP($C566,索引!$A:$D,2,0)*VLOOKUP(D566,索引!$M:$X,索引!$T$1,0),F$3)</f>
        <v>99</v>
      </c>
      <c r="G566">
        <f>INDEX(索引!$P$5:$AC$12,MATCH($D566,索引!$M$5:$M$12,0),MATCH(G$6,索引!$P$4:$AC$4,0))*ROUND(VLOOKUP($B566,原始数值!$A:$E,G$2,0)*VLOOKUP($C566,索引!$A:$D,2,0),G$3)</f>
        <v>0</v>
      </c>
      <c r="H566">
        <f>INDEX(索引!$P$5:$AC$12,MATCH($D566,索引!$M$5:$M$12,0),MATCH(H$6,索引!$P$4:$AC$4,0))*ROUND(VLOOKUP($B566,原始数值!$A:$E,H$2,0)*VLOOKUP($C566,索引!$A:$D,2,0),H$3)</f>
        <v>0</v>
      </c>
      <c r="I566">
        <f>INDEX(索引!$P$5:$AC$12,MATCH($D566,索引!$M$5:$M$12,0),MATCH(I$6,索引!$P$4:$AC$4,0))*ROUND(VLOOKUP($B566,原始数值!$A:$E,I$2,0)*VLOOKUP($C566,索引!$A:$D,2,0),I$3)</f>
        <v>0</v>
      </c>
      <c r="J566">
        <f>VLOOKUP($D566,索引!$M:$U,J$2,0)</f>
        <v>2</v>
      </c>
      <c r="K566">
        <f>VLOOKUP($D566,索引!$M:$X,K$2,0)*(VLOOKUP($C566,索引!$A:$I,K$2-5,0)/100)</f>
        <v>0.15000000000000002</v>
      </c>
      <c r="L566">
        <f>VLOOKUP($D566,索引!$M:$X,L$2,0)*(VLOOKUP($C566,索引!$A:$I,L$2-5,0)/100)</f>
        <v>0</v>
      </c>
      <c r="M566">
        <f>VLOOKUP($D566,索引!$M:$Y,M$2,0)*(VLOOKUP($C566,索引!$A:$J,M$2-5,0)/100)</f>
        <v>0</v>
      </c>
      <c r="N566">
        <f>VLOOKUP($D566,索引!$M:$Z,N$2,0)*(VLOOKUP($C566,索引!$A:$K,N$2-5,0)/100)</f>
        <v>0</v>
      </c>
      <c r="P566">
        <f t="shared" si="65"/>
        <v>1048211</v>
      </c>
      <c r="Q566" t="str">
        <f t="shared" si="67"/>
        <v>EquipName_1048211</v>
      </c>
      <c r="R566" t="str">
        <f>INDEX(索引!$AF$5:$AI$29,MATCH($B566,索引!$AE$5:$AE$29,0),MATCH($C566,索引!$AF$4:$AI$4))&amp;VLOOKUP($D566,索引!$M$4:$N$12,2,0)</f>
        <v>熔岩剑</v>
      </c>
      <c r="S566" t="str">
        <f>INDEX(索引!$AL$5:$AO$29,MATCH($B566,索引!$AK$5:$AK$29,0),MATCH($C566,索引!$AL$4:$AO$4))&amp;" "&amp;VLOOKUP($D566,索引!$M$4:$O$12,3,0)</f>
        <v>Lava Sword</v>
      </c>
    </row>
    <row r="567" spans="1:19" x14ac:dyDescent="0.2">
      <c r="A567">
        <f t="shared" si="64"/>
        <v>1048212</v>
      </c>
      <c r="B567" s="15">
        <v>48</v>
      </c>
      <c r="C567" s="14">
        <f t="shared" si="71"/>
        <v>2</v>
      </c>
      <c r="D567">
        <f t="shared" si="70"/>
        <v>12</v>
      </c>
      <c r="E567">
        <f t="shared" si="66"/>
        <v>1008212</v>
      </c>
      <c r="F567">
        <f>INDEX(索引!$P$5:$AC$12,MATCH($D567,索引!$M$5:$M$12,0),MATCH(F$6,索引!$P$4:$AC$4,0))*ROUND(VLOOKUP($B567,原始数值!$A:$E,F$2,0)*VLOOKUP($C567,索引!$A:$D,2,0)*VLOOKUP(D567,索引!$M:$X,索引!$T$1,0),F$3)</f>
        <v>119</v>
      </c>
      <c r="G567">
        <f>INDEX(索引!$P$5:$AC$12,MATCH($D567,索引!$M$5:$M$12,0),MATCH(G$6,索引!$P$4:$AC$4,0))*ROUND(VLOOKUP($B567,原始数值!$A:$E,G$2,0)*VLOOKUP($C567,索引!$A:$D,2,0),G$3)</f>
        <v>0</v>
      </c>
      <c r="H567">
        <f>INDEX(索引!$P$5:$AC$12,MATCH($D567,索引!$M$5:$M$12,0),MATCH(H$6,索引!$P$4:$AC$4,0))*ROUND(VLOOKUP($B567,原始数值!$A:$E,H$2,0)*VLOOKUP($C567,索引!$A:$D,2,0),H$3)</f>
        <v>0</v>
      </c>
      <c r="I567">
        <f>INDEX(索引!$P$5:$AC$12,MATCH($D567,索引!$M$5:$M$12,0),MATCH(I$6,索引!$P$4:$AC$4,0))*ROUND(VLOOKUP($B567,原始数值!$A:$E,I$2,0)*VLOOKUP($C567,索引!$A:$D,2,0),I$3)</f>
        <v>0</v>
      </c>
      <c r="J567">
        <f>VLOOKUP($D567,索引!$M:$U,J$2,0)</f>
        <v>1</v>
      </c>
      <c r="K567">
        <f>VLOOKUP($D567,索引!$M:$X,K$2,0)*(VLOOKUP($C567,索引!$A:$I,K$2-5,0)/100)</f>
        <v>0</v>
      </c>
      <c r="L567">
        <f>VLOOKUP($D567,索引!$M:$X,L$2,0)*(VLOOKUP($C567,索引!$A:$I,L$2-5,0)/100)</f>
        <v>0</v>
      </c>
      <c r="M567">
        <f>VLOOKUP($D567,索引!$M:$Y,M$2,0)*(VLOOKUP($C567,索引!$A:$J,M$2-5,0)/100)</f>
        <v>36</v>
      </c>
      <c r="N567">
        <f>VLOOKUP($D567,索引!$M:$Z,N$2,0)*(VLOOKUP($C567,索引!$A:$K,N$2-5,0)/100)</f>
        <v>0</v>
      </c>
      <c r="P567">
        <f t="shared" si="65"/>
        <v>1048212</v>
      </c>
      <c r="Q567" t="str">
        <f t="shared" si="67"/>
        <v>EquipName_1048212</v>
      </c>
      <c r="R567" t="str">
        <f>INDEX(索引!$AF$5:$AI$29,MATCH($B567,索引!$AE$5:$AE$29,0),MATCH($C567,索引!$AF$4:$AI$4))&amp;VLOOKUP($D567,索引!$M$4:$N$12,2,0)</f>
        <v>熔岩杖</v>
      </c>
      <c r="S567" t="str">
        <f>INDEX(索引!$AL$5:$AO$29,MATCH($B567,索引!$AK$5:$AK$29,0),MATCH($C567,索引!$AL$4:$AO$4))&amp;" "&amp;VLOOKUP($D567,索引!$M$4:$O$12,3,0)</f>
        <v>Lava Staff</v>
      </c>
    </row>
    <row r="568" spans="1:19" x14ac:dyDescent="0.2">
      <c r="A568">
        <f t="shared" si="64"/>
        <v>1048213</v>
      </c>
      <c r="B568" s="15">
        <v>48</v>
      </c>
      <c r="C568" s="14">
        <f t="shared" si="71"/>
        <v>2</v>
      </c>
      <c r="D568">
        <f t="shared" si="70"/>
        <v>13</v>
      </c>
      <c r="E568">
        <f t="shared" si="66"/>
        <v>1008213</v>
      </c>
      <c r="F568">
        <f>INDEX(索引!$P$5:$AC$12,MATCH($D568,索引!$M$5:$M$12,0),MATCH(F$6,索引!$P$4:$AC$4,0))*ROUND(VLOOKUP($B568,原始数值!$A:$E,F$2,0)*VLOOKUP($C568,索引!$A:$D,2,0)*VLOOKUP(D568,索引!$M:$X,索引!$T$1,0),F$3)</f>
        <v>109</v>
      </c>
      <c r="G568">
        <f>INDEX(索引!$P$5:$AC$12,MATCH($D568,索引!$M$5:$M$12,0),MATCH(G$6,索引!$P$4:$AC$4,0))*ROUND(VLOOKUP($B568,原始数值!$A:$E,G$2,0)*VLOOKUP($C568,索引!$A:$D,2,0),G$3)</f>
        <v>0</v>
      </c>
      <c r="H568">
        <f>INDEX(索引!$P$5:$AC$12,MATCH($D568,索引!$M$5:$M$12,0),MATCH(H$6,索引!$P$4:$AC$4,0))*ROUND(VLOOKUP($B568,原始数值!$A:$E,H$2,0)*VLOOKUP($C568,索引!$A:$D,2,0),H$3)</f>
        <v>0</v>
      </c>
      <c r="I568">
        <f>INDEX(索引!$P$5:$AC$12,MATCH($D568,索引!$M$5:$M$12,0),MATCH(I$6,索引!$P$4:$AC$4,0))*ROUND(VLOOKUP($B568,原始数值!$A:$E,I$2,0)*VLOOKUP($C568,索引!$A:$D,2,0),I$3)</f>
        <v>0</v>
      </c>
      <c r="J568">
        <f>VLOOKUP($D568,索引!$M:$U,J$2,0)</f>
        <v>1.75</v>
      </c>
      <c r="K568">
        <f>VLOOKUP($D568,索引!$M:$X,K$2,0)*(VLOOKUP($C568,索引!$A:$I,K$2-5,0)/100)</f>
        <v>0</v>
      </c>
      <c r="L568">
        <f>VLOOKUP($D568,索引!$M:$X,L$2,0)*(VLOOKUP($C568,索引!$A:$I,L$2-5,0)/100)</f>
        <v>48</v>
      </c>
      <c r="M568">
        <f>VLOOKUP($D568,索引!$M:$Y,M$2,0)*(VLOOKUP($C568,索引!$A:$J,M$2-5,0)/100)</f>
        <v>0</v>
      </c>
      <c r="N568">
        <f>VLOOKUP($D568,索引!$M:$Z,N$2,0)*(VLOOKUP($C568,索引!$A:$K,N$2-5,0)/100)</f>
        <v>0</v>
      </c>
      <c r="P568">
        <f t="shared" si="65"/>
        <v>1048213</v>
      </c>
      <c r="Q568" t="str">
        <f t="shared" si="67"/>
        <v>EquipName_1048213</v>
      </c>
      <c r="R568" t="str">
        <f>INDEX(索引!$AF$5:$AI$29,MATCH($B568,索引!$AE$5:$AE$29,0),MATCH($C568,索引!$AF$4:$AI$4))&amp;VLOOKUP($D568,索引!$M$4:$N$12,2,0)</f>
        <v>熔岩弓</v>
      </c>
      <c r="S568" t="str">
        <f>INDEX(索引!$AL$5:$AO$29,MATCH($B568,索引!$AK$5:$AK$29,0),MATCH($C568,索引!$AL$4:$AO$4))&amp;" "&amp;VLOOKUP($D568,索引!$M$4:$O$12,3,0)</f>
        <v>Lava Bow</v>
      </c>
    </row>
    <row r="569" spans="1:19" x14ac:dyDescent="0.2">
      <c r="A569">
        <f t="shared" si="64"/>
        <v>1048202</v>
      </c>
      <c r="B569" s="15">
        <v>48</v>
      </c>
      <c r="C569" s="14">
        <f t="shared" si="71"/>
        <v>2</v>
      </c>
      <c r="D569">
        <f t="shared" si="70"/>
        <v>2</v>
      </c>
      <c r="E569">
        <f t="shared" si="66"/>
        <v>1008202</v>
      </c>
      <c r="F569">
        <f>INDEX(索引!$P$5:$AC$12,MATCH($D569,索引!$M$5:$M$12,0),MATCH(F$6,索引!$P$4:$AC$4,0))*ROUND(VLOOKUP($B569,原始数值!$A:$E,F$2,0)*VLOOKUP($C569,索引!$A:$D,2,0)*VLOOKUP(D569,索引!$M:$X,索引!$T$1,0),F$3)</f>
        <v>0</v>
      </c>
      <c r="G569">
        <f>INDEX(索引!$P$5:$AC$12,MATCH($D569,索引!$M$5:$M$12,0),MATCH(G$6,索引!$P$4:$AC$4,0))*ROUND(VLOOKUP($B569,原始数值!$A:$E,G$2,0)*VLOOKUP($C569,索引!$A:$D,2,0),G$3)</f>
        <v>520</v>
      </c>
      <c r="H569">
        <f>INDEX(索引!$P$5:$AC$12,MATCH($D569,索引!$M$5:$M$12,0),MATCH(H$6,索引!$P$4:$AC$4,0))*ROUND(VLOOKUP($B569,原始数值!$A:$E,H$2,0)*VLOOKUP($C569,索引!$A:$D,2,0),H$3)</f>
        <v>0</v>
      </c>
      <c r="I569">
        <f>INDEX(索引!$P$5:$AC$12,MATCH($D569,索引!$M$5:$M$12,0),MATCH(I$6,索引!$P$4:$AC$4,0))*ROUND(VLOOKUP($B569,原始数值!$A:$E,I$2,0)*VLOOKUP($C569,索引!$A:$D,2,0),I$3)</f>
        <v>0</v>
      </c>
      <c r="J569">
        <f>VLOOKUP($D569,索引!$M:$U,J$2,0)</f>
        <v>0</v>
      </c>
      <c r="K569">
        <f>VLOOKUP($D569,索引!$M:$X,K$2,0)*(VLOOKUP($C569,索引!$A:$I,K$2-5,0)/100)</f>
        <v>0</v>
      </c>
      <c r="L569">
        <f>VLOOKUP($D569,索引!$M:$X,L$2,0)*(VLOOKUP($C569,索引!$A:$I,L$2-5,0)/100)</f>
        <v>0</v>
      </c>
      <c r="M569">
        <f>VLOOKUP($D569,索引!$M:$Y,M$2,0)*(VLOOKUP($C569,索引!$A:$J,M$2-5,0)/100)</f>
        <v>0</v>
      </c>
      <c r="N569">
        <f>VLOOKUP($D569,索引!$M:$Z,N$2,0)*(VLOOKUP($C569,索引!$A:$K,N$2-5,0)/100)</f>
        <v>0</v>
      </c>
      <c r="P569">
        <f t="shared" si="65"/>
        <v>1048202</v>
      </c>
      <c r="Q569" t="str">
        <f t="shared" si="67"/>
        <v>EquipName_1048202</v>
      </c>
      <c r="R569" t="str">
        <f>INDEX(索引!$AF$5:$AI$29,MATCH($B569,索引!$AE$5:$AE$29,0),MATCH($C569,索引!$AF$4:$AI$4))&amp;VLOOKUP($D569,索引!$M$4:$N$12,2,0)</f>
        <v>熔岩护甲</v>
      </c>
      <c r="S569" t="str">
        <f>INDEX(索引!$AL$5:$AO$29,MATCH($B569,索引!$AK$5:$AK$29,0),MATCH($C569,索引!$AL$4:$AO$4))&amp;" "&amp;VLOOKUP($D569,索引!$M$4:$O$12,3,0)</f>
        <v>Lava Armor</v>
      </c>
    </row>
    <row r="570" spans="1:19" x14ac:dyDescent="0.2">
      <c r="A570">
        <f t="shared" si="64"/>
        <v>1048203</v>
      </c>
      <c r="B570" s="15">
        <v>48</v>
      </c>
      <c r="C570" s="14">
        <f t="shared" si="71"/>
        <v>2</v>
      </c>
      <c r="D570">
        <f t="shared" si="70"/>
        <v>3</v>
      </c>
      <c r="E570">
        <f t="shared" si="66"/>
        <v>1008203</v>
      </c>
      <c r="F570">
        <f>INDEX(索引!$P$5:$AC$12,MATCH($D570,索引!$M$5:$M$12,0),MATCH(F$6,索引!$P$4:$AC$4,0))*ROUND(VLOOKUP($B570,原始数值!$A:$E,F$2,0)*VLOOKUP($C570,索引!$A:$D,2,0)*VLOOKUP(D570,索引!$M:$X,索引!$T$1,0),F$3)</f>
        <v>0</v>
      </c>
      <c r="G570">
        <f>INDEX(索引!$P$5:$AC$12,MATCH($D570,索引!$M$5:$M$12,0),MATCH(G$6,索引!$P$4:$AC$4,0))*ROUND(VLOOKUP($B570,原始数值!$A:$E,G$2,0)*VLOOKUP($C570,索引!$A:$D,2,0),G$3)</f>
        <v>0</v>
      </c>
      <c r="H570">
        <f>INDEX(索引!$P$5:$AC$12,MATCH($D570,索引!$M$5:$M$12,0),MATCH(H$6,索引!$P$4:$AC$4,0))*ROUND(VLOOKUP($B570,原始数值!$A:$E,H$2,0)*VLOOKUP($C570,索引!$A:$D,2,0),H$3)</f>
        <v>294</v>
      </c>
      <c r="I570">
        <f>INDEX(索引!$P$5:$AC$12,MATCH($D570,索引!$M$5:$M$12,0),MATCH(I$6,索引!$P$4:$AC$4,0))*ROUND(VLOOKUP($B570,原始数值!$A:$E,I$2,0)*VLOOKUP($C570,索引!$A:$D,2,0),I$3)</f>
        <v>0</v>
      </c>
      <c r="J570">
        <f>VLOOKUP($D570,索引!$M:$U,J$2,0)</f>
        <v>0</v>
      </c>
      <c r="K570">
        <f>VLOOKUP($D570,索引!$M:$X,K$2,0)*(VLOOKUP($C570,索引!$A:$I,K$2-5,0)/100)</f>
        <v>0</v>
      </c>
      <c r="L570">
        <f>VLOOKUP($D570,索引!$M:$X,L$2,0)*(VLOOKUP($C570,索引!$A:$I,L$2-5,0)/100)</f>
        <v>0</v>
      </c>
      <c r="M570">
        <f>VLOOKUP($D570,索引!$M:$Y,M$2,0)*(VLOOKUP($C570,索引!$A:$J,M$2-5,0)/100)</f>
        <v>0</v>
      </c>
      <c r="N570">
        <f>VLOOKUP($D570,索引!$M:$Z,N$2,0)*(VLOOKUP($C570,索引!$A:$K,N$2-5,0)/100)</f>
        <v>0</v>
      </c>
      <c r="P570">
        <f t="shared" si="65"/>
        <v>1048203</v>
      </c>
      <c r="Q570" t="str">
        <f t="shared" si="67"/>
        <v>EquipName_1048203</v>
      </c>
      <c r="R570" t="str">
        <f>INDEX(索引!$AF$5:$AI$29,MATCH($B570,索引!$AE$5:$AE$29,0),MATCH($C570,索引!$AF$4:$AI$4))&amp;VLOOKUP($D570,索引!$M$4:$N$12,2,0)</f>
        <v>熔岩头盔</v>
      </c>
      <c r="S570" t="str">
        <f>INDEX(索引!$AL$5:$AO$29,MATCH($B570,索引!$AK$5:$AK$29,0),MATCH($C570,索引!$AL$4:$AO$4))&amp;" "&amp;VLOOKUP($D570,索引!$M$4:$O$12,3,0)</f>
        <v>Lava Helmet</v>
      </c>
    </row>
    <row r="571" spans="1:19" x14ac:dyDescent="0.2">
      <c r="A571">
        <f t="shared" si="64"/>
        <v>1048204</v>
      </c>
      <c r="B571" s="15">
        <v>48</v>
      </c>
      <c r="C571" s="14">
        <f t="shared" si="71"/>
        <v>2</v>
      </c>
      <c r="D571">
        <f t="shared" si="70"/>
        <v>4</v>
      </c>
      <c r="E571">
        <f t="shared" si="66"/>
        <v>1008204</v>
      </c>
      <c r="F571">
        <f>INDEX(索引!$P$5:$AC$12,MATCH($D571,索引!$M$5:$M$12,0),MATCH(F$6,索引!$P$4:$AC$4,0))*ROUND(VLOOKUP($B571,原始数值!$A:$E,F$2,0)*VLOOKUP($C571,索引!$A:$D,2,0)*VLOOKUP(D571,索引!$M:$X,索引!$T$1,0),F$3)</f>
        <v>0</v>
      </c>
      <c r="G571">
        <f>INDEX(索引!$P$5:$AC$12,MATCH($D571,索引!$M$5:$M$12,0),MATCH(G$6,索引!$P$4:$AC$4,0))*ROUND(VLOOKUP($B571,原始数值!$A:$E,G$2,0)*VLOOKUP($C571,索引!$A:$D,2,0),G$3)</f>
        <v>0</v>
      </c>
      <c r="H571">
        <f>INDEX(索引!$P$5:$AC$12,MATCH($D571,索引!$M$5:$M$12,0),MATCH(H$6,索引!$P$4:$AC$4,0))*ROUND(VLOOKUP($B571,原始数值!$A:$E,H$2,0)*VLOOKUP($C571,索引!$A:$D,2,0),H$3)</f>
        <v>0</v>
      </c>
      <c r="I571">
        <f>INDEX(索引!$P$5:$AC$12,MATCH($D571,索引!$M$5:$M$12,0),MATCH(I$6,索引!$P$4:$AC$4,0))*ROUND(VLOOKUP($B571,原始数值!$A:$E,I$2,0)*VLOOKUP($C571,索引!$A:$D,2,0),I$3)</f>
        <v>48</v>
      </c>
      <c r="J571">
        <f>VLOOKUP($D571,索引!$M:$U,J$2,0)</f>
        <v>0</v>
      </c>
      <c r="K571">
        <f>VLOOKUP($D571,索引!$M:$X,K$2,0)*(VLOOKUP($C571,索引!$A:$I,K$2-5,0)/100)</f>
        <v>0</v>
      </c>
      <c r="L571">
        <f>VLOOKUP($D571,索引!$M:$X,L$2,0)*(VLOOKUP($C571,索引!$A:$I,L$2-5,0)/100)</f>
        <v>0</v>
      </c>
      <c r="M571">
        <f>VLOOKUP($D571,索引!$M:$Y,M$2,0)*(VLOOKUP($C571,索引!$A:$J,M$2-5,0)/100)</f>
        <v>0</v>
      </c>
      <c r="N571">
        <f>VLOOKUP($D571,索引!$M:$Z,N$2,0)*(VLOOKUP($C571,索引!$A:$K,N$2-5,0)/100)</f>
        <v>0</v>
      </c>
      <c r="P571">
        <f t="shared" si="65"/>
        <v>1048204</v>
      </c>
      <c r="Q571" t="str">
        <f t="shared" si="67"/>
        <v>EquipName_1048204</v>
      </c>
      <c r="R571" t="str">
        <f>INDEX(索引!$AF$5:$AI$29,MATCH($B571,索引!$AE$5:$AE$29,0),MATCH($C571,索引!$AF$4:$AI$4))&amp;VLOOKUP($D571,索引!$M$4:$N$12,2,0)</f>
        <v>熔岩鞋子</v>
      </c>
      <c r="S571" t="str">
        <f>INDEX(索引!$AL$5:$AO$29,MATCH($B571,索引!$AK$5:$AK$29,0),MATCH($C571,索引!$AL$4:$AO$4))&amp;" "&amp;VLOOKUP($D571,索引!$M$4:$O$12,3,0)</f>
        <v>Lava Boots</v>
      </c>
    </row>
    <row r="572" spans="1:19" x14ac:dyDescent="0.2">
      <c r="A572">
        <f t="shared" si="64"/>
        <v>1048311</v>
      </c>
      <c r="B572" s="15">
        <v>48</v>
      </c>
      <c r="C572" s="30">
        <f t="shared" si="71"/>
        <v>3</v>
      </c>
      <c r="D572">
        <f t="shared" si="70"/>
        <v>11</v>
      </c>
      <c r="E572">
        <f t="shared" si="66"/>
        <v>1008311</v>
      </c>
      <c r="F572">
        <f>INDEX(索引!$P$5:$AC$12,MATCH($D572,索引!$M$5:$M$12,0),MATCH(F$6,索引!$P$4:$AC$4,0))*ROUND(VLOOKUP($B572,原始数值!$A:$E,F$2,0)*VLOOKUP($C572,索引!$A:$D,2,0)*VLOOKUP(D572,索引!$M:$X,索引!$T$1,0),F$3)</f>
        <v>149</v>
      </c>
      <c r="G572">
        <f>INDEX(索引!$P$5:$AC$12,MATCH($D572,索引!$M$5:$M$12,0),MATCH(G$6,索引!$P$4:$AC$4,0))*ROUND(VLOOKUP($B572,原始数值!$A:$E,G$2,0)*VLOOKUP($C572,索引!$A:$D,2,0),G$3)</f>
        <v>0</v>
      </c>
      <c r="H572">
        <f>INDEX(索引!$P$5:$AC$12,MATCH($D572,索引!$M$5:$M$12,0),MATCH(H$6,索引!$P$4:$AC$4,0))*ROUND(VLOOKUP($B572,原始数值!$A:$E,H$2,0)*VLOOKUP($C572,索引!$A:$D,2,0),H$3)</f>
        <v>0</v>
      </c>
      <c r="I572">
        <f>INDEX(索引!$P$5:$AC$12,MATCH($D572,索引!$M$5:$M$12,0),MATCH(I$6,索引!$P$4:$AC$4,0))*ROUND(VLOOKUP($B572,原始数值!$A:$E,I$2,0)*VLOOKUP($C572,索引!$A:$D,2,0),I$3)</f>
        <v>0</v>
      </c>
      <c r="J572">
        <f>VLOOKUP($D572,索引!$M:$U,J$2,0)</f>
        <v>2</v>
      </c>
      <c r="K572">
        <f>VLOOKUP($D572,索引!$M:$X,K$2,0)*(VLOOKUP($C572,索引!$A:$I,K$2-5,0)/100)</f>
        <v>0.2</v>
      </c>
      <c r="L572">
        <f>VLOOKUP($D572,索引!$M:$X,L$2,0)*(VLOOKUP($C572,索引!$A:$I,L$2-5,0)/100)</f>
        <v>0</v>
      </c>
      <c r="M572">
        <f>VLOOKUP($D572,索引!$M:$Y,M$2,0)*(VLOOKUP($C572,索引!$A:$J,M$2-5,0)/100)</f>
        <v>0</v>
      </c>
      <c r="N572">
        <f>VLOOKUP($D572,索引!$M:$Z,N$2,0)*(VLOOKUP($C572,索引!$A:$K,N$2-5,0)/100)</f>
        <v>0</v>
      </c>
      <c r="P572">
        <f t="shared" si="65"/>
        <v>1048311</v>
      </c>
      <c r="Q572" t="str">
        <f t="shared" si="67"/>
        <v>EquipName_1048311</v>
      </c>
      <c r="R572" t="str">
        <f>INDEX(索引!$AF$5:$AI$29,MATCH($B572,索引!$AE$5:$AE$29,0),MATCH($C572,索引!$AF$4:$AI$4))&amp;VLOOKUP($D572,索引!$M$4:$N$12,2,0)</f>
        <v>熔岩剑</v>
      </c>
      <c r="S572" t="str">
        <f>INDEX(索引!$AL$5:$AO$29,MATCH($B572,索引!$AK$5:$AK$29,0),MATCH($C572,索引!$AL$4:$AO$4))&amp;" "&amp;VLOOKUP($D572,索引!$M$4:$O$12,3,0)</f>
        <v>Lava Sword</v>
      </c>
    </row>
    <row r="573" spans="1:19" x14ac:dyDescent="0.2">
      <c r="A573">
        <f t="shared" si="64"/>
        <v>1048312</v>
      </c>
      <c r="B573" s="15">
        <v>48</v>
      </c>
      <c r="C573" s="30">
        <f t="shared" si="71"/>
        <v>3</v>
      </c>
      <c r="D573">
        <f t="shared" si="70"/>
        <v>12</v>
      </c>
      <c r="E573">
        <f t="shared" si="66"/>
        <v>1008312</v>
      </c>
      <c r="F573">
        <f>INDEX(索引!$P$5:$AC$12,MATCH($D573,索引!$M$5:$M$12,0),MATCH(F$6,索引!$P$4:$AC$4,0))*ROUND(VLOOKUP($B573,原始数值!$A:$E,F$2,0)*VLOOKUP($C573,索引!$A:$D,2,0)*VLOOKUP(D573,索引!$M:$X,索引!$T$1,0),F$3)</f>
        <v>178</v>
      </c>
      <c r="G573">
        <f>INDEX(索引!$P$5:$AC$12,MATCH($D573,索引!$M$5:$M$12,0),MATCH(G$6,索引!$P$4:$AC$4,0))*ROUND(VLOOKUP($B573,原始数值!$A:$E,G$2,0)*VLOOKUP($C573,索引!$A:$D,2,0),G$3)</f>
        <v>0</v>
      </c>
      <c r="H573">
        <f>INDEX(索引!$P$5:$AC$12,MATCH($D573,索引!$M$5:$M$12,0),MATCH(H$6,索引!$P$4:$AC$4,0))*ROUND(VLOOKUP($B573,原始数值!$A:$E,H$2,0)*VLOOKUP($C573,索引!$A:$D,2,0),H$3)</f>
        <v>0</v>
      </c>
      <c r="I573">
        <f>INDEX(索引!$P$5:$AC$12,MATCH($D573,索引!$M$5:$M$12,0),MATCH(I$6,索引!$P$4:$AC$4,0))*ROUND(VLOOKUP($B573,原始数值!$A:$E,I$2,0)*VLOOKUP($C573,索引!$A:$D,2,0),I$3)</f>
        <v>0</v>
      </c>
      <c r="J573">
        <f>VLOOKUP($D573,索引!$M:$U,J$2,0)</f>
        <v>1</v>
      </c>
      <c r="K573">
        <f>VLOOKUP($D573,索引!$M:$X,K$2,0)*(VLOOKUP($C573,索引!$A:$I,K$2-5,0)/100)</f>
        <v>0</v>
      </c>
      <c r="L573">
        <f>VLOOKUP($D573,索引!$M:$X,L$2,0)*(VLOOKUP($C573,索引!$A:$I,L$2-5,0)/100)</f>
        <v>0</v>
      </c>
      <c r="M573">
        <f>VLOOKUP($D573,索引!$M:$Y,M$2,0)*(VLOOKUP($C573,索引!$A:$J,M$2-5,0)/100)</f>
        <v>42</v>
      </c>
      <c r="N573">
        <f>VLOOKUP($D573,索引!$M:$Z,N$2,0)*(VLOOKUP($C573,索引!$A:$K,N$2-5,0)/100)</f>
        <v>0</v>
      </c>
      <c r="P573">
        <f t="shared" si="65"/>
        <v>1048312</v>
      </c>
      <c r="Q573" t="str">
        <f t="shared" si="67"/>
        <v>EquipName_1048312</v>
      </c>
      <c r="R573" t="str">
        <f>INDEX(索引!$AF$5:$AI$29,MATCH($B573,索引!$AE$5:$AE$29,0),MATCH($C573,索引!$AF$4:$AI$4))&amp;VLOOKUP($D573,索引!$M$4:$N$12,2,0)</f>
        <v>熔岩杖</v>
      </c>
      <c r="S573" t="str">
        <f>INDEX(索引!$AL$5:$AO$29,MATCH($B573,索引!$AK$5:$AK$29,0),MATCH($C573,索引!$AL$4:$AO$4))&amp;" "&amp;VLOOKUP($D573,索引!$M$4:$O$12,3,0)</f>
        <v>Lava Staff</v>
      </c>
    </row>
    <row r="574" spans="1:19" x14ac:dyDescent="0.2">
      <c r="A574">
        <f t="shared" si="64"/>
        <v>1048313</v>
      </c>
      <c r="B574" s="15">
        <v>48</v>
      </c>
      <c r="C574" s="30">
        <f t="shared" si="71"/>
        <v>3</v>
      </c>
      <c r="D574">
        <f t="shared" si="70"/>
        <v>13</v>
      </c>
      <c r="E574">
        <f t="shared" si="66"/>
        <v>1008313</v>
      </c>
      <c r="F574">
        <f>INDEX(索引!$P$5:$AC$12,MATCH($D574,索引!$M$5:$M$12,0),MATCH(F$6,索引!$P$4:$AC$4,0))*ROUND(VLOOKUP($B574,原始数值!$A:$E,F$2,0)*VLOOKUP($C574,索引!$A:$D,2,0)*VLOOKUP(D574,索引!$M:$X,索引!$T$1,0),F$3)</f>
        <v>163</v>
      </c>
      <c r="G574">
        <f>INDEX(索引!$P$5:$AC$12,MATCH($D574,索引!$M$5:$M$12,0),MATCH(G$6,索引!$P$4:$AC$4,0))*ROUND(VLOOKUP($B574,原始数值!$A:$E,G$2,0)*VLOOKUP($C574,索引!$A:$D,2,0),G$3)</f>
        <v>0</v>
      </c>
      <c r="H574">
        <f>INDEX(索引!$P$5:$AC$12,MATCH($D574,索引!$M$5:$M$12,0),MATCH(H$6,索引!$P$4:$AC$4,0))*ROUND(VLOOKUP($B574,原始数值!$A:$E,H$2,0)*VLOOKUP($C574,索引!$A:$D,2,0),H$3)</f>
        <v>0</v>
      </c>
      <c r="I574">
        <f>INDEX(索引!$P$5:$AC$12,MATCH($D574,索引!$M$5:$M$12,0),MATCH(I$6,索引!$P$4:$AC$4,0))*ROUND(VLOOKUP($B574,原始数值!$A:$E,I$2,0)*VLOOKUP($C574,索引!$A:$D,2,0),I$3)</f>
        <v>0</v>
      </c>
      <c r="J574">
        <f>VLOOKUP($D574,索引!$M:$U,J$2,0)</f>
        <v>1.75</v>
      </c>
      <c r="K574">
        <f>VLOOKUP($D574,索引!$M:$X,K$2,0)*(VLOOKUP($C574,索引!$A:$I,K$2-5,0)/100)</f>
        <v>0</v>
      </c>
      <c r="L574">
        <f>VLOOKUP($D574,索引!$M:$X,L$2,0)*(VLOOKUP($C574,索引!$A:$I,L$2-5,0)/100)</f>
        <v>56</v>
      </c>
      <c r="M574">
        <f>VLOOKUP($D574,索引!$M:$Y,M$2,0)*(VLOOKUP($C574,索引!$A:$J,M$2-5,0)/100)</f>
        <v>0</v>
      </c>
      <c r="N574">
        <f>VLOOKUP($D574,索引!$M:$Z,N$2,0)*(VLOOKUP($C574,索引!$A:$K,N$2-5,0)/100)</f>
        <v>0</v>
      </c>
      <c r="P574">
        <f t="shared" si="65"/>
        <v>1048313</v>
      </c>
      <c r="Q574" t="str">
        <f t="shared" si="67"/>
        <v>EquipName_1048313</v>
      </c>
      <c r="R574" t="str">
        <f>INDEX(索引!$AF$5:$AI$29,MATCH($B574,索引!$AE$5:$AE$29,0),MATCH($C574,索引!$AF$4:$AI$4))&amp;VLOOKUP($D574,索引!$M$4:$N$12,2,0)</f>
        <v>熔岩弓</v>
      </c>
      <c r="S574" t="str">
        <f>INDEX(索引!$AL$5:$AO$29,MATCH($B574,索引!$AK$5:$AK$29,0),MATCH($C574,索引!$AL$4:$AO$4))&amp;" "&amp;VLOOKUP($D574,索引!$M$4:$O$12,3,0)</f>
        <v>Lava Bow</v>
      </c>
    </row>
    <row r="575" spans="1:19" x14ac:dyDescent="0.2">
      <c r="A575">
        <f t="shared" si="64"/>
        <v>1048302</v>
      </c>
      <c r="B575" s="15">
        <v>48</v>
      </c>
      <c r="C575" s="30">
        <f t="shared" si="71"/>
        <v>3</v>
      </c>
      <c r="D575">
        <f t="shared" si="70"/>
        <v>2</v>
      </c>
      <c r="E575">
        <f t="shared" si="66"/>
        <v>1008302</v>
      </c>
      <c r="F575">
        <f>INDEX(索引!$P$5:$AC$12,MATCH($D575,索引!$M$5:$M$12,0),MATCH(F$6,索引!$P$4:$AC$4,0))*ROUND(VLOOKUP($B575,原始数值!$A:$E,F$2,0)*VLOOKUP($C575,索引!$A:$D,2,0)*VLOOKUP(D575,索引!$M:$X,索引!$T$1,0),F$3)</f>
        <v>0</v>
      </c>
      <c r="G575">
        <f>INDEX(索引!$P$5:$AC$12,MATCH($D575,索引!$M$5:$M$12,0),MATCH(G$6,索引!$P$4:$AC$4,0))*ROUND(VLOOKUP($B575,原始数值!$A:$E,G$2,0)*VLOOKUP($C575,索引!$A:$D,2,0),G$3)</f>
        <v>780</v>
      </c>
      <c r="H575">
        <f>INDEX(索引!$P$5:$AC$12,MATCH($D575,索引!$M$5:$M$12,0),MATCH(H$6,索引!$P$4:$AC$4,0))*ROUND(VLOOKUP($B575,原始数值!$A:$E,H$2,0)*VLOOKUP($C575,索引!$A:$D,2,0),H$3)</f>
        <v>0</v>
      </c>
      <c r="I575">
        <f>INDEX(索引!$P$5:$AC$12,MATCH($D575,索引!$M$5:$M$12,0),MATCH(I$6,索引!$P$4:$AC$4,0))*ROUND(VLOOKUP($B575,原始数值!$A:$E,I$2,0)*VLOOKUP($C575,索引!$A:$D,2,0),I$3)</f>
        <v>0</v>
      </c>
      <c r="J575">
        <f>VLOOKUP($D575,索引!$M:$U,J$2,0)</f>
        <v>0</v>
      </c>
      <c r="K575">
        <f>VLOOKUP($D575,索引!$M:$X,K$2,0)*(VLOOKUP($C575,索引!$A:$I,K$2-5,0)/100)</f>
        <v>0</v>
      </c>
      <c r="L575">
        <f>VLOOKUP($D575,索引!$M:$X,L$2,0)*(VLOOKUP($C575,索引!$A:$I,L$2-5,0)/100)</f>
        <v>0</v>
      </c>
      <c r="M575">
        <f>VLOOKUP($D575,索引!$M:$Y,M$2,0)*(VLOOKUP($C575,索引!$A:$J,M$2-5,0)/100)</f>
        <v>0</v>
      </c>
      <c r="N575">
        <f>VLOOKUP($D575,索引!$M:$Z,N$2,0)*(VLOOKUP($C575,索引!$A:$K,N$2-5,0)/100)</f>
        <v>0</v>
      </c>
      <c r="P575">
        <f t="shared" si="65"/>
        <v>1048302</v>
      </c>
      <c r="Q575" t="str">
        <f t="shared" si="67"/>
        <v>EquipName_1048302</v>
      </c>
      <c r="R575" t="str">
        <f>INDEX(索引!$AF$5:$AI$29,MATCH($B575,索引!$AE$5:$AE$29,0),MATCH($C575,索引!$AF$4:$AI$4))&amp;VLOOKUP($D575,索引!$M$4:$N$12,2,0)</f>
        <v>熔岩护甲</v>
      </c>
      <c r="S575" t="str">
        <f>INDEX(索引!$AL$5:$AO$29,MATCH($B575,索引!$AK$5:$AK$29,0),MATCH($C575,索引!$AL$4:$AO$4))&amp;" "&amp;VLOOKUP($D575,索引!$M$4:$O$12,3,0)</f>
        <v>Lava Armor</v>
      </c>
    </row>
    <row r="576" spans="1:19" x14ac:dyDescent="0.2">
      <c r="A576">
        <f t="shared" si="64"/>
        <v>1048303</v>
      </c>
      <c r="B576" s="15">
        <v>48</v>
      </c>
      <c r="C576" s="30">
        <f t="shared" si="71"/>
        <v>3</v>
      </c>
      <c r="D576">
        <f t="shared" si="70"/>
        <v>3</v>
      </c>
      <c r="E576">
        <f t="shared" si="66"/>
        <v>1008303</v>
      </c>
      <c r="F576">
        <f>INDEX(索引!$P$5:$AC$12,MATCH($D576,索引!$M$5:$M$12,0),MATCH(F$6,索引!$P$4:$AC$4,0))*ROUND(VLOOKUP($B576,原始数值!$A:$E,F$2,0)*VLOOKUP($C576,索引!$A:$D,2,0)*VLOOKUP(D576,索引!$M:$X,索引!$T$1,0),F$3)</f>
        <v>0</v>
      </c>
      <c r="G576">
        <f>INDEX(索引!$P$5:$AC$12,MATCH($D576,索引!$M$5:$M$12,0),MATCH(G$6,索引!$P$4:$AC$4,0))*ROUND(VLOOKUP($B576,原始数值!$A:$E,G$2,0)*VLOOKUP($C576,索引!$A:$D,2,0),G$3)</f>
        <v>0</v>
      </c>
      <c r="H576">
        <f>INDEX(索引!$P$5:$AC$12,MATCH($D576,索引!$M$5:$M$12,0),MATCH(H$6,索引!$P$4:$AC$4,0))*ROUND(VLOOKUP($B576,原始数值!$A:$E,H$2,0)*VLOOKUP($C576,索引!$A:$D,2,0),H$3)</f>
        <v>441</v>
      </c>
      <c r="I576">
        <f>INDEX(索引!$P$5:$AC$12,MATCH($D576,索引!$M$5:$M$12,0),MATCH(I$6,索引!$P$4:$AC$4,0))*ROUND(VLOOKUP($B576,原始数值!$A:$E,I$2,0)*VLOOKUP($C576,索引!$A:$D,2,0),I$3)</f>
        <v>0</v>
      </c>
      <c r="J576">
        <f>VLOOKUP($D576,索引!$M:$U,J$2,0)</f>
        <v>0</v>
      </c>
      <c r="K576">
        <f>VLOOKUP($D576,索引!$M:$X,K$2,0)*(VLOOKUP($C576,索引!$A:$I,K$2-5,0)/100)</f>
        <v>0</v>
      </c>
      <c r="L576">
        <f>VLOOKUP($D576,索引!$M:$X,L$2,0)*(VLOOKUP($C576,索引!$A:$I,L$2-5,0)/100)</f>
        <v>0</v>
      </c>
      <c r="M576">
        <f>VLOOKUP($D576,索引!$M:$Y,M$2,0)*(VLOOKUP($C576,索引!$A:$J,M$2-5,0)/100)</f>
        <v>0</v>
      </c>
      <c r="N576">
        <f>VLOOKUP($D576,索引!$M:$Z,N$2,0)*(VLOOKUP($C576,索引!$A:$K,N$2-5,0)/100)</f>
        <v>0</v>
      </c>
      <c r="P576">
        <f t="shared" si="65"/>
        <v>1048303</v>
      </c>
      <c r="Q576" t="str">
        <f t="shared" si="67"/>
        <v>EquipName_1048303</v>
      </c>
      <c r="R576" t="str">
        <f>INDEX(索引!$AF$5:$AI$29,MATCH($B576,索引!$AE$5:$AE$29,0),MATCH($C576,索引!$AF$4:$AI$4))&amp;VLOOKUP($D576,索引!$M$4:$N$12,2,0)</f>
        <v>熔岩头盔</v>
      </c>
      <c r="S576" t="str">
        <f>INDEX(索引!$AL$5:$AO$29,MATCH($B576,索引!$AK$5:$AK$29,0),MATCH($C576,索引!$AL$4:$AO$4))&amp;" "&amp;VLOOKUP($D576,索引!$M$4:$O$12,3,0)</f>
        <v>Lava Helmet</v>
      </c>
    </row>
    <row r="577" spans="1:19" x14ac:dyDescent="0.2">
      <c r="A577">
        <f t="shared" si="64"/>
        <v>1048304</v>
      </c>
      <c r="B577" s="15">
        <v>48</v>
      </c>
      <c r="C577" s="30">
        <f t="shared" si="71"/>
        <v>3</v>
      </c>
      <c r="D577">
        <f t="shared" si="70"/>
        <v>4</v>
      </c>
      <c r="E577">
        <f t="shared" si="66"/>
        <v>1008304</v>
      </c>
      <c r="F577">
        <f>INDEX(索引!$P$5:$AC$12,MATCH($D577,索引!$M$5:$M$12,0),MATCH(F$6,索引!$P$4:$AC$4,0))*ROUND(VLOOKUP($B577,原始数值!$A:$E,F$2,0)*VLOOKUP($C577,索引!$A:$D,2,0)*VLOOKUP(D577,索引!$M:$X,索引!$T$1,0),F$3)</f>
        <v>0</v>
      </c>
      <c r="G577">
        <f>INDEX(索引!$P$5:$AC$12,MATCH($D577,索引!$M$5:$M$12,0),MATCH(G$6,索引!$P$4:$AC$4,0))*ROUND(VLOOKUP($B577,原始数值!$A:$E,G$2,0)*VLOOKUP($C577,索引!$A:$D,2,0),G$3)</f>
        <v>0</v>
      </c>
      <c r="H577">
        <f>INDEX(索引!$P$5:$AC$12,MATCH($D577,索引!$M$5:$M$12,0),MATCH(H$6,索引!$P$4:$AC$4,0))*ROUND(VLOOKUP($B577,原始数值!$A:$E,H$2,0)*VLOOKUP($C577,索引!$A:$D,2,0),H$3)</f>
        <v>0</v>
      </c>
      <c r="I577">
        <f>INDEX(索引!$P$5:$AC$12,MATCH($D577,索引!$M$5:$M$12,0),MATCH(I$6,索引!$P$4:$AC$4,0))*ROUND(VLOOKUP($B577,原始数值!$A:$E,I$2,0)*VLOOKUP($C577,索引!$A:$D,2,0),I$3)</f>
        <v>72</v>
      </c>
      <c r="J577">
        <f>VLOOKUP($D577,索引!$M:$U,J$2,0)</f>
        <v>0</v>
      </c>
      <c r="K577">
        <f>VLOOKUP($D577,索引!$M:$X,K$2,0)*(VLOOKUP($C577,索引!$A:$I,K$2-5,0)/100)</f>
        <v>0</v>
      </c>
      <c r="L577">
        <f>VLOOKUP($D577,索引!$M:$X,L$2,0)*(VLOOKUP($C577,索引!$A:$I,L$2-5,0)/100)</f>
        <v>0</v>
      </c>
      <c r="M577">
        <f>VLOOKUP($D577,索引!$M:$Y,M$2,0)*(VLOOKUP($C577,索引!$A:$J,M$2-5,0)/100)</f>
        <v>0</v>
      </c>
      <c r="N577">
        <f>VLOOKUP($D577,索引!$M:$Z,N$2,0)*(VLOOKUP($C577,索引!$A:$K,N$2-5,0)/100)</f>
        <v>0</v>
      </c>
      <c r="P577">
        <f t="shared" si="65"/>
        <v>1048304</v>
      </c>
      <c r="Q577" t="str">
        <f t="shared" si="67"/>
        <v>EquipName_1048304</v>
      </c>
      <c r="R577" t="str">
        <f>INDEX(索引!$AF$5:$AI$29,MATCH($B577,索引!$AE$5:$AE$29,0),MATCH($C577,索引!$AF$4:$AI$4))&amp;VLOOKUP($D577,索引!$M$4:$N$12,2,0)</f>
        <v>熔岩鞋子</v>
      </c>
      <c r="S577" t="str">
        <f>INDEX(索引!$AL$5:$AO$29,MATCH($B577,索引!$AK$5:$AK$29,0),MATCH($C577,索引!$AL$4:$AO$4))&amp;" "&amp;VLOOKUP($D577,索引!$M$4:$O$12,3,0)</f>
        <v>Lava Boots</v>
      </c>
    </row>
    <row r="578" spans="1:19" x14ac:dyDescent="0.2">
      <c r="A578">
        <f t="shared" si="64"/>
        <v>1048411</v>
      </c>
      <c r="B578" s="15">
        <v>48</v>
      </c>
      <c r="C578" s="11">
        <f t="shared" si="71"/>
        <v>4</v>
      </c>
      <c r="D578">
        <f t="shared" si="70"/>
        <v>11</v>
      </c>
      <c r="E578">
        <f t="shared" si="66"/>
        <v>1008411</v>
      </c>
      <c r="F578">
        <f>INDEX(索引!$P$5:$AC$12,MATCH($D578,索引!$M$5:$M$12,0),MATCH(F$6,索引!$P$4:$AC$4,0))*ROUND(VLOOKUP($B578,原始数值!$A:$E,F$2,0)*VLOOKUP($C578,索引!$A:$D,2,0)*VLOOKUP(D578,索引!$M:$X,索引!$T$1,0),F$3)</f>
        <v>198</v>
      </c>
      <c r="G578">
        <f>INDEX(索引!$P$5:$AC$12,MATCH($D578,索引!$M$5:$M$12,0),MATCH(G$6,索引!$P$4:$AC$4,0))*ROUND(VLOOKUP($B578,原始数值!$A:$E,G$2,0)*VLOOKUP($C578,索引!$A:$D,2,0),G$3)</f>
        <v>0</v>
      </c>
      <c r="H578">
        <f>INDEX(索引!$P$5:$AC$12,MATCH($D578,索引!$M$5:$M$12,0),MATCH(H$6,索引!$P$4:$AC$4,0))*ROUND(VLOOKUP($B578,原始数值!$A:$E,H$2,0)*VLOOKUP($C578,索引!$A:$D,2,0),H$3)</f>
        <v>0</v>
      </c>
      <c r="I578">
        <f>INDEX(索引!$P$5:$AC$12,MATCH($D578,索引!$M$5:$M$12,0),MATCH(I$6,索引!$P$4:$AC$4,0))*ROUND(VLOOKUP($B578,原始数值!$A:$E,I$2,0)*VLOOKUP($C578,索引!$A:$D,2,0),I$3)</f>
        <v>0</v>
      </c>
      <c r="J578">
        <f>VLOOKUP($D578,索引!$M:$U,J$2,0)</f>
        <v>2</v>
      </c>
      <c r="K578">
        <f>VLOOKUP($D578,索引!$M:$X,K$2,0)*(VLOOKUP($C578,索引!$A:$I,K$2-5,0)/100)</f>
        <v>0.35000000000000003</v>
      </c>
      <c r="L578">
        <f>VLOOKUP($D578,索引!$M:$X,L$2,0)*(VLOOKUP($C578,索引!$A:$I,L$2-5,0)/100)</f>
        <v>0</v>
      </c>
      <c r="M578">
        <f>VLOOKUP($D578,索引!$M:$Y,M$2,0)*(VLOOKUP($C578,索引!$A:$J,M$2-5,0)/100)</f>
        <v>0</v>
      </c>
      <c r="N578">
        <f>VLOOKUP($D578,索引!$M:$Z,N$2,0)*(VLOOKUP($C578,索引!$A:$K,N$2-5,0)/100)</f>
        <v>0</v>
      </c>
      <c r="P578">
        <f t="shared" si="65"/>
        <v>1048411</v>
      </c>
      <c r="Q578" t="str">
        <f t="shared" si="67"/>
        <v>EquipName_1048411</v>
      </c>
      <c r="R578" t="str">
        <f>INDEX(索引!$AF$5:$AI$29,MATCH($B578,索引!$AE$5:$AE$29,0),MATCH($C578,索引!$AF$4:$AI$4))&amp;VLOOKUP($D578,索引!$M$4:$N$12,2,0)</f>
        <v>熔岩核剑</v>
      </c>
      <c r="S578" t="str">
        <f>INDEX(索引!$AL$5:$AO$29,MATCH($B578,索引!$AK$5:$AK$29,0),MATCH($C578,索引!$AL$4:$AO$4))&amp;" "&amp;VLOOKUP($D578,索引!$M$4:$O$12,3,0)</f>
        <v>Lava Core Sword</v>
      </c>
    </row>
    <row r="579" spans="1:19" x14ac:dyDescent="0.2">
      <c r="A579">
        <f t="shared" si="64"/>
        <v>1048412</v>
      </c>
      <c r="B579" s="15">
        <v>48</v>
      </c>
      <c r="C579" s="11">
        <f t="shared" si="71"/>
        <v>4</v>
      </c>
      <c r="D579">
        <f t="shared" si="70"/>
        <v>12</v>
      </c>
      <c r="E579">
        <f t="shared" si="66"/>
        <v>1008412</v>
      </c>
      <c r="F579">
        <f>INDEX(索引!$P$5:$AC$12,MATCH($D579,索引!$M$5:$M$12,0),MATCH(F$6,索引!$P$4:$AC$4,0))*ROUND(VLOOKUP($B579,原始数值!$A:$E,F$2,0)*VLOOKUP($C579,索引!$A:$D,2,0)*VLOOKUP(D579,索引!$M:$X,索引!$T$1,0),F$3)</f>
        <v>238</v>
      </c>
      <c r="G579">
        <f>INDEX(索引!$P$5:$AC$12,MATCH($D579,索引!$M$5:$M$12,0),MATCH(G$6,索引!$P$4:$AC$4,0))*ROUND(VLOOKUP($B579,原始数值!$A:$E,G$2,0)*VLOOKUP($C579,索引!$A:$D,2,0),G$3)</f>
        <v>0</v>
      </c>
      <c r="H579">
        <f>INDEX(索引!$P$5:$AC$12,MATCH($D579,索引!$M$5:$M$12,0),MATCH(H$6,索引!$P$4:$AC$4,0))*ROUND(VLOOKUP($B579,原始数值!$A:$E,H$2,0)*VLOOKUP($C579,索引!$A:$D,2,0),H$3)</f>
        <v>0</v>
      </c>
      <c r="I579">
        <f>INDEX(索引!$P$5:$AC$12,MATCH($D579,索引!$M$5:$M$12,0),MATCH(I$6,索引!$P$4:$AC$4,0))*ROUND(VLOOKUP($B579,原始数值!$A:$E,I$2,0)*VLOOKUP($C579,索引!$A:$D,2,0),I$3)</f>
        <v>0</v>
      </c>
      <c r="J579">
        <f>VLOOKUP($D579,索引!$M:$U,J$2,0)</f>
        <v>1</v>
      </c>
      <c r="K579">
        <f>VLOOKUP($D579,索引!$M:$X,K$2,0)*(VLOOKUP($C579,索引!$A:$I,K$2-5,0)/100)</f>
        <v>0</v>
      </c>
      <c r="L579">
        <f>VLOOKUP($D579,索引!$M:$X,L$2,0)*(VLOOKUP($C579,索引!$A:$I,L$2-5,0)/100)</f>
        <v>0</v>
      </c>
      <c r="M579">
        <f>VLOOKUP($D579,索引!$M:$Y,M$2,0)*(VLOOKUP($C579,索引!$A:$J,M$2-5,0)/100)</f>
        <v>54</v>
      </c>
      <c r="N579">
        <f>VLOOKUP($D579,索引!$M:$Z,N$2,0)*(VLOOKUP($C579,索引!$A:$K,N$2-5,0)/100)</f>
        <v>0</v>
      </c>
      <c r="P579">
        <f t="shared" si="65"/>
        <v>1048412</v>
      </c>
      <c r="Q579" t="str">
        <f t="shared" si="67"/>
        <v>EquipName_1048412</v>
      </c>
      <c r="R579" t="str">
        <f>INDEX(索引!$AF$5:$AI$29,MATCH($B579,索引!$AE$5:$AE$29,0),MATCH($C579,索引!$AF$4:$AI$4))&amp;VLOOKUP($D579,索引!$M$4:$N$12,2,0)</f>
        <v>熔岩核杖</v>
      </c>
      <c r="S579" t="str">
        <f>INDEX(索引!$AL$5:$AO$29,MATCH($B579,索引!$AK$5:$AK$29,0),MATCH($C579,索引!$AL$4:$AO$4))&amp;" "&amp;VLOOKUP($D579,索引!$M$4:$O$12,3,0)</f>
        <v>Lava Core Staff</v>
      </c>
    </row>
    <row r="580" spans="1:19" x14ac:dyDescent="0.2">
      <c r="A580">
        <f t="shared" si="64"/>
        <v>1048413</v>
      </c>
      <c r="B580" s="15">
        <v>48</v>
      </c>
      <c r="C580" s="11">
        <f t="shared" si="71"/>
        <v>4</v>
      </c>
      <c r="D580">
        <f t="shared" si="70"/>
        <v>13</v>
      </c>
      <c r="E580">
        <f t="shared" si="66"/>
        <v>1008413</v>
      </c>
      <c r="F580">
        <f>INDEX(索引!$P$5:$AC$12,MATCH($D580,索引!$M$5:$M$12,0),MATCH(F$6,索引!$P$4:$AC$4,0))*ROUND(VLOOKUP($B580,原始数值!$A:$E,F$2,0)*VLOOKUP($C580,索引!$A:$D,2,0)*VLOOKUP(D580,索引!$M:$X,索引!$T$1,0),F$3)</f>
        <v>218</v>
      </c>
      <c r="G580">
        <f>INDEX(索引!$P$5:$AC$12,MATCH($D580,索引!$M$5:$M$12,0),MATCH(G$6,索引!$P$4:$AC$4,0))*ROUND(VLOOKUP($B580,原始数值!$A:$E,G$2,0)*VLOOKUP($C580,索引!$A:$D,2,0),G$3)</f>
        <v>0</v>
      </c>
      <c r="H580">
        <f>INDEX(索引!$P$5:$AC$12,MATCH($D580,索引!$M$5:$M$12,0),MATCH(H$6,索引!$P$4:$AC$4,0))*ROUND(VLOOKUP($B580,原始数值!$A:$E,H$2,0)*VLOOKUP($C580,索引!$A:$D,2,0),H$3)</f>
        <v>0</v>
      </c>
      <c r="I580">
        <f>INDEX(索引!$P$5:$AC$12,MATCH($D580,索引!$M$5:$M$12,0),MATCH(I$6,索引!$P$4:$AC$4,0))*ROUND(VLOOKUP($B580,原始数值!$A:$E,I$2,0)*VLOOKUP($C580,索引!$A:$D,2,0),I$3)</f>
        <v>0</v>
      </c>
      <c r="J580">
        <f>VLOOKUP($D580,索引!$M:$U,J$2,0)</f>
        <v>1.75</v>
      </c>
      <c r="K580">
        <f>VLOOKUP($D580,索引!$M:$X,K$2,0)*(VLOOKUP($C580,索引!$A:$I,K$2-5,0)/100)</f>
        <v>0</v>
      </c>
      <c r="L580">
        <f>VLOOKUP($D580,索引!$M:$X,L$2,0)*(VLOOKUP($C580,索引!$A:$I,L$2-5,0)/100)</f>
        <v>72</v>
      </c>
      <c r="M580">
        <f>VLOOKUP($D580,索引!$M:$Y,M$2,0)*(VLOOKUP($C580,索引!$A:$J,M$2-5,0)/100)</f>
        <v>0</v>
      </c>
      <c r="N580">
        <f>VLOOKUP($D580,索引!$M:$Z,N$2,0)*(VLOOKUP($C580,索引!$A:$K,N$2-5,0)/100)</f>
        <v>0</v>
      </c>
      <c r="P580">
        <f t="shared" si="65"/>
        <v>1048413</v>
      </c>
      <c r="Q580" t="str">
        <f t="shared" si="67"/>
        <v>EquipName_1048413</v>
      </c>
      <c r="R580" t="str">
        <f>INDEX(索引!$AF$5:$AI$29,MATCH($B580,索引!$AE$5:$AE$29,0),MATCH($C580,索引!$AF$4:$AI$4))&amp;VLOOKUP($D580,索引!$M$4:$N$12,2,0)</f>
        <v>熔岩核弓</v>
      </c>
      <c r="S580" t="str">
        <f>INDEX(索引!$AL$5:$AO$29,MATCH($B580,索引!$AK$5:$AK$29,0),MATCH($C580,索引!$AL$4:$AO$4))&amp;" "&amp;VLOOKUP($D580,索引!$M$4:$O$12,3,0)</f>
        <v>Lava Core Bow</v>
      </c>
    </row>
    <row r="581" spans="1:19" x14ac:dyDescent="0.2">
      <c r="A581">
        <f t="shared" si="64"/>
        <v>1048402</v>
      </c>
      <c r="B581" s="15">
        <v>48</v>
      </c>
      <c r="C581" s="11">
        <f t="shared" si="71"/>
        <v>4</v>
      </c>
      <c r="D581">
        <f t="shared" si="70"/>
        <v>2</v>
      </c>
      <c r="E581">
        <f t="shared" si="66"/>
        <v>1008402</v>
      </c>
      <c r="F581">
        <f>INDEX(索引!$P$5:$AC$12,MATCH($D581,索引!$M$5:$M$12,0),MATCH(F$6,索引!$P$4:$AC$4,0))*ROUND(VLOOKUP($B581,原始数值!$A:$E,F$2,0)*VLOOKUP($C581,索引!$A:$D,2,0)*VLOOKUP(D581,索引!$M:$X,索引!$T$1,0),F$3)</f>
        <v>0</v>
      </c>
      <c r="G581">
        <f>INDEX(索引!$P$5:$AC$12,MATCH($D581,索引!$M$5:$M$12,0),MATCH(G$6,索引!$P$4:$AC$4,0))*ROUND(VLOOKUP($B581,原始数值!$A:$E,G$2,0)*VLOOKUP($C581,索引!$A:$D,2,0),G$3)</f>
        <v>1040</v>
      </c>
      <c r="H581">
        <f>INDEX(索引!$P$5:$AC$12,MATCH($D581,索引!$M$5:$M$12,0),MATCH(H$6,索引!$P$4:$AC$4,0))*ROUND(VLOOKUP($B581,原始数值!$A:$E,H$2,0)*VLOOKUP($C581,索引!$A:$D,2,0),H$3)</f>
        <v>0</v>
      </c>
      <c r="I581">
        <f>INDEX(索引!$P$5:$AC$12,MATCH($D581,索引!$M$5:$M$12,0),MATCH(I$6,索引!$P$4:$AC$4,0))*ROUND(VLOOKUP($B581,原始数值!$A:$E,I$2,0)*VLOOKUP($C581,索引!$A:$D,2,0),I$3)</f>
        <v>0</v>
      </c>
      <c r="J581">
        <f>VLOOKUP($D581,索引!$M:$U,J$2,0)</f>
        <v>0</v>
      </c>
      <c r="K581">
        <f>VLOOKUP($D581,索引!$M:$X,K$2,0)*(VLOOKUP($C581,索引!$A:$I,K$2-5,0)/100)</f>
        <v>0</v>
      </c>
      <c r="L581">
        <f>VLOOKUP($D581,索引!$M:$X,L$2,0)*(VLOOKUP($C581,索引!$A:$I,L$2-5,0)/100)</f>
        <v>0</v>
      </c>
      <c r="M581">
        <f>VLOOKUP($D581,索引!$M:$Y,M$2,0)*(VLOOKUP($C581,索引!$A:$J,M$2-5,0)/100)</f>
        <v>0</v>
      </c>
      <c r="N581">
        <f>VLOOKUP($D581,索引!$M:$Z,N$2,0)*(VLOOKUP($C581,索引!$A:$K,N$2-5,0)/100)</f>
        <v>0</v>
      </c>
      <c r="P581">
        <f t="shared" si="65"/>
        <v>1048402</v>
      </c>
      <c r="Q581" t="str">
        <f t="shared" si="67"/>
        <v>EquipName_1048402</v>
      </c>
      <c r="R581" t="str">
        <f>INDEX(索引!$AF$5:$AI$29,MATCH($B581,索引!$AE$5:$AE$29,0),MATCH($C581,索引!$AF$4:$AI$4))&amp;VLOOKUP($D581,索引!$M$4:$N$12,2,0)</f>
        <v>熔岩核护甲</v>
      </c>
      <c r="S581" t="str">
        <f>INDEX(索引!$AL$5:$AO$29,MATCH($B581,索引!$AK$5:$AK$29,0),MATCH($C581,索引!$AL$4:$AO$4))&amp;" "&amp;VLOOKUP($D581,索引!$M$4:$O$12,3,0)</f>
        <v>Lava Core Armor</v>
      </c>
    </row>
    <row r="582" spans="1:19" x14ac:dyDescent="0.2">
      <c r="A582">
        <f t="shared" si="64"/>
        <v>1048403</v>
      </c>
      <c r="B582" s="15">
        <v>48</v>
      </c>
      <c r="C582" s="11">
        <f t="shared" si="71"/>
        <v>4</v>
      </c>
      <c r="D582">
        <f t="shared" si="70"/>
        <v>3</v>
      </c>
      <c r="E582">
        <f t="shared" si="66"/>
        <v>1008403</v>
      </c>
      <c r="F582">
        <f>INDEX(索引!$P$5:$AC$12,MATCH($D582,索引!$M$5:$M$12,0),MATCH(F$6,索引!$P$4:$AC$4,0))*ROUND(VLOOKUP($B582,原始数值!$A:$E,F$2,0)*VLOOKUP($C582,索引!$A:$D,2,0)*VLOOKUP(D582,索引!$M:$X,索引!$T$1,0),F$3)</f>
        <v>0</v>
      </c>
      <c r="G582">
        <f>INDEX(索引!$P$5:$AC$12,MATCH($D582,索引!$M$5:$M$12,0),MATCH(G$6,索引!$P$4:$AC$4,0))*ROUND(VLOOKUP($B582,原始数值!$A:$E,G$2,0)*VLOOKUP($C582,索引!$A:$D,2,0),G$3)</f>
        <v>0</v>
      </c>
      <c r="H582">
        <f>INDEX(索引!$P$5:$AC$12,MATCH($D582,索引!$M$5:$M$12,0),MATCH(H$6,索引!$P$4:$AC$4,0))*ROUND(VLOOKUP($B582,原始数值!$A:$E,H$2,0)*VLOOKUP($C582,索引!$A:$D,2,0),H$3)</f>
        <v>588</v>
      </c>
      <c r="I582">
        <f>INDEX(索引!$P$5:$AC$12,MATCH($D582,索引!$M$5:$M$12,0),MATCH(I$6,索引!$P$4:$AC$4,0))*ROUND(VLOOKUP($B582,原始数值!$A:$E,I$2,0)*VLOOKUP($C582,索引!$A:$D,2,0),I$3)</f>
        <v>0</v>
      </c>
      <c r="J582">
        <f>VLOOKUP($D582,索引!$M:$U,J$2,0)</f>
        <v>0</v>
      </c>
      <c r="K582">
        <f>VLOOKUP($D582,索引!$M:$X,K$2,0)*(VLOOKUP($C582,索引!$A:$I,K$2-5,0)/100)</f>
        <v>0</v>
      </c>
      <c r="L582">
        <f>VLOOKUP($D582,索引!$M:$X,L$2,0)*(VLOOKUP($C582,索引!$A:$I,L$2-5,0)/100)</f>
        <v>0</v>
      </c>
      <c r="M582">
        <f>VLOOKUP($D582,索引!$M:$Y,M$2,0)*(VLOOKUP($C582,索引!$A:$J,M$2-5,0)/100)</f>
        <v>0</v>
      </c>
      <c r="N582">
        <f>VLOOKUP($D582,索引!$M:$Z,N$2,0)*(VLOOKUP($C582,索引!$A:$K,N$2-5,0)/100)</f>
        <v>0</v>
      </c>
      <c r="P582">
        <f t="shared" si="65"/>
        <v>1048403</v>
      </c>
      <c r="Q582" t="str">
        <f t="shared" si="67"/>
        <v>EquipName_1048403</v>
      </c>
      <c r="R582" t="str">
        <f>INDEX(索引!$AF$5:$AI$29,MATCH($B582,索引!$AE$5:$AE$29,0),MATCH($C582,索引!$AF$4:$AI$4))&amp;VLOOKUP($D582,索引!$M$4:$N$12,2,0)</f>
        <v>熔岩核头盔</v>
      </c>
      <c r="S582" t="str">
        <f>INDEX(索引!$AL$5:$AO$29,MATCH($B582,索引!$AK$5:$AK$29,0),MATCH($C582,索引!$AL$4:$AO$4))&amp;" "&amp;VLOOKUP($D582,索引!$M$4:$O$12,3,0)</f>
        <v>Lava Core Helmet</v>
      </c>
    </row>
    <row r="583" spans="1:19" x14ac:dyDescent="0.2">
      <c r="A583">
        <f t="shared" si="64"/>
        <v>1048404</v>
      </c>
      <c r="B583" s="15">
        <v>48</v>
      </c>
      <c r="C583" s="11">
        <f t="shared" si="71"/>
        <v>4</v>
      </c>
      <c r="D583">
        <f t="shared" si="70"/>
        <v>4</v>
      </c>
      <c r="E583">
        <f t="shared" si="66"/>
        <v>1008404</v>
      </c>
      <c r="F583">
        <f>INDEX(索引!$P$5:$AC$12,MATCH($D583,索引!$M$5:$M$12,0),MATCH(F$6,索引!$P$4:$AC$4,0))*ROUND(VLOOKUP($B583,原始数值!$A:$E,F$2,0)*VLOOKUP($C583,索引!$A:$D,2,0)*VLOOKUP(D583,索引!$M:$X,索引!$T$1,0),F$3)</f>
        <v>0</v>
      </c>
      <c r="G583">
        <f>INDEX(索引!$P$5:$AC$12,MATCH($D583,索引!$M$5:$M$12,0),MATCH(G$6,索引!$P$4:$AC$4,0))*ROUND(VLOOKUP($B583,原始数值!$A:$E,G$2,0)*VLOOKUP($C583,索引!$A:$D,2,0),G$3)</f>
        <v>0</v>
      </c>
      <c r="H583">
        <f>INDEX(索引!$P$5:$AC$12,MATCH($D583,索引!$M$5:$M$12,0),MATCH(H$6,索引!$P$4:$AC$4,0))*ROUND(VLOOKUP($B583,原始数值!$A:$E,H$2,0)*VLOOKUP($C583,索引!$A:$D,2,0),H$3)</f>
        <v>0</v>
      </c>
      <c r="I583">
        <f>INDEX(索引!$P$5:$AC$12,MATCH($D583,索引!$M$5:$M$12,0),MATCH(I$6,索引!$P$4:$AC$4,0))*ROUND(VLOOKUP($B583,原始数值!$A:$E,I$2,0)*VLOOKUP($C583,索引!$A:$D,2,0),I$3)</f>
        <v>96</v>
      </c>
      <c r="J583">
        <f>VLOOKUP($D583,索引!$M:$U,J$2,0)</f>
        <v>0</v>
      </c>
      <c r="K583">
        <f>VLOOKUP($D583,索引!$M:$X,K$2,0)*(VLOOKUP($C583,索引!$A:$I,K$2-5,0)/100)</f>
        <v>0</v>
      </c>
      <c r="L583">
        <f>VLOOKUP($D583,索引!$M:$X,L$2,0)*(VLOOKUP($C583,索引!$A:$I,L$2-5,0)/100)</f>
        <v>0</v>
      </c>
      <c r="M583">
        <f>VLOOKUP($D583,索引!$M:$Y,M$2,0)*(VLOOKUP($C583,索引!$A:$J,M$2-5,0)/100)</f>
        <v>0</v>
      </c>
      <c r="N583">
        <f>VLOOKUP($D583,索引!$M:$Z,N$2,0)*(VLOOKUP($C583,索引!$A:$K,N$2-5,0)/100)</f>
        <v>0</v>
      </c>
      <c r="P583">
        <f t="shared" si="65"/>
        <v>1048404</v>
      </c>
      <c r="Q583" t="str">
        <f t="shared" si="67"/>
        <v>EquipName_1048404</v>
      </c>
      <c r="R583" t="str">
        <f>INDEX(索引!$AF$5:$AI$29,MATCH($B583,索引!$AE$5:$AE$29,0),MATCH($C583,索引!$AF$4:$AI$4))&amp;VLOOKUP($D583,索引!$M$4:$N$12,2,0)</f>
        <v>熔岩核鞋子</v>
      </c>
      <c r="S583" t="str">
        <f>INDEX(索引!$AL$5:$AO$29,MATCH($B583,索引!$AK$5:$AK$29,0),MATCH($C583,索引!$AL$4:$AO$4))&amp;" "&amp;VLOOKUP($D583,索引!$M$4:$O$12,3,0)</f>
        <v>Lava Core Boots</v>
      </c>
    </row>
    <row r="584" spans="1:19" x14ac:dyDescent="0.2">
      <c r="A584">
        <f t="shared" ref="A584:A607" si="72">B584*1000+C584*100+D584+1000000</f>
        <v>1050111</v>
      </c>
      <c r="B584" s="16">
        <v>50</v>
      </c>
      <c r="C584" s="55">
        <v>1</v>
      </c>
      <c r="D584">
        <f t="shared" si="70"/>
        <v>11</v>
      </c>
      <c r="E584">
        <f t="shared" si="66"/>
        <v>1008111</v>
      </c>
      <c r="F584">
        <f>INDEX(索引!$P$5:$AC$12,MATCH($D584,索引!$M$5:$M$12,0),MATCH(F$6,索引!$P$4:$AC$4,0))*ROUND(VLOOKUP($B584,原始数值!$A:$E,F$2,0)*VLOOKUP($C584,索引!$A:$D,2,0)*VLOOKUP(D584,索引!$M:$X,索引!$T$1,0),F$3)</f>
        <v>52</v>
      </c>
      <c r="G584">
        <f>INDEX(索引!$P$5:$AC$12,MATCH($D584,索引!$M$5:$M$12,0),MATCH(G$6,索引!$P$4:$AC$4,0))*ROUND(VLOOKUP($B584,原始数值!$A:$E,G$2,0)*VLOOKUP($C584,索引!$A:$D,2,0),G$3)</f>
        <v>0</v>
      </c>
      <c r="H584">
        <f>INDEX(索引!$P$5:$AC$12,MATCH($D584,索引!$M$5:$M$12,0),MATCH(H$6,索引!$P$4:$AC$4,0))*ROUND(VLOOKUP($B584,原始数值!$A:$E,H$2,0)*VLOOKUP($C584,索引!$A:$D,2,0),H$3)</f>
        <v>0</v>
      </c>
      <c r="I584">
        <f>INDEX(索引!$P$5:$AC$12,MATCH($D584,索引!$M$5:$M$12,0),MATCH(I$6,索引!$P$4:$AC$4,0))*ROUND(VLOOKUP($B584,原始数值!$A:$E,I$2,0)*VLOOKUP($C584,索引!$A:$D,2,0),I$3)</f>
        <v>0</v>
      </c>
      <c r="J584">
        <f>VLOOKUP($D584,索引!$M:$U,J$2,0)</f>
        <v>2</v>
      </c>
      <c r="K584">
        <f>VLOOKUP($D584,索引!$M:$X,K$2,0)*(VLOOKUP($C584,索引!$A:$I,K$2-5,0)/100)</f>
        <v>0.1</v>
      </c>
      <c r="L584">
        <f>VLOOKUP($D584,索引!$M:$X,L$2,0)*(VLOOKUP($C584,索引!$A:$I,L$2-5,0)/100)</f>
        <v>0</v>
      </c>
      <c r="M584">
        <f>VLOOKUP($D584,索引!$M:$Y,M$2,0)*(VLOOKUP($C584,索引!$A:$J,M$2-5,0)/100)</f>
        <v>0</v>
      </c>
      <c r="N584">
        <f>VLOOKUP($D584,索引!$M:$Z,N$2,0)*(VLOOKUP($C584,索引!$A:$K,N$2-5,0)/100)</f>
        <v>0</v>
      </c>
      <c r="P584">
        <f t="shared" ref="P584:P607" si="73">A584</f>
        <v>1050111</v>
      </c>
      <c r="Q584" t="str">
        <f t="shared" si="67"/>
        <v>EquipName_1050111</v>
      </c>
      <c r="R584" t="str">
        <f>INDEX(索引!$AF$5:$AI$29,MATCH($B584,索引!$AE$5:$AE$29,0),MATCH($C584,索引!$AF$4:$AI$4))&amp;VLOOKUP($D584,索引!$M$4:$N$12,2,0)</f>
        <v>水晶剑</v>
      </c>
      <c r="S584" t="str">
        <f>INDEX(索引!$AL$5:$AO$29,MATCH($B584,索引!$AK$5:$AK$29,0),MATCH($C584,索引!$AL$4:$AO$4))&amp;" "&amp;VLOOKUP($D584,索引!$M$4:$O$12,3,0)</f>
        <v>Crystal Sword</v>
      </c>
    </row>
    <row r="585" spans="1:19" x14ac:dyDescent="0.2">
      <c r="A585">
        <f t="shared" si="72"/>
        <v>1050112</v>
      </c>
      <c r="B585" s="16">
        <v>50</v>
      </c>
      <c r="C585" s="55">
        <v>1</v>
      </c>
      <c r="D585">
        <f t="shared" si="70"/>
        <v>12</v>
      </c>
      <c r="E585">
        <f t="shared" ref="E585:E607" si="74">IF(B585&gt;8,8,B585)*1000+C585*100+D585+1000000</f>
        <v>1008112</v>
      </c>
      <c r="F585">
        <f>INDEX(索引!$P$5:$AC$12,MATCH($D585,索引!$M$5:$M$12,0),MATCH(F$6,索引!$P$4:$AC$4,0))*ROUND(VLOOKUP($B585,原始数值!$A:$E,F$2,0)*VLOOKUP($C585,索引!$A:$D,2,0)*VLOOKUP(D585,索引!$M:$X,索引!$T$1,0),F$3)</f>
        <v>62</v>
      </c>
      <c r="G585">
        <f>INDEX(索引!$P$5:$AC$12,MATCH($D585,索引!$M$5:$M$12,0),MATCH(G$6,索引!$P$4:$AC$4,0))*ROUND(VLOOKUP($B585,原始数值!$A:$E,G$2,0)*VLOOKUP($C585,索引!$A:$D,2,0),G$3)</f>
        <v>0</v>
      </c>
      <c r="H585">
        <f>INDEX(索引!$P$5:$AC$12,MATCH($D585,索引!$M$5:$M$12,0),MATCH(H$6,索引!$P$4:$AC$4,0))*ROUND(VLOOKUP($B585,原始数值!$A:$E,H$2,0)*VLOOKUP($C585,索引!$A:$D,2,0),H$3)</f>
        <v>0</v>
      </c>
      <c r="I585">
        <f>INDEX(索引!$P$5:$AC$12,MATCH($D585,索引!$M$5:$M$12,0),MATCH(I$6,索引!$P$4:$AC$4,0))*ROUND(VLOOKUP($B585,原始数值!$A:$E,I$2,0)*VLOOKUP($C585,索引!$A:$D,2,0),I$3)</f>
        <v>0</v>
      </c>
      <c r="J585">
        <f>VLOOKUP($D585,索引!$M:$U,J$2,0)</f>
        <v>1</v>
      </c>
      <c r="K585">
        <f>VLOOKUP($D585,索引!$M:$X,K$2,0)*(VLOOKUP($C585,索引!$A:$I,K$2-5,0)/100)</f>
        <v>0</v>
      </c>
      <c r="L585">
        <f>VLOOKUP($D585,索引!$M:$X,L$2,0)*(VLOOKUP($C585,索引!$A:$I,L$2-5,0)/100)</f>
        <v>0</v>
      </c>
      <c r="M585">
        <f>VLOOKUP($D585,索引!$M:$Y,M$2,0)*(VLOOKUP($C585,索引!$A:$J,M$2-5,0)/100)</f>
        <v>30</v>
      </c>
      <c r="N585">
        <f>VLOOKUP($D585,索引!$M:$Z,N$2,0)*(VLOOKUP($C585,索引!$A:$K,N$2-5,0)/100)</f>
        <v>0</v>
      </c>
      <c r="P585">
        <f t="shared" si="73"/>
        <v>1050112</v>
      </c>
      <c r="Q585" t="str">
        <f t="shared" ref="Q585:Q607" si="75">"EquipName_"&amp;P585</f>
        <v>EquipName_1050112</v>
      </c>
      <c r="R585" t="str">
        <f>INDEX(索引!$AF$5:$AI$29,MATCH($B585,索引!$AE$5:$AE$29,0),MATCH($C585,索引!$AF$4:$AI$4))&amp;VLOOKUP($D585,索引!$M$4:$N$12,2,0)</f>
        <v>水晶杖</v>
      </c>
      <c r="S585" t="str">
        <f>INDEX(索引!$AL$5:$AO$29,MATCH($B585,索引!$AK$5:$AK$29,0),MATCH($C585,索引!$AL$4:$AO$4))&amp;" "&amp;VLOOKUP($D585,索引!$M$4:$O$12,3,0)</f>
        <v>Crystal Staff</v>
      </c>
    </row>
    <row r="586" spans="1:19" x14ac:dyDescent="0.2">
      <c r="A586">
        <f t="shared" si="72"/>
        <v>1050113</v>
      </c>
      <c r="B586" s="16">
        <v>50</v>
      </c>
      <c r="C586" s="55">
        <v>1</v>
      </c>
      <c r="D586">
        <f t="shared" si="70"/>
        <v>13</v>
      </c>
      <c r="E586">
        <f t="shared" si="74"/>
        <v>1008113</v>
      </c>
      <c r="F586">
        <f>INDEX(索引!$P$5:$AC$12,MATCH($D586,索引!$M$5:$M$12,0),MATCH(F$6,索引!$P$4:$AC$4,0))*ROUND(VLOOKUP($B586,原始数值!$A:$E,F$2,0)*VLOOKUP($C586,索引!$A:$D,2,0)*VLOOKUP(D586,索引!$M:$X,索引!$T$1,0),F$3)</f>
        <v>57</v>
      </c>
      <c r="G586">
        <f>INDEX(索引!$P$5:$AC$12,MATCH($D586,索引!$M$5:$M$12,0),MATCH(G$6,索引!$P$4:$AC$4,0))*ROUND(VLOOKUP($B586,原始数值!$A:$E,G$2,0)*VLOOKUP($C586,索引!$A:$D,2,0),G$3)</f>
        <v>0</v>
      </c>
      <c r="H586">
        <f>INDEX(索引!$P$5:$AC$12,MATCH($D586,索引!$M$5:$M$12,0),MATCH(H$6,索引!$P$4:$AC$4,0))*ROUND(VLOOKUP($B586,原始数值!$A:$E,H$2,0)*VLOOKUP($C586,索引!$A:$D,2,0),H$3)</f>
        <v>0</v>
      </c>
      <c r="I586">
        <f>INDEX(索引!$P$5:$AC$12,MATCH($D586,索引!$M$5:$M$12,0),MATCH(I$6,索引!$P$4:$AC$4,0))*ROUND(VLOOKUP($B586,原始数值!$A:$E,I$2,0)*VLOOKUP($C586,索引!$A:$D,2,0),I$3)</f>
        <v>0</v>
      </c>
      <c r="J586">
        <f>VLOOKUP($D586,索引!$M:$U,J$2,0)</f>
        <v>1.75</v>
      </c>
      <c r="K586">
        <f>VLOOKUP($D586,索引!$M:$X,K$2,0)*(VLOOKUP($C586,索引!$A:$I,K$2-5,0)/100)</f>
        <v>0</v>
      </c>
      <c r="L586">
        <f>VLOOKUP($D586,索引!$M:$X,L$2,0)*(VLOOKUP($C586,索引!$A:$I,L$2-5,0)/100)</f>
        <v>40</v>
      </c>
      <c r="M586">
        <f>VLOOKUP($D586,索引!$M:$Y,M$2,0)*(VLOOKUP($C586,索引!$A:$J,M$2-5,0)/100)</f>
        <v>0</v>
      </c>
      <c r="N586">
        <f>VLOOKUP($D586,索引!$M:$Z,N$2,0)*(VLOOKUP($C586,索引!$A:$K,N$2-5,0)/100)</f>
        <v>0</v>
      </c>
      <c r="P586">
        <f t="shared" si="73"/>
        <v>1050113</v>
      </c>
      <c r="Q586" t="str">
        <f t="shared" si="75"/>
        <v>EquipName_1050113</v>
      </c>
      <c r="R586" t="str">
        <f>INDEX(索引!$AF$5:$AI$29,MATCH($B586,索引!$AE$5:$AE$29,0),MATCH($C586,索引!$AF$4:$AI$4))&amp;VLOOKUP($D586,索引!$M$4:$N$12,2,0)</f>
        <v>水晶弓</v>
      </c>
      <c r="S586" t="str">
        <f>INDEX(索引!$AL$5:$AO$29,MATCH($B586,索引!$AK$5:$AK$29,0),MATCH($C586,索引!$AL$4:$AO$4))&amp;" "&amp;VLOOKUP($D586,索引!$M$4:$O$12,3,0)</f>
        <v>Crystal Bow</v>
      </c>
    </row>
    <row r="587" spans="1:19" x14ac:dyDescent="0.2">
      <c r="A587">
        <f t="shared" si="72"/>
        <v>1050102</v>
      </c>
      <c r="B587" s="16">
        <v>50</v>
      </c>
      <c r="C587" s="55">
        <v>1</v>
      </c>
      <c r="D587">
        <f t="shared" si="70"/>
        <v>2</v>
      </c>
      <c r="E587">
        <f t="shared" si="74"/>
        <v>1008102</v>
      </c>
      <c r="F587">
        <f>INDEX(索引!$P$5:$AC$12,MATCH($D587,索引!$M$5:$M$12,0),MATCH(F$6,索引!$P$4:$AC$4,0))*ROUND(VLOOKUP($B587,原始数值!$A:$E,F$2,0)*VLOOKUP($C587,索引!$A:$D,2,0)*VLOOKUP(D587,索引!$M:$X,索引!$T$1,0),F$3)</f>
        <v>0</v>
      </c>
      <c r="G587">
        <f>INDEX(索引!$P$5:$AC$12,MATCH($D587,索引!$M$5:$M$12,0),MATCH(G$6,索引!$P$4:$AC$4,0))*ROUND(VLOOKUP($B587,原始数值!$A:$E,G$2,0)*VLOOKUP($C587,索引!$A:$D,2,0),G$3)</f>
        <v>270</v>
      </c>
      <c r="H587">
        <f>INDEX(索引!$P$5:$AC$12,MATCH($D587,索引!$M$5:$M$12,0),MATCH(H$6,索引!$P$4:$AC$4,0))*ROUND(VLOOKUP($B587,原始数值!$A:$E,H$2,0)*VLOOKUP($C587,索引!$A:$D,2,0),H$3)</f>
        <v>0</v>
      </c>
      <c r="I587">
        <f>INDEX(索引!$P$5:$AC$12,MATCH($D587,索引!$M$5:$M$12,0),MATCH(I$6,索引!$P$4:$AC$4,0))*ROUND(VLOOKUP($B587,原始数值!$A:$E,I$2,0)*VLOOKUP($C587,索引!$A:$D,2,0),I$3)</f>
        <v>0</v>
      </c>
      <c r="J587">
        <f>VLOOKUP($D587,索引!$M:$U,J$2,0)</f>
        <v>0</v>
      </c>
      <c r="K587">
        <f>VLOOKUP($D587,索引!$M:$X,K$2,0)*(VLOOKUP($C587,索引!$A:$I,K$2-5,0)/100)</f>
        <v>0</v>
      </c>
      <c r="L587">
        <f>VLOOKUP($D587,索引!$M:$X,L$2,0)*(VLOOKUP($C587,索引!$A:$I,L$2-5,0)/100)</f>
        <v>0</v>
      </c>
      <c r="M587">
        <f>VLOOKUP($D587,索引!$M:$Y,M$2,0)*(VLOOKUP($C587,索引!$A:$J,M$2-5,0)/100)</f>
        <v>0</v>
      </c>
      <c r="N587">
        <f>VLOOKUP($D587,索引!$M:$Z,N$2,0)*(VLOOKUP($C587,索引!$A:$K,N$2-5,0)/100)</f>
        <v>0</v>
      </c>
      <c r="P587">
        <f t="shared" si="73"/>
        <v>1050102</v>
      </c>
      <c r="Q587" t="str">
        <f t="shared" si="75"/>
        <v>EquipName_1050102</v>
      </c>
      <c r="R587" t="str">
        <f>INDEX(索引!$AF$5:$AI$29,MATCH($B587,索引!$AE$5:$AE$29,0),MATCH($C587,索引!$AF$4:$AI$4))&amp;VLOOKUP($D587,索引!$M$4:$N$12,2,0)</f>
        <v>水晶护甲</v>
      </c>
      <c r="S587" t="str">
        <f>INDEX(索引!$AL$5:$AO$29,MATCH($B587,索引!$AK$5:$AK$29,0),MATCH($C587,索引!$AL$4:$AO$4))&amp;" "&amp;VLOOKUP($D587,索引!$M$4:$O$12,3,0)</f>
        <v>Crystal Armor</v>
      </c>
    </row>
    <row r="588" spans="1:19" x14ac:dyDescent="0.2">
      <c r="A588">
        <f t="shared" si="72"/>
        <v>1050103</v>
      </c>
      <c r="B588" s="16">
        <v>50</v>
      </c>
      <c r="C588" s="55">
        <v>1</v>
      </c>
      <c r="D588">
        <f t="shared" si="70"/>
        <v>3</v>
      </c>
      <c r="E588">
        <f t="shared" si="74"/>
        <v>1008103</v>
      </c>
      <c r="F588">
        <f>INDEX(索引!$P$5:$AC$12,MATCH($D588,索引!$M$5:$M$12,0),MATCH(F$6,索引!$P$4:$AC$4,0))*ROUND(VLOOKUP($B588,原始数值!$A:$E,F$2,0)*VLOOKUP($C588,索引!$A:$D,2,0)*VLOOKUP(D588,索引!$M:$X,索引!$T$1,0),F$3)</f>
        <v>0</v>
      </c>
      <c r="G588">
        <f>INDEX(索引!$P$5:$AC$12,MATCH($D588,索引!$M$5:$M$12,0),MATCH(G$6,索引!$P$4:$AC$4,0))*ROUND(VLOOKUP($B588,原始数值!$A:$E,G$2,0)*VLOOKUP($C588,索引!$A:$D,2,0),G$3)</f>
        <v>0</v>
      </c>
      <c r="H588">
        <f>INDEX(索引!$P$5:$AC$12,MATCH($D588,索引!$M$5:$M$12,0),MATCH(H$6,索引!$P$4:$AC$4,0))*ROUND(VLOOKUP($B588,原始数值!$A:$E,H$2,0)*VLOOKUP($C588,索引!$A:$D,2,0),H$3)</f>
        <v>153</v>
      </c>
      <c r="I588">
        <f>INDEX(索引!$P$5:$AC$12,MATCH($D588,索引!$M$5:$M$12,0),MATCH(I$6,索引!$P$4:$AC$4,0))*ROUND(VLOOKUP($B588,原始数值!$A:$E,I$2,0)*VLOOKUP($C588,索引!$A:$D,2,0),I$3)</f>
        <v>0</v>
      </c>
      <c r="J588">
        <f>VLOOKUP($D588,索引!$M:$U,J$2,0)</f>
        <v>0</v>
      </c>
      <c r="K588">
        <f>VLOOKUP($D588,索引!$M:$X,K$2,0)*(VLOOKUP($C588,索引!$A:$I,K$2-5,0)/100)</f>
        <v>0</v>
      </c>
      <c r="L588">
        <f>VLOOKUP($D588,索引!$M:$X,L$2,0)*(VLOOKUP($C588,索引!$A:$I,L$2-5,0)/100)</f>
        <v>0</v>
      </c>
      <c r="M588">
        <f>VLOOKUP($D588,索引!$M:$Y,M$2,0)*(VLOOKUP($C588,索引!$A:$J,M$2-5,0)/100)</f>
        <v>0</v>
      </c>
      <c r="N588">
        <f>VLOOKUP($D588,索引!$M:$Z,N$2,0)*(VLOOKUP($C588,索引!$A:$K,N$2-5,0)/100)</f>
        <v>0</v>
      </c>
      <c r="P588">
        <f t="shared" si="73"/>
        <v>1050103</v>
      </c>
      <c r="Q588" t="str">
        <f t="shared" si="75"/>
        <v>EquipName_1050103</v>
      </c>
      <c r="R588" t="str">
        <f>INDEX(索引!$AF$5:$AI$29,MATCH($B588,索引!$AE$5:$AE$29,0),MATCH($C588,索引!$AF$4:$AI$4))&amp;VLOOKUP($D588,索引!$M$4:$N$12,2,0)</f>
        <v>水晶头盔</v>
      </c>
      <c r="S588" t="str">
        <f>INDEX(索引!$AL$5:$AO$29,MATCH($B588,索引!$AK$5:$AK$29,0),MATCH($C588,索引!$AL$4:$AO$4))&amp;" "&amp;VLOOKUP($D588,索引!$M$4:$O$12,3,0)</f>
        <v>Crystal Helmet</v>
      </c>
    </row>
    <row r="589" spans="1:19" x14ac:dyDescent="0.2">
      <c r="A589">
        <f t="shared" si="72"/>
        <v>1050104</v>
      </c>
      <c r="B589" s="16">
        <v>50</v>
      </c>
      <c r="C589" s="55">
        <v>1</v>
      </c>
      <c r="D589">
        <f t="shared" si="70"/>
        <v>4</v>
      </c>
      <c r="E589">
        <f t="shared" si="74"/>
        <v>1008104</v>
      </c>
      <c r="F589">
        <f>INDEX(索引!$P$5:$AC$12,MATCH($D589,索引!$M$5:$M$12,0),MATCH(F$6,索引!$P$4:$AC$4,0))*ROUND(VLOOKUP($B589,原始数值!$A:$E,F$2,0)*VLOOKUP($C589,索引!$A:$D,2,0)*VLOOKUP(D589,索引!$M:$X,索引!$T$1,0),F$3)</f>
        <v>0</v>
      </c>
      <c r="G589">
        <f>INDEX(索引!$P$5:$AC$12,MATCH($D589,索引!$M$5:$M$12,0),MATCH(G$6,索引!$P$4:$AC$4,0))*ROUND(VLOOKUP($B589,原始数值!$A:$E,G$2,0)*VLOOKUP($C589,索引!$A:$D,2,0),G$3)</f>
        <v>0</v>
      </c>
      <c r="H589">
        <f>INDEX(索引!$P$5:$AC$12,MATCH($D589,索引!$M$5:$M$12,0),MATCH(H$6,索引!$P$4:$AC$4,0))*ROUND(VLOOKUP($B589,原始数值!$A:$E,H$2,0)*VLOOKUP($C589,索引!$A:$D,2,0),H$3)</f>
        <v>0</v>
      </c>
      <c r="I589">
        <f>INDEX(索引!$P$5:$AC$12,MATCH($D589,索引!$M$5:$M$12,0),MATCH(I$6,索引!$P$4:$AC$4,0))*ROUND(VLOOKUP($B589,原始数值!$A:$E,I$2,0)*VLOOKUP($C589,索引!$A:$D,2,0),I$3)</f>
        <v>25</v>
      </c>
      <c r="J589">
        <f>VLOOKUP($D589,索引!$M:$U,J$2,0)</f>
        <v>0</v>
      </c>
      <c r="K589">
        <f>VLOOKUP($D589,索引!$M:$X,K$2,0)*(VLOOKUP($C589,索引!$A:$I,K$2-5,0)/100)</f>
        <v>0</v>
      </c>
      <c r="L589">
        <f>VLOOKUP($D589,索引!$M:$X,L$2,0)*(VLOOKUP($C589,索引!$A:$I,L$2-5,0)/100)</f>
        <v>0</v>
      </c>
      <c r="M589">
        <f>VLOOKUP($D589,索引!$M:$Y,M$2,0)*(VLOOKUP($C589,索引!$A:$J,M$2-5,0)/100)</f>
        <v>0</v>
      </c>
      <c r="N589">
        <f>VLOOKUP($D589,索引!$M:$Z,N$2,0)*(VLOOKUP($C589,索引!$A:$K,N$2-5,0)/100)</f>
        <v>0</v>
      </c>
      <c r="P589">
        <f t="shared" si="73"/>
        <v>1050104</v>
      </c>
      <c r="Q589" t="str">
        <f t="shared" si="75"/>
        <v>EquipName_1050104</v>
      </c>
      <c r="R589" t="str">
        <f>INDEX(索引!$AF$5:$AI$29,MATCH($B589,索引!$AE$5:$AE$29,0),MATCH($C589,索引!$AF$4:$AI$4))&amp;VLOOKUP($D589,索引!$M$4:$N$12,2,0)</f>
        <v>水晶鞋子</v>
      </c>
      <c r="S589" t="str">
        <f>INDEX(索引!$AL$5:$AO$29,MATCH($B589,索引!$AK$5:$AK$29,0),MATCH($C589,索引!$AL$4:$AO$4))&amp;" "&amp;VLOOKUP($D589,索引!$M$4:$O$12,3,0)</f>
        <v>Crystal Boots</v>
      </c>
    </row>
    <row r="590" spans="1:19" x14ac:dyDescent="0.2">
      <c r="A590">
        <f t="shared" si="72"/>
        <v>1050211</v>
      </c>
      <c r="B590" s="16">
        <v>50</v>
      </c>
      <c r="C590" s="14">
        <f t="shared" ref="C590:C607" si="76">C584+1</f>
        <v>2</v>
      </c>
      <c r="D590">
        <f t="shared" ref="D590:D607" si="77">D584</f>
        <v>11</v>
      </c>
      <c r="E590">
        <f t="shared" si="74"/>
        <v>1008211</v>
      </c>
      <c r="F590">
        <f>INDEX(索引!$P$5:$AC$12,MATCH($D590,索引!$M$5:$M$12,0),MATCH(F$6,索引!$P$4:$AC$4,0))*ROUND(VLOOKUP($B590,原始数值!$A:$E,F$2,0)*VLOOKUP($C590,索引!$A:$D,2,0)*VLOOKUP(D590,索引!$M:$X,索引!$T$1,0),F$3)</f>
        <v>103</v>
      </c>
      <c r="G590">
        <f>INDEX(索引!$P$5:$AC$12,MATCH($D590,索引!$M$5:$M$12,0),MATCH(G$6,索引!$P$4:$AC$4,0))*ROUND(VLOOKUP($B590,原始数值!$A:$E,G$2,0)*VLOOKUP($C590,索引!$A:$D,2,0),G$3)</f>
        <v>0</v>
      </c>
      <c r="H590">
        <f>INDEX(索引!$P$5:$AC$12,MATCH($D590,索引!$M$5:$M$12,0),MATCH(H$6,索引!$P$4:$AC$4,0))*ROUND(VLOOKUP($B590,原始数值!$A:$E,H$2,0)*VLOOKUP($C590,索引!$A:$D,2,0),H$3)</f>
        <v>0</v>
      </c>
      <c r="I590">
        <f>INDEX(索引!$P$5:$AC$12,MATCH($D590,索引!$M$5:$M$12,0),MATCH(I$6,索引!$P$4:$AC$4,0))*ROUND(VLOOKUP($B590,原始数值!$A:$E,I$2,0)*VLOOKUP($C590,索引!$A:$D,2,0),I$3)</f>
        <v>0</v>
      </c>
      <c r="J590">
        <f>VLOOKUP($D590,索引!$M:$U,J$2,0)</f>
        <v>2</v>
      </c>
      <c r="K590">
        <f>VLOOKUP($D590,索引!$M:$X,K$2,0)*(VLOOKUP($C590,索引!$A:$I,K$2-5,0)/100)</f>
        <v>0.15000000000000002</v>
      </c>
      <c r="L590">
        <f>VLOOKUP($D590,索引!$M:$X,L$2,0)*(VLOOKUP($C590,索引!$A:$I,L$2-5,0)/100)</f>
        <v>0</v>
      </c>
      <c r="M590">
        <f>VLOOKUP($D590,索引!$M:$Y,M$2,0)*(VLOOKUP($C590,索引!$A:$J,M$2-5,0)/100)</f>
        <v>0</v>
      </c>
      <c r="N590">
        <f>VLOOKUP($D590,索引!$M:$Z,N$2,0)*(VLOOKUP($C590,索引!$A:$K,N$2-5,0)/100)</f>
        <v>0</v>
      </c>
      <c r="P590">
        <f t="shared" si="73"/>
        <v>1050211</v>
      </c>
      <c r="Q590" t="str">
        <f t="shared" si="75"/>
        <v>EquipName_1050211</v>
      </c>
      <c r="R590" t="str">
        <f>INDEX(索引!$AF$5:$AI$29,MATCH($B590,索引!$AE$5:$AE$29,0),MATCH($C590,索引!$AF$4:$AI$4))&amp;VLOOKUP($D590,索引!$M$4:$N$12,2,0)</f>
        <v>水晶剑</v>
      </c>
      <c r="S590" t="str">
        <f>INDEX(索引!$AL$5:$AO$29,MATCH($B590,索引!$AK$5:$AK$29,0),MATCH($C590,索引!$AL$4:$AO$4))&amp;" "&amp;VLOOKUP($D590,索引!$M$4:$O$12,3,0)</f>
        <v>Crystal Sword</v>
      </c>
    </row>
    <row r="591" spans="1:19" x14ac:dyDescent="0.2">
      <c r="A591">
        <f t="shared" si="72"/>
        <v>1050212</v>
      </c>
      <c r="B591" s="16">
        <v>50</v>
      </c>
      <c r="C591" s="14">
        <f t="shared" si="76"/>
        <v>2</v>
      </c>
      <c r="D591">
        <f t="shared" si="77"/>
        <v>12</v>
      </c>
      <c r="E591">
        <f t="shared" si="74"/>
        <v>1008212</v>
      </c>
      <c r="F591">
        <f>INDEX(索引!$P$5:$AC$12,MATCH($D591,索引!$M$5:$M$12,0),MATCH(F$6,索引!$P$4:$AC$4,0))*ROUND(VLOOKUP($B591,原始数值!$A:$E,F$2,0)*VLOOKUP($C591,索引!$A:$D,2,0)*VLOOKUP(D591,索引!$M:$X,索引!$T$1,0),F$3)</f>
        <v>124</v>
      </c>
      <c r="G591">
        <f>INDEX(索引!$P$5:$AC$12,MATCH($D591,索引!$M$5:$M$12,0),MATCH(G$6,索引!$P$4:$AC$4,0))*ROUND(VLOOKUP($B591,原始数值!$A:$E,G$2,0)*VLOOKUP($C591,索引!$A:$D,2,0),G$3)</f>
        <v>0</v>
      </c>
      <c r="H591">
        <f>INDEX(索引!$P$5:$AC$12,MATCH($D591,索引!$M$5:$M$12,0),MATCH(H$6,索引!$P$4:$AC$4,0))*ROUND(VLOOKUP($B591,原始数值!$A:$E,H$2,0)*VLOOKUP($C591,索引!$A:$D,2,0),H$3)</f>
        <v>0</v>
      </c>
      <c r="I591">
        <f>INDEX(索引!$P$5:$AC$12,MATCH($D591,索引!$M$5:$M$12,0),MATCH(I$6,索引!$P$4:$AC$4,0))*ROUND(VLOOKUP($B591,原始数值!$A:$E,I$2,0)*VLOOKUP($C591,索引!$A:$D,2,0),I$3)</f>
        <v>0</v>
      </c>
      <c r="J591">
        <f>VLOOKUP($D591,索引!$M:$U,J$2,0)</f>
        <v>1</v>
      </c>
      <c r="K591">
        <f>VLOOKUP($D591,索引!$M:$X,K$2,0)*(VLOOKUP($C591,索引!$A:$I,K$2-5,0)/100)</f>
        <v>0</v>
      </c>
      <c r="L591">
        <f>VLOOKUP($D591,索引!$M:$X,L$2,0)*(VLOOKUP($C591,索引!$A:$I,L$2-5,0)/100)</f>
        <v>0</v>
      </c>
      <c r="M591">
        <f>VLOOKUP($D591,索引!$M:$Y,M$2,0)*(VLOOKUP($C591,索引!$A:$J,M$2-5,0)/100)</f>
        <v>36</v>
      </c>
      <c r="N591">
        <f>VLOOKUP($D591,索引!$M:$Z,N$2,0)*(VLOOKUP($C591,索引!$A:$K,N$2-5,0)/100)</f>
        <v>0</v>
      </c>
      <c r="P591">
        <f t="shared" si="73"/>
        <v>1050212</v>
      </c>
      <c r="Q591" t="str">
        <f t="shared" si="75"/>
        <v>EquipName_1050212</v>
      </c>
      <c r="R591" t="str">
        <f>INDEX(索引!$AF$5:$AI$29,MATCH($B591,索引!$AE$5:$AE$29,0),MATCH($C591,索引!$AF$4:$AI$4))&amp;VLOOKUP($D591,索引!$M$4:$N$12,2,0)</f>
        <v>水晶杖</v>
      </c>
      <c r="S591" t="str">
        <f>INDEX(索引!$AL$5:$AO$29,MATCH($B591,索引!$AK$5:$AK$29,0),MATCH($C591,索引!$AL$4:$AO$4))&amp;" "&amp;VLOOKUP($D591,索引!$M$4:$O$12,3,0)</f>
        <v>Crystal Staff</v>
      </c>
    </row>
    <row r="592" spans="1:19" x14ac:dyDescent="0.2">
      <c r="A592">
        <f t="shared" si="72"/>
        <v>1050213</v>
      </c>
      <c r="B592" s="16">
        <v>50</v>
      </c>
      <c r="C592" s="14">
        <f t="shared" si="76"/>
        <v>2</v>
      </c>
      <c r="D592">
        <f t="shared" si="77"/>
        <v>13</v>
      </c>
      <c r="E592">
        <f t="shared" si="74"/>
        <v>1008213</v>
      </c>
      <c r="F592">
        <f>INDEX(索引!$P$5:$AC$12,MATCH($D592,索引!$M$5:$M$12,0),MATCH(F$6,索引!$P$4:$AC$4,0))*ROUND(VLOOKUP($B592,原始数值!$A:$E,F$2,0)*VLOOKUP($C592,索引!$A:$D,2,0)*VLOOKUP(D592,索引!$M:$X,索引!$T$1,0),F$3)</f>
        <v>113</v>
      </c>
      <c r="G592">
        <f>INDEX(索引!$P$5:$AC$12,MATCH($D592,索引!$M$5:$M$12,0),MATCH(G$6,索引!$P$4:$AC$4,0))*ROUND(VLOOKUP($B592,原始数值!$A:$E,G$2,0)*VLOOKUP($C592,索引!$A:$D,2,0),G$3)</f>
        <v>0</v>
      </c>
      <c r="H592">
        <f>INDEX(索引!$P$5:$AC$12,MATCH($D592,索引!$M$5:$M$12,0),MATCH(H$6,索引!$P$4:$AC$4,0))*ROUND(VLOOKUP($B592,原始数值!$A:$E,H$2,0)*VLOOKUP($C592,索引!$A:$D,2,0),H$3)</f>
        <v>0</v>
      </c>
      <c r="I592">
        <f>INDEX(索引!$P$5:$AC$12,MATCH($D592,索引!$M$5:$M$12,0),MATCH(I$6,索引!$P$4:$AC$4,0))*ROUND(VLOOKUP($B592,原始数值!$A:$E,I$2,0)*VLOOKUP($C592,索引!$A:$D,2,0),I$3)</f>
        <v>0</v>
      </c>
      <c r="J592">
        <f>VLOOKUP($D592,索引!$M:$U,J$2,0)</f>
        <v>1.75</v>
      </c>
      <c r="K592">
        <f>VLOOKUP($D592,索引!$M:$X,K$2,0)*(VLOOKUP($C592,索引!$A:$I,K$2-5,0)/100)</f>
        <v>0</v>
      </c>
      <c r="L592">
        <f>VLOOKUP($D592,索引!$M:$X,L$2,0)*(VLOOKUP($C592,索引!$A:$I,L$2-5,0)/100)</f>
        <v>48</v>
      </c>
      <c r="M592">
        <f>VLOOKUP($D592,索引!$M:$Y,M$2,0)*(VLOOKUP($C592,索引!$A:$J,M$2-5,0)/100)</f>
        <v>0</v>
      </c>
      <c r="N592">
        <f>VLOOKUP($D592,索引!$M:$Z,N$2,0)*(VLOOKUP($C592,索引!$A:$K,N$2-5,0)/100)</f>
        <v>0</v>
      </c>
      <c r="P592">
        <f t="shared" si="73"/>
        <v>1050213</v>
      </c>
      <c r="Q592" t="str">
        <f t="shared" si="75"/>
        <v>EquipName_1050213</v>
      </c>
      <c r="R592" t="str">
        <f>INDEX(索引!$AF$5:$AI$29,MATCH($B592,索引!$AE$5:$AE$29,0),MATCH($C592,索引!$AF$4:$AI$4))&amp;VLOOKUP($D592,索引!$M$4:$N$12,2,0)</f>
        <v>水晶弓</v>
      </c>
      <c r="S592" t="str">
        <f>INDEX(索引!$AL$5:$AO$29,MATCH($B592,索引!$AK$5:$AK$29,0),MATCH($C592,索引!$AL$4:$AO$4))&amp;" "&amp;VLOOKUP($D592,索引!$M$4:$O$12,3,0)</f>
        <v>Crystal Bow</v>
      </c>
    </row>
    <row r="593" spans="1:19" x14ac:dyDescent="0.2">
      <c r="A593">
        <f t="shared" si="72"/>
        <v>1050202</v>
      </c>
      <c r="B593" s="16">
        <v>50</v>
      </c>
      <c r="C593" s="14">
        <f t="shared" si="76"/>
        <v>2</v>
      </c>
      <c r="D593">
        <f t="shared" si="77"/>
        <v>2</v>
      </c>
      <c r="E593">
        <f t="shared" si="74"/>
        <v>1008202</v>
      </c>
      <c r="F593">
        <f>INDEX(索引!$P$5:$AC$12,MATCH($D593,索引!$M$5:$M$12,0),MATCH(F$6,索引!$P$4:$AC$4,0))*ROUND(VLOOKUP($B593,原始数值!$A:$E,F$2,0)*VLOOKUP($C593,索引!$A:$D,2,0)*VLOOKUP(D593,索引!$M:$X,索引!$T$1,0),F$3)</f>
        <v>0</v>
      </c>
      <c r="G593">
        <f>INDEX(索引!$P$5:$AC$12,MATCH($D593,索引!$M$5:$M$12,0),MATCH(G$6,索引!$P$4:$AC$4,0))*ROUND(VLOOKUP($B593,原始数值!$A:$E,G$2,0)*VLOOKUP($C593,索引!$A:$D,2,0),G$3)</f>
        <v>540</v>
      </c>
      <c r="H593">
        <f>INDEX(索引!$P$5:$AC$12,MATCH($D593,索引!$M$5:$M$12,0),MATCH(H$6,索引!$P$4:$AC$4,0))*ROUND(VLOOKUP($B593,原始数值!$A:$E,H$2,0)*VLOOKUP($C593,索引!$A:$D,2,0),H$3)</f>
        <v>0</v>
      </c>
      <c r="I593">
        <f>INDEX(索引!$P$5:$AC$12,MATCH($D593,索引!$M$5:$M$12,0),MATCH(I$6,索引!$P$4:$AC$4,0))*ROUND(VLOOKUP($B593,原始数值!$A:$E,I$2,0)*VLOOKUP($C593,索引!$A:$D,2,0),I$3)</f>
        <v>0</v>
      </c>
      <c r="J593">
        <f>VLOOKUP($D593,索引!$M:$U,J$2,0)</f>
        <v>0</v>
      </c>
      <c r="K593">
        <f>VLOOKUP($D593,索引!$M:$X,K$2,0)*(VLOOKUP($C593,索引!$A:$I,K$2-5,0)/100)</f>
        <v>0</v>
      </c>
      <c r="L593">
        <f>VLOOKUP($D593,索引!$M:$X,L$2,0)*(VLOOKUP($C593,索引!$A:$I,L$2-5,0)/100)</f>
        <v>0</v>
      </c>
      <c r="M593">
        <f>VLOOKUP($D593,索引!$M:$Y,M$2,0)*(VLOOKUP($C593,索引!$A:$J,M$2-5,0)/100)</f>
        <v>0</v>
      </c>
      <c r="N593">
        <f>VLOOKUP($D593,索引!$M:$Z,N$2,0)*(VLOOKUP($C593,索引!$A:$K,N$2-5,0)/100)</f>
        <v>0</v>
      </c>
      <c r="P593">
        <f t="shared" si="73"/>
        <v>1050202</v>
      </c>
      <c r="Q593" t="str">
        <f t="shared" si="75"/>
        <v>EquipName_1050202</v>
      </c>
      <c r="R593" t="str">
        <f>INDEX(索引!$AF$5:$AI$29,MATCH($B593,索引!$AE$5:$AE$29,0),MATCH($C593,索引!$AF$4:$AI$4))&amp;VLOOKUP($D593,索引!$M$4:$N$12,2,0)</f>
        <v>水晶护甲</v>
      </c>
      <c r="S593" t="str">
        <f>INDEX(索引!$AL$5:$AO$29,MATCH($B593,索引!$AK$5:$AK$29,0),MATCH($C593,索引!$AL$4:$AO$4))&amp;" "&amp;VLOOKUP($D593,索引!$M$4:$O$12,3,0)</f>
        <v>Crystal Armor</v>
      </c>
    </row>
    <row r="594" spans="1:19" x14ac:dyDescent="0.2">
      <c r="A594">
        <f t="shared" si="72"/>
        <v>1050203</v>
      </c>
      <c r="B594" s="16">
        <v>50</v>
      </c>
      <c r="C594" s="14">
        <f t="shared" si="76"/>
        <v>2</v>
      </c>
      <c r="D594">
        <f t="shared" si="77"/>
        <v>3</v>
      </c>
      <c r="E594">
        <f t="shared" si="74"/>
        <v>1008203</v>
      </c>
      <c r="F594">
        <f>INDEX(索引!$P$5:$AC$12,MATCH($D594,索引!$M$5:$M$12,0),MATCH(F$6,索引!$P$4:$AC$4,0))*ROUND(VLOOKUP($B594,原始数值!$A:$E,F$2,0)*VLOOKUP($C594,索引!$A:$D,2,0)*VLOOKUP(D594,索引!$M:$X,索引!$T$1,0),F$3)</f>
        <v>0</v>
      </c>
      <c r="G594">
        <f>INDEX(索引!$P$5:$AC$12,MATCH($D594,索引!$M$5:$M$12,0),MATCH(G$6,索引!$P$4:$AC$4,0))*ROUND(VLOOKUP($B594,原始数值!$A:$E,G$2,0)*VLOOKUP($C594,索引!$A:$D,2,0),G$3)</f>
        <v>0</v>
      </c>
      <c r="H594">
        <f>INDEX(索引!$P$5:$AC$12,MATCH($D594,索引!$M$5:$M$12,0),MATCH(H$6,索引!$P$4:$AC$4,0))*ROUND(VLOOKUP($B594,原始数值!$A:$E,H$2,0)*VLOOKUP($C594,索引!$A:$D,2,0),H$3)</f>
        <v>306</v>
      </c>
      <c r="I594">
        <f>INDEX(索引!$P$5:$AC$12,MATCH($D594,索引!$M$5:$M$12,0),MATCH(I$6,索引!$P$4:$AC$4,0))*ROUND(VLOOKUP($B594,原始数值!$A:$E,I$2,0)*VLOOKUP($C594,索引!$A:$D,2,0),I$3)</f>
        <v>0</v>
      </c>
      <c r="J594">
        <f>VLOOKUP($D594,索引!$M:$U,J$2,0)</f>
        <v>0</v>
      </c>
      <c r="K594">
        <f>VLOOKUP($D594,索引!$M:$X,K$2,0)*(VLOOKUP($C594,索引!$A:$I,K$2-5,0)/100)</f>
        <v>0</v>
      </c>
      <c r="L594">
        <f>VLOOKUP($D594,索引!$M:$X,L$2,0)*(VLOOKUP($C594,索引!$A:$I,L$2-5,0)/100)</f>
        <v>0</v>
      </c>
      <c r="M594">
        <f>VLOOKUP($D594,索引!$M:$Y,M$2,0)*(VLOOKUP($C594,索引!$A:$J,M$2-5,0)/100)</f>
        <v>0</v>
      </c>
      <c r="N594">
        <f>VLOOKUP($D594,索引!$M:$Z,N$2,0)*(VLOOKUP($C594,索引!$A:$K,N$2-5,0)/100)</f>
        <v>0</v>
      </c>
      <c r="P594">
        <f t="shared" si="73"/>
        <v>1050203</v>
      </c>
      <c r="Q594" t="str">
        <f t="shared" si="75"/>
        <v>EquipName_1050203</v>
      </c>
      <c r="R594" t="str">
        <f>INDEX(索引!$AF$5:$AI$29,MATCH($B594,索引!$AE$5:$AE$29,0),MATCH($C594,索引!$AF$4:$AI$4))&amp;VLOOKUP($D594,索引!$M$4:$N$12,2,0)</f>
        <v>水晶头盔</v>
      </c>
      <c r="S594" t="str">
        <f>INDEX(索引!$AL$5:$AO$29,MATCH($B594,索引!$AK$5:$AK$29,0),MATCH($C594,索引!$AL$4:$AO$4))&amp;" "&amp;VLOOKUP($D594,索引!$M$4:$O$12,3,0)</f>
        <v>Crystal Helmet</v>
      </c>
    </row>
    <row r="595" spans="1:19" x14ac:dyDescent="0.2">
      <c r="A595">
        <f t="shared" si="72"/>
        <v>1050204</v>
      </c>
      <c r="B595" s="16">
        <v>50</v>
      </c>
      <c r="C595" s="14">
        <f t="shared" si="76"/>
        <v>2</v>
      </c>
      <c r="D595">
        <f t="shared" si="77"/>
        <v>4</v>
      </c>
      <c r="E595">
        <f t="shared" si="74"/>
        <v>1008204</v>
      </c>
      <c r="F595">
        <f>INDEX(索引!$P$5:$AC$12,MATCH($D595,索引!$M$5:$M$12,0),MATCH(F$6,索引!$P$4:$AC$4,0))*ROUND(VLOOKUP($B595,原始数值!$A:$E,F$2,0)*VLOOKUP($C595,索引!$A:$D,2,0)*VLOOKUP(D595,索引!$M:$X,索引!$T$1,0),F$3)</f>
        <v>0</v>
      </c>
      <c r="G595">
        <f>INDEX(索引!$P$5:$AC$12,MATCH($D595,索引!$M$5:$M$12,0),MATCH(G$6,索引!$P$4:$AC$4,0))*ROUND(VLOOKUP($B595,原始数值!$A:$E,G$2,0)*VLOOKUP($C595,索引!$A:$D,2,0),G$3)</f>
        <v>0</v>
      </c>
      <c r="H595">
        <f>INDEX(索引!$P$5:$AC$12,MATCH($D595,索引!$M$5:$M$12,0),MATCH(H$6,索引!$P$4:$AC$4,0))*ROUND(VLOOKUP($B595,原始数值!$A:$E,H$2,0)*VLOOKUP($C595,索引!$A:$D,2,0),H$3)</f>
        <v>0</v>
      </c>
      <c r="I595">
        <f>INDEX(索引!$P$5:$AC$12,MATCH($D595,索引!$M$5:$M$12,0),MATCH(I$6,索引!$P$4:$AC$4,0))*ROUND(VLOOKUP($B595,原始数值!$A:$E,I$2,0)*VLOOKUP($C595,索引!$A:$D,2,0),I$3)</f>
        <v>50</v>
      </c>
      <c r="J595">
        <f>VLOOKUP($D595,索引!$M:$U,J$2,0)</f>
        <v>0</v>
      </c>
      <c r="K595">
        <f>VLOOKUP($D595,索引!$M:$X,K$2,0)*(VLOOKUP($C595,索引!$A:$I,K$2-5,0)/100)</f>
        <v>0</v>
      </c>
      <c r="L595">
        <f>VLOOKUP($D595,索引!$M:$X,L$2,0)*(VLOOKUP($C595,索引!$A:$I,L$2-5,0)/100)</f>
        <v>0</v>
      </c>
      <c r="M595">
        <f>VLOOKUP($D595,索引!$M:$Y,M$2,0)*(VLOOKUP($C595,索引!$A:$J,M$2-5,0)/100)</f>
        <v>0</v>
      </c>
      <c r="N595">
        <f>VLOOKUP($D595,索引!$M:$Z,N$2,0)*(VLOOKUP($C595,索引!$A:$K,N$2-5,0)/100)</f>
        <v>0</v>
      </c>
      <c r="P595">
        <f t="shared" si="73"/>
        <v>1050204</v>
      </c>
      <c r="Q595" t="str">
        <f t="shared" si="75"/>
        <v>EquipName_1050204</v>
      </c>
      <c r="R595" t="str">
        <f>INDEX(索引!$AF$5:$AI$29,MATCH($B595,索引!$AE$5:$AE$29,0),MATCH($C595,索引!$AF$4:$AI$4))&amp;VLOOKUP($D595,索引!$M$4:$N$12,2,0)</f>
        <v>水晶鞋子</v>
      </c>
      <c r="S595" t="str">
        <f>INDEX(索引!$AL$5:$AO$29,MATCH($B595,索引!$AK$5:$AK$29,0),MATCH($C595,索引!$AL$4:$AO$4))&amp;" "&amp;VLOOKUP($D595,索引!$M$4:$O$12,3,0)</f>
        <v>Crystal Boots</v>
      </c>
    </row>
    <row r="596" spans="1:19" x14ac:dyDescent="0.2">
      <c r="A596">
        <f t="shared" si="72"/>
        <v>1050311</v>
      </c>
      <c r="B596" s="16">
        <v>50</v>
      </c>
      <c r="C596" s="30">
        <f t="shared" si="76"/>
        <v>3</v>
      </c>
      <c r="D596">
        <f t="shared" si="77"/>
        <v>11</v>
      </c>
      <c r="E596">
        <f t="shared" si="74"/>
        <v>1008311</v>
      </c>
      <c r="F596">
        <f>INDEX(索引!$P$5:$AC$12,MATCH($D596,索引!$M$5:$M$12,0),MATCH(F$6,索引!$P$4:$AC$4,0))*ROUND(VLOOKUP($B596,原始数值!$A:$E,F$2,0)*VLOOKUP($C596,索引!$A:$D,2,0)*VLOOKUP(D596,索引!$M:$X,索引!$T$1,0),F$3)</f>
        <v>155</v>
      </c>
      <c r="G596">
        <f>INDEX(索引!$P$5:$AC$12,MATCH($D596,索引!$M$5:$M$12,0),MATCH(G$6,索引!$P$4:$AC$4,0))*ROUND(VLOOKUP($B596,原始数值!$A:$E,G$2,0)*VLOOKUP($C596,索引!$A:$D,2,0),G$3)</f>
        <v>0</v>
      </c>
      <c r="H596">
        <f>INDEX(索引!$P$5:$AC$12,MATCH($D596,索引!$M$5:$M$12,0),MATCH(H$6,索引!$P$4:$AC$4,0))*ROUND(VLOOKUP($B596,原始数值!$A:$E,H$2,0)*VLOOKUP($C596,索引!$A:$D,2,0),H$3)</f>
        <v>0</v>
      </c>
      <c r="I596">
        <f>INDEX(索引!$P$5:$AC$12,MATCH($D596,索引!$M$5:$M$12,0),MATCH(I$6,索引!$P$4:$AC$4,0))*ROUND(VLOOKUP($B596,原始数值!$A:$E,I$2,0)*VLOOKUP($C596,索引!$A:$D,2,0),I$3)</f>
        <v>0</v>
      </c>
      <c r="J596">
        <f>VLOOKUP($D596,索引!$M:$U,J$2,0)</f>
        <v>2</v>
      </c>
      <c r="K596">
        <f>VLOOKUP($D596,索引!$M:$X,K$2,0)*(VLOOKUP($C596,索引!$A:$I,K$2-5,0)/100)</f>
        <v>0.2</v>
      </c>
      <c r="L596">
        <f>VLOOKUP($D596,索引!$M:$X,L$2,0)*(VLOOKUP($C596,索引!$A:$I,L$2-5,0)/100)</f>
        <v>0</v>
      </c>
      <c r="M596">
        <f>VLOOKUP($D596,索引!$M:$Y,M$2,0)*(VLOOKUP($C596,索引!$A:$J,M$2-5,0)/100)</f>
        <v>0</v>
      </c>
      <c r="N596">
        <f>VLOOKUP($D596,索引!$M:$Z,N$2,0)*(VLOOKUP($C596,索引!$A:$K,N$2-5,0)/100)</f>
        <v>0</v>
      </c>
      <c r="P596">
        <f t="shared" si="73"/>
        <v>1050311</v>
      </c>
      <c r="Q596" t="str">
        <f t="shared" si="75"/>
        <v>EquipName_1050311</v>
      </c>
      <c r="R596" t="str">
        <f>INDEX(索引!$AF$5:$AI$29,MATCH($B596,索引!$AE$5:$AE$29,0),MATCH($C596,索引!$AF$4:$AI$4))&amp;VLOOKUP($D596,索引!$M$4:$N$12,2,0)</f>
        <v>水晶剑</v>
      </c>
      <c r="S596" t="str">
        <f>INDEX(索引!$AL$5:$AO$29,MATCH($B596,索引!$AK$5:$AK$29,0),MATCH($C596,索引!$AL$4:$AO$4))&amp;" "&amp;VLOOKUP($D596,索引!$M$4:$O$12,3,0)</f>
        <v>Crystal Sword</v>
      </c>
    </row>
    <row r="597" spans="1:19" x14ac:dyDescent="0.2">
      <c r="A597">
        <f t="shared" si="72"/>
        <v>1050312</v>
      </c>
      <c r="B597" s="16">
        <v>50</v>
      </c>
      <c r="C597" s="30">
        <f t="shared" si="76"/>
        <v>3</v>
      </c>
      <c r="D597">
        <f t="shared" si="77"/>
        <v>12</v>
      </c>
      <c r="E597">
        <f t="shared" si="74"/>
        <v>1008312</v>
      </c>
      <c r="F597">
        <f>INDEX(索引!$P$5:$AC$12,MATCH($D597,索引!$M$5:$M$12,0),MATCH(F$6,索引!$P$4:$AC$4,0))*ROUND(VLOOKUP($B597,原始数值!$A:$E,F$2,0)*VLOOKUP($C597,索引!$A:$D,2,0)*VLOOKUP(D597,索引!$M:$X,索引!$T$1,0),F$3)</f>
        <v>185</v>
      </c>
      <c r="G597">
        <f>INDEX(索引!$P$5:$AC$12,MATCH($D597,索引!$M$5:$M$12,0),MATCH(G$6,索引!$P$4:$AC$4,0))*ROUND(VLOOKUP($B597,原始数值!$A:$E,G$2,0)*VLOOKUP($C597,索引!$A:$D,2,0),G$3)</f>
        <v>0</v>
      </c>
      <c r="H597">
        <f>INDEX(索引!$P$5:$AC$12,MATCH($D597,索引!$M$5:$M$12,0),MATCH(H$6,索引!$P$4:$AC$4,0))*ROUND(VLOOKUP($B597,原始数值!$A:$E,H$2,0)*VLOOKUP($C597,索引!$A:$D,2,0),H$3)</f>
        <v>0</v>
      </c>
      <c r="I597">
        <f>INDEX(索引!$P$5:$AC$12,MATCH($D597,索引!$M$5:$M$12,0),MATCH(I$6,索引!$P$4:$AC$4,0))*ROUND(VLOOKUP($B597,原始数值!$A:$E,I$2,0)*VLOOKUP($C597,索引!$A:$D,2,0),I$3)</f>
        <v>0</v>
      </c>
      <c r="J597">
        <f>VLOOKUP($D597,索引!$M:$U,J$2,0)</f>
        <v>1</v>
      </c>
      <c r="K597">
        <f>VLOOKUP($D597,索引!$M:$X,K$2,0)*(VLOOKUP($C597,索引!$A:$I,K$2-5,0)/100)</f>
        <v>0</v>
      </c>
      <c r="L597">
        <f>VLOOKUP($D597,索引!$M:$X,L$2,0)*(VLOOKUP($C597,索引!$A:$I,L$2-5,0)/100)</f>
        <v>0</v>
      </c>
      <c r="M597">
        <f>VLOOKUP($D597,索引!$M:$Y,M$2,0)*(VLOOKUP($C597,索引!$A:$J,M$2-5,0)/100)</f>
        <v>42</v>
      </c>
      <c r="N597">
        <f>VLOOKUP($D597,索引!$M:$Z,N$2,0)*(VLOOKUP($C597,索引!$A:$K,N$2-5,0)/100)</f>
        <v>0</v>
      </c>
      <c r="P597">
        <f t="shared" si="73"/>
        <v>1050312</v>
      </c>
      <c r="Q597" t="str">
        <f t="shared" si="75"/>
        <v>EquipName_1050312</v>
      </c>
      <c r="R597" t="str">
        <f>INDEX(索引!$AF$5:$AI$29,MATCH($B597,索引!$AE$5:$AE$29,0),MATCH($C597,索引!$AF$4:$AI$4))&amp;VLOOKUP($D597,索引!$M$4:$N$12,2,0)</f>
        <v>水晶杖</v>
      </c>
      <c r="S597" t="str">
        <f>INDEX(索引!$AL$5:$AO$29,MATCH($B597,索引!$AK$5:$AK$29,0),MATCH($C597,索引!$AL$4:$AO$4))&amp;" "&amp;VLOOKUP($D597,索引!$M$4:$O$12,3,0)</f>
        <v>Crystal Staff</v>
      </c>
    </row>
    <row r="598" spans="1:19" x14ac:dyDescent="0.2">
      <c r="A598">
        <f t="shared" si="72"/>
        <v>1050313</v>
      </c>
      <c r="B598" s="16">
        <v>50</v>
      </c>
      <c r="C598" s="30">
        <f t="shared" si="76"/>
        <v>3</v>
      </c>
      <c r="D598">
        <f t="shared" si="77"/>
        <v>13</v>
      </c>
      <c r="E598">
        <f t="shared" si="74"/>
        <v>1008313</v>
      </c>
      <c r="F598">
        <f>INDEX(索引!$P$5:$AC$12,MATCH($D598,索引!$M$5:$M$12,0),MATCH(F$6,索引!$P$4:$AC$4,0))*ROUND(VLOOKUP($B598,原始数值!$A:$E,F$2,0)*VLOOKUP($C598,索引!$A:$D,2,0)*VLOOKUP(D598,索引!$M:$X,索引!$T$1,0),F$3)</f>
        <v>170</v>
      </c>
      <c r="G598">
        <f>INDEX(索引!$P$5:$AC$12,MATCH($D598,索引!$M$5:$M$12,0),MATCH(G$6,索引!$P$4:$AC$4,0))*ROUND(VLOOKUP($B598,原始数值!$A:$E,G$2,0)*VLOOKUP($C598,索引!$A:$D,2,0),G$3)</f>
        <v>0</v>
      </c>
      <c r="H598">
        <f>INDEX(索引!$P$5:$AC$12,MATCH($D598,索引!$M$5:$M$12,0),MATCH(H$6,索引!$P$4:$AC$4,0))*ROUND(VLOOKUP($B598,原始数值!$A:$E,H$2,0)*VLOOKUP($C598,索引!$A:$D,2,0),H$3)</f>
        <v>0</v>
      </c>
      <c r="I598">
        <f>INDEX(索引!$P$5:$AC$12,MATCH($D598,索引!$M$5:$M$12,0),MATCH(I$6,索引!$P$4:$AC$4,0))*ROUND(VLOOKUP($B598,原始数值!$A:$E,I$2,0)*VLOOKUP($C598,索引!$A:$D,2,0),I$3)</f>
        <v>0</v>
      </c>
      <c r="J598">
        <f>VLOOKUP($D598,索引!$M:$U,J$2,0)</f>
        <v>1.75</v>
      </c>
      <c r="K598">
        <f>VLOOKUP($D598,索引!$M:$X,K$2,0)*(VLOOKUP($C598,索引!$A:$I,K$2-5,0)/100)</f>
        <v>0</v>
      </c>
      <c r="L598">
        <f>VLOOKUP($D598,索引!$M:$X,L$2,0)*(VLOOKUP($C598,索引!$A:$I,L$2-5,0)/100)</f>
        <v>56</v>
      </c>
      <c r="M598">
        <f>VLOOKUP($D598,索引!$M:$Y,M$2,0)*(VLOOKUP($C598,索引!$A:$J,M$2-5,0)/100)</f>
        <v>0</v>
      </c>
      <c r="N598">
        <f>VLOOKUP($D598,索引!$M:$Z,N$2,0)*(VLOOKUP($C598,索引!$A:$K,N$2-5,0)/100)</f>
        <v>0</v>
      </c>
      <c r="P598">
        <f t="shared" si="73"/>
        <v>1050313</v>
      </c>
      <c r="Q598" t="str">
        <f t="shared" si="75"/>
        <v>EquipName_1050313</v>
      </c>
      <c r="R598" t="str">
        <f>INDEX(索引!$AF$5:$AI$29,MATCH($B598,索引!$AE$5:$AE$29,0),MATCH($C598,索引!$AF$4:$AI$4))&amp;VLOOKUP($D598,索引!$M$4:$N$12,2,0)</f>
        <v>水晶弓</v>
      </c>
      <c r="S598" t="str">
        <f>INDEX(索引!$AL$5:$AO$29,MATCH($B598,索引!$AK$5:$AK$29,0),MATCH($C598,索引!$AL$4:$AO$4))&amp;" "&amp;VLOOKUP($D598,索引!$M$4:$O$12,3,0)</f>
        <v>Crystal Bow</v>
      </c>
    </row>
    <row r="599" spans="1:19" x14ac:dyDescent="0.2">
      <c r="A599">
        <f t="shared" si="72"/>
        <v>1050302</v>
      </c>
      <c r="B599" s="16">
        <v>50</v>
      </c>
      <c r="C599" s="30">
        <f t="shared" si="76"/>
        <v>3</v>
      </c>
      <c r="D599">
        <f t="shared" si="77"/>
        <v>2</v>
      </c>
      <c r="E599">
        <f t="shared" si="74"/>
        <v>1008302</v>
      </c>
      <c r="F599">
        <f>INDEX(索引!$P$5:$AC$12,MATCH($D599,索引!$M$5:$M$12,0),MATCH(F$6,索引!$P$4:$AC$4,0))*ROUND(VLOOKUP($B599,原始数值!$A:$E,F$2,0)*VLOOKUP($C599,索引!$A:$D,2,0)*VLOOKUP(D599,索引!$M:$X,索引!$T$1,0),F$3)</f>
        <v>0</v>
      </c>
      <c r="G599">
        <f>INDEX(索引!$P$5:$AC$12,MATCH($D599,索引!$M$5:$M$12,0),MATCH(G$6,索引!$P$4:$AC$4,0))*ROUND(VLOOKUP($B599,原始数值!$A:$E,G$2,0)*VLOOKUP($C599,索引!$A:$D,2,0),G$3)</f>
        <v>810</v>
      </c>
      <c r="H599">
        <f>INDEX(索引!$P$5:$AC$12,MATCH($D599,索引!$M$5:$M$12,0),MATCH(H$6,索引!$P$4:$AC$4,0))*ROUND(VLOOKUP($B599,原始数值!$A:$E,H$2,0)*VLOOKUP($C599,索引!$A:$D,2,0),H$3)</f>
        <v>0</v>
      </c>
      <c r="I599">
        <f>INDEX(索引!$P$5:$AC$12,MATCH($D599,索引!$M$5:$M$12,0),MATCH(I$6,索引!$P$4:$AC$4,0))*ROUND(VLOOKUP($B599,原始数值!$A:$E,I$2,0)*VLOOKUP($C599,索引!$A:$D,2,0),I$3)</f>
        <v>0</v>
      </c>
      <c r="J599">
        <f>VLOOKUP($D599,索引!$M:$U,J$2,0)</f>
        <v>0</v>
      </c>
      <c r="K599">
        <f>VLOOKUP($D599,索引!$M:$X,K$2,0)*(VLOOKUP($C599,索引!$A:$I,K$2-5,0)/100)</f>
        <v>0</v>
      </c>
      <c r="L599">
        <f>VLOOKUP($D599,索引!$M:$X,L$2,0)*(VLOOKUP($C599,索引!$A:$I,L$2-5,0)/100)</f>
        <v>0</v>
      </c>
      <c r="M599">
        <f>VLOOKUP($D599,索引!$M:$Y,M$2,0)*(VLOOKUP($C599,索引!$A:$J,M$2-5,0)/100)</f>
        <v>0</v>
      </c>
      <c r="N599">
        <f>VLOOKUP($D599,索引!$M:$Z,N$2,0)*(VLOOKUP($C599,索引!$A:$K,N$2-5,0)/100)</f>
        <v>0</v>
      </c>
      <c r="P599">
        <f t="shared" si="73"/>
        <v>1050302</v>
      </c>
      <c r="Q599" t="str">
        <f t="shared" si="75"/>
        <v>EquipName_1050302</v>
      </c>
      <c r="R599" t="str">
        <f>INDEX(索引!$AF$5:$AI$29,MATCH($B599,索引!$AE$5:$AE$29,0),MATCH($C599,索引!$AF$4:$AI$4))&amp;VLOOKUP($D599,索引!$M$4:$N$12,2,0)</f>
        <v>水晶护甲</v>
      </c>
      <c r="S599" t="str">
        <f>INDEX(索引!$AL$5:$AO$29,MATCH($B599,索引!$AK$5:$AK$29,0),MATCH($C599,索引!$AL$4:$AO$4))&amp;" "&amp;VLOOKUP($D599,索引!$M$4:$O$12,3,0)</f>
        <v>Crystal Armor</v>
      </c>
    </row>
    <row r="600" spans="1:19" x14ac:dyDescent="0.2">
      <c r="A600">
        <f t="shared" si="72"/>
        <v>1050303</v>
      </c>
      <c r="B600" s="16">
        <v>50</v>
      </c>
      <c r="C600" s="30">
        <f t="shared" si="76"/>
        <v>3</v>
      </c>
      <c r="D600">
        <f t="shared" si="77"/>
        <v>3</v>
      </c>
      <c r="E600">
        <f t="shared" si="74"/>
        <v>1008303</v>
      </c>
      <c r="F600">
        <f>INDEX(索引!$P$5:$AC$12,MATCH($D600,索引!$M$5:$M$12,0),MATCH(F$6,索引!$P$4:$AC$4,0))*ROUND(VLOOKUP($B600,原始数值!$A:$E,F$2,0)*VLOOKUP($C600,索引!$A:$D,2,0)*VLOOKUP(D600,索引!$M:$X,索引!$T$1,0),F$3)</f>
        <v>0</v>
      </c>
      <c r="G600">
        <f>INDEX(索引!$P$5:$AC$12,MATCH($D600,索引!$M$5:$M$12,0),MATCH(G$6,索引!$P$4:$AC$4,0))*ROUND(VLOOKUP($B600,原始数值!$A:$E,G$2,0)*VLOOKUP($C600,索引!$A:$D,2,0),G$3)</f>
        <v>0</v>
      </c>
      <c r="H600">
        <f>INDEX(索引!$P$5:$AC$12,MATCH($D600,索引!$M$5:$M$12,0),MATCH(H$6,索引!$P$4:$AC$4,0))*ROUND(VLOOKUP($B600,原始数值!$A:$E,H$2,0)*VLOOKUP($C600,索引!$A:$D,2,0),H$3)</f>
        <v>459</v>
      </c>
      <c r="I600">
        <f>INDEX(索引!$P$5:$AC$12,MATCH($D600,索引!$M$5:$M$12,0),MATCH(I$6,索引!$P$4:$AC$4,0))*ROUND(VLOOKUP($B600,原始数值!$A:$E,I$2,0)*VLOOKUP($C600,索引!$A:$D,2,0),I$3)</f>
        <v>0</v>
      </c>
      <c r="J600">
        <f>VLOOKUP($D600,索引!$M:$U,J$2,0)</f>
        <v>0</v>
      </c>
      <c r="K600">
        <f>VLOOKUP($D600,索引!$M:$X,K$2,0)*(VLOOKUP($C600,索引!$A:$I,K$2-5,0)/100)</f>
        <v>0</v>
      </c>
      <c r="L600">
        <f>VLOOKUP($D600,索引!$M:$X,L$2,0)*(VLOOKUP($C600,索引!$A:$I,L$2-5,0)/100)</f>
        <v>0</v>
      </c>
      <c r="M600">
        <f>VLOOKUP($D600,索引!$M:$Y,M$2,0)*(VLOOKUP($C600,索引!$A:$J,M$2-5,0)/100)</f>
        <v>0</v>
      </c>
      <c r="N600">
        <f>VLOOKUP($D600,索引!$M:$Z,N$2,0)*(VLOOKUP($C600,索引!$A:$K,N$2-5,0)/100)</f>
        <v>0</v>
      </c>
      <c r="P600">
        <f t="shared" si="73"/>
        <v>1050303</v>
      </c>
      <c r="Q600" t="str">
        <f t="shared" si="75"/>
        <v>EquipName_1050303</v>
      </c>
      <c r="R600" t="str">
        <f>INDEX(索引!$AF$5:$AI$29,MATCH($B600,索引!$AE$5:$AE$29,0),MATCH($C600,索引!$AF$4:$AI$4))&amp;VLOOKUP($D600,索引!$M$4:$N$12,2,0)</f>
        <v>水晶头盔</v>
      </c>
      <c r="S600" t="str">
        <f>INDEX(索引!$AL$5:$AO$29,MATCH($B600,索引!$AK$5:$AK$29,0),MATCH($C600,索引!$AL$4:$AO$4))&amp;" "&amp;VLOOKUP($D600,索引!$M$4:$O$12,3,0)</f>
        <v>Crystal Helmet</v>
      </c>
    </row>
    <row r="601" spans="1:19" x14ac:dyDescent="0.2">
      <c r="A601">
        <f t="shared" si="72"/>
        <v>1050304</v>
      </c>
      <c r="B601" s="16">
        <v>50</v>
      </c>
      <c r="C601" s="30">
        <f t="shared" si="76"/>
        <v>3</v>
      </c>
      <c r="D601">
        <f t="shared" si="77"/>
        <v>4</v>
      </c>
      <c r="E601">
        <f t="shared" si="74"/>
        <v>1008304</v>
      </c>
      <c r="F601">
        <f>INDEX(索引!$P$5:$AC$12,MATCH($D601,索引!$M$5:$M$12,0),MATCH(F$6,索引!$P$4:$AC$4,0))*ROUND(VLOOKUP($B601,原始数值!$A:$E,F$2,0)*VLOOKUP($C601,索引!$A:$D,2,0)*VLOOKUP(D601,索引!$M:$X,索引!$T$1,0),F$3)</f>
        <v>0</v>
      </c>
      <c r="G601">
        <f>INDEX(索引!$P$5:$AC$12,MATCH($D601,索引!$M$5:$M$12,0),MATCH(G$6,索引!$P$4:$AC$4,0))*ROUND(VLOOKUP($B601,原始数值!$A:$E,G$2,0)*VLOOKUP($C601,索引!$A:$D,2,0),G$3)</f>
        <v>0</v>
      </c>
      <c r="H601">
        <f>INDEX(索引!$P$5:$AC$12,MATCH($D601,索引!$M$5:$M$12,0),MATCH(H$6,索引!$P$4:$AC$4,0))*ROUND(VLOOKUP($B601,原始数值!$A:$E,H$2,0)*VLOOKUP($C601,索引!$A:$D,2,0),H$3)</f>
        <v>0</v>
      </c>
      <c r="I601">
        <f>INDEX(索引!$P$5:$AC$12,MATCH($D601,索引!$M$5:$M$12,0),MATCH(I$6,索引!$P$4:$AC$4,0))*ROUND(VLOOKUP($B601,原始数值!$A:$E,I$2,0)*VLOOKUP($C601,索引!$A:$D,2,0),I$3)</f>
        <v>75</v>
      </c>
      <c r="J601">
        <f>VLOOKUP($D601,索引!$M:$U,J$2,0)</f>
        <v>0</v>
      </c>
      <c r="K601">
        <f>VLOOKUP($D601,索引!$M:$X,K$2,0)*(VLOOKUP($C601,索引!$A:$I,K$2-5,0)/100)</f>
        <v>0</v>
      </c>
      <c r="L601">
        <f>VLOOKUP($D601,索引!$M:$X,L$2,0)*(VLOOKUP($C601,索引!$A:$I,L$2-5,0)/100)</f>
        <v>0</v>
      </c>
      <c r="M601">
        <f>VLOOKUP($D601,索引!$M:$Y,M$2,0)*(VLOOKUP($C601,索引!$A:$J,M$2-5,0)/100)</f>
        <v>0</v>
      </c>
      <c r="N601">
        <f>VLOOKUP($D601,索引!$M:$Z,N$2,0)*(VLOOKUP($C601,索引!$A:$K,N$2-5,0)/100)</f>
        <v>0</v>
      </c>
      <c r="P601">
        <f t="shared" si="73"/>
        <v>1050304</v>
      </c>
      <c r="Q601" t="str">
        <f t="shared" si="75"/>
        <v>EquipName_1050304</v>
      </c>
      <c r="R601" t="str">
        <f>INDEX(索引!$AF$5:$AI$29,MATCH($B601,索引!$AE$5:$AE$29,0),MATCH($C601,索引!$AF$4:$AI$4))&amp;VLOOKUP($D601,索引!$M$4:$N$12,2,0)</f>
        <v>水晶鞋子</v>
      </c>
      <c r="S601" t="str">
        <f>INDEX(索引!$AL$5:$AO$29,MATCH($B601,索引!$AK$5:$AK$29,0),MATCH($C601,索引!$AL$4:$AO$4))&amp;" "&amp;VLOOKUP($D601,索引!$M$4:$O$12,3,0)</f>
        <v>Crystal Boots</v>
      </c>
    </row>
    <row r="602" spans="1:19" x14ac:dyDescent="0.2">
      <c r="A602">
        <f t="shared" si="72"/>
        <v>1050411</v>
      </c>
      <c r="B602" s="16">
        <v>50</v>
      </c>
      <c r="C602" s="11">
        <f t="shared" si="76"/>
        <v>4</v>
      </c>
      <c r="D602">
        <f t="shared" si="77"/>
        <v>11</v>
      </c>
      <c r="E602">
        <f t="shared" si="74"/>
        <v>1008411</v>
      </c>
      <c r="F602">
        <f>INDEX(索引!$P$5:$AC$12,MATCH($D602,索引!$M$5:$M$12,0),MATCH(F$6,索引!$P$4:$AC$4,0))*ROUND(VLOOKUP($B602,原始数值!$A:$E,F$2,0)*VLOOKUP($C602,索引!$A:$D,2,0)*VLOOKUP(D602,索引!$M:$X,索引!$T$1,0),F$3)</f>
        <v>206</v>
      </c>
      <c r="G602">
        <f>INDEX(索引!$P$5:$AC$12,MATCH($D602,索引!$M$5:$M$12,0),MATCH(G$6,索引!$P$4:$AC$4,0))*ROUND(VLOOKUP($B602,原始数值!$A:$E,G$2,0)*VLOOKUP($C602,索引!$A:$D,2,0),G$3)</f>
        <v>0</v>
      </c>
      <c r="H602">
        <f>INDEX(索引!$P$5:$AC$12,MATCH($D602,索引!$M$5:$M$12,0),MATCH(H$6,索引!$P$4:$AC$4,0))*ROUND(VLOOKUP($B602,原始数值!$A:$E,H$2,0)*VLOOKUP($C602,索引!$A:$D,2,0),H$3)</f>
        <v>0</v>
      </c>
      <c r="I602">
        <f>INDEX(索引!$P$5:$AC$12,MATCH($D602,索引!$M$5:$M$12,0),MATCH(I$6,索引!$P$4:$AC$4,0))*ROUND(VLOOKUP($B602,原始数值!$A:$E,I$2,0)*VLOOKUP($C602,索引!$A:$D,2,0),I$3)</f>
        <v>0</v>
      </c>
      <c r="J602">
        <f>VLOOKUP($D602,索引!$M:$U,J$2,0)</f>
        <v>2</v>
      </c>
      <c r="K602">
        <f>VLOOKUP($D602,索引!$M:$X,K$2,0)*(VLOOKUP($C602,索引!$A:$I,K$2-5,0)/100)</f>
        <v>0.35000000000000003</v>
      </c>
      <c r="L602">
        <f>VLOOKUP($D602,索引!$M:$X,L$2,0)*(VLOOKUP($C602,索引!$A:$I,L$2-5,0)/100)</f>
        <v>0</v>
      </c>
      <c r="M602">
        <f>VLOOKUP($D602,索引!$M:$Y,M$2,0)*(VLOOKUP($C602,索引!$A:$J,M$2-5,0)/100)</f>
        <v>0</v>
      </c>
      <c r="N602">
        <f>VLOOKUP($D602,索引!$M:$Z,N$2,0)*(VLOOKUP($C602,索引!$A:$K,N$2-5,0)/100)</f>
        <v>0</v>
      </c>
      <c r="P602">
        <f t="shared" si="73"/>
        <v>1050411</v>
      </c>
      <c r="Q602" t="str">
        <f t="shared" si="75"/>
        <v>EquipName_1050411</v>
      </c>
      <c r="R602" t="str">
        <f>INDEX(索引!$AF$5:$AI$29,MATCH($B602,索引!$AE$5:$AE$29,0),MATCH($C602,索引!$AF$4:$AI$4))&amp;VLOOKUP($D602,索引!$M$4:$N$12,2,0)</f>
        <v>紫水晶剑</v>
      </c>
      <c r="S602" t="str">
        <f>INDEX(索引!$AL$5:$AO$29,MATCH($B602,索引!$AK$5:$AK$29,0),MATCH($C602,索引!$AL$4:$AO$4))&amp;" "&amp;VLOOKUP($D602,索引!$M$4:$O$12,3,0)</f>
        <v>Amethyst Sword</v>
      </c>
    </row>
    <row r="603" spans="1:19" x14ac:dyDescent="0.2">
      <c r="A603">
        <f t="shared" si="72"/>
        <v>1050412</v>
      </c>
      <c r="B603" s="16">
        <v>50</v>
      </c>
      <c r="C603" s="11">
        <f t="shared" si="76"/>
        <v>4</v>
      </c>
      <c r="D603">
        <f t="shared" si="77"/>
        <v>12</v>
      </c>
      <c r="E603">
        <f t="shared" si="74"/>
        <v>1008412</v>
      </c>
      <c r="F603">
        <f>INDEX(索引!$P$5:$AC$12,MATCH($D603,索引!$M$5:$M$12,0),MATCH(F$6,索引!$P$4:$AC$4,0))*ROUND(VLOOKUP($B603,原始数值!$A:$E,F$2,0)*VLOOKUP($C603,索引!$A:$D,2,0)*VLOOKUP(D603,索引!$M:$X,索引!$T$1,0),F$3)</f>
        <v>247</v>
      </c>
      <c r="G603">
        <f>INDEX(索引!$P$5:$AC$12,MATCH($D603,索引!$M$5:$M$12,0),MATCH(G$6,索引!$P$4:$AC$4,0))*ROUND(VLOOKUP($B603,原始数值!$A:$E,G$2,0)*VLOOKUP($C603,索引!$A:$D,2,0),G$3)</f>
        <v>0</v>
      </c>
      <c r="H603">
        <f>INDEX(索引!$P$5:$AC$12,MATCH($D603,索引!$M$5:$M$12,0),MATCH(H$6,索引!$P$4:$AC$4,0))*ROUND(VLOOKUP($B603,原始数值!$A:$E,H$2,0)*VLOOKUP($C603,索引!$A:$D,2,0),H$3)</f>
        <v>0</v>
      </c>
      <c r="I603">
        <f>INDEX(索引!$P$5:$AC$12,MATCH($D603,索引!$M$5:$M$12,0),MATCH(I$6,索引!$P$4:$AC$4,0))*ROUND(VLOOKUP($B603,原始数值!$A:$E,I$2,0)*VLOOKUP($C603,索引!$A:$D,2,0),I$3)</f>
        <v>0</v>
      </c>
      <c r="J603">
        <f>VLOOKUP($D603,索引!$M:$U,J$2,0)</f>
        <v>1</v>
      </c>
      <c r="K603">
        <f>VLOOKUP($D603,索引!$M:$X,K$2,0)*(VLOOKUP($C603,索引!$A:$I,K$2-5,0)/100)</f>
        <v>0</v>
      </c>
      <c r="L603">
        <f>VLOOKUP($D603,索引!$M:$X,L$2,0)*(VLOOKUP($C603,索引!$A:$I,L$2-5,0)/100)</f>
        <v>0</v>
      </c>
      <c r="M603">
        <f>VLOOKUP($D603,索引!$M:$Y,M$2,0)*(VLOOKUP($C603,索引!$A:$J,M$2-5,0)/100)</f>
        <v>54</v>
      </c>
      <c r="N603">
        <f>VLOOKUP($D603,索引!$M:$Z,N$2,0)*(VLOOKUP($C603,索引!$A:$K,N$2-5,0)/100)</f>
        <v>0</v>
      </c>
      <c r="P603">
        <f t="shared" si="73"/>
        <v>1050412</v>
      </c>
      <c r="Q603" t="str">
        <f t="shared" si="75"/>
        <v>EquipName_1050412</v>
      </c>
      <c r="R603" t="str">
        <f>INDEX(索引!$AF$5:$AI$29,MATCH($B603,索引!$AE$5:$AE$29,0),MATCH($C603,索引!$AF$4:$AI$4))&amp;VLOOKUP($D603,索引!$M$4:$N$12,2,0)</f>
        <v>紫水晶杖</v>
      </c>
      <c r="S603" t="str">
        <f>INDEX(索引!$AL$5:$AO$29,MATCH($B603,索引!$AK$5:$AK$29,0),MATCH($C603,索引!$AL$4:$AO$4))&amp;" "&amp;VLOOKUP($D603,索引!$M$4:$O$12,3,0)</f>
        <v>Amethyst Staff</v>
      </c>
    </row>
    <row r="604" spans="1:19" x14ac:dyDescent="0.2">
      <c r="A604">
        <f t="shared" si="72"/>
        <v>1050413</v>
      </c>
      <c r="B604" s="16">
        <v>50</v>
      </c>
      <c r="C604" s="11">
        <f t="shared" si="76"/>
        <v>4</v>
      </c>
      <c r="D604">
        <f t="shared" si="77"/>
        <v>13</v>
      </c>
      <c r="E604">
        <f t="shared" si="74"/>
        <v>1008413</v>
      </c>
      <c r="F604">
        <f>INDEX(索引!$P$5:$AC$12,MATCH($D604,索引!$M$5:$M$12,0),MATCH(F$6,索引!$P$4:$AC$4,0))*ROUND(VLOOKUP($B604,原始数值!$A:$E,F$2,0)*VLOOKUP($C604,索引!$A:$D,2,0)*VLOOKUP(D604,索引!$M:$X,索引!$T$1,0),F$3)</f>
        <v>227</v>
      </c>
      <c r="G604">
        <f>INDEX(索引!$P$5:$AC$12,MATCH($D604,索引!$M$5:$M$12,0),MATCH(G$6,索引!$P$4:$AC$4,0))*ROUND(VLOOKUP($B604,原始数值!$A:$E,G$2,0)*VLOOKUP($C604,索引!$A:$D,2,0),G$3)</f>
        <v>0</v>
      </c>
      <c r="H604">
        <f>INDEX(索引!$P$5:$AC$12,MATCH($D604,索引!$M$5:$M$12,0),MATCH(H$6,索引!$P$4:$AC$4,0))*ROUND(VLOOKUP($B604,原始数值!$A:$E,H$2,0)*VLOOKUP($C604,索引!$A:$D,2,0),H$3)</f>
        <v>0</v>
      </c>
      <c r="I604">
        <f>INDEX(索引!$P$5:$AC$12,MATCH($D604,索引!$M$5:$M$12,0),MATCH(I$6,索引!$P$4:$AC$4,0))*ROUND(VLOOKUP($B604,原始数值!$A:$E,I$2,0)*VLOOKUP($C604,索引!$A:$D,2,0),I$3)</f>
        <v>0</v>
      </c>
      <c r="J604">
        <f>VLOOKUP($D604,索引!$M:$U,J$2,0)</f>
        <v>1.75</v>
      </c>
      <c r="K604">
        <f>VLOOKUP($D604,索引!$M:$X,K$2,0)*(VLOOKUP($C604,索引!$A:$I,K$2-5,0)/100)</f>
        <v>0</v>
      </c>
      <c r="L604">
        <f>VLOOKUP($D604,索引!$M:$X,L$2,0)*(VLOOKUP($C604,索引!$A:$I,L$2-5,0)/100)</f>
        <v>72</v>
      </c>
      <c r="M604">
        <f>VLOOKUP($D604,索引!$M:$Y,M$2,0)*(VLOOKUP($C604,索引!$A:$J,M$2-5,0)/100)</f>
        <v>0</v>
      </c>
      <c r="N604">
        <f>VLOOKUP($D604,索引!$M:$Z,N$2,0)*(VLOOKUP($C604,索引!$A:$K,N$2-5,0)/100)</f>
        <v>0</v>
      </c>
      <c r="P604">
        <f t="shared" si="73"/>
        <v>1050413</v>
      </c>
      <c r="Q604" t="str">
        <f t="shared" si="75"/>
        <v>EquipName_1050413</v>
      </c>
      <c r="R604" t="str">
        <f>INDEX(索引!$AF$5:$AI$29,MATCH($B604,索引!$AE$5:$AE$29,0),MATCH($C604,索引!$AF$4:$AI$4))&amp;VLOOKUP($D604,索引!$M$4:$N$12,2,0)</f>
        <v>紫水晶弓</v>
      </c>
      <c r="S604" t="str">
        <f>INDEX(索引!$AL$5:$AO$29,MATCH($B604,索引!$AK$5:$AK$29,0),MATCH($C604,索引!$AL$4:$AO$4))&amp;" "&amp;VLOOKUP($D604,索引!$M$4:$O$12,3,0)</f>
        <v>Amethyst Bow</v>
      </c>
    </row>
    <row r="605" spans="1:19" x14ac:dyDescent="0.2">
      <c r="A605">
        <f t="shared" si="72"/>
        <v>1050402</v>
      </c>
      <c r="B605" s="16">
        <v>50</v>
      </c>
      <c r="C605" s="11">
        <f t="shared" si="76"/>
        <v>4</v>
      </c>
      <c r="D605">
        <f t="shared" si="77"/>
        <v>2</v>
      </c>
      <c r="E605">
        <f t="shared" si="74"/>
        <v>1008402</v>
      </c>
      <c r="F605">
        <f>INDEX(索引!$P$5:$AC$12,MATCH($D605,索引!$M$5:$M$12,0),MATCH(F$6,索引!$P$4:$AC$4,0))*ROUND(VLOOKUP($B605,原始数值!$A:$E,F$2,0)*VLOOKUP($C605,索引!$A:$D,2,0)*VLOOKUP(D605,索引!$M:$X,索引!$T$1,0),F$3)</f>
        <v>0</v>
      </c>
      <c r="G605">
        <f>INDEX(索引!$P$5:$AC$12,MATCH($D605,索引!$M$5:$M$12,0),MATCH(G$6,索引!$P$4:$AC$4,0))*ROUND(VLOOKUP($B605,原始数值!$A:$E,G$2,0)*VLOOKUP($C605,索引!$A:$D,2,0),G$3)</f>
        <v>1080</v>
      </c>
      <c r="H605">
        <f>INDEX(索引!$P$5:$AC$12,MATCH($D605,索引!$M$5:$M$12,0),MATCH(H$6,索引!$P$4:$AC$4,0))*ROUND(VLOOKUP($B605,原始数值!$A:$E,H$2,0)*VLOOKUP($C605,索引!$A:$D,2,0),H$3)</f>
        <v>0</v>
      </c>
      <c r="I605">
        <f>INDEX(索引!$P$5:$AC$12,MATCH($D605,索引!$M$5:$M$12,0),MATCH(I$6,索引!$P$4:$AC$4,0))*ROUND(VLOOKUP($B605,原始数值!$A:$E,I$2,0)*VLOOKUP($C605,索引!$A:$D,2,0),I$3)</f>
        <v>0</v>
      </c>
      <c r="J605">
        <f>VLOOKUP($D605,索引!$M:$U,J$2,0)</f>
        <v>0</v>
      </c>
      <c r="K605">
        <f>VLOOKUP($D605,索引!$M:$X,K$2,0)*(VLOOKUP($C605,索引!$A:$I,K$2-5,0)/100)</f>
        <v>0</v>
      </c>
      <c r="L605">
        <f>VLOOKUP($D605,索引!$M:$X,L$2,0)*(VLOOKUP($C605,索引!$A:$I,L$2-5,0)/100)</f>
        <v>0</v>
      </c>
      <c r="M605">
        <f>VLOOKUP($D605,索引!$M:$Y,M$2,0)*(VLOOKUP($C605,索引!$A:$J,M$2-5,0)/100)</f>
        <v>0</v>
      </c>
      <c r="N605">
        <f>VLOOKUP($D605,索引!$M:$Z,N$2,0)*(VLOOKUP($C605,索引!$A:$K,N$2-5,0)/100)</f>
        <v>0</v>
      </c>
      <c r="P605">
        <f t="shared" si="73"/>
        <v>1050402</v>
      </c>
      <c r="Q605" t="str">
        <f t="shared" si="75"/>
        <v>EquipName_1050402</v>
      </c>
      <c r="R605" t="str">
        <f>INDEX(索引!$AF$5:$AI$29,MATCH($B605,索引!$AE$5:$AE$29,0),MATCH($C605,索引!$AF$4:$AI$4))&amp;VLOOKUP($D605,索引!$M$4:$N$12,2,0)</f>
        <v>紫水晶护甲</v>
      </c>
      <c r="S605" t="str">
        <f>INDEX(索引!$AL$5:$AO$29,MATCH($B605,索引!$AK$5:$AK$29,0),MATCH($C605,索引!$AL$4:$AO$4))&amp;" "&amp;VLOOKUP($D605,索引!$M$4:$O$12,3,0)</f>
        <v>Amethyst Armor</v>
      </c>
    </row>
    <row r="606" spans="1:19" x14ac:dyDescent="0.2">
      <c r="A606">
        <f t="shared" si="72"/>
        <v>1050403</v>
      </c>
      <c r="B606" s="16">
        <v>50</v>
      </c>
      <c r="C606" s="11">
        <f t="shared" si="76"/>
        <v>4</v>
      </c>
      <c r="D606">
        <f t="shared" si="77"/>
        <v>3</v>
      </c>
      <c r="E606">
        <f t="shared" si="74"/>
        <v>1008403</v>
      </c>
      <c r="F606">
        <f>INDEX(索引!$P$5:$AC$12,MATCH($D606,索引!$M$5:$M$12,0),MATCH(F$6,索引!$P$4:$AC$4,0))*ROUND(VLOOKUP($B606,原始数值!$A:$E,F$2,0)*VLOOKUP($C606,索引!$A:$D,2,0)*VLOOKUP(D606,索引!$M:$X,索引!$T$1,0),F$3)</f>
        <v>0</v>
      </c>
      <c r="G606">
        <f>INDEX(索引!$P$5:$AC$12,MATCH($D606,索引!$M$5:$M$12,0),MATCH(G$6,索引!$P$4:$AC$4,0))*ROUND(VLOOKUP($B606,原始数值!$A:$E,G$2,0)*VLOOKUP($C606,索引!$A:$D,2,0),G$3)</f>
        <v>0</v>
      </c>
      <c r="H606">
        <f>INDEX(索引!$P$5:$AC$12,MATCH($D606,索引!$M$5:$M$12,0),MATCH(H$6,索引!$P$4:$AC$4,0))*ROUND(VLOOKUP($B606,原始数值!$A:$E,H$2,0)*VLOOKUP($C606,索引!$A:$D,2,0),H$3)</f>
        <v>612</v>
      </c>
      <c r="I606">
        <f>INDEX(索引!$P$5:$AC$12,MATCH($D606,索引!$M$5:$M$12,0),MATCH(I$6,索引!$P$4:$AC$4,0))*ROUND(VLOOKUP($B606,原始数值!$A:$E,I$2,0)*VLOOKUP($C606,索引!$A:$D,2,0),I$3)</f>
        <v>0</v>
      </c>
      <c r="J606">
        <f>VLOOKUP($D606,索引!$M:$U,J$2,0)</f>
        <v>0</v>
      </c>
      <c r="K606">
        <f>VLOOKUP($D606,索引!$M:$X,K$2,0)*(VLOOKUP($C606,索引!$A:$I,K$2-5,0)/100)</f>
        <v>0</v>
      </c>
      <c r="L606">
        <f>VLOOKUP($D606,索引!$M:$X,L$2,0)*(VLOOKUP($C606,索引!$A:$I,L$2-5,0)/100)</f>
        <v>0</v>
      </c>
      <c r="M606">
        <f>VLOOKUP($D606,索引!$M:$Y,M$2,0)*(VLOOKUP($C606,索引!$A:$J,M$2-5,0)/100)</f>
        <v>0</v>
      </c>
      <c r="N606">
        <f>VLOOKUP($D606,索引!$M:$Z,N$2,0)*(VLOOKUP($C606,索引!$A:$K,N$2-5,0)/100)</f>
        <v>0</v>
      </c>
      <c r="P606">
        <f t="shared" si="73"/>
        <v>1050403</v>
      </c>
      <c r="Q606" t="str">
        <f t="shared" si="75"/>
        <v>EquipName_1050403</v>
      </c>
      <c r="R606" t="str">
        <f>INDEX(索引!$AF$5:$AI$29,MATCH($B606,索引!$AE$5:$AE$29,0),MATCH($C606,索引!$AF$4:$AI$4))&amp;VLOOKUP($D606,索引!$M$4:$N$12,2,0)</f>
        <v>紫水晶头盔</v>
      </c>
      <c r="S606" t="str">
        <f>INDEX(索引!$AL$5:$AO$29,MATCH($B606,索引!$AK$5:$AK$29,0),MATCH($C606,索引!$AL$4:$AO$4))&amp;" "&amp;VLOOKUP($D606,索引!$M$4:$O$12,3,0)</f>
        <v>Amethyst Helmet</v>
      </c>
    </row>
    <row r="607" spans="1:19" x14ac:dyDescent="0.2">
      <c r="A607">
        <f t="shared" si="72"/>
        <v>1050404</v>
      </c>
      <c r="B607" s="16">
        <v>50</v>
      </c>
      <c r="C607" s="11">
        <f t="shared" si="76"/>
        <v>4</v>
      </c>
      <c r="D607">
        <f t="shared" si="77"/>
        <v>4</v>
      </c>
      <c r="E607">
        <f t="shared" si="74"/>
        <v>1008404</v>
      </c>
      <c r="F607">
        <f>INDEX(索引!$P$5:$AC$12,MATCH($D607,索引!$M$5:$M$12,0),MATCH(F$6,索引!$P$4:$AC$4,0))*ROUND(VLOOKUP($B607,原始数值!$A:$E,F$2,0)*VLOOKUP($C607,索引!$A:$D,2,0)*VLOOKUP(D607,索引!$M:$X,索引!$T$1,0),F$3)</f>
        <v>0</v>
      </c>
      <c r="G607">
        <f>INDEX(索引!$P$5:$AC$12,MATCH($D607,索引!$M$5:$M$12,0),MATCH(G$6,索引!$P$4:$AC$4,0))*ROUND(VLOOKUP($B607,原始数值!$A:$E,G$2,0)*VLOOKUP($C607,索引!$A:$D,2,0),G$3)</f>
        <v>0</v>
      </c>
      <c r="H607">
        <f>INDEX(索引!$P$5:$AC$12,MATCH($D607,索引!$M$5:$M$12,0),MATCH(H$6,索引!$P$4:$AC$4,0))*ROUND(VLOOKUP($B607,原始数值!$A:$E,H$2,0)*VLOOKUP($C607,索引!$A:$D,2,0),H$3)</f>
        <v>0</v>
      </c>
      <c r="I607">
        <f>INDEX(索引!$P$5:$AC$12,MATCH($D607,索引!$M$5:$M$12,0),MATCH(I$6,索引!$P$4:$AC$4,0))*ROUND(VLOOKUP($B607,原始数值!$A:$E,I$2,0)*VLOOKUP($C607,索引!$A:$D,2,0),I$3)</f>
        <v>100</v>
      </c>
      <c r="J607">
        <f>VLOOKUP($D607,索引!$M:$U,J$2,0)</f>
        <v>0</v>
      </c>
      <c r="K607">
        <f>VLOOKUP($D607,索引!$M:$X,K$2,0)*(VLOOKUP($C607,索引!$A:$I,K$2-5,0)/100)</f>
        <v>0</v>
      </c>
      <c r="L607">
        <f>VLOOKUP($D607,索引!$M:$X,L$2,0)*(VLOOKUP($C607,索引!$A:$I,L$2-5,0)/100)</f>
        <v>0</v>
      </c>
      <c r="M607">
        <f>VLOOKUP($D607,索引!$M:$Y,M$2,0)*(VLOOKUP($C607,索引!$A:$J,M$2-5,0)/100)</f>
        <v>0</v>
      </c>
      <c r="N607">
        <f>VLOOKUP($D607,索引!$M:$Z,N$2,0)*(VLOOKUP($C607,索引!$A:$K,N$2-5,0)/100)</f>
        <v>0</v>
      </c>
      <c r="P607">
        <f t="shared" si="73"/>
        <v>1050404</v>
      </c>
      <c r="Q607" t="str">
        <f t="shared" si="75"/>
        <v>EquipName_1050404</v>
      </c>
      <c r="R607" t="str">
        <f>INDEX(索引!$AF$5:$AI$29,MATCH($B607,索引!$AE$5:$AE$29,0),MATCH($C607,索引!$AF$4:$AI$4))&amp;VLOOKUP($D607,索引!$M$4:$N$12,2,0)</f>
        <v>紫水晶鞋子</v>
      </c>
      <c r="S607" t="str">
        <f>INDEX(索引!$AL$5:$AO$29,MATCH($B607,索引!$AK$5:$AK$29,0),MATCH($C607,索引!$AL$4:$AO$4))&amp;" "&amp;VLOOKUP($D607,索引!$M$4:$O$12,3,0)</f>
        <v>Amethyst Boots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5"/>
  <sheetViews>
    <sheetView workbookViewId="0">
      <pane xSplit="3" ySplit="7" topLeftCell="D8" activePane="bottomRight" state="frozen"/>
      <selection pane="topRight"/>
      <selection pane="bottomLeft"/>
      <selection pane="bottomRight" activeCell="A8" sqref="A8:A35"/>
    </sheetView>
  </sheetViews>
  <sheetFormatPr defaultColWidth="9" defaultRowHeight="14.25" x14ac:dyDescent="0.2"/>
  <cols>
    <col min="2" max="2" width="12.75" customWidth="1"/>
    <col min="4" max="9" width="9" customWidth="1"/>
    <col min="10" max="10" width="12.25" customWidth="1"/>
    <col min="11" max="11" width="10.125" customWidth="1"/>
    <col min="12" max="12" width="3.75" customWidth="1"/>
    <col min="13" max="13" width="9" customWidth="1"/>
    <col min="14" max="14" width="2.5" customWidth="1"/>
    <col min="15" max="15" width="9" customWidth="1"/>
    <col min="16" max="16" width="21.75" customWidth="1"/>
    <col min="17" max="17" width="71.75" customWidth="1"/>
    <col min="18" max="18" width="94.5" customWidth="1"/>
  </cols>
  <sheetData>
    <row r="1" spans="1:18" x14ac:dyDescent="0.2">
      <c r="A1" s="44" t="s">
        <v>45</v>
      </c>
      <c r="B1" t="s">
        <v>46</v>
      </c>
      <c r="C1" t="s">
        <v>47</v>
      </c>
      <c r="D1" t="s">
        <v>48</v>
      </c>
      <c r="E1" s="37" t="s">
        <v>49</v>
      </c>
      <c r="F1" s="37" t="s">
        <v>50</v>
      </c>
      <c r="G1" s="45" t="s">
        <v>51</v>
      </c>
      <c r="H1" s="38" t="s">
        <v>52</v>
      </c>
      <c r="I1" s="38"/>
      <c r="J1" s="38"/>
      <c r="K1" s="50" t="s">
        <v>53</v>
      </c>
      <c r="L1" s="38"/>
      <c r="M1" s="38"/>
      <c r="O1" s="19" t="s">
        <v>54</v>
      </c>
    </row>
    <row r="2" spans="1:18" x14ac:dyDescent="0.2">
      <c r="B2" t="s">
        <v>55</v>
      </c>
      <c r="C2" t="s">
        <v>56</v>
      </c>
      <c r="D2" t="s">
        <v>57</v>
      </c>
      <c r="K2" t="s">
        <v>58</v>
      </c>
    </row>
    <row r="3" spans="1:18" x14ac:dyDescent="0.2">
      <c r="B3" t="s">
        <v>59</v>
      </c>
      <c r="C3" t="s">
        <v>60</v>
      </c>
      <c r="D3" t="s">
        <v>61</v>
      </c>
      <c r="K3" t="s">
        <v>62</v>
      </c>
    </row>
    <row r="4" spans="1:18" x14ac:dyDescent="0.2">
      <c r="D4" t="s">
        <v>63</v>
      </c>
      <c r="E4">
        <v>1</v>
      </c>
      <c r="F4">
        <v>2</v>
      </c>
      <c r="G4">
        <v>3</v>
      </c>
      <c r="H4">
        <v>4</v>
      </c>
    </row>
    <row r="6" spans="1:18" x14ac:dyDescent="0.2">
      <c r="A6" t="s">
        <v>19</v>
      </c>
      <c r="B6" t="s">
        <v>19</v>
      </c>
      <c r="C6" t="s">
        <v>19</v>
      </c>
      <c r="D6" t="s">
        <v>19</v>
      </c>
      <c r="E6" t="s">
        <v>21</v>
      </c>
      <c r="F6" t="s">
        <v>21</v>
      </c>
      <c r="G6" t="s">
        <v>21</v>
      </c>
      <c r="H6" t="s">
        <v>21</v>
      </c>
      <c r="I6" t="s">
        <v>19</v>
      </c>
      <c r="J6" t="s">
        <v>64</v>
      </c>
      <c r="K6" t="s">
        <v>19</v>
      </c>
      <c r="O6" t="s">
        <v>22</v>
      </c>
      <c r="P6" t="s">
        <v>23</v>
      </c>
      <c r="Q6" t="s">
        <v>48</v>
      </c>
      <c r="R6" t="s">
        <v>65</v>
      </c>
    </row>
    <row r="7" spans="1:18" x14ac:dyDescent="0.2">
      <c r="A7" t="s">
        <v>26</v>
      </c>
      <c r="B7" t="s">
        <v>29</v>
      </c>
      <c r="C7" t="s">
        <v>66</v>
      </c>
      <c r="D7" t="s">
        <v>67</v>
      </c>
      <c r="E7" s="36" t="s">
        <v>68</v>
      </c>
      <c r="F7" s="37" t="s">
        <v>69</v>
      </c>
      <c r="G7" s="38" t="s">
        <v>70</v>
      </c>
      <c r="H7" s="38" t="s">
        <v>71</v>
      </c>
      <c r="I7" s="50" t="s">
        <v>72</v>
      </c>
      <c r="J7" s="50" t="s">
        <v>73</v>
      </c>
      <c r="K7" s="50" t="s">
        <v>74</v>
      </c>
      <c r="L7" s="50"/>
      <c r="M7" s="51" t="s">
        <v>75</v>
      </c>
    </row>
    <row r="8" spans="1:18" x14ac:dyDescent="0.2">
      <c r="A8" s="3">
        <v>101</v>
      </c>
      <c r="B8" s="46">
        <v>11</v>
      </c>
      <c r="C8" s="6">
        <v>1</v>
      </c>
      <c r="D8" s="4">
        <v>100</v>
      </c>
      <c r="E8">
        <f>INDEX(词条属性!$B$2:$Q$5,E$4,MATCH($I8,词条属性!$B$8:$Q$8,0))</f>
        <v>0.02</v>
      </c>
      <c r="F8">
        <f>INDEX(词条属性!$B$2:$Q$5,F$4,MATCH($I8,词条属性!$B$8:$Q$8,0))</f>
        <v>0</v>
      </c>
      <c r="G8">
        <f>INDEX(词条属性!$B$2:$Q$5,G$4,MATCH($I8,词条属性!$B$8:$Q$8,0))</f>
        <v>0.5</v>
      </c>
      <c r="H8">
        <f>INDEX(词条属性!$B$2:$Q$5,H$4,MATCH($I8,词条属性!$B$8:$Q$8,0))</f>
        <v>0</v>
      </c>
      <c r="I8">
        <v>12</v>
      </c>
      <c r="K8">
        <v>0</v>
      </c>
      <c r="M8" s="16" t="str">
        <f>IF(I8&lt;&gt;0,VLOOKUP(I8,索引!$AB:$AC,2,0),"")</f>
        <v>攻击硬直</v>
      </c>
      <c r="O8">
        <f t="shared" ref="O8:O24" si="0">100000+A8</f>
        <v>100101</v>
      </c>
      <c r="P8" t="str">
        <f>"EquipPerks_"&amp;O8</f>
        <v>EquipPerks_100101</v>
      </c>
      <c r="Q8" s="52" t="s">
        <v>76</v>
      </c>
      <c r="R8" t="s">
        <v>77</v>
      </c>
    </row>
    <row r="9" spans="1:18" x14ac:dyDescent="0.2">
      <c r="A9" s="3">
        <v>102</v>
      </c>
      <c r="B9" s="47">
        <v>12</v>
      </c>
      <c r="C9" s="6">
        <v>1</v>
      </c>
      <c r="D9" s="4">
        <v>100</v>
      </c>
      <c r="E9">
        <v>0</v>
      </c>
      <c r="F9">
        <v>0</v>
      </c>
      <c r="G9">
        <v>0</v>
      </c>
      <c r="H9">
        <v>0</v>
      </c>
      <c r="I9">
        <v>0</v>
      </c>
      <c r="J9" t="s">
        <v>303</v>
      </c>
      <c r="K9">
        <v>10</v>
      </c>
      <c r="M9" s="16" t="str">
        <f>IF(I9&lt;&gt;0,VLOOKUP(I9,索引!$AB:$AC,2,0),"")</f>
        <v/>
      </c>
      <c r="O9">
        <f t="shared" si="0"/>
        <v>100102</v>
      </c>
      <c r="P9" t="str">
        <f t="shared" ref="P9:P32" si="1">"EquipPerks_"&amp;O9</f>
        <v>EquipPerks_100102</v>
      </c>
      <c r="Q9" s="53" t="s">
        <v>78</v>
      </c>
      <c r="R9" t="s">
        <v>79</v>
      </c>
    </row>
    <row r="10" spans="1:18" x14ac:dyDescent="0.2">
      <c r="A10" s="3">
        <v>103</v>
      </c>
      <c r="B10" s="47">
        <v>12</v>
      </c>
      <c r="C10" s="5">
        <v>2</v>
      </c>
      <c r="D10" s="7">
        <v>20</v>
      </c>
      <c r="E10">
        <v>0</v>
      </c>
      <c r="F10">
        <v>0</v>
      </c>
      <c r="G10">
        <v>0</v>
      </c>
      <c r="H10">
        <v>0</v>
      </c>
      <c r="I10">
        <v>0</v>
      </c>
      <c r="J10" t="s">
        <v>304</v>
      </c>
      <c r="K10">
        <v>10</v>
      </c>
      <c r="M10" s="16" t="str">
        <f>IF(I10&lt;&gt;0,VLOOKUP(I10,索引!$AB:$AC,2,0),"")</f>
        <v/>
      </c>
      <c r="O10">
        <f t="shared" si="0"/>
        <v>100103</v>
      </c>
      <c r="P10" t="str">
        <f t="shared" si="1"/>
        <v>EquipPerks_100103</v>
      </c>
      <c r="Q10" s="53" t="s">
        <v>78</v>
      </c>
      <c r="R10" t="s">
        <v>79</v>
      </c>
    </row>
    <row r="11" spans="1:18" x14ac:dyDescent="0.2">
      <c r="A11" s="3">
        <v>104</v>
      </c>
      <c r="B11" s="47">
        <v>12</v>
      </c>
      <c r="C11" s="29">
        <v>3</v>
      </c>
      <c r="D11" s="9">
        <v>6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305</v>
      </c>
      <c r="K11">
        <v>10</v>
      </c>
      <c r="M11" s="16" t="str">
        <f>IF(I11&lt;&gt;0,VLOOKUP(I11,索引!$AB:$AC,2,0),"")</f>
        <v/>
      </c>
      <c r="O11">
        <f t="shared" si="0"/>
        <v>100104</v>
      </c>
      <c r="P11" t="str">
        <f t="shared" si="1"/>
        <v>EquipPerks_100104</v>
      </c>
      <c r="Q11" s="53" t="s">
        <v>78</v>
      </c>
      <c r="R11" t="s">
        <v>79</v>
      </c>
    </row>
    <row r="12" spans="1:18" x14ac:dyDescent="0.2">
      <c r="A12" s="3">
        <v>105</v>
      </c>
      <c r="B12" s="48">
        <v>13</v>
      </c>
      <c r="C12" s="6">
        <v>1</v>
      </c>
      <c r="D12" s="49">
        <v>0</v>
      </c>
      <c r="E12">
        <f>INDEX(词条属性!$B$2:$Q$5,E$4,MATCH($I12,词条属性!$B$8:$Q$8,0))</f>
        <v>0.02</v>
      </c>
      <c r="F12">
        <f>INDEX(词条属性!$B$2:$Q$5,F$4,MATCH($I12,词条属性!$B$8:$Q$8,0))</f>
        <v>0</v>
      </c>
      <c r="G12">
        <f>INDEX(词条属性!$B$2:$Q$5,G$4,MATCH($I12,词条属性!$B$8:$Q$8,0))</f>
        <v>0.5</v>
      </c>
      <c r="H12">
        <f>INDEX(词条属性!$B$2:$Q$5,H$4,MATCH($I12,词条属性!$B$8:$Q$8,0))</f>
        <v>0</v>
      </c>
      <c r="I12">
        <v>12</v>
      </c>
      <c r="K12">
        <v>0</v>
      </c>
      <c r="M12" s="16" t="str">
        <f>IF(I12&lt;&gt;0,VLOOKUP(I12,索引!$AB:$AC,2,0),"")</f>
        <v>攻击硬直</v>
      </c>
      <c r="O12">
        <f t="shared" si="0"/>
        <v>100105</v>
      </c>
      <c r="P12" t="str">
        <f t="shared" si="1"/>
        <v>EquipPerks_100105</v>
      </c>
      <c r="Q12" s="52" t="s">
        <v>76</v>
      </c>
      <c r="R12" t="s">
        <v>80</v>
      </c>
    </row>
    <row r="13" spans="1:18" x14ac:dyDescent="0.2">
      <c r="A13" s="3">
        <v>106</v>
      </c>
      <c r="B13" s="48">
        <v>13</v>
      </c>
      <c r="C13" s="5">
        <v>2</v>
      </c>
      <c r="D13" s="7">
        <v>20</v>
      </c>
      <c r="E13">
        <f>INDEX(词条属性!$B$2:$Q$5,E$4,MATCH($I13,词条属性!$B$8:$Q$8,0))</f>
        <v>1</v>
      </c>
      <c r="F13">
        <f>INDEX(词条属性!$B$2:$Q$5,F$4,MATCH($I13,词条属性!$B$8:$Q$8,0))</f>
        <v>0</v>
      </c>
      <c r="G13">
        <f>INDEX(词条属性!$B$2:$Q$5,G$4,MATCH($I13,词条属性!$B$8:$Q$8,0))</f>
        <v>0.1</v>
      </c>
      <c r="H13">
        <f>INDEX(词条属性!$B$2:$Q$5,H$4,MATCH($I13,词条属性!$B$8:$Q$8,0))</f>
        <v>0</v>
      </c>
      <c r="I13">
        <v>11</v>
      </c>
      <c r="K13">
        <v>0</v>
      </c>
      <c r="M13" s="16" t="str">
        <f>IF(I13&lt;&gt;0,VLOOKUP(I13,索引!$AB:$AC,2,0),"")</f>
        <v>攻击击退</v>
      </c>
      <c r="O13">
        <f t="shared" si="0"/>
        <v>100106</v>
      </c>
      <c r="P13" t="str">
        <f t="shared" si="1"/>
        <v>EquipPerks_100106</v>
      </c>
      <c r="Q13" s="52" t="s">
        <v>81</v>
      </c>
      <c r="R13" t="s">
        <v>82</v>
      </c>
    </row>
    <row r="14" spans="1:18" x14ac:dyDescent="0.2">
      <c r="A14" s="3">
        <v>107</v>
      </c>
      <c r="B14" s="48">
        <v>13</v>
      </c>
      <c r="C14" s="6">
        <v>1</v>
      </c>
      <c r="D14" s="4">
        <v>100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11</v>
      </c>
      <c r="M14" s="16" t="str">
        <f>IF(I14&lt;&gt;0,VLOOKUP(I14,索引!$AB:$AC,2,0),"")</f>
        <v/>
      </c>
      <c r="O14">
        <f t="shared" si="0"/>
        <v>100107</v>
      </c>
      <c r="P14" t="str">
        <f t="shared" si="1"/>
        <v>EquipPerks_100107</v>
      </c>
      <c r="Q14" s="53" t="s">
        <v>83</v>
      </c>
      <c r="R14" t="s">
        <v>84</v>
      </c>
    </row>
    <row r="15" spans="1:18" x14ac:dyDescent="0.2">
      <c r="A15" s="3">
        <v>108</v>
      </c>
      <c r="B15" s="48">
        <v>13</v>
      </c>
      <c r="C15" s="5">
        <v>2</v>
      </c>
      <c r="D15" s="7">
        <v>20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11</v>
      </c>
      <c r="M15" s="16" t="str">
        <f>IF(I15&lt;&gt;0,VLOOKUP(I15,索引!$AB:$AC,2,0),"")</f>
        <v/>
      </c>
      <c r="O15">
        <f t="shared" si="0"/>
        <v>100108</v>
      </c>
      <c r="P15" t="str">
        <f t="shared" si="1"/>
        <v>EquipPerks_100108</v>
      </c>
      <c r="Q15" s="53" t="s">
        <v>83</v>
      </c>
      <c r="R15" t="s">
        <v>85</v>
      </c>
    </row>
    <row r="16" spans="1:18" x14ac:dyDescent="0.2">
      <c r="A16" s="3">
        <v>109</v>
      </c>
      <c r="B16" s="48">
        <v>13</v>
      </c>
      <c r="C16">
        <v>3</v>
      </c>
      <c r="D16" s="9">
        <v>6</v>
      </c>
      <c r="E16">
        <v>0</v>
      </c>
      <c r="F16">
        <v>0</v>
      </c>
      <c r="G16">
        <v>0</v>
      </c>
      <c r="H16">
        <v>0</v>
      </c>
      <c r="I16">
        <v>0</v>
      </c>
      <c r="J16">
        <v>3</v>
      </c>
      <c r="K16">
        <v>11</v>
      </c>
      <c r="M16" s="16" t="str">
        <f>IF(I16&lt;&gt;0,VLOOKUP(I16,索引!$AB:$AC,2,0),"")</f>
        <v/>
      </c>
      <c r="O16">
        <f t="shared" si="0"/>
        <v>100109</v>
      </c>
      <c r="P16" t="str">
        <f t="shared" si="1"/>
        <v>EquipPerks_100109</v>
      </c>
      <c r="Q16" s="53" t="s">
        <v>83</v>
      </c>
      <c r="R16" t="s">
        <v>85</v>
      </c>
    </row>
    <row r="17" spans="1:18" x14ac:dyDescent="0.2">
      <c r="A17" s="3">
        <v>110</v>
      </c>
      <c r="B17" s="6">
        <v>1</v>
      </c>
      <c r="C17">
        <v>3</v>
      </c>
      <c r="D17" s="49">
        <v>0</v>
      </c>
      <c r="E17">
        <f>INDEX(词条属性!$B$2:$Q$5,E$4,MATCH($I17,词条属性!$B$8:$Q$8,0))</f>
        <v>0.4</v>
      </c>
      <c r="F17">
        <f>INDEX(词条属性!$B$2:$Q$5,F$4,MATCH($I17,词条属性!$B$8:$Q$8,0))</f>
        <v>10</v>
      </c>
      <c r="G17">
        <f>INDEX(词条属性!$B$2:$Q$5,G$4,MATCH($I17,词条属性!$B$8:$Q$8,0))</f>
        <v>0.5</v>
      </c>
      <c r="H17">
        <f>INDEX(词条属性!$B$2:$Q$5,H$4,MATCH($I17,词条属性!$B$8:$Q$8,0))</f>
        <v>0</v>
      </c>
      <c r="I17">
        <v>13</v>
      </c>
      <c r="K17">
        <v>0</v>
      </c>
      <c r="M17" s="16" t="str">
        <f>IF(I17&lt;&gt;0,VLOOKUP(I17,索引!$AB:$AC,2,0),"")</f>
        <v>攻击燃烧</v>
      </c>
      <c r="O17">
        <f t="shared" si="0"/>
        <v>100110</v>
      </c>
      <c r="P17" t="str">
        <f t="shared" si="1"/>
        <v>EquipPerks_100110</v>
      </c>
      <c r="Q17" s="52" t="s">
        <v>86</v>
      </c>
      <c r="R17" t="s">
        <v>87</v>
      </c>
    </row>
    <row r="18" spans="1:18" x14ac:dyDescent="0.2">
      <c r="A18" s="3">
        <v>111</v>
      </c>
      <c r="B18" s="6">
        <v>1</v>
      </c>
      <c r="C18">
        <v>3</v>
      </c>
      <c r="D18" s="49">
        <v>0</v>
      </c>
      <c r="E18">
        <f>INDEX(词条属性!$B$2:$Q$5,E$4,MATCH($I18,词条属性!$B$8:$Q$8,0))</f>
        <v>0.125</v>
      </c>
      <c r="F18">
        <f>INDEX(词条属性!$B$2:$Q$5,F$4,MATCH($I18,词条属性!$B$8:$Q$8,0))</f>
        <v>3</v>
      </c>
      <c r="G18">
        <f>INDEX(词条属性!$B$2:$Q$5,G$4,MATCH($I18,词条属性!$B$8:$Q$8,0))</f>
        <v>0.25</v>
      </c>
      <c r="H18">
        <f>INDEX(词条属性!$B$2:$Q$5,H$4,MATCH($I18,词条属性!$B$8:$Q$8,0))</f>
        <v>0</v>
      </c>
      <c r="I18">
        <v>14</v>
      </c>
      <c r="K18">
        <v>0</v>
      </c>
      <c r="M18" s="16" t="str">
        <f>IF(I18&lt;&gt;0,VLOOKUP(I18,索引!$AB:$AC,2,0),"")</f>
        <v>攻击冰冻</v>
      </c>
      <c r="O18">
        <f t="shared" si="0"/>
        <v>100111</v>
      </c>
      <c r="P18" t="str">
        <f t="shared" si="1"/>
        <v>EquipPerks_100111</v>
      </c>
      <c r="Q18" s="52" t="s">
        <v>88</v>
      </c>
      <c r="R18" t="s">
        <v>89</v>
      </c>
    </row>
    <row r="19" spans="1:18" x14ac:dyDescent="0.2">
      <c r="A19" s="3">
        <v>112</v>
      </c>
      <c r="B19" s="6">
        <v>1</v>
      </c>
      <c r="C19">
        <v>3</v>
      </c>
      <c r="D19" s="9">
        <v>10</v>
      </c>
      <c r="E19">
        <f>INDEX(词条属性!$B$2:$Q$5,E$4,MATCH($I19,词条属性!$B$8:$Q$8,0))</f>
        <v>1</v>
      </c>
      <c r="F19">
        <f>INDEX(词条属性!$B$2:$Q$5,F$4,MATCH($I19,词条属性!$B$8:$Q$8,0))</f>
        <v>1</v>
      </c>
      <c r="G19">
        <f>INDEX(词条属性!$B$2:$Q$5,G$4,MATCH($I19,词条属性!$B$8:$Q$8,0))</f>
        <v>0.5</v>
      </c>
      <c r="H19">
        <f>INDEX(词条属性!$B$2:$Q$5,H$4,MATCH($I19,词条属性!$B$8:$Q$8,0))</f>
        <v>0</v>
      </c>
      <c r="I19">
        <v>1</v>
      </c>
      <c r="K19">
        <v>0</v>
      </c>
      <c r="M19" s="16" t="str">
        <f>IF(I19&lt;&gt;0,VLOOKUP(I19,索引!$AB:$AC,2,0),"")</f>
        <v>攻击</v>
      </c>
      <c r="O19">
        <f t="shared" si="0"/>
        <v>100112</v>
      </c>
      <c r="P19" t="str">
        <f t="shared" si="1"/>
        <v>EquipPerks_100112</v>
      </c>
      <c r="Q19" s="52" t="s">
        <v>90</v>
      </c>
      <c r="R19" t="s">
        <v>91</v>
      </c>
    </row>
    <row r="20" spans="1:18" x14ac:dyDescent="0.2">
      <c r="A20" s="3">
        <v>113</v>
      </c>
      <c r="B20" s="5">
        <v>0</v>
      </c>
      <c r="C20">
        <v>3</v>
      </c>
      <c r="D20" s="9">
        <v>10</v>
      </c>
      <c r="E20">
        <f>INDEX(词条属性!$B$2:$Q$5,E$4,MATCH($I20,词条属性!$B$8:$Q$8,0))</f>
        <v>0.35</v>
      </c>
      <c r="F20">
        <f>INDEX(词条属性!$B$2:$Q$5,F$4,MATCH($I20,词条属性!$B$8:$Q$8,0))</f>
        <v>1</v>
      </c>
      <c r="G20">
        <f>INDEX(词条属性!$B$2:$Q$5,G$4,MATCH($I20,词条属性!$B$8:$Q$8,0))</f>
        <v>0.5</v>
      </c>
      <c r="H20">
        <f>INDEX(词条属性!$B$2:$Q$5,H$4,MATCH($I20,词条属性!$B$8:$Q$8,0))</f>
        <v>0</v>
      </c>
      <c r="I20">
        <v>2</v>
      </c>
      <c r="K20">
        <v>0</v>
      </c>
      <c r="M20" s="16" t="str">
        <f>IF(I20&lt;&gt;0,VLOOKUP(I20,索引!$AB:$AC,2,0),"")</f>
        <v>防御</v>
      </c>
      <c r="O20">
        <f t="shared" si="0"/>
        <v>100113</v>
      </c>
      <c r="P20" t="str">
        <f t="shared" si="1"/>
        <v>EquipPerks_100113</v>
      </c>
      <c r="Q20" s="52" t="s">
        <v>92</v>
      </c>
      <c r="R20" t="s">
        <v>93</v>
      </c>
    </row>
    <row r="21" spans="1:18" x14ac:dyDescent="0.2">
      <c r="A21" s="3">
        <v>114</v>
      </c>
      <c r="B21" s="5">
        <v>0</v>
      </c>
      <c r="C21" s="5">
        <v>2</v>
      </c>
      <c r="D21" s="7">
        <v>20</v>
      </c>
      <c r="E21">
        <f>INDEX(词条属性!$B$2:$Q$5,E$4,MATCH($I21,词条属性!$B$8:$Q$8,0))</f>
        <v>0.25</v>
      </c>
      <c r="F21">
        <f>INDEX(词条属性!$B$2:$Q$5,F$4,MATCH($I21,词条属性!$B$8:$Q$8,0))</f>
        <v>5</v>
      </c>
      <c r="G21">
        <f>INDEX(词条属性!$B$2:$Q$5,G$4,MATCH($I21,词条属性!$B$8:$Q$8,0))</f>
        <v>0.25</v>
      </c>
      <c r="H21">
        <f>INDEX(词条属性!$B$2:$Q$5,H$4,MATCH($I21,词条属性!$B$8:$Q$8,0))</f>
        <v>0</v>
      </c>
      <c r="I21">
        <v>7</v>
      </c>
      <c r="K21">
        <v>0</v>
      </c>
      <c r="M21" s="16" t="str">
        <f>IF(I21&lt;&gt;0,VLOOKUP(I21,索引!$AB:$AC,2,0),"")</f>
        <v>暴击伤害</v>
      </c>
      <c r="O21">
        <f t="shared" si="0"/>
        <v>100114</v>
      </c>
      <c r="P21" t="str">
        <f t="shared" si="1"/>
        <v>EquipPerks_100114</v>
      </c>
      <c r="Q21" s="52" t="s">
        <v>94</v>
      </c>
      <c r="R21" t="s">
        <v>95</v>
      </c>
    </row>
    <row r="22" spans="1:18" x14ac:dyDescent="0.2">
      <c r="A22" s="3">
        <v>115</v>
      </c>
      <c r="B22" s="8">
        <v>2</v>
      </c>
      <c r="C22">
        <v>3</v>
      </c>
      <c r="D22" s="7">
        <v>20</v>
      </c>
      <c r="E22">
        <f>INDEX(词条属性!$B$2:$Q$5,E$4,MATCH($I22,词条属性!$B$8:$Q$8,0))</f>
        <v>5</v>
      </c>
      <c r="F22">
        <f>INDEX(词条属性!$B$2:$Q$5,F$4,MATCH($I22,词条属性!$B$8:$Q$8,0))</f>
        <v>5</v>
      </c>
      <c r="G22">
        <f>INDEX(词条属性!$B$2:$Q$5,G$4,MATCH($I22,词条属性!$B$8:$Q$8,0))</f>
        <v>0.5</v>
      </c>
      <c r="H22">
        <f>INDEX(词条属性!$B$2:$Q$5,H$4,MATCH($I22,词条属性!$B$8:$Q$8,0))</f>
        <v>0</v>
      </c>
      <c r="I22">
        <v>3</v>
      </c>
      <c r="K22">
        <v>0</v>
      </c>
      <c r="M22" s="16" t="str">
        <f>IF(I22&lt;&gt;0,VLOOKUP(I22,索引!$AB:$AC,2,0),"")</f>
        <v>生命</v>
      </c>
      <c r="O22">
        <f t="shared" si="0"/>
        <v>100115</v>
      </c>
      <c r="P22" t="str">
        <f t="shared" si="1"/>
        <v>EquipPerks_100115</v>
      </c>
      <c r="Q22" s="52" t="s">
        <v>96</v>
      </c>
      <c r="R22" t="s">
        <v>97</v>
      </c>
    </row>
    <row r="23" spans="1:18" x14ac:dyDescent="0.2">
      <c r="A23" s="3">
        <v>116</v>
      </c>
      <c r="B23" s="8">
        <v>3</v>
      </c>
      <c r="C23">
        <v>3</v>
      </c>
      <c r="D23" s="7">
        <v>20</v>
      </c>
      <c r="E23">
        <f>INDEX(词条属性!$B$2:$Q$5,E$4,MATCH($I23,词条属性!$B$8:$Q$8,0))</f>
        <v>3</v>
      </c>
      <c r="F23">
        <f>INDEX(词条属性!$B$2:$Q$5,F$4,MATCH($I23,词条属性!$B$8:$Q$8,0))</f>
        <v>3</v>
      </c>
      <c r="G23">
        <f>INDEX(词条属性!$B$2:$Q$5,G$4,MATCH($I23,词条属性!$B$8:$Q$8,0))</f>
        <v>0.5</v>
      </c>
      <c r="H23">
        <f>INDEX(词条属性!$B$2:$Q$5,H$4,MATCH($I23,词条属性!$B$8:$Q$8,0))</f>
        <v>0</v>
      </c>
      <c r="I23">
        <v>4</v>
      </c>
      <c r="K23">
        <v>0</v>
      </c>
      <c r="M23" s="16" t="str">
        <f>IF(I23&lt;&gt;0,VLOOKUP(I23,索引!$AB:$AC,2,0),"")</f>
        <v>魔法</v>
      </c>
      <c r="O23">
        <f t="shared" si="0"/>
        <v>100116</v>
      </c>
      <c r="P23" t="str">
        <f t="shared" si="1"/>
        <v>EquipPerks_100116</v>
      </c>
      <c r="Q23" s="52" t="s">
        <v>98</v>
      </c>
      <c r="R23" t="s">
        <v>99</v>
      </c>
    </row>
    <row r="24" spans="1:18" x14ac:dyDescent="0.2">
      <c r="A24" s="3">
        <v>117</v>
      </c>
      <c r="B24" s="8">
        <v>2</v>
      </c>
      <c r="C24" s="5">
        <v>2</v>
      </c>
      <c r="D24" s="7">
        <v>10</v>
      </c>
      <c r="E24">
        <v>7.5</v>
      </c>
      <c r="F24">
        <v>10</v>
      </c>
      <c r="G24">
        <v>0.5</v>
      </c>
      <c r="H24">
        <v>0</v>
      </c>
      <c r="I24">
        <v>0</v>
      </c>
      <c r="K24">
        <v>0</v>
      </c>
      <c r="M24" s="16" t="str">
        <f>IF(I24&lt;&gt;0,VLOOKUP(I24,索引!$AB:$AC,2,0),"")</f>
        <v/>
      </c>
      <c r="O24">
        <f t="shared" si="0"/>
        <v>100117</v>
      </c>
      <c r="P24" t="str">
        <f t="shared" si="1"/>
        <v>EquipPerks_100117</v>
      </c>
      <c r="Q24" s="53" t="s">
        <v>100</v>
      </c>
      <c r="R24" t="s">
        <v>101</v>
      </c>
    </row>
    <row r="25" spans="1:18" x14ac:dyDescent="0.2">
      <c r="A25" s="3">
        <v>118</v>
      </c>
      <c r="B25" s="8">
        <v>3</v>
      </c>
      <c r="C25" s="5">
        <v>2</v>
      </c>
      <c r="D25" s="7">
        <v>10</v>
      </c>
      <c r="E25" s="18">
        <v>4.5</v>
      </c>
      <c r="F25" s="18">
        <v>6</v>
      </c>
      <c r="G25">
        <v>0.5</v>
      </c>
      <c r="H25">
        <v>0</v>
      </c>
      <c r="I25">
        <v>0</v>
      </c>
      <c r="K25">
        <v>0</v>
      </c>
      <c r="M25" s="16" t="str">
        <f>IF(I25&lt;&gt;0,VLOOKUP(I25,索引!$AB:$AC,2,0),"")</f>
        <v/>
      </c>
      <c r="O25">
        <f t="shared" ref="O25:O35" si="2">100000+A25</f>
        <v>100118</v>
      </c>
      <c r="P25" t="str">
        <f t="shared" si="1"/>
        <v>EquipPerks_100118</v>
      </c>
      <c r="Q25" s="53" t="s">
        <v>102</v>
      </c>
      <c r="R25" t="s">
        <v>103</v>
      </c>
    </row>
    <row r="26" spans="1:18" x14ac:dyDescent="0.2">
      <c r="A26" s="3">
        <v>119</v>
      </c>
      <c r="B26" s="5">
        <v>0</v>
      </c>
      <c r="C26" s="5">
        <v>2</v>
      </c>
      <c r="D26" s="9">
        <v>15</v>
      </c>
      <c r="E26">
        <f>INDEX(词条属性!$B$2:$Q$5,E$4,MATCH($I26,词条属性!$B$8:$Q$8,0))</f>
        <v>3</v>
      </c>
      <c r="F26">
        <f>INDEX(词条属性!$B$2:$Q$5,F$4,MATCH($I26,词条属性!$B$8:$Q$8,0))</f>
        <v>25</v>
      </c>
      <c r="G26">
        <f>INDEX(词条属性!$B$2:$Q$5,G$4,MATCH($I26,词条属性!$B$8:$Q$8,0))</f>
        <v>0.5</v>
      </c>
      <c r="H26">
        <f>INDEX(词条属性!$B$2:$Q$5,H$4,MATCH($I26,词条属性!$B$8:$Q$8,0))</f>
        <v>0</v>
      </c>
      <c r="I26">
        <v>8</v>
      </c>
      <c r="K26">
        <v>0</v>
      </c>
      <c r="M26" s="16" t="str">
        <f>IF(I26&lt;&gt;0,VLOOKUP(I26,索引!$AB:$AC,2,0),"")</f>
        <v>移动速度</v>
      </c>
      <c r="O26">
        <f t="shared" si="2"/>
        <v>100119</v>
      </c>
      <c r="P26" t="str">
        <f t="shared" si="1"/>
        <v>EquipPerks_100119</v>
      </c>
      <c r="Q26" s="52" t="s">
        <v>104</v>
      </c>
      <c r="R26" t="s">
        <v>105</v>
      </c>
    </row>
    <row r="27" spans="1:18" x14ac:dyDescent="0.2">
      <c r="A27" s="3">
        <v>120</v>
      </c>
      <c r="B27" s="5">
        <v>0</v>
      </c>
      <c r="C27" s="8">
        <v>3</v>
      </c>
      <c r="D27" s="49">
        <v>0</v>
      </c>
      <c r="E27">
        <f>INDEX(词条属性!$B$2:$Q$5,E$4,MATCH($I27,词条属性!$B$8:$Q$8,0))</f>
        <v>0.03</v>
      </c>
      <c r="F27">
        <f>INDEX(词条属性!$B$2:$Q$5,F$4,MATCH($I27,词条属性!$B$8:$Q$8,0))</f>
        <v>1.4999999999999999E-2</v>
      </c>
      <c r="G27">
        <f>INDEX(词条属性!$B$2:$Q$5,G$4,MATCH($I27,词条属性!$B$8:$Q$8,0))</f>
        <v>0.25</v>
      </c>
      <c r="H27">
        <f>INDEX(词条属性!$B$2:$Q$5,H$4,MATCH($I27,词条属性!$B$8:$Q$8,0))</f>
        <v>0</v>
      </c>
      <c r="I27">
        <v>9</v>
      </c>
      <c r="K27">
        <v>0</v>
      </c>
      <c r="M27" s="16" t="str">
        <f>IF(I27&lt;&gt;0,VLOOKUP(I27,索引!$AB:$AC,2,0),"")</f>
        <v>攻击速度</v>
      </c>
      <c r="O27">
        <f t="shared" si="2"/>
        <v>100120</v>
      </c>
      <c r="P27" t="str">
        <f t="shared" si="1"/>
        <v>EquipPerks_100120</v>
      </c>
      <c r="Q27" s="52" t="s">
        <v>106</v>
      </c>
      <c r="R27" t="s">
        <v>107</v>
      </c>
    </row>
    <row r="28" spans="1:18" x14ac:dyDescent="0.2">
      <c r="A28" s="3">
        <v>121</v>
      </c>
      <c r="B28" s="5">
        <v>0</v>
      </c>
      <c r="C28" s="6">
        <v>1</v>
      </c>
      <c r="D28" s="4">
        <v>50</v>
      </c>
      <c r="E28">
        <f>INDEX(词条属性!$B$2:$Q$5,E$4,MATCH($I28,词条属性!$B$8:$Q$8,0))</f>
        <v>0.25</v>
      </c>
      <c r="F28">
        <f>INDEX(词条属性!$B$2:$Q$5,F$4,MATCH($I28,词条属性!$B$8:$Q$8,0))</f>
        <v>0</v>
      </c>
      <c r="G28">
        <f>INDEX(词条属性!$B$2:$Q$5,G$4,MATCH($I28,词条属性!$B$8:$Q$8,0))</f>
        <v>0.5</v>
      </c>
      <c r="H28">
        <f>INDEX(词条属性!$B$2:$Q$5,H$4,MATCH($I28,词条属性!$B$8:$Q$8,0))</f>
        <v>0</v>
      </c>
      <c r="I28">
        <v>5</v>
      </c>
      <c r="K28">
        <v>0</v>
      </c>
      <c r="M28" s="16" t="str">
        <f>IF(I28&lt;&gt;0,VLOOKUP(I28,索引!$AB:$AC,2,0),"")</f>
        <v>暴击率</v>
      </c>
      <c r="O28">
        <f t="shared" si="2"/>
        <v>100121</v>
      </c>
      <c r="P28" t="str">
        <f t="shared" si="1"/>
        <v>EquipPerks_100121</v>
      </c>
      <c r="Q28" s="52" t="s">
        <v>108</v>
      </c>
      <c r="R28" t="s">
        <v>109</v>
      </c>
    </row>
    <row r="29" spans="1:18" x14ac:dyDescent="0.2">
      <c r="A29" s="3">
        <v>122</v>
      </c>
      <c r="B29" s="5">
        <v>0</v>
      </c>
      <c r="C29" s="8">
        <v>3</v>
      </c>
      <c r="D29" s="9">
        <v>10</v>
      </c>
      <c r="E29">
        <f>INDEX(词条属性!$B$2:$Q$5,E$4,MATCH($I29,词条属性!$B$8:$Q$8,0))</f>
        <v>0.125</v>
      </c>
      <c r="F29">
        <f>INDEX(词条属性!$B$2:$Q$5,F$4,MATCH($I29,词条属性!$B$8:$Q$8,0))</f>
        <v>0</v>
      </c>
      <c r="G29">
        <f>INDEX(词条属性!$B$2:$Q$5,G$4,MATCH($I29,词条属性!$B$8:$Q$8,0))</f>
        <v>0.25</v>
      </c>
      <c r="H29">
        <f>INDEX(词条属性!$B$2:$Q$5,H$4,MATCH($I29,词条属性!$B$8:$Q$8,0))</f>
        <v>0</v>
      </c>
      <c r="I29">
        <v>6</v>
      </c>
      <c r="K29">
        <v>0</v>
      </c>
      <c r="M29" s="16" t="str">
        <f>IF(I29&lt;&gt;0,VLOOKUP(I29,索引!$AB:$AC,2,0),"")</f>
        <v>闪避率</v>
      </c>
      <c r="O29">
        <f t="shared" si="2"/>
        <v>100122</v>
      </c>
      <c r="P29" t="str">
        <f t="shared" si="1"/>
        <v>EquipPerks_100122</v>
      </c>
      <c r="Q29" s="52" t="s">
        <v>110</v>
      </c>
      <c r="R29" t="s">
        <v>111</v>
      </c>
    </row>
    <row r="30" spans="1:18" x14ac:dyDescent="0.2">
      <c r="A30" s="3">
        <v>123</v>
      </c>
      <c r="B30" s="6">
        <v>1</v>
      </c>
      <c r="C30" s="10">
        <v>3</v>
      </c>
      <c r="D30" s="9">
        <v>10</v>
      </c>
      <c r="E30">
        <f>INDEX(词条属性!$B$2:$Q$5,E$4,MATCH($I30,词条属性!$B$8:$Q$8,0))</f>
        <v>0.5</v>
      </c>
      <c r="F30">
        <f>INDEX(词条属性!$B$2:$Q$5,F$4,MATCH($I30,词条属性!$B$8:$Q$8,0))</f>
        <v>0</v>
      </c>
      <c r="G30">
        <f>INDEX(词条属性!$B$2:$Q$5,G$4,MATCH($I30,词条属性!$B$8:$Q$8,0))</f>
        <v>0.25</v>
      </c>
      <c r="H30">
        <f>INDEX(词条属性!$B$2:$Q$5,H$4,MATCH($I30,词条属性!$B$8:$Q$8,0))</f>
        <v>0</v>
      </c>
      <c r="I30">
        <v>17</v>
      </c>
      <c r="J30">
        <v>99</v>
      </c>
      <c r="K30">
        <v>0</v>
      </c>
      <c r="M30" s="16" t="str">
        <f>IF(I30&lt;&gt;0,VLOOKUP(I30,索引!$AB:$AC,2,0),"")</f>
        <v>BOSS伤害加成</v>
      </c>
      <c r="O30">
        <f t="shared" si="2"/>
        <v>100123</v>
      </c>
      <c r="P30" t="str">
        <f t="shared" si="1"/>
        <v>EquipPerks_100123</v>
      </c>
      <c r="Q30" s="53" t="s">
        <v>112</v>
      </c>
      <c r="R30" t="s">
        <v>113</v>
      </c>
    </row>
    <row r="31" spans="1:18" x14ac:dyDescent="0.2">
      <c r="A31" s="3">
        <v>124</v>
      </c>
      <c r="B31" s="8">
        <v>4</v>
      </c>
      <c r="C31" s="5">
        <v>2</v>
      </c>
      <c r="D31" s="7">
        <v>15</v>
      </c>
      <c r="E31">
        <v>0</v>
      </c>
      <c r="F31">
        <v>2</v>
      </c>
      <c r="G31">
        <v>0.25</v>
      </c>
      <c r="H31">
        <v>0</v>
      </c>
      <c r="I31" s="30">
        <v>0</v>
      </c>
      <c r="J31" t="s">
        <v>114</v>
      </c>
      <c r="K31">
        <v>0</v>
      </c>
      <c r="M31" s="16" t="str">
        <f>IF(I31&lt;&gt;0,VLOOKUP(I31,索引!$AB:$AC,2,0),"")</f>
        <v/>
      </c>
      <c r="O31">
        <f t="shared" si="2"/>
        <v>100124</v>
      </c>
      <c r="P31" t="str">
        <f t="shared" si="1"/>
        <v>EquipPerks_100124</v>
      </c>
      <c r="Q31" s="57" t="s">
        <v>307</v>
      </c>
      <c r="R31" t="s">
        <v>306</v>
      </c>
    </row>
    <row r="32" spans="1:18" x14ac:dyDescent="0.2">
      <c r="A32" s="3">
        <v>125</v>
      </c>
      <c r="B32" s="8">
        <v>4</v>
      </c>
      <c r="C32" s="5">
        <v>2</v>
      </c>
      <c r="D32" s="7">
        <v>15</v>
      </c>
      <c r="E32">
        <v>0</v>
      </c>
      <c r="F32">
        <v>3</v>
      </c>
      <c r="G32">
        <v>0.25</v>
      </c>
      <c r="H32">
        <v>0</v>
      </c>
      <c r="I32" s="30">
        <v>0</v>
      </c>
      <c r="J32" t="s">
        <v>115</v>
      </c>
      <c r="K32">
        <v>0</v>
      </c>
      <c r="M32" s="16" t="str">
        <f>IF(I32&lt;&gt;0,VLOOKUP(I32,索引!$AB:$AC,2,0),"")</f>
        <v/>
      </c>
      <c r="O32">
        <f t="shared" si="2"/>
        <v>100125</v>
      </c>
      <c r="P32" t="str">
        <f t="shared" si="1"/>
        <v>EquipPerks_100125</v>
      </c>
      <c r="Q32" s="58" t="s">
        <v>310</v>
      </c>
      <c r="R32" t="s">
        <v>116</v>
      </c>
    </row>
    <row r="33" spans="1:18" x14ac:dyDescent="0.2">
      <c r="A33" s="3">
        <v>126</v>
      </c>
      <c r="B33" s="6">
        <v>11</v>
      </c>
      <c r="C33" s="8">
        <v>3</v>
      </c>
      <c r="D33" s="9">
        <v>15</v>
      </c>
      <c r="E33" s="15">
        <f>INDEX(词条属性!$B$2:$Q$5,E$4,MATCH($I33,词条属性!$B$8:$Q$8,0))</f>
        <v>0.03</v>
      </c>
      <c r="F33" s="15">
        <f>INDEX(词条属性!$B$2:$Q$5,F$4,MATCH($I33,词条属性!$B$8:$Q$8,0))</f>
        <v>1.4999999999999999E-2</v>
      </c>
      <c r="G33" s="15">
        <f>INDEX(词条属性!$B$2:$Q$5,G$4,MATCH($I33,词条属性!$B$8:$Q$8,0))</f>
        <v>0.25</v>
      </c>
      <c r="H33">
        <f>INDEX(词条属性!$B$2:$Q$5,H$4,MATCH($I33,词条属性!$B$8:$Q$8,0))</f>
        <v>0</v>
      </c>
      <c r="I33">
        <v>9</v>
      </c>
      <c r="K33">
        <v>0</v>
      </c>
      <c r="M33" s="16" t="str">
        <f>IF(I33&lt;&gt;0,VLOOKUP(I33,索引!$AB:$AC,2,0),"")</f>
        <v>攻击速度</v>
      </c>
      <c r="O33">
        <f t="shared" si="2"/>
        <v>100126</v>
      </c>
      <c r="P33" t="str">
        <f t="shared" ref="P33:P34" si="3">"EquipPerks_"&amp;O33</f>
        <v>EquipPerks_100126</v>
      </c>
      <c r="Q33" s="53" t="s">
        <v>106</v>
      </c>
      <c r="R33" t="s">
        <v>107</v>
      </c>
    </row>
    <row r="34" spans="1:18" x14ac:dyDescent="0.2">
      <c r="A34" s="3">
        <v>127</v>
      </c>
      <c r="B34" s="6">
        <v>12</v>
      </c>
      <c r="C34" s="8">
        <v>3</v>
      </c>
      <c r="D34" s="9">
        <v>15</v>
      </c>
      <c r="E34" s="15">
        <f>INDEX(词条属性!$B$2:$Q$5,E$4,MATCH($I34,词条属性!$B$8:$Q$8,0))*0.5</f>
        <v>1.4999999999999999E-2</v>
      </c>
      <c r="F34" s="15">
        <f>INDEX(词条属性!$B$2:$Q$5,F$4,MATCH($I34,词条属性!$B$8:$Q$8,0))*0.5</f>
        <v>7.4999999999999997E-3</v>
      </c>
      <c r="G34" s="15">
        <f>INDEX(词条属性!$B$2:$Q$5,G$4,MATCH($I34,词条属性!$B$8:$Q$8,0))</f>
        <v>0.25</v>
      </c>
      <c r="H34">
        <f>INDEX(词条属性!$B$2:$Q$5,H$4,MATCH($I34,词条属性!$B$8:$Q$8,0))</f>
        <v>0</v>
      </c>
      <c r="I34">
        <v>9</v>
      </c>
      <c r="K34">
        <v>0</v>
      </c>
      <c r="M34" s="16" t="str">
        <f>IF(I34&lt;&gt;0,VLOOKUP(I34,索引!$AB:$AC,2,0),"")</f>
        <v>攻击速度</v>
      </c>
      <c r="O34">
        <f t="shared" si="2"/>
        <v>100127</v>
      </c>
      <c r="P34" t="str">
        <f t="shared" si="3"/>
        <v>EquipPerks_100127</v>
      </c>
      <c r="Q34" s="53" t="s">
        <v>106</v>
      </c>
      <c r="R34" t="s">
        <v>107</v>
      </c>
    </row>
    <row r="35" spans="1:18" x14ac:dyDescent="0.2">
      <c r="A35" s="3">
        <v>128</v>
      </c>
      <c r="B35" s="6">
        <v>13</v>
      </c>
      <c r="C35" s="8">
        <v>3</v>
      </c>
      <c r="D35" s="9">
        <v>15</v>
      </c>
      <c r="E35" s="15">
        <f>INDEX(词条属性!$B$2:$Q$5,E$4,MATCH($I35,词条属性!$B$8:$Q$8,0))*0.85</f>
        <v>2.5499999999999998E-2</v>
      </c>
      <c r="F35" s="15">
        <f>INDEX(词条属性!$B$2:$Q$5,F$4,MATCH($I35,词条属性!$B$8:$Q$8,0))*0.85</f>
        <v>1.2749999999999999E-2</v>
      </c>
      <c r="G35" s="15">
        <f>INDEX(词条属性!$B$2:$Q$5,G$4,MATCH($I35,词条属性!$B$8:$Q$8,0))</f>
        <v>0.25</v>
      </c>
      <c r="H35">
        <f>INDEX(词条属性!$B$2:$Q$5,H$4,MATCH($I35,词条属性!$B$8:$Q$8,0))</f>
        <v>0</v>
      </c>
      <c r="I35">
        <v>9</v>
      </c>
      <c r="K35">
        <v>0</v>
      </c>
      <c r="M35" s="16" t="str">
        <f>IF(I35&lt;&gt;0,VLOOKUP(I35,索引!$AB:$AC,2,0),"")</f>
        <v>攻击速度</v>
      </c>
      <c r="O35">
        <f t="shared" si="2"/>
        <v>100128</v>
      </c>
      <c r="P35" t="str">
        <f t="shared" ref="P35" si="4">"EquipPerks_"&amp;O35</f>
        <v>EquipPerks_100128</v>
      </c>
      <c r="Q35" s="53" t="s">
        <v>106</v>
      </c>
      <c r="R35" t="s">
        <v>107</v>
      </c>
    </row>
  </sheetData>
  <phoneticPr fontId="12" type="noConversion"/>
  <conditionalFormatting sqref="I36:I1048576 I1:I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Q59"/>
  <sheetViews>
    <sheetView workbookViewId="0">
      <pane xSplit="1" ySplit="9" topLeftCell="B10" activePane="bottomRight" state="frozen"/>
      <selection pane="topRight"/>
      <selection pane="bottomLeft"/>
      <selection pane="bottomRight" activeCell="K10" sqref="K10"/>
    </sheetView>
  </sheetViews>
  <sheetFormatPr defaultColWidth="9" defaultRowHeight="14.25" x14ac:dyDescent="0.2"/>
  <cols>
    <col min="1" max="1" width="12.125" customWidth="1"/>
  </cols>
  <sheetData>
    <row r="1" spans="1:17" x14ac:dyDescent="0.2">
      <c r="A1" t="s">
        <v>117</v>
      </c>
      <c r="B1" t="s">
        <v>61</v>
      </c>
    </row>
    <row r="2" spans="1:17" x14ac:dyDescent="0.2">
      <c r="A2" s="36" t="s">
        <v>68</v>
      </c>
      <c r="B2">
        <v>1</v>
      </c>
      <c r="C2">
        <v>0.35</v>
      </c>
      <c r="D2">
        <v>5</v>
      </c>
      <c r="E2">
        <v>3</v>
      </c>
      <c r="F2">
        <v>0.25</v>
      </c>
      <c r="G2">
        <v>0.125</v>
      </c>
      <c r="H2">
        <v>0.25</v>
      </c>
      <c r="I2">
        <v>3</v>
      </c>
      <c r="J2">
        <v>0.03</v>
      </c>
      <c r="K2">
        <v>0.5</v>
      </c>
      <c r="L2">
        <v>0.02</v>
      </c>
      <c r="M2">
        <v>1</v>
      </c>
      <c r="N2">
        <v>0.4</v>
      </c>
      <c r="O2">
        <v>0.125</v>
      </c>
      <c r="P2">
        <v>0.5</v>
      </c>
      <c r="Q2" s="26">
        <v>0.5</v>
      </c>
    </row>
    <row r="3" spans="1:17" x14ac:dyDescent="0.2">
      <c r="A3" s="37" t="s">
        <v>69</v>
      </c>
      <c r="B3">
        <v>1</v>
      </c>
      <c r="C3">
        <v>1</v>
      </c>
      <c r="D3">
        <v>5</v>
      </c>
      <c r="E3">
        <v>3</v>
      </c>
      <c r="F3">
        <v>0</v>
      </c>
      <c r="G3">
        <v>0</v>
      </c>
      <c r="H3">
        <v>5</v>
      </c>
      <c r="I3">
        <v>25</v>
      </c>
      <c r="J3">
        <v>1.4999999999999999E-2</v>
      </c>
      <c r="K3">
        <v>0</v>
      </c>
      <c r="L3">
        <v>0</v>
      </c>
      <c r="M3">
        <v>0</v>
      </c>
      <c r="N3">
        <v>10</v>
      </c>
      <c r="O3">
        <v>3</v>
      </c>
      <c r="P3">
        <v>0</v>
      </c>
      <c r="Q3" s="26">
        <v>0</v>
      </c>
    </row>
    <row r="4" spans="1:17" x14ac:dyDescent="0.2">
      <c r="A4" s="38" t="s">
        <v>70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0.25</v>
      </c>
      <c r="H4">
        <v>0.25</v>
      </c>
      <c r="I4">
        <v>0.5</v>
      </c>
      <c r="J4">
        <v>0.25</v>
      </c>
      <c r="K4">
        <v>0.3</v>
      </c>
      <c r="L4">
        <v>0.5</v>
      </c>
      <c r="M4">
        <v>0.1</v>
      </c>
      <c r="N4">
        <v>0.5</v>
      </c>
      <c r="O4">
        <v>0.25</v>
      </c>
      <c r="P4">
        <v>0.25</v>
      </c>
      <c r="Q4" s="26">
        <v>0.25</v>
      </c>
    </row>
    <row r="5" spans="1:17" x14ac:dyDescent="0.2">
      <c r="A5" s="38" t="s">
        <v>71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26">
        <v>0</v>
      </c>
    </row>
    <row r="6" spans="1:17" x14ac:dyDescent="0.2">
      <c r="A6" s="38"/>
    </row>
    <row r="7" spans="1:17" x14ac:dyDescent="0.2">
      <c r="A7" t="s">
        <v>118</v>
      </c>
      <c r="B7" s="39">
        <v>0</v>
      </c>
      <c r="C7" s="39">
        <v>0</v>
      </c>
      <c r="D7" s="39">
        <v>0</v>
      </c>
      <c r="E7" s="39">
        <v>0</v>
      </c>
      <c r="F7" s="39">
        <v>1</v>
      </c>
      <c r="G7" s="39">
        <v>1</v>
      </c>
      <c r="H7" s="39">
        <v>1</v>
      </c>
      <c r="I7" s="39">
        <v>0</v>
      </c>
      <c r="J7" s="39">
        <v>2</v>
      </c>
      <c r="K7" s="39">
        <v>1</v>
      </c>
      <c r="L7" s="39">
        <v>2</v>
      </c>
      <c r="M7" s="39">
        <v>0</v>
      </c>
      <c r="N7" s="39">
        <v>1</v>
      </c>
      <c r="O7" s="39">
        <v>1</v>
      </c>
      <c r="P7" s="39">
        <v>1</v>
      </c>
      <c r="Q7" s="39">
        <v>1</v>
      </c>
    </row>
    <row r="8" spans="1:17" x14ac:dyDescent="0.2">
      <c r="A8">
        <v>4</v>
      </c>
      <c r="B8" s="28">
        <v>1</v>
      </c>
      <c r="C8" s="28">
        <v>2</v>
      </c>
      <c r="D8" s="28">
        <v>3</v>
      </c>
      <c r="E8" s="28">
        <v>4</v>
      </c>
      <c r="F8" s="28">
        <v>5</v>
      </c>
      <c r="G8" s="28">
        <v>6</v>
      </c>
      <c r="H8" s="28">
        <v>7</v>
      </c>
      <c r="I8" s="28">
        <v>8</v>
      </c>
      <c r="J8" s="28">
        <v>9</v>
      </c>
      <c r="K8" s="28">
        <v>10</v>
      </c>
      <c r="L8" s="28">
        <v>12</v>
      </c>
      <c r="M8" s="28">
        <v>11</v>
      </c>
      <c r="N8" s="28">
        <v>13</v>
      </c>
      <c r="O8" s="28">
        <v>14</v>
      </c>
      <c r="P8" s="27">
        <v>17</v>
      </c>
      <c r="Q8" s="28">
        <v>18</v>
      </c>
    </row>
    <row r="9" spans="1:17" x14ac:dyDescent="0.2">
      <c r="A9" t="s">
        <v>27</v>
      </c>
      <c r="B9" s="40" t="s">
        <v>4</v>
      </c>
      <c r="C9" s="40" t="s">
        <v>7</v>
      </c>
      <c r="D9" s="40" t="s">
        <v>5</v>
      </c>
      <c r="E9" s="40" t="s">
        <v>119</v>
      </c>
      <c r="F9" s="40" t="s">
        <v>121</v>
      </c>
      <c r="G9" s="40" t="s">
        <v>122</v>
      </c>
      <c r="H9" s="40" t="s">
        <v>123</v>
      </c>
      <c r="I9" s="40" t="s">
        <v>120</v>
      </c>
      <c r="J9" s="40" t="s">
        <v>8</v>
      </c>
      <c r="K9" s="59" t="s">
        <v>329</v>
      </c>
      <c r="L9" s="41" t="s">
        <v>9</v>
      </c>
      <c r="M9" s="42" t="s">
        <v>12</v>
      </c>
      <c r="N9" s="41" t="s">
        <v>124</v>
      </c>
      <c r="O9" s="41" t="s">
        <v>15</v>
      </c>
      <c r="P9" s="43" t="s">
        <v>129</v>
      </c>
      <c r="Q9" s="43" t="s">
        <v>132</v>
      </c>
    </row>
    <row r="10" spans="1:17" x14ac:dyDescent="0.2">
      <c r="A10">
        <v>1</v>
      </c>
      <c r="B10">
        <f>ROUND(($A10*B$2+B$3)*(1+($A$8-2)*B$4+B$5),B$7)</f>
        <v>4</v>
      </c>
      <c r="C10">
        <f t="shared" ref="C10:Q20" si="0">ROUND(($A10*C$2+C$3)*(1+($A$8-2)*C$4+C$5),C$7)</f>
        <v>3</v>
      </c>
      <c r="D10">
        <f t="shared" si="0"/>
        <v>20</v>
      </c>
      <c r="E10">
        <f t="shared" si="0"/>
        <v>12</v>
      </c>
      <c r="F10">
        <f t="shared" ref="F10:H29" si="1">ROUND(($A10*F$2+F$3)*(1+($A$8-2)*F$4+F$5),F$7)</f>
        <v>0.5</v>
      </c>
      <c r="G10">
        <f t="shared" si="1"/>
        <v>0.2</v>
      </c>
      <c r="H10">
        <f t="shared" si="1"/>
        <v>7.9</v>
      </c>
      <c r="I10">
        <f t="shared" si="0"/>
        <v>56</v>
      </c>
      <c r="J10">
        <f t="shared" si="0"/>
        <v>7.0000000000000007E-2</v>
      </c>
      <c r="K10">
        <f t="shared" si="0"/>
        <v>0.8</v>
      </c>
      <c r="L10">
        <f t="shared" si="0"/>
        <v>0.04</v>
      </c>
      <c r="M10">
        <f t="shared" si="0"/>
        <v>1</v>
      </c>
      <c r="N10">
        <f t="shared" si="0"/>
        <v>20.8</v>
      </c>
      <c r="O10">
        <f t="shared" si="0"/>
        <v>4.7</v>
      </c>
      <c r="P10">
        <f t="shared" si="0"/>
        <v>0.8</v>
      </c>
      <c r="Q10">
        <f t="shared" si="0"/>
        <v>0.8</v>
      </c>
    </row>
    <row r="11" spans="1:17" x14ac:dyDescent="0.2">
      <c r="A11">
        <v>2</v>
      </c>
      <c r="B11">
        <f t="shared" ref="B11:O36" si="2">ROUND(($A11*B$2+B$3)*(1+($A$8-2)*B$4+B$5),B$7)</f>
        <v>6</v>
      </c>
      <c r="C11">
        <f t="shared" si="0"/>
        <v>3</v>
      </c>
      <c r="D11">
        <f t="shared" si="0"/>
        <v>30</v>
      </c>
      <c r="E11">
        <f t="shared" si="0"/>
        <v>18</v>
      </c>
      <c r="F11">
        <f t="shared" si="1"/>
        <v>1</v>
      </c>
      <c r="G11">
        <f t="shared" si="1"/>
        <v>0.4</v>
      </c>
      <c r="H11">
        <f t="shared" si="1"/>
        <v>8.3000000000000007</v>
      </c>
      <c r="I11">
        <f t="shared" si="0"/>
        <v>62</v>
      </c>
      <c r="J11">
        <f t="shared" si="0"/>
        <v>0.11</v>
      </c>
      <c r="K11">
        <f t="shared" si="0"/>
        <v>1.6</v>
      </c>
      <c r="L11">
        <f t="shared" si="0"/>
        <v>0.08</v>
      </c>
      <c r="M11">
        <f t="shared" si="0"/>
        <v>2</v>
      </c>
      <c r="N11">
        <f t="shared" si="0"/>
        <v>21.6</v>
      </c>
      <c r="O11">
        <f t="shared" si="0"/>
        <v>4.9000000000000004</v>
      </c>
      <c r="P11">
        <f t="shared" si="0"/>
        <v>1.5</v>
      </c>
      <c r="Q11">
        <f t="shared" si="0"/>
        <v>1.5</v>
      </c>
    </row>
    <row r="12" spans="1:17" x14ac:dyDescent="0.2">
      <c r="A12">
        <v>3</v>
      </c>
      <c r="B12">
        <f t="shared" si="2"/>
        <v>8</v>
      </c>
      <c r="C12">
        <f t="shared" si="0"/>
        <v>4</v>
      </c>
      <c r="D12">
        <f t="shared" si="0"/>
        <v>40</v>
      </c>
      <c r="E12">
        <f t="shared" si="0"/>
        <v>24</v>
      </c>
      <c r="F12">
        <f t="shared" si="1"/>
        <v>1.5</v>
      </c>
      <c r="G12">
        <f t="shared" si="1"/>
        <v>0.6</v>
      </c>
      <c r="H12">
        <f t="shared" si="1"/>
        <v>8.6</v>
      </c>
      <c r="I12">
        <f t="shared" si="0"/>
        <v>68</v>
      </c>
      <c r="J12">
        <f t="shared" si="0"/>
        <v>0.16</v>
      </c>
      <c r="K12">
        <f t="shared" si="0"/>
        <v>2.4</v>
      </c>
      <c r="L12">
        <f t="shared" si="0"/>
        <v>0.12</v>
      </c>
      <c r="M12">
        <f t="shared" si="0"/>
        <v>4</v>
      </c>
      <c r="N12">
        <f t="shared" si="0"/>
        <v>22.4</v>
      </c>
      <c r="O12">
        <f t="shared" si="0"/>
        <v>5.0999999999999996</v>
      </c>
      <c r="P12">
        <f t="shared" si="0"/>
        <v>2.2999999999999998</v>
      </c>
      <c r="Q12">
        <f t="shared" si="0"/>
        <v>2.2999999999999998</v>
      </c>
    </row>
    <row r="13" spans="1:17" x14ac:dyDescent="0.2">
      <c r="A13">
        <v>4</v>
      </c>
      <c r="B13">
        <f t="shared" si="2"/>
        <v>10</v>
      </c>
      <c r="C13">
        <f t="shared" si="0"/>
        <v>5</v>
      </c>
      <c r="D13">
        <f t="shared" si="0"/>
        <v>50</v>
      </c>
      <c r="E13">
        <f t="shared" si="0"/>
        <v>30</v>
      </c>
      <c r="F13">
        <f t="shared" si="1"/>
        <v>2</v>
      </c>
      <c r="G13">
        <f t="shared" si="1"/>
        <v>0.8</v>
      </c>
      <c r="H13">
        <f t="shared" si="1"/>
        <v>9</v>
      </c>
      <c r="I13">
        <f t="shared" si="0"/>
        <v>74</v>
      </c>
      <c r="J13">
        <f t="shared" si="0"/>
        <v>0.2</v>
      </c>
      <c r="K13">
        <f t="shared" si="0"/>
        <v>3.2</v>
      </c>
      <c r="L13">
        <f t="shared" si="0"/>
        <v>0.16</v>
      </c>
      <c r="M13">
        <f t="shared" si="0"/>
        <v>5</v>
      </c>
      <c r="N13">
        <f t="shared" si="0"/>
        <v>23.2</v>
      </c>
      <c r="O13">
        <f t="shared" si="0"/>
        <v>5.3</v>
      </c>
      <c r="P13">
        <f t="shared" si="0"/>
        <v>3</v>
      </c>
      <c r="Q13">
        <f t="shared" si="0"/>
        <v>3</v>
      </c>
    </row>
    <row r="14" spans="1:17" x14ac:dyDescent="0.2">
      <c r="A14">
        <v>5</v>
      </c>
      <c r="B14">
        <f t="shared" si="2"/>
        <v>12</v>
      </c>
      <c r="C14">
        <f t="shared" si="0"/>
        <v>6</v>
      </c>
      <c r="D14">
        <f t="shared" si="0"/>
        <v>60</v>
      </c>
      <c r="E14">
        <f t="shared" si="0"/>
        <v>36</v>
      </c>
      <c r="F14">
        <f t="shared" si="1"/>
        <v>2.5</v>
      </c>
      <c r="G14">
        <f t="shared" si="1"/>
        <v>0.9</v>
      </c>
      <c r="H14">
        <f t="shared" si="1"/>
        <v>9.4</v>
      </c>
      <c r="I14">
        <f t="shared" si="0"/>
        <v>80</v>
      </c>
      <c r="J14">
        <f t="shared" si="0"/>
        <v>0.25</v>
      </c>
      <c r="K14">
        <f t="shared" si="0"/>
        <v>4</v>
      </c>
      <c r="L14">
        <f t="shared" si="0"/>
        <v>0.2</v>
      </c>
      <c r="M14">
        <f t="shared" si="0"/>
        <v>6</v>
      </c>
      <c r="N14">
        <f t="shared" si="0"/>
        <v>24</v>
      </c>
      <c r="O14">
        <f t="shared" si="0"/>
        <v>5.4</v>
      </c>
      <c r="P14">
        <f t="shared" si="0"/>
        <v>3.8</v>
      </c>
      <c r="Q14">
        <f t="shared" si="0"/>
        <v>3.8</v>
      </c>
    </row>
    <row r="15" spans="1:17" x14ac:dyDescent="0.2">
      <c r="A15">
        <v>6</v>
      </c>
      <c r="B15">
        <f t="shared" si="2"/>
        <v>14</v>
      </c>
      <c r="C15">
        <f t="shared" si="0"/>
        <v>6</v>
      </c>
      <c r="D15">
        <f t="shared" si="0"/>
        <v>70</v>
      </c>
      <c r="E15">
        <f t="shared" si="0"/>
        <v>42</v>
      </c>
      <c r="F15">
        <f t="shared" si="1"/>
        <v>3</v>
      </c>
      <c r="G15">
        <f t="shared" si="1"/>
        <v>1.1000000000000001</v>
      </c>
      <c r="H15">
        <f t="shared" si="1"/>
        <v>9.8000000000000007</v>
      </c>
      <c r="I15">
        <f t="shared" si="0"/>
        <v>86</v>
      </c>
      <c r="J15">
        <f t="shared" si="0"/>
        <v>0.28999999999999998</v>
      </c>
      <c r="K15">
        <f t="shared" si="0"/>
        <v>4.8</v>
      </c>
      <c r="L15">
        <f t="shared" si="0"/>
        <v>0.24</v>
      </c>
      <c r="M15">
        <f t="shared" si="0"/>
        <v>7</v>
      </c>
      <c r="N15">
        <f t="shared" si="0"/>
        <v>24.8</v>
      </c>
      <c r="O15">
        <f t="shared" si="0"/>
        <v>5.6</v>
      </c>
      <c r="P15">
        <f t="shared" si="0"/>
        <v>4.5</v>
      </c>
      <c r="Q15">
        <f t="shared" si="0"/>
        <v>4.5</v>
      </c>
    </row>
    <row r="16" spans="1:17" x14ac:dyDescent="0.2">
      <c r="A16">
        <v>7</v>
      </c>
      <c r="B16">
        <f t="shared" si="2"/>
        <v>16</v>
      </c>
      <c r="C16">
        <f t="shared" si="0"/>
        <v>7</v>
      </c>
      <c r="D16">
        <f t="shared" si="0"/>
        <v>80</v>
      </c>
      <c r="E16">
        <f t="shared" si="0"/>
        <v>48</v>
      </c>
      <c r="F16">
        <f t="shared" si="1"/>
        <v>3.5</v>
      </c>
      <c r="G16">
        <f t="shared" si="1"/>
        <v>1.3</v>
      </c>
      <c r="H16">
        <f t="shared" si="1"/>
        <v>10.1</v>
      </c>
      <c r="I16">
        <f t="shared" si="0"/>
        <v>92</v>
      </c>
      <c r="J16">
        <f t="shared" si="0"/>
        <v>0.34</v>
      </c>
      <c r="K16">
        <f t="shared" si="0"/>
        <v>5.6</v>
      </c>
      <c r="L16">
        <f t="shared" si="0"/>
        <v>0.28000000000000003</v>
      </c>
      <c r="M16">
        <f t="shared" si="0"/>
        <v>8</v>
      </c>
      <c r="N16">
        <f t="shared" si="0"/>
        <v>25.6</v>
      </c>
      <c r="O16">
        <f t="shared" si="0"/>
        <v>5.8</v>
      </c>
      <c r="P16">
        <f t="shared" si="0"/>
        <v>5.3</v>
      </c>
      <c r="Q16">
        <f t="shared" si="0"/>
        <v>5.3</v>
      </c>
    </row>
    <row r="17" spans="1:17" x14ac:dyDescent="0.2">
      <c r="A17">
        <v>8</v>
      </c>
      <c r="B17">
        <f t="shared" si="2"/>
        <v>18</v>
      </c>
      <c r="C17">
        <f t="shared" si="0"/>
        <v>8</v>
      </c>
      <c r="D17">
        <f t="shared" si="0"/>
        <v>90</v>
      </c>
      <c r="E17">
        <f t="shared" si="0"/>
        <v>54</v>
      </c>
      <c r="F17">
        <f t="shared" si="1"/>
        <v>4</v>
      </c>
      <c r="G17">
        <f t="shared" si="1"/>
        <v>1.5</v>
      </c>
      <c r="H17">
        <f t="shared" si="1"/>
        <v>10.5</v>
      </c>
      <c r="I17">
        <f t="shared" si="0"/>
        <v>98</v>
      </c>
      <c r="J17">
        <f t="shared" si="0"/>
        <v>0.38</v>
      </c>
      <c r="K17">
        <f t="shared" si="0"/>
        <v>6.4</v>
      </c>
      <c r="L17">
        <f t="shared" si="0"/>
        <v>0.32</v>
      </c>
      <c r="M17">
        <f t="shared" si="0"/>
        <v>10</v>
      </c>
      <c r="N17">
        <f t="shared" si="0"/>
        <v>26.4</v>
      </c>
      <c r="O17">
        <f t="shared" si="0"/>
        <v>6</v>
      </c>
      <c r="P17">
        <f t="shared" si="0"/>
        <v>6</v>
      </c>
      <c r="Q17">
        <f t="shared" si="0"/>
        <v>6</v>
      </c>
    </row>
    <row r="18" spans="1:17" x14ac:dyDescent="0.2">
      <c r="A18">
        <v>9</v>
      </c>
      <c r="B18">
        <f t="shared" si="2"/>
        <v>20</v>
      </c>
      <c r="C18">
        <f t="shared" si="0"/>
        <v>8</v>
      </c>
      <c r="D18">
        <f t="shared" si="0"/>
        <v>100</v>
      </c>
      <c r="E18">
        <f t="shared" si="0"/>
        <v>60</v>
      </c>
      <c r="F18">
        <f t="shared" si="1"/>
        <v>4.5</v>
      </c>
      <c r="G18">
        <f t="shared" si="1"/>
        <v>1.7</v>
      </c>
      <c r="H18">
        <f t="shared" si="1"/>
        <v>10.9</v>
      </c>
      <c r="I18">
        <f t="shared" si="0"/>
        <v>104</v>
      </c>
      <c r="J18">
        <f t="shared" si="0"/>
        <v>0.43</v>
      </c>
      <c r="K18">
        <f t="shared" si="0"/>
        <v>7.2</v>
      </c>
      <c r="L18">
        <f t="shared" si="0"/>
        <v>0.36</v>
      </c>
      <c r="M18">
        <f t="shared" si="0"/>
        <v>11</v>
      </c>
      <c r="N18">
        <f t="shared" si="0"/>
        <v>27.2</v>
      </c>
      <c r="O18">
        <f t="shared" si="0"/>
        <v>6.2</v>
      </c>
      <c r="P18">
        <f t="shared" si="0"/>
        <v>6.8</v>
      </c>
      <c r="Q18">
        <f t="shared" si="0"/>
        <v>6.8</v>
      </c>
    </row>
    <row r="19" spans="1:17" x14ac:dyDescent="0.2">
      <c r="A19">
        <v>10</v>
      </c>
      <c r="B19">
        <f t="shared" si="2"/>
        <v>22</v>
      </c>
      <c r="C19">
        <f t="shared" si="0"/>
        <v>9</v>
      </c>
      <c r="D19">
        <f t="shared" si="0"/>
        <v>110</v>
      </c>
      <c r="E19">
        <f t="shared" si="0"/>
        <v>66</v>
      </c>
      <c r="F19">
        <f t="shared" si="1"/>
        <v>5</v>
      </c>
      <c r="G19">
        <f t="shared" si="1"/>
        <v>1.9</v>
      </c>
      <c r="H19">
        <f t="shared" si="1"/>
        <v>11.3</v>
      </c>
      <c r="I19">
        <f t="shared" si="0"/>
        <v>110</v>
      </c>
      <c r="J19">
        <f t="shared" si="0"/>
        <v>0.47</v>
      </c>
      <c r="K19">
        <f t="shared" si="0"/>
        <v>8</v>
      </c>
      <c r="L19">
        <f t="shared" si="0"/>
        <v>0.4</v>
      </c>
      <c r="M19">
        <f t="shared" si="0"/>
        <v>12</v>
      </c>
      <c r="N19">
        <f t="shared" si="0"/>
        <v>28</v>
      </c>
      <c r="O19">
        <f t="shared" si="0"/>
        <v>6.4</v>
      </c>
      <c r="P19">
        <f t="shared" si="0"/>
        <v>7.5</v>
      </c>
      <c r="Q19">
        <f t="shared" si="0"/>
        <v>7.5</v>
      </c>
    </row>
    <row r="20" spans="1:17" x14ac:dyDescent="0.2">
      <c r="A20">
        <v>11</v>
      </c>
      <c r="B20">
        <f t="shared" si="2"/>
        <v>24</v>
      </c>
      <c r="C20">
        <f t="shared" si="0"/>
        <v>10</v>
      </c>
      <c r="D20">
        <f t="shared" si="0"/>
        <v>120</v>
      </c>
      <c r="E20">
        <f t="shared" si="0"/>
        <v>72</v>
      </c>
      <c r="F20">
        <f t="shared" si="1"/>
        <v>5.5</v>
      </c>
      <c r="G20">
        <f t="shared" si="1"/>
        <v>2.1</v>
      </c>
      <c r="H20">
        <f t="shared" si="1"/>
        <v>11.6</v>
      </c>
      <c r="I20">
        <f t="shared" si="0"/>
        <v>116</v>
      </c>
      <c r="J20">
        <f t="shared" si="0"/>
        <v>0.52</v>
      </c>
      <c r="K20">
        <f t="shared" ref="K20:P35" si="3">ROUND(($A20*K$2+K$3)*(1+($A$8-2)*K$4+K$5),K$7)</f>
        <v>8.8000000000000007</v>
      </c>
      <c r="L20">
        <f t="shared" si="3"/>
        <v>0.44</v>
      </c>
      <c r="M20">
        <f t="shared" si="3"/>
        <v>13</v>
      </c>
      <c r="N20">
        <f t="shared" si="3"/>
        <v>28.8</v>
      </c>
      <c r="O20">
        <f t="shared" si="3"/>
        <v>6.6</v>
      </c>
      <c r="P20">
        <f t="shared" si="3"/>
        <v>8.3000000000000007</v>
      </c>
      <c r="Q20">
        <f t="shared" ref="Q20:Q51" si="4">ROUND(($A20*Q$2+Q$3)*(1+($A$8-2)*Q$4+Q$5),Q$7)</f>
        <v>8.3000000000000007</v>
      </c>
    </row>
    <row r="21" spans="1:17" x14ac:dyDescent="0.2">
      <c r="A21">
        <v>12</v>
      </c>
      <c r="B21">
        <f t="shared" si="2"/>
        <v>26</v>
      </c>
      <c r="C21">
        <f t="shared" si="2"/>
        <v>10</v>
      </c>
      <c r="D21">
        <f t="shared" si="2"/>
        <v>130</v>
      </c>
      <c r="E21">
        <f t="shared" si="2"/>
        <v>78</v>
      </c>
      <c r="F21">
        <f t="shared" si="1"/>
        <v>6</v>
      </c>
      <c r="G21">
        <f t="shared" si="1"/>
        <v>2.2999999999999998</v>
      </c>
      <c r="H21">
        <f t="shared" si="1"/>
        <v>12</v>
      </c>
      <c r="I21">
        <f t="shared" si="2"/>
        <v>122</v>
      </c>
      <c r="J21">
        <f t="shared" si="2"/>
        <v>0.56000000000000005</v>
      </c>
      <c r="K21">
        <f t="shared" si="2"/>
        <v>9.6</v>
      </c>
      <c r="L21">
        <f t="shared" si="2"/>
        <v>0.48</v>
      </c>
      <c r="M21">
        <f t="shared" si="2"/>
        <v>14</v>
      </c>
      <c r="N21">
        <f t="shared" si="2"/>
        <v>29.6</v>
      </c>
      <c r="O21">
        <f t="shared" si="2"/>
        <v>6.8</v>
      </c>
      <c r="P21">
        <f t="shared" si="3"/>
        <v>9</v>
      </c>
      <c r="Q21">
        <f t="shared" si="4"/>
        <v>9</v>
      </c>
    </row>
    <row r="22" spans="1:17" x14ac:dyDescent="0.2">
      <c r="A22">
        <v>13</v>
      </c>
      <c r="B22">
        <f t="shared" si="2"/>
        <v>28</v>
      </c>
      <c r="C22">
        <f t="shared" si="2"/>
        <v>11</v>
      </c>
      <c r="D22">
        <f t="shared" si="2"/>
        <v>140</v>
      </c>
      <c r="E22">
        <f t="shared" si="2"/>
        <v>84</v>
      </c>
      <c r="F22">
        <f t="shared" si="1"/>
        <v>6.5</v>
      </c>
      <c r="G22">
        <f t="shared" si="1"/>
        <v>2.4</v>
      </c>
      <c r="H22">
        <f t="shared" si="1"/>
        <v>12.4</v>
      </c>
      <c r="I22">
        <f t="shared" si="2"/>
        <v>128</v>
      </c>
      <c r="J22">
        <f t="shared" si="2"/>
        <v>0.61</v>
      </c>
      <c r="K22">
        <f t="shared" si="2"/>
        <v>10.4</v>
      </c>
      <c r="L22">
        <f t="shared" si="2"/>
        <v>0.52</v>
      </c>
      <c r="M22">
        <f t="shared" si="2"/>
        <v>16</v>
      </c>
      <c r="N22">
        <f t="shared" si="2"/>
        <v>30.4</v>
      </c>
      <c r="O22">
        <f t="shared" si="2"/>
        <v>6.9</v>
      </c>
      <c r="P22">
        <f t="shared" si="3"/>
        <v>9.8000000000000007</v>
      </c>
      <c r="Q22">
        <f t="shared" si="4"/>
        <v>9.8000000000000007</v>
      </c>
    </row>
    <row r="23" spans="1:17" x14ac:dyDescent="0.2">
      <c r="A23">
        <v>14</v>
      </c>
      <c r="B23">
        <f t="shared" si="2"/>
        <v>30</v>
      </c>
      <c r="C23">
        <f t="shared" si="2"/>
        <v>12</v>
      </c>
      <c r="D23">
        <f t="shared" si="2"/>
        <v>150</v>
      </c>
      <c r="E23">
        <f t="shared" si="2"/>
        <v>90</v>
      </c>
      <c r="F23">
        <f t="shared" si="1"/>
        <v>7</v>
      </c>
      <c r="G23">
        <f t="shared" si="1"/>
        <v>2.6</v>
      </c>
      <c r="H23">
        <f t="shared" si="1"/>
        <v>12.8</v>
      </c>
      <c r="I23">
        <f t="shared" si="2"/>
        <v>134</v>
      </c>
      <c r="J23">
        <f t="shared" si="2"/>
        <v>0.65</v>
      </c>
      <c r="K23">
        <f t="shared" si="2"/>
        <v>11.2</v>
      </c>
      <c r="L23">
        <f t="shared" si="2"/>
        <v>0.56000000000000005</v>
      </c>
      <c r="M23">
        <f t="shared" si="2"/>
        <v>17</v>
      </c>
      <c r="N23">
        <f t="shared" si="2"/>
        <v>31.2</v>
      </c>
      <c r="O23">
        <f t="shared" si="2"/>
        <v>7.1</v>
      </c>
      <c r="P23">
        <f t="shared" si="3"/>
        <v>10.5</v>
      </c>
      <c r="Q23">
        <f t="shared" si="4"/>
        <v>10.5</v>
      </c>
    </row>
    <row r="24" spans="1:17" x14ac:dyDescent="0.2">
      <c r="A24">
        <v>15</v>
      </c>
      <c r="B24">
        <f t="shared" si="2"/>
        <v>32</v>
      </c>
      <c r="C24">
        <f t="shared" si="2"/>
        <v>13</v>
      </c>
      <c r="D24">
        <f t="shared" si="2"/>
        <v>160</v>
      </c>
      <c r="E24">
        <f t="shared" si="2"/>
        <v>96</v>
      </c>
      <c r="F24">
        <f t="shared" si="1"/>
        <v>7.5</v>
      </c>
      <c r="G24">
        <f t="shared" si="1"/>
        <v>2.8</v>
      </c>
      <c r="H24">
        <f t="shared" si="1"/>
        <v>13.1</v>
      </c>
      <c r="I24">
        <f t="shared" si="2"/>
        <v>140</v>
      </c>
      <c r="J24">
        <f t="shared" si="2"/>
        <v>0.7</v>
      </c>
      <c r="K24">
        <f t="shared" si="2"/>
        <v>12</v>
      </c>
      <c r="L24">
        <f t="shared" si="2"/>
        <v>0.6</v>
      </c>
      <c r="M24">
        <f t="shared" si="2"/>
        <v>18</v>
      </c>
      <c r="N24">
        <f t="shared" si="2"/>
        <v>32</v>
      </c>
      <c r="O24">
        <f t="shared" si="2"/>
        <v>7.3</v>
      </c>
      <c r="P24">
        <f t="shared" si="3"/>
        <v>11.3</v>
      </c>
      <c r="Q24">
        <f t="shared" si="4"/>
        <v>11.3</v>
      </c>
    </row>
    <row r="25" spans="1:17" x14ac:dyDescent="0.2">
      <c r="A25">
        <v>16</v>
      </c>
      <c r="B25">
        <f t="shared" si="2"/>
        <v>34</v>
      </c>
      <c r="C25">
        <f t="shared" si="2"/>
        <v>13</v>
      </c>
      <c r="D25">
        <f t="shared" si="2"/>
        <v>170</v>
      </c>
      <c r="E25">
        <f t="shared" si="2"/>
        <v>102</v>
      </c>
      <c r="F25">
        <f t="shared" si="1"/>
        <v>8</v>
      </c>
      <c r="G25">
        <f t="shared" si="1"/>
        <v>3</v>
      </c>
      <c r="H25">
        <f t="shared" si="1"/>
        <v>13.5</v>
      </c>
      <c r="I25">
        <f t="shared" si="2"/>
        <v>146</v>
      </c>
      <c r="J25">
        <f t="shared" si="2"/>
        <v>0.74</v>
      </c>
      <c r="K25">
        <f t="shared" si="2"/>
        <v>12.8</v>
      </c>
      <c r="L25">
        <f t="shared" si="2"/>
        <v>0.64</v>
      </c>
      <c r="M25">
        <f t="shared" si="2"/>
        <v>19</v>
      </c>
      <c r="N25">
        <f t="shared" si="2"/>
        <v>32.799999999999997</v>
      </c>
      <c r="O25">
        <f t="shared" si="2"/>
        <v>7.5</v>
      </c>
      <c r="P25">
        <f t="shared" si="3"/>
        <v>12</v>
      </c>
      <c r="Q25">
        <f t="shared" si="4"/>
        <v>12</v>
      </c>
    </row>
    <row r="26" spans="1:17" x14ac:dyDescent="0.2">
      <c r="A26">
        <v>17</v>
      </c>
      <c r="B26">
        <f t="shared" si="2"/>
        <v>36</v>
      </c>
      <c r="C26">
        <f t="shared" si="2"/>
        <v>14</v>
      </c>
      <c r="D26">
        <f t="shared" si="2"/>
        <v>180</v>
      </c>
      <c r="E26">
        <f t="shared" si="2"/>
        <v>108</v>
      </c>
      <c r="F26">
        <f t="shared" si="1"/>
        <v>8.5</v>
      </c>
      <c r="G26">
        <f t="shared" si="1"/>
        <v>3.2</v>
      </c>
      <c r="H26">
        <f t="shared" si="1"/>
        <v>13.9</v>
      </c>
      <c r="I26">
        <f t="shared" si="2"/>
        <v>152</v>
      </c>
      <c r="J26">
        <f t="shared" si="2"/>
        <v>0.79</v>
      </c>
      <c r="K26">
        <f t="shared" si="2"/>
        <v>13.6</v>
      </c>
      <c r="L26">
        <f t="shared" si="2"/>
        <v>0.68</v>
      </c>
      <c r="M26">
        <f t="shared" si="2"/>
        <v>20</v>
      </c>
      <c r="N26">
        <f t="shared" si="2"/>
        <v>33.6</v>
      </c>
      <c r="O26">
        <f t="shared" si="2"/>
        <v>7.7</v>
      </c>
      <c r="P26">
        <f t="shared" si="3"/>
        <v>12.8</v>
      </c>
      <c r="Q26">
        <f t="shared" si="4"/>
        <v>12.8</v>
      </c>
    </row>
    <row r="27" spans="1:17" x14ac:dyDescent="0.2">
      <c r="A27">
        <v>18</v>
      </c>
      <c r="B27">
        <f t="shared" si="2"/>
        <v>38</v>
      </c>
      <c r="C27">
        <f t="shared" si="2"/>
        <v>15</v>
      </c>
      <c r="D27">
        <f t="shared" si="2"/>
        <v>190</v>
      </c>
      <c r="E27">
        <f t="shared" si="2"/>
        <v>114</v>
      </c>
      <c r="F27">
        <f t="shared" si="1"/>
        <v>9</v>
      </c>
      <c r="G27">
        <f t="shared" si="1"/>
        <v>3.4</v>
      </c>
      <c r="H27">
        <f t="shared" si="1"/>
        <v>14.3</v>
      </c>
      <c r="I27">
        <f t="shared" si="2"/>
        <v>158</v>
      </c>
      <c r="J27">
        <f t="shared" si="2"/>
        <v>0.83</v>
      </c>
      <c r="K27">
        <f t="shared" si="2"/>
        <v>14.4</v>
      </c>
      <c r="L27">
        <f t="shared" si="2"/>
        <v>0.72</v>
      </c>
      <c r="M27">
        <f t="shared" si="2"/>
        <v>22</v>
      </c>
      <c r="N27">
        <f t="shared" si="2"/>
        <v>34.4</v>
      </c>
      <c r="O27">
        <f t="shared" si="2"/>
        <v>7.9</v>
      </c>
      <c r="P27">
        <f t="shared" si="3"/>
        <v>13.5</v>
      </c>
      <c r="Q27">
        <f t="shared" si="4"/>
        <v>13.5</v>
      </c>
    </row>
    <row r="28" spans="1:17" x14ac:dyDescent="0.2">
      <c r="A28">
        <v>19</v>
      </c>
      <c r="B28">
        <f t="shared" si="2"/>
        <v>40</v>
      </c>
      <c r="C28">
        <f t="shared" si="2"/>
        <v>15</v>
      </c>
      <c r="D28">
        <f t="shared" si="2"/>
        <v>200</v>
      </c>
      <c r="E28">
        <f t="shared" si="2"/>
        <v>120</v>
      </c>
      <c r="F28">
        <f t="shared" si="1"/>
        <v>9.5</v>
      </c>
      <c r="G28">
        <f t="shared" si="1"/>
        <v>3.6</v>
      </c>
      <c r="H28">
        <f t="shared" si="1"/>
        <v>14.6</v>
      </c>
      <c r="I28">
        <f t="shared" si="2"/>
        <v>164</v>
      </c>
      <c r="J28">
        <f t="shared" si="2"/>
        <v>0.88</v>
      </c>
      <c r="K28">
        <f t="shared" si="2"/>
        <v>15.2</v>
      </c>
      <c r="L28">
        <f t="shared" si="2"/>
        <v>0.76</v>
      </c>
      <c r="M28">
        <f t="shared" si="2"/>
        <v>23</v>
      </c>
      <c r="N28">
        <f t="shared" si="2"/>
        <v>35.200000000000003</v>
      </c>
      <c r="O28">
        <f t="shared" si="2"/>
        <v>8.1</v>
      </c>
      <c r="P28">
        <f t="shared" si="3"/>
        <v>14.3</v>
      </c>
      <c r="Q28">
        <f t="shared" si="4"/>
        <v>14.3</v>
      </c>
    </row>
    <row r="29" spans="1:17" x14ac:dyDescent="0.2">
      <c r="A29">
        <v>20</v>
      </c>
      <c r="B29">
        <f t="shared" si="2"/>
        <v>42</v>
      </c>
      <c r="C29">
        <f t="shared" si="2"/>
        <v>16</v>
      </c>
      <c r="D29">
        <f t="shared" si="2"/>
        <v>210</v>
      </c>
      <c r="E29">
        <f t="shared" si="2"/>
        <v>126</v>
      </c>
      <c r="F29">
        <f t="shared" si="1"/>
        <v>10</v>
      </c>
      <c r="G29">
        <f t="shared" si="1"/>
        <v>3.8</v>
      </c>
      <c r="H29">
        <f t="shared" si="1"/>
        <v>15</v>
      </c>
      <c r="I29">
        <f t="shared" si="2"/>
        <v>170</v>
      </c>
      <c r="J29">
        <f t="shared" si="2"/>
        <v>0.92</v>
      </c>
      <c r="K29">
        <f t="shared" si="2"/>
        <v>16</v>
      </c>
      <c r="L29">
        <f t="shared" si="2"/>
        <v>0.8</v>
      </c>
      <c r="M29">
        <f t="shared" si="2"/>
        <v>24</v>
      </c>
      <c r="N29">
        <f t="shared" si="2"/>
        <v>36</v>
      </c>
      <c r="O29">
        <f t="shared" si="2"/>
        <v>8.3000000000000007</v>
      </c>
      <c r="P29">
        <f t="shared" si="3"/>
        <v>15</v>
      </c>
      <c r="Q29">
        <f t="shared" si="4"/>
        <v>15</v>
      </c>
    </row>
    <row r="30" spans="1:17" x14ac:dyDescent="0.2">
      <c r="A30">
        <v>21</v>
      </c>
      <c r="B30">
        <f t="shared" si="2"/>
        <v>44</v>
      </c>
      <c r="C30">
        <f t="shared" si="2"/>
        <v>17</v>
      </c>
      <c r="D30">
        <f t="shared" si="2"/>
        <v>220</v>
      </c>
      <c r="E30">
        <f t="shared" si="2"/>
        <v>132</v>
      </c>
      <c r="F30">
        <f t="shared" si="2"/>
        <v>10.5</v>
      </c>
      <c r="G30">
        <f t="shared" si="2"/>
        <v>3.9</v>
      </c>
      <c r="H30">
        <f t="shared" si="2"/>
        <v>15.4</v>
      </c>
      <c r="I30">
        <f t="shared" si="2"/>
        <v>176</v>
      </c>
      <c r="J30">
        <f t="shared" si="2"/>
        <v>0.97</v>
      </c>
      <c r="K30">
        <f t="shared" si="2"/>
        <v>16.8</v>
      </c>
      <c r="L30">
        <f t="shared" si="2"/>
        <v>0.84</v>
      </c>
      <c r="M30">
        <f t="shared" si="2"/>
        <v>25</v>
      </c>
      <c r="N30">
        <f t="shared" si="2"/>
        <v>36.799999999999997</v>
      </c>
      <c r="O30">
        <f t="shared" si="2"/>
        <v>8.4</v>
      </c>
      <c r="P30">
        <f t="shared" si="3"/>
        <v>15.8</v>
      </c>
      <c r="Q30">
        <f t="shared" si="4"/>
        <v>15.8</v>
      </c>
    </row>
    <row r="31" spans="1:17" x14ac:dyDescent="0.2">
      <c r="A31">
        <v>22</v>
      </c>
      <c r="B31">
        <f t="shared" si="2"/>
        <v>46</v>
      </c>
      <c r="C31">
        <f t="shared" si="2"/>
        <v>17</v>
      </c>
      <c r="D31">
        <f t="shared" si="2"/>
        <v>230</v>
      </c>
      <c r="E31">
        <f t="shared" si="2"/>
        <v>138</v>
      </c>
      <c r="F31">
        <f t="shared" si="2"/>
        <v>11</v>
      </c>
      <c r="G31">
        <f t="shared" si="2"/>
        <v>4.0999999999999996</v>
      </c>
      <c r="H31">
        <f t="shared" si="2"/>
        <v>15.8</v>
      </c>
      <c r="I31">
        <f t="shared" si="2"/>
        <v>182</v>
      </c>
      <c r="J31">
        <f t="shared" si="2"/>
        <v>1.01</v>
      </c>
      <c r="K31">
        <f t="shared" si="2"/>
        <v>17.600000000000001</v>
      </c>
      <c r="L31">
        <f t="shared" si="2"/>
        <v>0.88</v>
      </c>
      <c r="M31">
        <f t="shared" si="2"/>
        <v>26</v>
      </c>
      <c r="N31">
        <f t="shared" si="2"/>
        <v>37.6</v>
      </c>
      <c r="O31">
        <f t="shared" si="2"/>
        <v>8.6</v>
      </c>
      <c r="P31">
        <f t="shared" si="3"/>
        <v>16.5</v>
      </c>
      <c r="Q31">
        <f t="shared" si="4"/>
        <v>16.5</v>
      </c>
    </row>
    <row r="32" spans="1:17" x14ac:dyDescent="0.2">
      <c r="A32">
        <v>23</v>
      </c>
      <c r="B32">
        <f t="shared" si="2"/>
        <v>48</v>
      </c>
      <c r="C32">
        <f t="shared" si="2"/>
        <v>18</v>
      </c>
      <c r="D32">
        <f t="shared" si="2"/>
        <v>240</v>
      </c>
      <c r="E32">
        <f t="shared" si="2"/>
        <v>144</v>
      </c>
      <c r="F32">
        <f t="shared" si="2"/>
        <v>11.5</v>
      </c>
      <c r="G32">
        <f t="shared" si="2"/>
        <v>4.3</v>
      </c>
      <c r="H32">
        <f t="shared" si="2"/>
        <v>16.100000000000001</v>
      </c>
      <c r="I32">
        <f t="shared" si="2"/>
        <v>188</v>
      </c>
      <c r="J32">
        <f t="shared" si="2"/>
        <v>1.06</v>
      </c>
      <c r="K32">
        <f t="shared" si="2"/>
        <v>18.399999999999999</v>
      </c>
      <c r="L32">
        <f t="shared" si="2"/>
        <v>0.92</v>
      </c>
      <c r="M32">
        <f t="shared" si="2"/>
        <v>28</v>
      </c>
      <c r="N32">
        <f t="shared" si="2"/>
        <v>38.4</v>
      </c>
      <c r="O32">
        <f t="shared" si="2"/>
        <v>8.8000000000000007</v>
      </c>
      <c r="P32">
        <f t="shared" si="3"/>
        <v>17.3</v>
      </c>
      <c r="Q32">
        <f t="shared" si="4"/>
        <v>17.3</v>
      </c>
    </row>
    <row r="33" spans="1:17" x14ac:dyDescent="0.2">
      <c r="A33">
        <v>24</v>
      </c>
      <c r="B33">
        <f t="shared" si="2"/>
        <v>50</v>
      </c>
      <c r="C33">
        <f t="shared" si="2"/>
        <v>19</v>
      </c>
      <c r="D33">
        <f t="shared" si="2"/>
        <v>250</v>
      </c>
      <c r="E33">
        <f t="shared" si="2"/>
        <v>150</v>
      </c>
      <c r="F33">
        <f t="shared" si="2"/>
        <v>12</v>
      </c>
      <c r="G33">
        <f t="shared" si="2"/>
        <v>4.5</v>
      </c>
      <c r="H33">
        <f t="shared" si="2"/>
        <v>16.5</v>
      </c>
      <c r="I33">
        <f t="shared" si="2"/>
        <v>194</v>
      </c>
      <c r="J33">
        <f t="shared" si="2"/>
        <v>1.1000000000000001</v>
      </c>
      <c r="K33">
        <f t="shared" si="2"/>
        <v>19.2</v>
      </c>
      <c r="L33">
        <f t="shared" si="2"/>
        <v>0.96</v>
      </c>
      <c r="M33">
        <f t="shared" si="2"/>
        <v>29</v>
      </c>
      <c r="N33">
        <f t="shared" si="2"/>
        <v>39.200000000000003</v>
      </c>
      <c r="O33">
        <f t="shared" si="2"/>
        <v>9</v>
      </c>
      <c r="P33">
        <f t="shared" si="3"/>
        <v>18</v>
      </c>
      <c r="Q33">
        <f t="shared" si="4"/>
        <v>18</v>
      </c>
    </row>
    <row r="34" spans="1:17" x14ac:dyDescent="0.2">
      <c r="A34">
        <v>25</v>
      </c>
      <c r="B34">
        <f t="shared" si="2"/>
        <v>52</v>
      </c>
      <c r="C34">
        <f t="shared" si="2"/>
        <v>20</v>
      </c>
      <c r="D34">
        <f t="shared" si="2"/>
        <v>260</v>
      </c>
      <c r="E34">
        <f t="shared" si="2"/>
        <v>156</v>
      </c>
      <c r="F34">
        <f t="shared" si="2"/>
        <v>12.5</v>
      </c>
      <c r="G34">
        <f t="shared" si="2"/>
        <v>4.7</v>
      </c>
      <c r="H34">
        <f t="shared" si="2"/>
        <v>16.899999999999999</v>
      </c>
      <c r="I34">
        <f t="shared" si="2"/>
        <v>200</v>
      </c>
      <c r="J34">
        <f t="shared" si="2"/>
        <v>1.1499999999999999</v>
      </c>
      <c r="K34">
        <f t="shared" si="2"/>
        <v>20</v>
      </c>
      <c r="L34">
        <f t="shared" si="2"/>
        <v>1</v>
      </c>
      <c r="M34">
        <f t="shared" si="2"/>
        <v>30</v>
      </c>
      <c r="N34">
        <f t="shared" si="2"/>
        <v>40</v>
      </c>
      <c r="O34">
        <f t="shared" si="2"/>
        <v>9.1999999999999993</v>
      </c>
      <c r="P34">
        <f t="shared" si="3"/>
        <v>18.8</v>
      </c>
      <c r="Q34">
        <f t="shared" si="4"/>
        <v>18.8</v>
      </c>
    </row>
    <row r="35" spans="1:17" x14ac:dyDescent="0.2">
      <c r="A35">
        <v>26</v>
      </c>
      <c r="B35">
        <f t="shared" si="2"/>
        <v>54</v>
      </c>
      <c r="C35">
        <f t="shared" si="2"/>
        <v>20</v>
      </c>
      <c r="D35">
        <f t="shared" si="2"/>
        <v>270</v>
      </c>
      <c r="E35">
        <f t="shared" si="2"/>
        <v>162</v>
      </c>
      <c r="F35">
        <f t="shared" si="2"/>
        <v>13</v>
      </c>
      <c r="G35">
        <f t="shared" si="2"/>
        <v>4.9000000000000004</v>
      </c>
      <c r="H35">
        <f t="shared" si="2"/>
        <v>17.3</v>
      </c>
      <c r="I35">
        <f t="shared" si="2"/>
        <v>206</v>
      </c>
      <c r="J35">
        <f t="shared" si="2"/>
        <v>1.19</v>
      </c>
      <c r="K35">
        <f t="shared" si="2"/>
        <v>20.8</v>
      </c>
      <c r="L35">
        <f t="shared" si="2"/>
        <v>1.04</v>
      </c>
      <c r="M35">
        <f t="shared" si="2"/>
        <v>31</v>
      </c>
      <c r="N35">
        <f t="shared" si="2"/>
        <v>40.799999999999997</v>
      </c>
      <c r="O35">
        <f t="shared" si="2"/>
        <v>9.4</v>
      </c>
      <c r="P35">
        <f t="shared" si="3"/>
        <v>19.5</v>
      </c>
      <c r="Q35">
        <f t="shared" si="4"/>
        <v>19.5</v>
      </c>
    </row>
    <row r="36" spans="1:17" x14ac:dyDescent="0.2">
      <c r="A36">
        <v>27</v>
      </c>
      <c r="B36">
        <f t="shared" si="2"/>
        <v>56</v>
      </c>
      <c r="C36">
        <f t="shared" si="2"/>
        <v>21</v>
      </c>
      <c r="D36">
        <f t="shared" si="2"/>
        <v>280</v>
      </c>
      <c r="E36">
        <f t="shared" si="2"/>
        <v>168</v>
      </c>
      <c r="F36">
        <f t="shared" si="2"/>
        <v>13.5</v>
      </c>
      <c r="G36">
        <f t="shared" si="2"/>
        <v>5.0999999999999996</v>
      </c>
      <c r="H36">
        <f t="shared" si="2"/>
        <v>17.600000000000001</v>
      </c>
      <c r="I36">
        <f t="shared" si="2"/>
        <v>212</v>
      </c>
      <c r="J36">
        <f t="shared" ref="J36:P51" si="5">ROUND(($A36*J$2+J$3)*(1+($A$8-2)*J$4+J$5),J$7)</f>
        <v>1.24</v>
      </c>
      <c r="K36">
        <f t="shared" si="5"/>
        <v>21.6</v>
      </c>
      <c r="L36">
        <f t="shared" si="5"/>
        <v>1.08</v>
      </c>
      <c r="M36">
        <f t="shared" si="5"/>
        <v>32</v>
      </c>
      <c r="N36">
        <f t="shared" si="5"/>
        <v>41.6</v>
      </c>
      <c r="O36">
        <f t="shared" si="5"/>
        <v>9.6</v>
      </c>
      <c r="P36">
        <f t="shared" si="5"/>
        <v>20.3</v>
      </c>
      <c r="Q36">
        <f t="shared" si="4"/>
        <v>20.3</v>
      </c>
    </row>
    <row r="37" spans="1:17" x14ac:dyDescent="0.2">
      <c r="A37">
        <v>28</v>
      </c>
      <c r="B37">
        <f t="shared" ref="B37:O52" si="6">ROUND(($A37*B$2+B$3)*(1+($A$8-2)*B$4+B$5),B$7)</f>
        <v>58</v>
      </c>
      <c r="C37">
        <f t="shared" si="6"/>
        <v>22</v>
      </c>
      <c r="D37">
        <f t="shared" si="6"/>
        <v>290</v>
      </c>
      <c r="E37">
        <f t="shared" si="6"/>
        <v>174</v>
      </c>
      <c r="F37">
        <f t="shared" si="6"/>
        <v>14</v>
      </c>
      <c r="G37">
        <f t="shared" si="6"/>
        <v>5.3</v>
      </c>
      <c r="H37">
        <f t="shared" si="6"/>
        <v>18</v>
      </c>
      <c r="I37">
        <f t="shared" si="6"/>
        <v>218</v>
      </c>
      <c r="J37">
        <f t="shared" si="6"/>
        <v>1.28</v>
      </c>
      <c r="K37">
        <f t="shared" si="6"/>
        <v>22.4</v>
      </c>
      <c r="L37">
        <f t="shared" si="6"/>
        <v>1.1200000000000001</v>
      </c>
      <c r="M37">
        <f t="shared" si="6"/>
        <v>34</v>
      </c>
      <c r="N37">
        <f t="shared" si="6"/>
        <v>42.4</v>
      </c>
      <c r="O37">
        <f t="shared" si="6"/>
        <v>9.8000000000000007</v>
      </c>
      <c r="P37">
        <f t="shared" si="5"/>
        <v>21</v>
      </c>
      <c r="Q37">
        <f t="shared" si="4"/>
        <v>21</v>
      </c>
    </row>
    <row r="38" spans="1:17" x14ac:dyDescent="0.2">
      <c r="A38">
        <v>29</v>
      </c>
      <c r="B38">
        <f t="shared" si="6"/>
        <v>60</v>
      </c>
      <c r="C38">
        <f t="shared" si="6"/>
        <v>22</v>
      </c>
      <c r="D38">
        <f t="shared" si="6"/>
        <v>300</v>
      </c>
      <c r="E38">
        <f t="shared" si="6"/>
        <v>180</v>
      </c>
      <c r="F38">
        <f t="shared" si="6"/>
        <v>14.5</v>
      </c>
      <c r="G38">
        <f t="shared" si="6"/>
        <v>5.4</v>
      </c>
      <c r="H38">
        <f t="shared" si="6"/>
        <v>18.399999999999999</v>
      </c>
      <c r="I38">
        <f t="shared" si="6"/>
        <v>224</v>
      </c>
      <c r="J38">
        <f t="shared" si="6"/>
        <v>1.33</v>
      </c>
      <c r="K38">
        <f t="shared" si="6"/>
        <v>23.2</v>
      </c>
      <c r="L38">
        <f t="shared" si="6"/>
        <v>1.1599999999999999</v>
      </c>
      <c r="M38">
        <f t="shared" si="6"/>
        <v>35</v>
      </c>
      <c r="N38">
        <f t="shared" si="6"/>
        <v>43.2</v>
      </c>
      <c r="O38">
        <f t="shared" si="6"/>
        <v>9.9</v>
      </c>
      <c r="P38">
        <f t="shared" si="5"/>
        <v>21.8</v>
      </c>
      <c r="Q38">
        <f t="shared" si="4"/>
        <v>21.8</v>
      </c>
    </row>
    <row r="39" spans="1:17" x14ac:dyDescent="0.2">
      <c r="A39">
        <v>30</v>
      </c>
      <c r="B39">
        <f t="shared" si="6"/>
        <v>62</v>
      </c>
      <c r="C39">
        <f t="shared" si="6"/>
        <v>23</v>
      </c>
      <c r="D39">
        <f t="shared" si="6"/>
        <v>310</v>
      </c>
      <c r="E39">
        <f t="shared" si="6"/>
        <v>186</v>
      </c>
      <c r="F39">
        <f t="shared" si="6"/>
        <v>15</v>
      </c>
      <c r="G39">
        <f t="shared" si="6"/>
        <v>5.6</v>
      </c>
      <c r="H39">
        <f t="shared" si="6"/>
        <v>18.8</v>
      </c>
      <c r="I39">
        <f t="shared" si="6"/>
        <v>230</v>
      </c>
      <c r="J39">
        <f t="shared" si="6"/>
        <v>1.37</v>
      </c>
      <c r="K39">
        <f t="shared" si="6"/>
        <v>24</v>
      </c>
      <c r="L39">
        <f t="shared" si="6"/>
        <v>1.2</v>
      </c>
      <c r="M39">
        <f t="shared" si="6"/>
        <v>36</v>
      </c>
      <c r="N39">
        <f t="shared" si="6"/>
        <v>44</v>
      </c>
      <c r="O39">
        <f t="shared" si="6"/>
        <v>10.1</v>
      </c>
      <c r="P39">
        <f t="shared" si="5"/>
        <v>22.5</v>
      </c>
      <c r="Q39">
        <f t="shared" si="4"/>
        <v>22.5</v>
      </c>
    </row>
    <row r="40" spans="1:17" x14ac:dyDescent="0.2">
      <c r="A40">
        <v>31</v>
      </c>
      <c r="B40">
        <f t="shared" si="6"/>
        <v>64</v>
      </c>
      <c r="C40">
        <f t="shared" si="6"/>
        <v>24</v>
      </c>
      <c r="D40">
        <f t="shared" si="6"/>
        <v>320</v>
      </c>
      <c r="E40">
        <f t="shared" si="6"/>
        <v>192</v>
      </c>
      <c r="F40">
        <f t="shared" si="6"/>
        <v>15.5</v>
      </c>
      <c r="G40">
        <f t="shared" si="6"/>
        <v>5.8</v>
      </c>
      <c r="H40">
        <f t="shared" si="6"/>
        <v>19.100000000000001</v>
      </c>
      <c r="I40">
        <f t="shared" si="6"/>
        <v>236</v>
      </c>
      <c r="J40">
        <f t="shared" si="6"/>
        <v>1.42</v>
      </c>
      <c r="K40">
        <f t="shared" si="6"/>
        <v>24.8</v>
      </c>
      <c r="L40">
        <f t="shared" si="6"/>
        <v>1.24</v>
      </c>
      <c r="M40">
        <f t="shared" si="6"/>
        <v>37</v>
      </c>
      <c r="N40">
        <f t="shared" si="6"/>
        <v>44.8</v>
      </c>
      <c r="O40">
        <f t="shared" si="6"/>
        <v>10.3</v>
      </c>
      <c r="P40">
        <f t="shared" si="5"/>
        <v>23.3</v>
      </c>
      <c r="Q40">
        <f t="shared" si="4"/>
        <v>23.3</v>
      </c>
    </row>
    <row r="41" spans="1:17" x14ac:dyDescent="0.2">
      <c r="A41">
        <v>32</v>
      </c>
      <c r="B41">
        <f t="shared" si="6"/>
        <v>66</v>
      </c>
      <c r="C41">
        <f t="shared" si="6"/>
        <v>24</v>
      </c>
      <c r="D41">
        <f t="shared" si="6"/>
        <v>330</v>
      </c>
      <c r="E41">
        <f t="shared" si="6"/>
        <v>198</v>
      </c>
      <c r="F41">
        <f t="shared" si="6"/>
        <v>16</v>
      </c>
      <c r="G41">
        <f t="shared" si="6"/>
        <v>6</v>
      </c>
      <c r="H41">
        <f t="shared" si="6"/>
        <v>19.5</v>
      </c>
      <c r="I41">
        <f t="shared" si="6"/>
        <v>242</v>
      </c>
      <c r="J41">
        <f t="shared" si="6"/>
        <v>1.46</v>
      </c>
      <c r="K41">
        <f t="shared" si="6"/>
        <v>25.6</v>
      </c>
      <c r="L41">
        <f t="shared" si="6"/>
        <v>1.28</v>
      </c>
      <c r="M41">
        <f t="shared" si="6"/>
        <v>38</v>
      </c>
      <c r="N41">
        <f t="shared" si="6"/>
        <v>45.6</v>
      </c>
      <c r="O41">
        <f t="shared" si="6"/>
        <v>10.5</v>
      </c>
      <c r="P41">
        <f t="shared" si="5"/>
        <v>24</v>
      </c>
      <c r="Q41">
        <f t="shared" si="4"/>
        <v>24</v>
      </c>
    </row>
    <row r="42" spans="1:17" x14ac:dyDescent="0.2">
      <c r="A42">
        <v>33</v>
      </c>
      <c r="B42">
        <f t="shared" si="6"/>
        <v>68</v>
      </c>
      <c r="C42">
        <f t="shared" si="6"/>
        <v>25</v>
      </c>
      <c r="D42">
        <f t="shared" si="6"/>
        <v>340</v>
      </c>
      <c r="E42">
        <f t="shared" si="6"/>
        <v>204</v>
      </c>
      <c r="F42">
        <f t="shared" si="6"/>
        <v>16.5</v>
      </c>
      <c r="G42">
        <f t="shared" si="6"/>
        <v>6.2</v>
      </c>
      <c r="H42">
        <f t="shared" si="6"/>
        <v>19.899999999999999</v>
      </c>
      <c r="I42">
        <f t="shared" si="6"/>
        <v>248</v>
      </c>
      <c r="J42">
        <f t="shared" si="6"/>
        <v>1.51</v>
      </c>
      <c r="K42">
        <f t="shared" si="6"/>
        <v>26.4</v>
      </c>
      <c r="L42">
        <f t="shared" si="6"/>
        <v>1.32</v>
      </c>
      <c r="M42">
        <f t="shared" si="6"/>
        <v>40</v>
      </c>
      <c r="N42">
        <f t="shared" si="6"/>
        <v>46.4</v>
      </c>
      <c r="O42">
        <f t="shared" si="6"/>
        <v>10.7</v>
      </c>
      <c r="P42">
        <f t="shared" si="5"/>
        <v>24.8</v>
      </c>
      <c r="Q42">
        <f t="shared" si="4"/>
        <v>24.8</v>
      </c>
    </row>
    <row r="43" spans="1:17" x14ac:dyDescent="0.2">
      <c r="A43">
        <v>34</v>
      </c>
      <c r="B43">
        <f t="shared" si="6"/>
        <v>70</v>
      </c>
      <c r="C43">
        <f t="shared" si="6"/>
        <v>26</v>
      </c>
      <c r="D43">
        <f t="shared" si="6"/>
        <v>350</v>
      </c>
      <c r="E43">
        <f t="shared" si="6"/>
        <v>210</v>
      </c>
      <c r="F43">
        <f t="shared" si="6"/>
        <v>17</v>
      </c>
      <c r="G43">
        <f t="shared" si="6"/>
        <v>6.4</v>
      </c>
      <c r="H43">
        <f t="shared" si="6"/>
        <v>20.3</v>
      </c>
      <c r="I43">
        <f t="shared" si="6"/>
        <v>254</v>
      </c>
      <c r="J43">
        <f t="shared" si="6"/>
        <v>1.55</v>
      </c>
      <c r="K43">
        <f t="shared" si="6"/>
        <v>27.2</v>
      </c>
      <c r="L43">
        <f t="shared" si="6"/>
        <v>1.36</v>
      </c>
      <c r="M43">
        <f t="shared" si="6"/>
        <v>41</v>
      </c>
      <c r="N43">
        <f t="shared" si="6"/>
        <v>47.2</v>
      </c>
      <c r="O43">
        <f t="shared" si="6"/>
        <v>10.9</v>
      </c>
      <c r="P43">
        <f t="shared" si="5"/>
        <v>25.5</v>
      </c>
      <c r="Q43">
        <f t="shared" si="4"/>
        <v>25.5</v>
      </c>
    </row>
    <row r="44" spans="1:17" x14ac:dyDescent="0.2">
      <c r="A44">
        <v>35</v>
      </c>
      <c r="B44">
        <f t="shared" si="6"/>
        <v>72</v>
      </c>
      <c r="C44">
        <f t="shared" si="6"/>
        <v>27</v>
      </c>
      <c r="D44">
        <f t="shared" si="6"/>
        <v>360</v>
      </c>
      <c r="E44">
        <f t="shared" si="6"/>
        <v>216</v>
      </c>
      <c r="F44">
        <f t="shared" si="6"/>
        <v>17.5</v>
      </c>
      <c r="G44">
        <f t="shared" si="6"/>
        <v>6.6</v>
      </c>
      <c r="H44">
        <f t="shared" si="6"/>
        <v>20.6</v>
      </c>
      <c r="I44">
        <f t="shared" si="6"/>
        <v>260</v>
      </c>
      <c r="J44">
        <f t="shared" si="6"/>
        <v>1.6</v>
      </c>
      <c r="K44">
        <f t="shared" si="6"/>
        <v>28</v>
      </c>
      <c r="L44">
        <f t="shared" si="6"/>
        <v>1.4</v>
      </c>
      <c r="M44">
        <f t="shared" si="6"/>
        <v>42</v>
      </c>
      <c r="N44">
        <f t="shared" si="6"/>
        <v>48</v>
      </c>
      <c r="O44">
        <f t="shared" si="6"/>
        <v>11.1</v>
      </c>
      <c r="P44">
        <f t="shared" si="5"/>
        <v>26.3</v>
      </c>
      <c r="Q44">
        <f t="shared" si="4"/>
        <v>26.3</v>
      </c>
    </row>
    <row r="45" spans="1:17" x14ac:dyDescent="0.2">
      <c r="A45">
        <v>36</v>
      </c>
      <c r="B45">
        <f t="shared" si="6"/>
        <v>74</v>
      </c>
      <c r="C45">
        <f t="shared" si="6"/>
        <v>27</v>
      </c>
      <c r="D45">
        <f t="shared" si="6"/>
        <v>370</v>
      </c>
      <c r="E45">
        <f t="shared" si="6"/>
        <v>222</v>
      </c>
      <c r="F45">
        <f t="shared" si="6"/>
        <v>18</v>
      </c>
      <c r="G45">
        <f t="shared" si="6"/>
        <v>6.8</v>
      </c>
      <c r="H45">
        <f t="shared" si="6"/>
        <v>21</v>
      </c>
      <c r="I45">
        <f t="shared" si="6"/>
        <v>266</v>
      </c>
      <c r="J45">
        <f t="shared" si="6"/>
        <v>1.64</v>
      </c>
      <c r="K45">
        <f t="shared" si="6"/>
        <v>28.8</v>
      </c>
      <c r="L45">
        <f t="shared" si="6"/>
        <v>1.44</v>
      </c>
      <c r="M45">
        <f t="shared" si="6"/>
        <v>43</v>
      </c>
      <c r="N45">
        <f t="shared" si="6"/>
        <v>48.8</v>
      </c>
      <c r="O45">
        <f t="shared" si="6"/>
        <v>11.3</v>
      </c>
      <c r="P45">
        <f t="shared" si="5"/>
        <v>27</v>
      </c>
      <c r="Q45">
        <f t="shared" si="4"/>
        <v>27</v>
      </c>
    </row>
    <row r="46" spans="1:17" x14ac:dyDescent="0.2">
      <c r="A46">
        <v>37</v>
      </c>
      <c r="B46">
        <f t="shared" si="6"/>
        <v>76</v>
      </c>
      <c r="C46">
        <f t="shared" si="6"/>
        <v>28</v>
      </c>
      <c r="D46">
        <f t="shared" si="6"/>
        <v>380</v>
      </c>
      <c r="E46">
        <f t="shared" si="6"/>
        <v>228</v>
      </c>
      <c r="F46">
        <f t="shared" si="6"/>
        <v>18.5</v>
      </c>
      <c r="G46">
        <f t="shared" si="6"/>
        <v>6.9</v>
      </c>
      <c r="H46">
        <f t="shared" si="6"/>
        <v>21.4</v>
      </c>
      <c r="I46">
        <f t="shared" si="6"/>
        <v>272</v>
      </c>
      <c r="J46">
        <f t="shared" si="6"/>
        <v>1.69</v>
      </c>
      <c r="K46">
        <f t="shared" si="6"/>
        <v>29.6</v>
      </c>
      <c r="L46">
        <f t="shared" si="6"/>
        <v>1.48</v>
      </c>
      <c r="M46">
        <f t="shared" si="6"/>
        <v>44</v>
      </c>
      <c r="N46">
        <f t="shared" si="6"/>
        <v>49.6</v>
      </c>
      <c r="O46">
        <f t="shared" si="6"/>
        <v>11.4</v>
      </c>
      <c r="P46">
        <f t="shared" si="5"/>
        <v>27.8</v>
      </c>
      <c r="Q46">
        <f t="shared" si="4"/>
        <v>27.8</v>
      </c>
    </row>
    <row r="47" spans="1:17" x14ac:dyDescent="0.2">
      <c r="A47">
        <v>38</v>
      </c>
      <c r="B47">
        <f t="shared" si="6"/>
        <v>78</v>
      </c>
      <c r="C47">
        <f t="shared" si="6"/>
        <v>29</v>
      </c>
      <c r="D47">
        <f t="shared" si="6"/>
        <v>390</v>
      </c>
      <c r="E47">
        <f t="shared" si="6"/>
        <v>234</v>
      </c>
      <c r="F47">
        <f t="shared" si="6"/>
        <v>19</v>
      </c>
      <c r="G47">
        <f t="shared" si="6"/>
        <v>7.1</v>
      </c>
      <c r="H47">
        <f t="shared" si="6"/>
        <v>21.8</v>
      </c>
      <c r="I47">
        <f t="shared" si="6"/>
        <v>278</v>
      </c>
      <c r="J47">
        <f t="shared" si="6"/>
        <v>1.73</v>
      </c>
      <c r="K47">
        <f t="shared" si="6"/>
        <v>30.4</v>
      </c>
      <c r="L47">
        <f t="shared" si="6"/>
        <v>1.52</v>
      </c>
      <c r="M47">
        <f t="shared" si="6"/>
        <v>46</v>
      </c>
      <c r="N47">
        <f t="shared" si="6"/>
        <v>50.4</v>
      </c>
      <c r="O47">
        <f t="shared" si="6"/>
        <v>11.6</v>
      </c>
      <c r="P47">
        <f t="shared" si="5"/>
        <v>28.5</v>
      </c>
      <c r="Q47">
        <f t="shared" si="4"/>
        <v>28.5</v>
      </c>
    </row>
    <row r="48" spans="1:17" x14ac:dyDescent="0.2">
      <c r="A48">
        <v>39</v>
      </c>
      <c r="B48">
        <f t="shared" si="6"/>
        <v>80</v>
      </c>
      <c r="C48">
        <f t="shared" si="6"/>
        <v>29</v>
      </c>
      <c r="D48">
        <f t="shared" si="6"/>
        <v>400</v>
      </c>
      <c r="E48">
        <f t="shared" si="6"/>
        <v>240</v>
      </c>
      <c r="F48">
        <f t="shared" si="6"/>
        <v>19.5</v>
      </c>
      <c r="G48">
        <f t="shared" si="6"/>
        <v>7.3</v>
      </c>
      <c r="H48">
        <f t="shared" si="6"/>
        <v>22.1</v>
      </c>
      <c r="I48">
        <f t="shared" si="6"/>
        <v>284</v>
      </c>
      <c r="J48">
        <f t="shared" si="6"/>
        <v>1.78</v>
      </c>
      <c r="K48">
        <f t="shared" si="6"/>
        <v>31.2</v>
      </c>
      <c r="L48">
        <f t="shared" si="6"/>
        <v>1.56</v>
      </c>
      <c r="M48">
        <f t="shared" si="6"/>
        <v>47</v>
      </c>
      <c r="N48">
        <f t="shared" si="6"/>
        <v>51.2</v>
      </c>
      <c r="O48">
        <f t="shared" si="6"/>
        <v>11.8</v>
      </c>
      <c r="P48">
        <f t="shared" si="5"/>
        <v>29.3</v>
      </c>
      <c r="Q48">
        <f t="shared" si="4"/>
        <v>29.3</v>
      </c>
    </row>
    <row r="49" spans="1:17" x14ac:dyDescent="0.2">
      <c r="A49">
        <v>40</v>
      </c>
      <c r="B49">
        <f t="shared" si="6"/>
        <v>82</v>
      </c>
      <c r="C49">
        <f t="shared" si="6"/>
        <v>30</v>
      </c>
      <c r="D49">
        <f t="shared" si="6"/>
        <v>410</v>
      </c>
      <c r="E49">
        <f t="shared" si="6"/>
        <v>246</v>
      </c>
      <c r="F49">
        <f t="shared" si="6"/>
        <v>20</v>
      </c>
      <c r="G49">
        <f t="shared" si="6"/>
        <v>7.5</v>
      </c>
      <c r="H49">
        <f t="shared" si="6"/>
        <v>22.5</v>
      </c>
      <c r="I49">
        <f t="shared" si="6"/>
        <v>290</v>
      </c>
      <c r="J49">
        <f t="shared" si="6"/>
        <v>1.82</v>
      </c>
      <c r="K49">
        <f t="shared" si="6"/>
        <v>32</v>
      </c>
      <c r="L49">
        <f t="shared" si="6"/>
        <v>1.6</v>
      </c>
      <c r="M49">
        <f t="shared" si="6"/>
        <v>48</v>
      </c>
      <c r="N49">
        <f t="shared" si="6"/>
        <v>52</v>
      </c>
      <c r="O49">
        <f t="shared" si="6"/>
        <v>12</v>
      </c>
      <c r="P49">
        <f t="shared" si="5"/>
        <v>30</v>
      </c>
      <c r="Q49">
        <f t="shared" si="4"/>
        <v>30</v>
      </c>
    </row>
    <row r="50" spans="1:17" x14ac:dyDescent="0.2">
      <c r="A50">
        <v>41</v>
      </c>
      <c r="B50">
        <f t="shared" si="6"/>
        <v>84</v>
      </c>
      <c r="C50">
        <f t="shared" si="6"/>
        <v>31</v>
      </c>
      <c r="D50">
        <f t="shared" si="6"/>
        <v>420</v>
      </c>
      <c r="E50">
        <f t="shared" si="6"/>
        <v>252</v>
      </c>
      <c r="F50">
        <f t="shared" si="6"/>
        <v>20.5</v>
      </c>
      <c r="G50">
        <f t="shared" si="6"/>
        <v>7.7</v>
      </c>
      <c r="H50">
        <f t="shared" si="6"/>
        <v>22.9</v>
      </c>
      <c r="I50">
        <f t="shared" si="6"/>
        <v>296</v>
      </c>
      <c r="J50">
        <f t="shared" si="6"/>
        <v>1.87</v>
      </c>
      <c r="K50">
        <f t="shared" si="6"/>
        <v>32.799999999999997</v>
      </c>
      <c r="L50">
        <f t="shared" si="6"/>
        <v>1.64</v>
      </c>
      <c r="M50">
        <f t="shared" si="6"/>
        <v>49</v>
      </c>
      <c r="N50">
        <f t="shared" si="6"/>
        <v>52.8</v>
      </c>
      <c r="O50">
        <f t="shared" si="6"/>
        <v>12.2</v>
      </c>
      <c r="P50">
        <f t="shared" si="5"/>
        <v>30.8</v>
      </c>
      <c r="Q50">
        <f t="shared" si="4"/>
        <v>30.8</v>
      </c>
    </row>
    <row r="51" spans="1:17" x14ac:dyDescent="0.2">
      <c r="A51">
        <v>42</v>
      </c>
      <c r="B51">
        <f t="shared" si="6"/>
        <v>86</v>
      </c>
      <c r="C51">
        <f t="shared" si="6"/>
        <v>31</v>
      </c>
      <c r="D51">
        <f t="shared" si="6"/>
        <v>430</v>
      </c>
      <c r="E51">
        <f t="shared" si="6"/>
        <v>258</v>
      </c>
      <c r="F51">
        <f t="shared" si="6"/>
        <v>21</v>
      </c>
      <c r="G51">
        <f t="shared" si="6"/>
        <v>7.9</v>
      </c>
      <c r="H51">
        <f t="shared" si="6"/>
        <v>23.3</v>
      </c>
      <c r="I51">
        <f t="shared" si="6"/>
        <v>302</v>
      </c>
      <c r="J51">
        <f t="shared" si="6"/>
        <v>1.91</v>
      </c>
      <c r="K51">
        <f t="shared" si="6"/>
        <v>33.6</v>
      </c>
      <c r="L51">
        <f t="shared" si="6"/>
        <v>1.68</v>
      </c>
      <c r="M51">
        <f t="shared" si="6"/>
        <v>50</v>
      </c>
      <c r="N51">
        <f t="shared" si="6"/>
        <v>53.6</v>
      </c>
      <c r="O51">
        <f t="shared" si="6"/>
        <v>12.4</v>
      </c>
      <c r="P51">
        <f t="shared" si="5"/>
        <v>31.5</v>
      </c>
      <c r="Q51">
        <f t="shared" si="4"/>
        <v>31.5</v>
      </c>
    </row>
    <row r="52" spans="1:17" x14ac:dyDescent="0.2">
      <c r="A52">
        <v>43</v>
      </c>
      <c r="B52">
        <f t="shared" si="6"/>
        <v>88</v>
      </c>
      <c r="C52">
        <f t="shared" si="6"/>
        <v>32</v>
      </c>
      <c r="D52">
        <f t="shared" si="6"/>
        <v>440</v>
      </c>
      <c r="E52">
        <f t="shared" si="6"/>
        <v>264</v>
      </c>
      <c r="F52">
        <f t="shared" si="6"/>
        <v>21.5</v>
      </c>
      <c r="G52">
        <f t="shared" si="6"/>
        <v>8.1</v>
      </c>
      <c r="H52">
        <f t="shared" si="6"/>
        <v>23.6</v>
      </c>
      <c r="I52">
        <f t="shared" si="6"/>
        <v>308</v>
      </c>
      <c r="J52">
        <f t="shared" si="6"/>
        <v>1.96</v>
      </c>
      <c r="K52">
        <f t="shared" si="6"/>
        <v>34.4</v>
      </c>
      <c r="L52">
        <f t="shared" si="6"/>
        <v>1.72</v>
      </c>
      <c r="M52">
        <f t="shared" si="6"/>
        <v>52</v>
      </c>
      <c r="N52">
        <f t="shared" si="6"/>
        <v>54.4</v>
      </c>
      <c r="O52">
        <f t="shared" ref="O52:Q59" si="7">ROUND(($A52*O$2+O$3)*(1+($A$8-2)*O$4+O$5),O$7)</f>
        <v>12.6</v>
      </c>
      <c r="P52">
        <f t="shared" si="7"/>
        <v>32.299999999999997</v>
      </c>
      <c r="Q52">
        <f t="shared" si="7"/>
        <v>32.299999999999997</v>
      </c>
    </row>
    <row r="53" spans="1:17" x14ac:dyDescent="0.2">
      <c r="A53">
        <v>44</v>
      </c>
      <c r="B53">
        <f t="shared" ref="B53:O59" si="8">ROUND(($A53*B$2+B$3)*(1+($A$8-2)*B$4+B$5),B$7)</f>
        <v>90</v>
      </c>
      <c r="C53">
        <f t="shared" si="8"/>
        <v>33</v>
      </c>
      <c r="D53">
        <f t="shared" si="8"/>
        <v>450</v>
      </c>
      <c r="E53">
        <f t="shared" si="8"/>
        <v>270</v>
      </c>
      <c r="F53">
        <f t="shared" si="8"/>
        <v>22</v>
      </c>
      <c r="G53">
        <f t="shared" si="8"/>
        <v>8.3000000000000007</v>
      </c>
      <c r="H53">
        <f t="shared" si="8"/>
        <v>24</v>
      </c>
      <c r="I53">
        <f t="shared" si="8"/>
        <v>314</v>
      </c>
      <c r="J53">
        <f t="shared" si="8"/>
        <v>2</v>
      </c>
      <c r="K53">
        <f t="shared" si="8"/>
        <v>35.200000000000003</v>
      </c>
      <c r="L53">
        <f t="shared" si="8"/>
        <v>1.76</v>
      </c>
      <c r="M53">
        <f t="shared" si="8"/>
        <v>53</v>
      </c>
      <c r="N53">
        <f t="shared" si="8"/>
        <v>55.2</v>
      </c>
      <c r="O53">
        <f t="shared" si="8"/>
        <v>12.8</v>
      </c>
      <c r="P53">
        <f t="shared" si="7"/>
        <v>33</v>
      </c>
      <c r="Q53">
        <f t="shared" si="7"/>
        <v>33</v>
      </c>
    </row>
    <row r="54" spans="1:17" x14ac:dyDescent="0.2">
      <c r="A54">
        <v>45</v>
      </c>
      <c r="B54">
        <f t="shared" si="8"/>
        <v>92</v>
      </c>
      <c r="C54">
        <f t="shared" si="8"/>
        <v>34</v>
      </c>
      <c r="D54">
        <f t="shared" si="8"/>
        <v>460</v>
      </c>
      <c r="E54">
        <f t="shared" si="8"/>
        <v>276</v>
      </c>
      <c r="F54">
        <f t="shared" si="8"/>
        <v>22.5</v>
      </c>
      <c r="G54">
        <f t="shared" si="8"/>
        <v>8.4</v>
      </c>
      <c r="H54">
        <f t="shared" si="8"/>
        <v>24.4</v>
      </c>
      <c r="I54">
        <f t="shared" si="8"/>
        <v>320</v>
      </c>
      <c r="J54">
        <f t="shared" si="8"/>
        <v>2.0499999999999998</v>
      </c>
      <c r="K54">
        <f t="shared" si="8"/>
        <v>36</v>
      </c>
      <c r="L54">
        <f t="shared" si="8"/>
        <v>1.8</v>
      </c>
      <c r="M54">
        <f t="shared" si="8"/>
        <v>54</v>
      </c>
      <c r="N54">
        <f t="shared" si="8"/>
        <v>56</v>
      </c>
      <c r="O54">
        <f t="shared" si="8"/>
        <v>12.9</v>
      </c>
      <c r="P54">
        <f t="shared" si="7"/>
        <v>33.799999999999997</v>
      </c>
      <c r="Q54">
        <f t="shared" si="7"/>
        <v>33.799999999999997</v>
      </c>
    </row>
    <row r="55" spans="1:17" x14ac:dyDescent="0.2">
      <c r="A55">
        <v>46</v>
      </c>
      <c r="B55">
        <f t="shared" si="8"/>
        <v>94</v>
      </c>
      <c r="C55">
        <f t="shared" si="8"/>
        <v>34</v>
      </c>
      <c r="D55">
        <f t="shared" si="8"/>
        <v>470</v>
      </c>
      <c r="E55">
        <f t="shared" si="8"/>
        <v>282</v>
      </c>
      <c r="F55">
        <f t="shared" si="8"/>
        <v>23</v>
      </c>
      <c r="G55">
        <f t="shared" si="8"/>
        <v>8.6</v>
      </c>
      <c r="H55">
        <f t="shared" si="8"/>
        <v>24.8</v>
      </c>
      <c r="I55">
        <f t="shared" si="8"/>
        <v>326</v>
      </c>
      <c r="J55">
        <f t="shared" si="8"/>
        <v>2.09</v>
      </c>
      <c r="K55">
        <f t="shared" si="8"/>
        <v>36.799999999999997</v>
      </c>
      <c r="L55">
        <f t="shared" si="8"/>
        <v>1.84</v>
      </c>
      <c r="M55">
        <f t="shared" si="8"/>
        <v>55</v>
      </c>
      <c r="N55">
        <f t="shared" si="8"/>
        <v>56.8</v>
      </c>
      <c r="O55">
        <f t="shared" si="8"/>
        <v>13.1</v>
      </c>
      <c r="P55">
        <f t="shared" si="7"/>
        <v>34.5</v>
      </c>
      <c r="Q55">
        <f t="shared" si="7"/>
        <v>34.5</v>
      </c>
    </row>
    <row r="56" spans="1:17" x14ac:dyDescent="0.2">
      <c r="A56">
        <v>47</v>
      </c>
      <c r="B56">
        <f t="shared" si="8"/>
        <v>96</v>
      </c>
      <c r="C56">
        <f t="shared" si="8"/>
        <v>35</v>
      </c>
      <c r="D56">
        <f t="shared" si="8"/>
        <v>480</v>
      </c>
      <c r="E56">
        <f t="shared" si="8"/>
        <v>288</v>
      </c>
      <c r="F56">
        <f t="shared" si="8"/>
        <v>23.5</v>
      </c>
      <c r="G56">
        <f t="shared" si="8"/>
        <v>8.8000000000000007</v>
      </c>
      <c r="H56">
        <f t="shared" si="8"/>
        <v>25.1</v>
      </c>
      <c r="I56">
        <f t="shared" si="8"/>
        <v>332</v>
      </c>
      <c r="J56">
        <f t="shared" si="8"/>
        <v>2.14</v>
      </c>
      <c r="K56">
        <f t="shared" si="8"/>
        <v>37.6</v>
      </c>
      <c r="L56">
        <f t="shared" si="8"/>
        <v>1.88</v>
      </c>
      <c r="M56">
        <f t="shared" si="8"/>
        <v>56</v>
      </c>
      <c r="N56">
        <f t="shared" si="8"/>
        <v>57.6</v>
      </c>
      <c r="O56">
        <f t="shared" si="8"/>
        <v>13.3</v>
      </c>
      <c r="P56">
        <f t="shared" si="7"/>
        <v>35.299999999999997</v>
      </c>
      <c r="Q56">
        <f t="shared" si="7"/>
        <v>35.299999999999997</v>
      </c>
    </row>
    <row r="57" spans="1:17" x14ac:dyDescent="0.2">
      <c r="A57">
        <v>48</v>
      </c>
      <c r="B57">
        <f t="shared" si="8"/>
        <v>98</v>
      </c>
      <c r="C57">
        <f t="shared" si="8"/>
        <v>36</v>
      </c>
      <c r="D57">
        <f t="shared" si="8"/>
        <v>490</v>
      </c>
      <c r="E57">
        <f t="shared" si="8"/>
        <v>294</v>
      </c>
      <c r="F57">
        <f t="shared" si="8"/>
        <v>24</v>
      </c>
      <c r="G57">
        <f t="shared" si="8"/>
        <v>9</v>
      </c>
      <c r="H57">
        <f t="shared" si="8"/>
        <v>25.5</v>
      </c>
      <c r="I57">
        <f t="shared" si="8"/>
        <v>338</v>
      </c>
      <c r="J57">
        <f t="shared" si="8"/>
        <v>2.1800000000000002</v>
      </c>
      <c r="K57">
        <f t="shared" si="8"/>
        <v>38.4</v>
      </c>
      <c r="L57">
        <f t="shared" si="8"/>
        <v>1.92</v>
      </c>
      <c r="M57">
        <f t="shared" si="8"/>
        <v>58</v>
      </c>
      <c r="N57">
        <f t="shared" si="8"/>
        <v>58.4</v>
      </c>
      <c r="O57">
        <f t="shared" si="8"/>
        <v>13.5</v>
      </c>
      <c r="P57">
        <f t="shared" si="7"/>
        <v>36</v>
      </c>
      <c r="Q57">
        <f t="shared" si="7"/>
        <v>36</v>
      </c>
    </row>
    <row r="58" spans="1:17" x14ac:dyDescent="0.2">
      <c r="A58">
        <v>49</v>
      </c>
      <c r="B58">
        <f t="shared" si="8"/>
        <v>100</v>
      </c>
      <c r="C58">
        <f t="shared" si="8"/>
        <v>36</v>
      </c>
      <c r="D58">
        <f t="shared" si="8"/>
        <v>500</v>
      </c>
      <c r="E58">
        <f t="shared" si="8"/>
        <v>300</v>
      </c>
      <c r="F58">
        <f t="shared" si="8"/>
        <v>24.5</v>
      </c>
      <c r="G58">
        <f t="shared" si="8"/>
        <v>9.1999999999999993</v>
      </c>
      <c r="H58">
        <f t="shared" si="8"/>
        <v>25.9</v>
      </c>
      <c r="I58">
        <f t="shared" si="8"/>
        <v>344</v>
      </c>
      <c r="J58">
        <f t="shared" si="8"/>
        <v>2.23</v>
      </c>
      <c r="K58">
        <f t="shared" si="8"/>
        <v>39.200000000000003</v>
      </c>
      <c r="L58">
        <f t="shared" si="8"/>
        <v>1.96</v>
      </c>
      <c r="M58">
        <f t="shared" si="8"/>
        <v>59</v>
      </c>
      <c r="N58">
        <f t="shared" si="8"/>
        <v>59.2</v>
      </c>
      <c r="O58">
        <f t="shared" si="8"/>
        <v>13.7</v>
      </c>
      <c r="P58">
        <f t="shared" si="7"/>
        <v>36.799999999999997</v>
      </c>
      <c r="Q58">
        <f t="shared" si="7"/>
        <v>36.799999999999997</v>
      </c>
    </row>
    <row r="59" spans="1:17" x14ac:dyDescent="0.2">
      <c r="A59">
        <v>50</v>
      </c>
      <c r="B59">
        <f t="shared" si="8"/>
        <v>102</v>
      </c>
      <c r="C59">
        <f t="shared" si="8"/>
        <v>37</v>
      </c>
      <c r="D59">
        <f t="shared" si="8"/>
        <v>510</v>
      </c>
      <c r="E59">
        <f t="shared" si="8"/>
        <v>306</v>
      </c>
      <c r="F59">
        <f t="shared" si="8"/>
        <v>25</v>
      </c>
      <c r="G59">
        <f t="shared" si="8"/>
        <v>9.4</v>
      </c>
      <c r="H59">
        <f t="shared" si="8"/>
        <v>26.3</v>
      </c>
      <c r="I59">
        <f t="shared" si="8"/>
        <v>350</v>
      </c>
      <c r="J59">
        <f t="shared" si="8"/>
        <v>2.27</v>
      </c>
      <c r="K59">
        <f t="shared" si="8"/>
        <v>40</v>
      </c>
      <c r="L59">
        <f t="shared" si="8"/>
        <v>2</v>
      </c>
      <c r="M59">
        <f t="shared" si="8"/>
        <v>60</v>
      </c>
      <c r="N59">
        <f t="shared" si="8"/>
        <v>60</v>
      </c>
      <c r="O59">
        <f t="shared" si="8"/>
        <v>13.9</v>
      </c>
      <c r="P59">
        <f t="shared" si="7"/>
        <v>37.5</v>
      </c>
      <c r="Q59">
        <f t="shared" si="7"/>
        <v>37.5</v>
      </c>
    </row>
  </sheetData>
  <phoneticPr fontId="12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F35"/>
  <sheetViews>
    <sheetView workbookViewId="0">
      <pane xSplit="4" ySplit="7" topLeftCell="E8" activePane="bottomRight" state="frozen"/>
      <selection pane="topRight"/>
      <selection pane="bottomLeft"/>
      <selection pane="bottomRight" activeCell="F8" sqref="F8"/>
    </sheetView>
  </sheetViews>
  <sheetFormatPr defaultColWidth="9" defaultRowHeight="14.25" x14ac:dyDescent="0.2"/>
  <cols>
    <col min="5" max="5" width="38.75" style="6" customWidth="1"/>
    <col min="6" max="11" width="9" customWidth="1"/>
  </cols>
  <sheetData>
    <row r="1" spans="1:32" x14ac:dyDescent="0.2">
      <c r="L1" t="s">
        <v>133</v>
      </c>
      <c r="M1">
        <v>4</v>
      </c>
      <c r="V1" t="s">
        <v>47</v>
      </c>
      <c r="Z1" t="s">
        <v>46</v>
      </c>
    </row>
    <row r="2" spans="1:32" x14ac:dyDescent="0.2">
      <c r="L2" t="s">
        <v>134</v>
      </c>
      <c r="M2">
        <v>2</v>
      </c>
      <c r="V2" t="s">
        <v>56</v>
      </c>
      <c r="Z2" t="s">
        <v>55</v>
      </c>
    </row>
    <row r="3" spans="1:32" x14ac:dyDescent="0.2">
      <c r="L3" t="s">
        <v>135</v>
      </c>
      <c r="M3">
        <f>M1*10+M2</f>
        <v>42</v>
      </c>
      <c r="V3" t="s">
        <v>60</v>
      </c>
      <c r="Z3" t="s">
        <v>59</v>
      </c>
    </row>
    <row r="5" spans="1:32" x14ac:dyDescent="0.2">
      <c r="F5">
        <f t="shared" ref="F5:K5" si="0">SUM(F8:F119)</f>
        <v>135</v>
      </c>
      <c r="G5">
        <f t="shared" si="0"/>
        <v>161</v>
      </c>
      <c r="H5">
        <f t="shared" si="0"/>
        <v>181</v>
      </c>
      <c r="I5">
        <f t="shared" si="0"/>
        <v>135</v>
      </c>
      <c r="J5">
        <f t="shared" si="0"/>
        <v>135</v>
      </c>
      <c r="K5">
        <f t="shared" si="0"/>
        <v>135</v>
      </c>
    </row>
    <row r="6" spans="1:32" x14ac:dyDescent="0.2">
      <c r="B6" s="26">
        <v>2</v>
      </c>
      <c r="C6" s="26">
        <v>3</v>
      </c>
      <c r="D6" s="26">
        <v>4</v>
      </c>
      <c r="F6" s="31">
        <v>11</v>
      </c>
      <c r="G6" s="31">
        <v>12</v>
      </c>
      <c r="H6" s="31">
        <v>13</v>
      </c>
      <c r="I6" s="31">
        <v>2</v>
      </c>
      <c r="J6" s="31">
        <v>3</v>
      </c>
      <c r="K6" s="31">
        <v>4</v>
      </c>
      <c r="L6" s="7">
        <v>11</v>
      </c>
      <c r="M6" s="7">
        <v>12</v>
      </c>
      <c r="N6" s="7">
        <v>13</v>
      </c>
      <c r="O6" s="7">
        <v>2</v>
      </c>
      <c r="P6" s="7">
        <v>3</v>
      </c>
      <c r="Q6" s="7">
        <v>4</v>
      </c>
      <c r="R6" s="5"/>
      <c r="S6" s="11" t="s">
        <v>136</v>
      </c>
      <c r="V6" s="11" t="s">
        <v>137</v>
      </c>
      <c r="Z6" t="s">
        <v>138</v>
      </c>
    </row>
    <row r="7" spans="1:32" x14ac:dyDescent="0.2">
      <c r="A7" t="s">
        <v>26</v>
      </c>
      <c r="B7" t="s">
        <v>29</v>
      </c>
      <c r="C7" t="s">
        <v>66</v>
      </c>
      <c r="D7" t="s">
        <v>67</v>
      </c>
      <c r="E7" s="32" t="s">
        <v>25</v>
      </c>
      <c r="F7" s="26" t="s">
        <v>139</v>
      </c>
      <c r="G7" s="26" t="s">
        <v>140</v>
      </c>
      <c r="H7" s="26" t="s">
        <v>141</v>
      </c>
      <c r="I7" s="26" t="s">
        <v>142</v>
      </c>
      <c r="J7" s="26" t="s">
        <v>143</v>
      </c>
      <c r="K7" s="26" t="s">
        <v>144</v>
      </c>
      <c r="L7" s="16" t="s">
        <v>139</v>
      </c>
      <c r="M7" s="16" t="s">
        <v>140</v>
      </c>
      <c r="N7" s="16" t="s">
        <v>141</v>
      </c>
      <c r="O7" s="16" t="s">
        <v>142</v>
      </c>
      <c r="P7" s="16" t="s">
        <v>143</v>
      </c>
      <c r="Q7" s="16" t="s">
        <v>144</v>
      </c>
      <c r="S7" t="s">
        <v>133</v>
      </c>
      <c r="T7" s="29" t="s">
        <v>145</v>
      </c>
      <c r="U7" s="12" t="s">
        <v>135</v>
      </c>
      <c r="V7" s="12">
        <v>1</v>
      </c>
      <c r="W7" s="12">
        <v>2</v>
      </c>
      <c r="X7" s="12">
        <v>3</v>
      </c>
      <c r="Z7" s="12" t="s">
        <v>146</v>
      </c>
      <c r="AA7" s="35">
        <v>11</v>
      </c>
      <c r="AB7" s="35">
        <v>12</v>
      </c>
      <c r="AC7" s="35">
        <v>13</v>
      </c>
      <c r="AD7" s="35">
        <v>2</v>
      </c>
      <c r="AE7" s="35">
        <v>3</v>
      </c>
      <c r="AF7" s="35">
        <v>4</v>
      </c>
    </row>
    <row r="8" spans="1:32" x14ac:dyDescent="0.2">
      <c r="A8" s="3">
        <v>101</v>
      </c>
      <c r="B8" s="33">
        <f>VLOOKUP($A8,equip_perks!$A:$D,B$6,0)</f>
        <v>11</v>
      </c>
      <c r="C8" s="33">
        <f>VLOOKUP($A8,equip_perks!$A:$D,C$6,0)</f>
        <v>1</v>
      </c>
      <c r="D8" s="33">
        <f>VLOOKUP($A8,equip_perks!$A:$D,D$6,0)</f>
        <v>100</v>
      </c>
      <c r="E8" s="33" t="str">
        <f>VLOOKUP(100000+A8,equip_perks!$O:$Q,3,0)</f>
        <v>攻击硬直增加[X]</v>
      </c>
      <c r="F8">
        <f t="shared" ref="F8:K17" si="1">$D8*INDEX($V$8:$X$13,MATCH($M$3,$U$8:$U$13,0),MATCH($C8,$V$7:$X$7,0))*INDEX($AA$8:$AF$15,MATCH($B8,$Z$8:$Z$15,0),MATCH(F$6,$AA$7:$AF$7,0))</f>
        <v>100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 s="34">
        <f>F8/F$5</f>
        <v>0.7407407407407407</v>
      </c>
      <c r="M8" s="34">
        <f t="shared" ref="M8:Q8" si="2">G8/G$5</f>
        <v>0</v>
      </c>
      <c r="N8" s="34">
        <f t="shared" si="2"/>
        <v>0</v>
      </c>
      <c r="O8" s="34">
        <f t="shared" si="2"/>
        <v>0</v>
      </c>
      <c r="P8" s="34">
        <f t="shared" si="2"/>
        <v>0</v>
      </c>
      <c r="Q8" s="34">
        <f t="shared" si="2"/>
        <v>0</v>
      </c>
      <c r="S8">
        <v>2</v>
      </c>
      <c r="T8">
        <v>1</v>
      </c>
      <c r="U8" s="12">
        <f>S8*10+T8</f>
        <v>21</v>
      </c>
      <c r="V8" s="29">
        <v>1</v>
      </c>
      <c r="W8" s="29">
        <v>0</v>
      </c>
      <c r="X8" s="29">
        <v>0</v>
      </c>
      <c r="Z8" s="12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1</v>
      </c>
    </row>
    <row r="9" spans="1:32" x14ac:dyDescent="0.2">
      <c r="A9" s="3">
        <v>102</v>
      </c>
      <c r="B9" s="33">
        <f>VLOOKUP($A9,equip_perks!$A:$D,B$6,0)</f>
        <v>12</v>
      </c>
      <c r="C9" s="33">
        <f>VLOOKUP($A9,equip_perks!$A:$D,C$6,0)</f>
        <v>1</v>
      </c>
      <c r="D9" s="33">
        <f>VLOOKUP($A9,equip_perks!$A:$D,D$6,0)</f>
        <v>100</v>
      </c>
      <c r="E9" s="33" t="str">
        <f>VLOOKUP(100000+A9,equip_perks!$O:$Q,3,0)</f>
        <v>每发射[X]个小火球，就会触发[X]次大火球</v>
      </c>
      <c r="F9">
        <f t="shared" si="1"/>
        <v>0</v>
      </c>
      <c r="G9">
        <f t="shared" si="1"/>
        <v>100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 s="34">
        <f t="shared" ref="L9:L35" si="3">F9/F$5</f>
        <v>0</v>
      </c>
      <c r="M9" s="34">
        <f t="shared" ref="M9:M35" si="4">G9/G$5</f>
        <v>0.6211180124223602</v>
      </c>
      <c r="N9" s="34">
        <f t="shared" ref="N9:N35" si="5">H9/H$5</f>
        <v>0</v>
      </c>
      <c r="O9" s="34">
        <f t="shared" ref="O9:O35" si="6">I9/I$5</f>
        <v>0</v>
      </c>
      <c r="P9" s="34">
        <f t="shared" ref="P9:P35" si="7">J9/J$5</f>
        <v>0</v>
      </c>
      <c r="Q9" s="34">
        <f t="shared" ref="Q9:Q35" si="8">K9/K$5</f>
        <v>0</v>
      </c>
      <c r="S9">
        <v>3</v>
      </c>
      <c r="T9">
        <v>1</v>
      </c>
      <c r="U9" s="12">
        <f t="shared" ref="U9:U13" si="9">S9*10+T9</f>
        <v>31</v>
      </c>
      <c r="V9" s="29">
        <v>1</v>
      </c>
      <c r="W9" s="29">
        <v>1</v>
      </c>
      <c r="X9" s="29">
        <v>0</v>
      </c>
      <c r="Z9" s="12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</row>
    <row r="10" spans="1:32" x14ac:dyDescent="0.2">
      <c r="A10" s="3">
        <v>103</v>
      </c>
      <c r="B10" s="33">
        <f>VLOOKUP($A10,equip_perks!$A:$D,B$6,0)</f>
        <v>12</v>
      </c>
      <c r="C10" s="33">
        <f>VLOOKUP($A10,equip_perks!$A:$D,C$6,0)</f>
        <v>2</v>
      </c>
      <c r="D10" s="33">
        <f>VLOOKUP($A10,equip_perks!$A:$D,D$6,0)</f>
        <v>20</v>
      </c>
      <c r="E10" s="33" t="str">
        <f>VLOOKUP(100000+A10,equip_perks!$O:$Q,3,0)</f>
        <v>每发射[X]个小火球，就会触发[X]次大火球</v>
      </c>
      <c r="F10">
        <f t="shared" si="1"/>
        <v>0</v>
      </c>
      <c r="G10">
        <f t="shared" si="1"/>
        <v>20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 s="34">
        <f t="shared" si="3"/>
        <v>0</v>
      </c>
      <c r="M10" s="34">
        <f t="shared" si="4"/>
        <v>0.12422360248447205</v>
      </c>
      <c r="N10" s="34">
        <f t="shared" si="5"/>
        <v>0</v>
      </c>
      <c r="O10" s="34">
        <f t="shared" si="6"/>
        <v>0</v>
      </c>
      <c r="P10" s="34">
        <f t="shared" si="7"/>
        <v>0</v>
      </c>
      <c r="Q10" s="34">
        <f t="shared" si="8"/>
        <v>0</v>
      </c>
      <c r="S10">
        <v>3</v>
      </c>
      <c r="T10">
        <v>2</v>
      </c>
      <c r="U10" s="12">
        <f t="shared" si="9"/>
        <v>32</v>
      </c>
      <c r="V10" s="29">
        <v>1</v>
      </c>
      <c r="W10" s="29">
        <v>1</v>
      </c>
      <c r="X10" s="29">
        <v>0</v>
      </c>
      <c r="Z10" s="12">
        <v>2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</row>
    <row r="11" spans="1:32" x14ac:dyDescent="0.2">
      <c r="A11" s="3">
        <v>104</v>
      </c>
      <c r="B11" s="33">
        <f>VLOOKUP($A11,equip_perks!$A:$D,B$6,0)</f>
        <v>12</v>
      </c>
      <c r="C11" s="33">
        <f>VLOOKUP($A11,equip_perks!$A:$D,C$6,0)</f>
        <v>3</v>
      </c>
      <c r="D11" s="33">
        <f>VLOOKUP($A11,equip_perks!$A:$D,D$6,0)</f>
        <v>6</v>
      </c>
      <c r="E11" s="33" t="str">
        <f>VLOOKUP(100000+A11,equip_perks!$O:$Q,3,0)</f>
        <v>每发射[X]个小火球，就会触发[X]次大火球</v>
      </c>
      <c r="F11">
        <f t="shared" si="1"/>
        <v>0</v>
      </c>
      <c r="G11">
        <f t="shared" si="1"/>
        <v>6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 s="34">
        <f t="shared" si="3"/>
        <v>0</v>
      </c>
      <c r="M11" s="34">
        <f t="shared" si="4"/>
        <v>3.7267080745341616E-2</v>
      </c>
      <c r="N11" s="34">
        <f t="shared" si="5"/>
        <v>0</v>
      </c>
      <c r="O11" s="34">
        <f t="shared" si="6"/>
        <v>0</v>
      </c>
      <c r="P11" s="34">
        <f t="shared" si="7"/>
        <v>0</v>
      </c>
      <c r="Q11" s="34">
        <f t="shared" si="8"/>
        <v>0</v>
      </c>
      <c r="S11">
        <v>4</v>
      </c>
      <c r="T11" s="29">
        <v>1</v>
      </c>
      <c r="U11" s="12">
        <f t="shared" si="9"/>
        <v>41</v>
      </c>
      <c r="V11" s="29">
        <v>1</v>
      </c>
      <c r="W11" s="29">
        <v>1</v>
      </c>
      <c r="X11" s="29">
        <v>1</v>
      </c>
      <c r="Z11" s="12">
        <v>3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</row>
    <row r="12" spans="1:32" x14ac:dyDescent="0.2">
      <c r="A12" s="3">
        <v>105</v>
      </c>
      <c r="B12" s="33">
        <f>VLOOKUP($A12,equip_perks!$A:$D,B$6,0)</f>
        <v>13</v>
      </c>
      <c r="C12" s="33">
        <f>VLOOKUP($A12,equip_perks!$A:$D,C$6,0)</f>
        <v>1</v>
      </c>
      <c r="D12" s="33">
        <f>VLOOKUP($A12,equip_perks!$A:$D,D$6,0)</f>
        <v>0</v>
      </c>
      <c r="E12" s="33" t="str">
        <f>VLOOKUP(100000+A12,equip_perks!$O:$Q,3,0)</f>
        <v>攻击硬直增加[X]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 s="34">
        <f t="shared" si="3"/>
        <v>0</v>
      </c>
      <c r="M12" s="34">
        <f t="shared" si="4"/>
        <v>0</v>
      </c>
      <c r="N12" s="34">
        <f t="shared" si="5"/>
        <v>0</v>
      </c>
      <c r="O12" s="34">
        <f t="shared" si="6"/>
        <v>0</v>
      </c>
      <c r="P12" s="34">
        <f t="shared" si="7"/>
        <v>0</v>
      </c>
      <c r="Q12" s="34">
        <f t="shared" si="8"/>
        <v>0</v>
      </c>
      <c r="S12">
        <v>4</v>
      </c>
      <c r="T12" s="29">
        <v>2</v>
      </c>
      <c r="U12" s="12">
        <f t="shared" si="9"/>
        <v>42</v>
      </c>
      <c r="V12" s="29">
        <v>1</v>
      </c>
      <c r="W12" s="29">
        <v>1</v>
      </c>
      <c r="X12" s="29">
        <v>1</v>
      </c>
      <c r="Z12" s="12">
        <v>4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</row>
    <row r="13" spans="1:32" x14ac:dyDescent="0.2">
      <c r="A13" s="3">
        <v>106</v>
      </c>
      <c r="B13" s="33">
        <f>VLOOKUP($A13,equip_perks!$A:$D,B$6,0)</f>
        <v>13</v>
      </c>
      <c r="C13" s="33">
        <f>VLOOKUP($A13,equip_perks!$A:$D,C$6,0)</f>
        <v>2</v>
      </c>
      <c r="D13" s="33">
        <f>VLOOKUP($A13,equip_perks!$A:$D,D$6,0)</f>
        <v>20</v>
      </c>
      <c r="E13" s="33" t="str">
        <f>VLOOKUP(100000+A13,equip_perks!$O:$Q,3,0)</f>
        <v>攻击击退增加[X]</v>
      </c>
      <c r="F13">
        <f t="shared" si="1"/>
        <v>0</v>
      </c>
      <c r="G13">
        <f t="shared" si="1"/>
        <v>0</v>
      </c>
      <c r="H13">
        <f t="shared" si="1"/>
        <v>20</v>
      </c>
      <c r="I13">
        <f t="shared" si="1"/>
        <v>0</v>
      </c>
      <c r="J13">
        <f t="shared" si="1"/>
        <v>0</v>
      </c>
      <c r="K13">
        <f t="shared" si="1"/>
        <v>0</v>
      </c>
      <c r="L13" s="34">
        <f t="shared" si="3"/>
        <v>0</v>
      </c>
      <c r="M13" s="34">
        <f t="shared" si="4"/>
        <v>0</v>
      </c>
      <c r="N13" s="34">
        <f t="shared" si="5"/>
        <v>0.11049723756906077</v>
      </c>
      <c r="O13" s="34">
        <f t="shared" si="6"/>
        <v>0</v>
      </c>
      <c r="P13" s="34">
        <f t="shared" si="7"/>
        <v>0</v>
      </c>
      <c r="Q13" s="34">
        <f t="shared" si="8"/>
        <v>0</v>
      </c>
      <c r="S13">
        <v>4</v>
      </c>
      <c r="T13" s="29">
        <v>3</v>
      </c>
      <c r="U13" s="12">
        <f t="shared" si="9"/>
        <v>43</v>
      </c>
      <c r="V13" s="29">
        <v>0</v>
      </c>
      <c r="W13" s="29">
        <v>1</v>
      </c>
      <c r="X13" s="29">
        <v>1</v>
      </c>
      <c r="Z13" s="12">
        <v>11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s="3">
        <v>107</v>
      </c>
      <c r="B14" s="33">
        <f>VLOOKUP($A14,equip_perks!$A:$D,B$6,0)</f>
        <v>13</v>
      </c>
      <c r="C14" s="33">
        <f>VLOOKUP($A14,equip_perks!$A:$D,C$6,0)</f>
        <v>1</v>
      </c>
      <c r="D14" s="33">
        <f>VLOOKUP($A14,equip_perks!$A:$D,D$6,0)</f>
        <v>100</v>
      </c>
      <c r="E14" s="33" t="str">
        <f>VLOOKUP(100000+A14,equip_perks!$O:$Q,3,0)</f>
        <v>至少穿透[X]个目标</v>
      </c>
      <c r="F14">
        <f t="shared" si="1"/>
        <v>0</v>
      </c>
      <c r="G14">
        <f t="shared" si="1"/>
        <v>0</v>
      </c>
      <c r="H14">
        <f t="shared" si="1"/>
        <v>100</v>
      </c>
      <c r="I14">
        <f t="shared" si="1"/>
        <v>0</v>
      </c>
      <c r="J14">
        <f t="shared" si="1"/>
        <v>0</v>
      </c>
      <c r="K14">
        <f t="shared" si="1"/>
        <v>0</v>
      </c>
      <c r="L14" s="34">
        <f t="shared" si="3"/>
        <v>0</v>
      </c>
      <c r="M14" s="34">
        <f t="shared" si="4"/>
        <v>0</v>
      </c>
      <c r="N14" s="34">
        <f t="shared" si="5"/>
        <v>0.5524861878453039</v>
      </c>
      <c r="O14" s="34">
        <f t="shared" si="6"/>
        <v>0</v>
      </c>
      <c r="P14" s="34">
        <f t="shared" si="7"/>
        <v>0</v>
      </c>
      <c r="Q14" s="34">
        <f t="shared" si="8"/>
        <v>0</v>
      </c>
      <c r="Z14" s="12">
        <v>12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s="3">
        <v>108</v>
      </c>
      <c r="B15" s="33">
        <f>VLOOKUP($A15,equip_perks!$A:$D,B$6,0)</f>
        <v>13</v>
      </c>
      <c r="C15" s="33">
        <f>VLOOKUP($A15,equip_perks!$A:$D,C$6,0)</f>
        <v>2</v>
      </c>
      <c r="D15" s="33">
        <f>VLOOKUP($A15,equip_perks!$A:$D,D$6,0)</f>
        <v>20</v>
      </c>
      <c r="E15" s="33" t="str">
        <f>VLOOKUP(100000+A15,equip_perks!$O:$Q,3,0)</f>
        <v>至少穿透[X]个目标</v>
      </c>
      <c r="F15">
        <f t="shared" si="1"/>
        <v>0</v>
      </c>
      <c r="G15">
        <f t="shared" si="1"/>
        <v>0</v>
      </c>
      <c r="H15">
        <f t="shared" si="1"/>
        <v>20</v>
      </c>
      <c r="I15">
        <f t="shared" si="1"/>
        <v>0</v>
      </c>
      <c r="J15">
        <f t="shared" si="1"/>
        <v>0</v>
      </c>
      <c r="K15">
        <f t="shared" si="1"/>
        <v>0</v>
      </c>
      <c r="L15" s="34">
        <f t="shared" si="3"/>
        <v>0</v>
      </c>
      <c r="M15" s="34">
        <f t="shared" si="4"/>
        <v>0</v>
      </c>
      <c r="N15" s="34">
        <f t="shared" si="5"/>
        <v>0.11049723756906077</v>
      </c>
      <c r="O15" s="34">
        <f t="shared" si="6"/>
        <v>0</v>
      </c>
      <c r="P15" s="34">
        <f t="shared" si="7"/>
        <v>0</v>
      </c>
      <c r="Q15" s="34">
        <f t="shared" si="8"/>
        <v>0</v>
      </c>
      <c r="Z15" s="12">
        <v>13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</row>
    <row r="16" spans="1:32" x14ac:dyDescent="0.2">
      <c r="A16" s="3">
        <v>109</v>
      </c>
      <c r="B16" s="33">
        <f>VLOOKUP($A16,equip_perks!$A:$D,B$6,0)</f>
        <v>13</v>
      </c>
      <c r="C16" s="33">
        <f>VLOOKUP($A16,equip_perks!$A:$D,C$6,0)</f>
        <v>3</v>
      </c>
      <c r="D16" s="33">
        <f>VLOOKUP($A16,equip_perks!$A:$D,D$6,0)</f>
        <v>6</v>
      </c>
      <c r="E16" s="33" t="str">
        <f>VLOOKUP(100000+A16,equip_perks!$O:$Q,3,0)</f>
        <v>至少穿透[X]个目标</v>
      </c>
      <c r="F16">
        <f t="shared" si="1"/>
        <v>0</v>
      </c>
      <c r="G16">
        <f t="shared" si="1"/>
        <v>0</v>
      </c>
      <c r="H16">
        <f t="shared" si="1"/>
        <v>6</v>
      </c>
      <c r="I16">
        <f t="shared" si="1"/>
        <v>0</v>
      </c>
      <c r="J16">
        <f t="shared" si="1"/>
        <v>0</v>
      </c>
      <c r="K16">
        <f t="shared" si="1"/>
        <v>0</v>
      </c>
      <c r="L16" s="34">
        <f t="shared" si="3"/>
        <v>0</v>
      </c>
      <c r="M16" s="34">
        <f t="shared" si="4"/>
        <v>0</v>
      </c>
      <c r="N16" s="34">
        <f t="shared" si="5"/>
        <v>3.3149171270718231E-2</v>
      </c>
      <c r="O16" s="34">
        <f t="shared" si="6"/>
        <v>0</v>
      </c>
      <c r="P16" s="34">
        <f t="shared" si="7"/>
        <v>0</v>
      </c>
      <c r="Q16" s="34">
        <f t="shared" si="8"/>
        <v>0</v>
      </c>
    </row>
    <row r="17" spans="1:17" x14ac:dyDescent="0.2">
      <c r="A17" s="3">
        <v>110</v>
      </c>
      <c r="B17" s="33">
        <f>VLOOKUP($A17,equip_perks!$A:$D,B$6,0)</f>
        <v>1</v>
      </c>
      <c r="C17" s="33">
        <f>VLOOKUP($A17,equip_perks!$A:$D,C$6,0)</f>
        <v>3</v>
      </c>
      <c r="D17" s="33">
        <f>VLOOKUP($A17,equip_perks!$A:$D,D$6,0)</f>
        <v>0</v>
      </c>
      <c r="E17" s="33" t="str">
        <f>VLOOKUP(100000+A17,equip_perks!$O:$Q,3,0)</f>
        <v>攻击时灼烧概率[X]%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 s="34">
        <f t="shared" si="3"/>
        <v>0</v>
      </c>
      <c r="M17" s="34">
        <f t="shared" si="4"/>
        <v>0</v>
      </c>
      <c r="N17" s="34">
        <f t="shared" si="5"/>
        <v>0</v>
      </c>
      <c r="O17" s="34">
        <f t="shared" si="6"/>
        <v>0</v>
      </c>
      <c r="P17" s="34">
        <f t="shared" si="7"/>
        <v>0</v>
      </c>
      <c r="Q17" s="34">
        <f t="shared" si="8"/>
        <v>0</v>
      </c>
    </row>
    <row r="18" spans="1:17" x14ac:dyDescent="0.2">
      <c r="A18" s="3">
        <v>111</v>
      </c>
      <c r="B18" s="33">
        <f>VLOOKUP($A18,equip_perks!$A:$D,B$6,0)</f>
        <v>1</v>
      </c>
      <c r="C18" s="33">
        <f>VLOOKUP($A18,equip_perks!$A:$D,C$6,0)</f>
        <v>3</v>
      </c>
      <c r="D18" s="33">
        <f>VLOOKUP($A18,equip_perks!$A:$D,D$6,0)</f>
        <v>0</v>
      </c>
      <c r="E18" s="33" t="str">
        <f>VLOOKUP(100000+A18,equip_perks!$O:$Q,3,0)</f>
        <v>攻击时冰冻概率[X]%</v>
      </c>
      <c r="F18">
        <f t="shared" ref="F18:K27" si="10">$D18*INDEX($V$8:$X$13,MATCH($M$3,$U$8:$U$13,0),MATCH($C18,$V$7:$X$7,0))*INDEX($AA$8:$AF$15,MATCH($B18,$Z$8:$Z$15,0),MATCH(F$6,$AA$7:$AF$7,0))</f>
        <v>0</v>
      </c>
      <c r="G18">
        <f t="shared" si="10"/>
        <v>0</v>
      </c>
      <c r="H18">
        <f t="shared" si="10"/>
        <v>0</v>
      </c>
      <c r="I18">
        <f t="shared" si="10"/>
        <v>0</v>
      </c>
      <c r="J18">
        <f t="shared" si="10"/>
        <v>0</v>
      </c>
      <c r="K18">
        <f t="shared" si="10"/>
        <v>0</v>
      </c>
      <c r="L18" s="34">
        <f t="shared" si="3"/>
        <v>0</v>
      </c>
      <c r="M18" s="34">
        <f t="shared" si="4"/>
        <v>0</v>
      </c>
      <c r="N18" s="34">
        <f t="shared" si="5"/>
        <v>0</v>
      </c>
      <c r="O18" s="34">
        <f t="shared" si="6"/>
        <v>0</v>
      </c>
      <c r="P18" s="34">
        <f t="shared" si="7"/>
        <v>0</v>
      </c>
      <c r="Q18" s="34">
        <f t="shared" si="8"/>
        <v>0</v>
      </c>
    </row>
    <row r="19" spans="1:17" x14ac:dyDescent="0.2">
      <c r="A19" s="3">
        <v>112</v>
      </c>
      <c r="B19" s="33">
        <f>VLOOKUP($A19,equip_perks!$A:$D,B$6,0)</f>
        <v>1</v>
      </c>
      <c r="C19" s="33">
        <f>VLOOKUP($A19,equip_perks!$A:$D,C$6,0)</f>
        <v>3</v>
      </c>
      <c r="D19" s="33">
        <f>VLOOKUP($A19,equip_perks!$A:$D,D$6,0)</f>
        <v>10</v>
      </c>
      <c r="E19" s="33" t="str">
        <f>VLOOKUP(100000+A19,equip_perks!$O:$Q,3,0)</f>
        <v>攻击提升[X]</v>
      </c>
      <c r="F19">
        <f t="shared" si="10"/>
        <v>10</v>
      </c>
      <c r="G19">
        <f t="shared" si="10"/>
        <v>10</v>
      </c>
      <c r="H19">
        <f t="shared" si="10"/>
        <v>10</v>
      </c>
      <c r="I19">
        <f t="shared" si="10"/>
        <v>0</v>
      </c>
      <c r="J19">
        <f t="shared" si="10"/>
        <v>0</v>
      </c>
      <c r="K19">
        <f t="shared" si="10"/>
        <v>0</v>
      </c>
      <c r="L19" s="34">
        <f t="shared" si="3"/>
        <v>7.407407407407407E-2</v>
      </c>
      <c r="M19" s="34">
        <f t="shared" si="4"/>
        <v>6.2111801242236024E-2</v>
      </c>
      <c r="N19" s="34">
        <f t="shared" si="5"/>
        <v>5.5248618784530384E-2</v>
      </c>
      <c r="O19" s="34">
        <f t="shared" si="6"/>
        <v>0</v>
      </c>
      <c r="P19" s="34">
        <f t="shared" si="7"/>
        <v>0</v>
      </c>
      <c r="Q19" s="34">
        <f t="shared" si="8"/>
        <v>0</v>
      </c>
    </row>
    <row r="20" spans="1:17" x14ac:dyDescent="0.2">
      <c r="A20" s="3">
        <v>113</v>
      </c>
      <c r="B20" s="33">
        <f>VLOOKUP($A20,equip_perks!$A:$D,B$6,0)</f>
        <v>0</v>
      </c>
      <c r="C20" s="33">
        <f>VLOOKUP($A20,equip_perks!$A:$D,C$6,0)</f>
        <v>3</v>
      </c>
      <c r="D20" s="33">
        <f>VLOOKUP($A20,equip_perks!$A:$D,D$6,0)</f>
        <v>10</v>
      </c>
      <c r="E20" s="33" t="str">
        <f>VLOOKUP(100000+A20,equip_perks!$O:$Q,3,0)</f>
        <v>防御提升[X]</v>
      </c>
      <c r="F20">
        <f t="shared" si="10"/>
        <v>0</v>
      </c>
      <c r="G20">
        <f t="shared" si="10"/>
        <v>0</v>
      </c>
      <c r="H20">
        <f t="shared" si="10"/>
        <v>0</v>
      </c>
      <c r="I20">
        <f t="shared" si="10"/>
        <v>10</v>
      </c>
      <c r="J20">
        <f t="shared" si="10"/>
        <v>10</v>
      </c>
      <c r="K20">
        <f t="shared" si="10"/>
        <v>10</v>
      </c>
      <c r="L20" s="34">
        <f t="shared" si="3"/>
        <v>0</v>
      </c>
      <c r="M20" s="34">
        <f t="shared" si="4"/>
        <v>0</v>
      </c>
      <c r="N20" s="34">
        <f t="shared" si="5"/>
        <v>0</v>
      </c>
      <c r="O20" s="34">
        <f t="shared" si="6"/>
        <v>7.407407407407407E-2</v>
      </c>
      <c r="P20" s="34">
        <f t="shared" si="7"/>
        <v>7.407407407407407E-2</v>
      </c>
      <c r="Q20" s="34">
        <f t="shared" si="8"/>
        <v>7.407407407407407E-2</v>
      </c>
    </row>
    <row r="21" spans="1:17" x14ac:dyDescent="0.2">
      <c r="A21" s="3">
        <v>114</v>
      </c>
      <c r="B21" s="33">
        <f>VLOOKUP($A21,equip_perks!$A:$D,B$6,0)</f>
        <v>0</v>
      </c>
      <c r="C21" s="33">
        <f>VLOOKUP($A21,equip_perks!$A:$D,C$6,0)</f>
        <v>2</v>
      </c>
      <c r="D21" s="33">
        <f>VLOOKUP($A21,equip_perks!$A:$D,D$6,0)</f>
        <v>20</v>
      </c>
      <c r="E21" s="33" t="str">
        <f>VLOOKUP(100000+A21,equip_perks!$O:$Q,3,0)</f>
        <v>暴击伤害提升[X]%</v>
      </c>
      <c r="F21">
        <f t="shared" si="10"/>
        <v>0</v>
      </c>
      <c r="G21">
        <f t="shared" si="10"/>
        <v>0</v>
      </c>
      <c r="H21">
        <f t="shared" si="10"/>
        <v>0</v>
      </c>
      <c r="I21">
        <f t="shared" si="10"/>
        <v>20</v>
      </c>
      <c r="J21">
        <f t="shared" si="10"/>
        <v>20</v>
      </c>
      <c r="K21">
        <f t="shared" si="10"/>
        <v>20</v>
      </c>
      <c r="L21" s="34">
        <f t="shared" si="3"/>
        <v>0</v>
      </c>
      <c r="M21" s="34">
        <f t="shared" si="4"/>
        <v>0</v>
      </c>
      <c r="N21" s="34">
        <f t="shared" si="5"/>
        <v>0</v>
      </c>
      <c r="O21" s="34">
        <f t="shared" si="6"/>
        <v>0.14814814814814814</v>
      </c>
      <c r="P21" s="34">
        <f t="shared" si="7"/>
        <v>0.14814814814814814</v>
      </c>
      <c r="Q21" s="34">
        <f t="shared" si="8"/>
        <v>0.14814814814814814</v>
      </c>
    </row>
    <row r="22" spans="1:17" x14ac:dyDescent="0.2">
      <c r="A22" s="3">
        <v>115</v>
      </c>
      <c r="B22" s="33">
        <f>VLOOKUP($A22,equip_perks!$A:$D,B$6,0)</f>
        <v>2</v>
      </c>
      <c r="C22" s="33">
        <f>VLOOKUP($A22,equip_perks!$A:$D,C$6,0)</f>
        <v>3</v>
      </c>
      <c r="D22" s="33">
        <f>VLOOKUP($A22,equip_perks!$A:$D,D$6,0)</f>
        <v>20</v>
      </c>
      <c r="E22" s="33" t="str">
        <f>VLOOKUP(100000+A22,equip_perks!$O:$Q,3,0)</f>
        <v>最大生命提升[X]</v>
      </c>
      <c r="F22">
        <f t="shared" si="10"/>
        <v>0</v>
      </c>
      <c r="G22">
        <f t="shared" si="10"/>
        <v>0</v>
      </c>
      <c r="H22">
        <f t="shared" si="10"/>
        <v>0</v>
      </c>
      <c r="I22">
        <f t="shared" si="10"/>
        <v>20</v>
      </c>
      <c r="J22">
        <f t="shared" si="10"/>
        <v>0</v>
      </c>
      <c r="K22">
        <f t="shared" si="10"/>
        <v>0</v>
      </c>
      <c r="L22" s="34">
        <f t="shared" si="3"/>
        <v>0</v>
      </c>
      <c r="M22" s="34">
        <f t="shared" si="4"/>
        <v>0</v>
      </c>
      <c r="N22" s="34">
        <f t="shared" si="5"/>
        <v>0</v>
      </c>
      <c r="O22" s="34">
        <f t="shared" si="6"/>
        <v>0.14814814814814814</v>
      </c>
      <c r="P22" s="34">
        <f t="shared" si="7"/>
        <v>0</v>
      </c>
      <c r="Q22" s="34">
        <f t="shared" si="8"/>
        <v>0</v>
      </c>
    </row>
    <row r="23" spans="1:17" x14ac:dyDescent="0.2">
      <c r="A23" s="3">
        <v>116</v>
      </c>
      <c r="B23" s="33">
        <f>VLOOKUP($A23,equip_perks!$A:$D,B$6,0)</f>
        <v>3</v>
      </c>
      <c r="C23" s="33">
        <f>VLOOKUP($A23,equip_perks!$A:$D,C$6,0)</f>
        <v>3</v>
      </c>
      <c r="D23" s="33">
        <f>VLOOKUP($A23,equip_perks!$A:$D,D$6,0)</f>
        <v>20</v>
      </c>
      <c r="E23" s="33" t="str">
        <f>VLOOKUP(100000+A23,equip_perks!$O:$Q,3,0)</f>
        <v>最大魔力提升[X]</v>
      </c>
      <c r="F23">
        <f t="shared" si="10"/>
        <v>0</v>
      </c>
      <c r="G23">
        <f t="shared" si="10"/>
        <v>0</v>
      </c>
      <c r="H23">
        <f t="shared" si="10"/>
        <v>0</v>
      </c>
      <c r="I23">
        <f t="shared" si="10"/>
        <v>0</v>
      </c>
      <c r="J23">
        <f t="shared" si="10"/>
        <v>20</v>
      </c>
      <c r="K23">
        <f t="shared" si="10"/>
        <v>0</v>
      </c>
      <c r="L23" s="34">
        <f t="shared" si="3"/>
        <v>0</v>
      </c>
      <c r="M23" s="34">
        <f t="shared" si="4"/>
        <v>0</v>
      </c>
      <c r="N23" s="34">
        <f t="shared" si="5"/>
        <v>0</v>
      </c>
      <c r="O23" s="34">
        <f t="shared" si="6"/>
        <v>0</v>
      </c>
      <c r="P23" s="34">
        <f t="shared" si="7"/>
        <v>0.14814814814814814</v>
      </c>
      <c r="Q23" s="34">
        <f t="shared" si="8"/>
        <v>0</v>
      </c>
    </row>
    <row r="24" spans="1:17" x14ac:dyDescent="0.2">
      <c r="A24" s="3">
        <v>117</v>
      </c>
      <c r="B24" s="33">
        <f>VLOOKUP($A24,equip_perks!$A:$D,B$6,0)</f>
        <v>2</v>
      </c>
      <c r="C24" s="33">
        <f>VLOOKUP($A24,equip_perks!$A:$D,C$6,0)</f>
        <v>2</v>
      </c>
      <c r="D24" s="33">
        <f>VLOOKUP($A24,equip_perks!$A:$D,D$6,0)</f>
        <v>10</v>
      </c>
      <c r="E24" s="33" t="str">
        <f>VLOOKUP(100000+A24,equip_perks!$O:$Q,3,0)</f>
        <v>入场生命提升[X]</v>
      </c>
      <c r="F24">
        <f t="shared" si="10"/>
        <v>0</v>
      </c>
      <c r="G24">
        <f t="shared" si="10"/>
        <v>0</v>
      </c>
      <c r="H24">
        <f t="shared" si="10"/>
        <v>0</v>
      </c>
      <c r="I24">
        <f t="shared" si="10"/>
        <v>10</v>
      </c>
      <c r="J24">
        <f t="shared" si="10"/>
        <v>0</v>
      </c>
      <c r="K24">
        <f t="shared" si="10"/>
        <v>0</v>
      </c>
      <c r="L24" s="34">
        <f t="shared" si="3"/>
        <v>0</v>
      </c>
      <c r="M24" s="34">
        <f t="shared" si="4"/>
        <v>0</v>
      </c>
      <c r="N24" s="34">
        <f t="shared" si="5"/>
        <v>0</v>
      </c>
      <c r="O24" s="34">
        <f t="shared" si="6"/>
        <v>7.407407407407407E-2</v>
      </c>
      <c r="P24" s="34">
        <f t="shared" si="7"/>
        <v>0</v>
      </c>
      <c r="Q24" s="34">
        <f t="shared" si="8"/>
        <v>0</v>
      </c>
    </row>
    <row r="25" spans="1:17" x14ac:dyDescent="0.2">
      <c r="A25" s="3">
        <v>118</v>
      </c>
      <c r="B25" s="33">
        <f>VLOOKUP($A25,equip_perks!$A:$D,B$6,0)</f>
        <v>3</v>
      </c>
      <c r="C25" s="33">
        <f>VLOOKUP($A25,equip_perks!$A:$D,C$6,0)</f>
        <v>2</v>
      </c>
      <c r="D25" s="33">
        <f>VLOOKUP($A25,equip_perks!$A:$D,D$6,0)</f>
        <v>10</v>
      </c>
      <c r="E25" s="33" t="str">
        <f>VLOOKUP(100000+A25,equip_perks!$O:$Q,3,0)</f>
        <v>入场魔力提升[X]</v>
      </c>
      <c r="F25">
        <f t="shared" si="10"/>
        <v>0</v>
      </c>
      <c r="G25">
        <f t="shared" si="10"/>
        <v>0</v>
      </c>
      <c r="H25">
        <f t="shared" si="10"/>
        <v>0</v>
      </c>
      <c r="I25">
        <f t="shared" si="10"/>
        <v>0</v>
      </c>
      <c r="J25">
        <f t="shared" si="10"/>
        <v>10</v>
      </c>
      <c r="K25">
        <f t="shared" si="10"/>
        <v>0</v>
      </c>
      <c r="L25" s="34">
        <f t="shared" si="3"/>
        <v>0</v>
      </c>
      <c r="M25" s="34">
        <f t="shared" si="4"/>
        <v>0</v>
      </c>
      <c r="N25" s="34">
        <f t="shared" si="5"/>
        <v>0</v>
      </c>
      <c r="O25" s="34">
        <f t="shared" si="6"/>
        <v>0</v>
      </c>
      <c r="P25" s="34">
        <f t="shared" si="7"/>
        <v>7.407407407407407E-2</v>
      </c>
      <c r="Q25" s="34">
        <f t="shared" si="8"/>
        <v>0</v>
      </c>
    </row>
    <row r="26" spans="1:17" x14ac:dyDescent="0.2">
      <c r="A26" s="3">
        <v>119</v>
      </c>
      <c r="B26" s="33">
        <f>VLOOKUP($A26,equip_perks!$A:$D,B$6,0)</f>
        <v>0</v>
      </c>
      <c r="C26" s="33">
        <f>VLOOKUP($A26,equip_perks!$A:$D,C$6,0)</f>
        <v>2</v>
      </c>
      <c r="D26" s="33">
        <f>VLOOKUP($A26,equip_perks!$A:$D,D$6,0)</f>
        <v>15</v>
      </c>
      <c r="E26" s="33" t="str">
        <f>VLOOKUP(100000+A26,equip_perks!$O:$Q,3,0)</f>
        <v>移动速度提升[X]</v>
      </c>
      <c r="F26">
        <f t="shared" si="10"/>
        <v>0</v>
      </c>
      <c r="G26">
        <f t="shared" si="10"/>
        <v>0</v>
      </c>
      <c r="H26">
        <f t="shared" si="10"/>
        <v>0</v>
      </c>
      <c r="I26">
        <f t="shared" si="10"/>
        <v>15</v>
      </c>
      <c r="J26">
        <f t="shared" si="10"/>
        <v>15</v>
      </c>
      <c r="K26">
        <f t="shared" si="10"/>
        <v>15</v>
      </c>
      <c r="L26" s="34">
        <f t="shared" si="3"/>
        <v>0</v>
      </c>
      <c r="M26" s="34">
        <f t="shared" si="4"/>
        <v>0</v>
      </c>
      <c r="N26" s="34">
        <f t="shared" si="5"/>
        <v>0</v>
      </c>
      <c r="O26" s="34">
        <f t="shared" si="6"/>
        <v>0.1111111111111111</v>
      </c>
      <c r="P26" s="34">
        <f t="shared" si="7"/>
        <v>0.1111111111111111</v>
      </c>
      <c r="Q26" s="34">
        <f t="shared" si="8"/>
        <v>0.1111111111111111</v>
      </c>
    </row>
    <row r="27" spans="1:17" x14ac:dyDescent="0.2">
      <c r="A27" s="3">
        <v>120</v>
      </c>
      <c r="B27" s="33">
        <f>VLOOKUP($A27,equip_perks!$A:$D,B$6,0)</f>
        <v>0</v>
      </c>
      <c r="C27" s="33">
        <f>VLOOKUP($A27,equip_perks!$A:$D,C$6,0)</f>
        <v>3</v>
      </c>
      <c r="D27" s="33">
        <f>VLOOKUP($A27,equip_perks!$A:$D,D$6,0)</f>
        <v>0</v>
      </c>
      <c r="E27" s="33" t="str">
        <f>VLOOKUP(100000+A27,equip_perks!$O:$Q,3,0)</f>
        <v>攻击速度提升[X]</v>
      </c>
      <c r="F27">
        <f t="shared" si="10"/>
        <v>0</v>
      </c>
      <c r="G27">
        <f t="shared" si="10"/>
        <v>0</v>
      </c>
      <c r="H27">
        <f t="shared" si="10"/>
        <v>0</v>
      </c>
      <c r="I27">
        <f t="shared" si="10"/>
        <v>0</v>
      </c>
      <c r="J27">
        <f t="shared" si="10"/>
        <v>0</v>
      </c>
      <c r="K27">
        <f t="shared" si="10"/>
        <v>0</v>
      </c>
      <c r="L27" s="34">
        <f t="shared" si="3"/>
        <v>0</v>
      </c>
      <c r="M27" s="34">
        <f t="shared" si="4"/>
        <v>0</v>
      </c>
      <c r="N27" s="34">
        <f t="shared" si="5"/>
        <v>0</v>
      </c>
      <c r="O27" s="34">
        <f t="shared" si="6"/>
        <v>0</v>
      </c>
      <c r="P27" s="34">
        <f t="shared" si="7"/>
        <v>0</v>
      </c>
      <c r="Q27" s="34">
        <f t="shared" si="8"/>
        <v>0</v>
      </c>
    </row>
    <row r="28" spans="1:17" x14ac:dyDescent="0.2">
      <c r="A28" s="3">
        <v>121</v>
      </c>
      <c r="B28" s="33">
        <f>VLOOKUP($A28,equip_perks!$A:$D,B$6,0)</f>
        <v>0</v>
      </c>
      <c r="C28" s="33">
        <f>VLOOKUP($A28,equip_perks!$A:$D,C$6,0)</f>
        <v>1</v>
      </c>
      <c r="D28" s="33">
        <f>VLOOKUP($A28,equip_perks!$A:$D,D$6,0)</f>
        <v>50</v>
      </c>
      <c r="E28" s="33" t="str">
        <f>VLOOKUP(100000+A28,equip_perks!$O:$Q,3,0)</f>
        <v>暴击率提升[X]%</v>
      </c>
      <c r="F28">
        <f t="shared" ref="F28:K35" si="11">$D28*INDEX($V$8:$X$13,MATCH($M$3,$U$8:$U$13,0),MATCH($C28,$V$7:$X$7,0))*INDEX($AA$8:$AF$15,MATCH($B28,$Z$8:$Z$15,0),MATCH(F$6,$AA$7:$AF$7,0))</f>
        <v>0</v>
      </c>
      <c r="G28">
        <f t="shared" si="11"/>
        <v>0</v>
      </c>
      <c r="H28">
        <f t="shared" si="11"/>
        <v>0</v>
      </c>
      <c r="I28">
        <f t="shared" si="11"/>
        <v>50</v>
      </c>
      <c r="J28">
        <f t="shared" si="11"/>
        <v>50</v>
      </c>
      <c r="K28">
        <f t="shared" si="11"/>
        <v>50</v>
      </c>
      <c r="L28" s="34">
        <f t="shared" si="3"/>
        <v>0</v>
      </c>
      <c r="M28" s="34">
        <f t="shared" si="4"/>
        <v>0</v>
      </c>
      <c r="N28" s="34">
        <f t="shared" si="5"/>
        <v>0</v>
      </c>
      <c r="O28" s="34">
        <f t="shared" si="6"/>
        <v>0.37037037037037035</v>
      </c>
      <c r="P28" s="34">
        <f t="shared" si="7"/>
        <v>0.37037037037037035</v>
      </c>
      <c r="Q28" s="34">
        <f t="shared" si="8"/>
        <v>0.37037037037037035</v>
      </c>
    </row>
    <row r="29" spans="1:17" x14ac:dyDescent="0.2">
      <c r="A29" s="3">
        <v>122</v>
      </c>
      <c r="B29" s="33">
        <f>VLOOKUP($A29,equip_perks!$A:$D,B$6,0)</f>
        <v>0</v>
      </c>
      <c r="C29" s="33">
        <f>VLOOKUP($A29,equip_perks!$A:$D,C$6,0)</f>
        <v>3</v>
      </c>
      <c r="D29" s="33">
        <f>VLOOKUP($A29,equip_perks!$A:$D,D$6,0)</f>
        <v>10</v>
      </c>
      <c r="E29" s="33" t="str">
        <f>VLOOKUP(100000+A29,equip_perks!$O:$Q,3,0)</f>
        <v>闪避率提升[X]%</v>
      </c>
      <c r="F29">
        <f t="shared" si="11"/>
        <v>0</v>
      </c>
      <c r="G29">
        <f t="shared" si="11"/>
        <v>0</v>
      </c>
      <c r="H29">
        <f t="shared" si="11"/>
        <v>0</v>
      </c>
      <c r="I29">
        <f t="shared" si="11"/>
        <v>10</v>
      </c>
      <c r="J29">
        <f t="shared" si="11"/>
        <v>10</v>
      </c>
      <c r="K29">
        <f t="shared" si="11"/>
        <v>10</v>
      </c>
      <c r="L29" s="34">
        <f t="shared" si="3"/>
        <v>0</v>
      </c>
      <c r="M29" s="34">
        <f t="shared" si="4"/>
        <v>0</v>
      </c>
      <c r="N29" s="34">
        <f t="shared" si="5"/>
        <v>0</v>
      </c>
      <c r="O29" s="34">
        <f t="shared" si="6"/>
        <v>7.407407407407407E-2</v>
      </c>
      <c r="P29" s="34">
        <f t="shared" si="7"/>
        <v>7.407407407407407E-2</v>
      </c>
      <c r="Q29" s="34">
        <f t="shared" si="8"/>
        <v>7.407407407407407E-2</v>
      </c>
    </row>
    <row r="30" spans="1:17" x14ac:dyDescent="0.2">
      <c r="A30" s="3">
        <v>123</v>
      </c>
      <c r="B30" s="33">
        <f>VLOOKUP($A30,equip_perks!$A:$D,B$6,0)</f>
        <v>1</v>
      </c>
      <c r="C30" s="33">
        <f>VLOOKUP($A30,equip_perks!$A:$D,C$6,0)</f>
        <v>3</v>
      </c>
      <c r="D30" s="33">
        <f>VLOOKUP($A30,equip_perks!$A:$D,D$6,0)</f>
        <v>10</v>
      </c>
      <c r="E30" s="33" t="str">
        <f>VLOOKUP(100000+A30,equip_perks!$O:$Q,3,0)</f>
        <v>对BOSS的伤害增加[X]%</v>
      </c>
      <c r="F30">
        <f t="shared" si="11"/>
        <v>10</v>
      </c>
      <c r="G30">
        <f t="shared" si="11"/>
        <v>10</v>
      </c>
      <c r="H30">
        <f t="shared" si="11"/>
        <v>10</v>
      </c>
      <c r="I30">
        <f t="shared" si="11"/>
        <v>0</v>
      </c>
      <c r="J30">
        <f t="shared" si="11"/>
        <v>0</v>
      </c>
      <c r="K30">
        <f t="shared" si="11"/>
        <v>0</v>
      </c>
      <c r="L30" s="34">
        <f t="shared" si="3"/>
        <v>7.407407407407407E-2</v>
      </c>
      <c r="M30" s="34">
        <f t="shared" si="4"/>
        <v>6.2111801242236024E-2</v>
      </c>
      <c r="N30" s="34">
        <f t="shared" si="5"/>
        <v>5.5248618784530384E-2</v>
      </c>
      <c r="O30" s="34">
        <f t="shared" si="6"/>
        <v>0</v>
      </c>
      <c r="P30" s="34">
        <f t="shared" si="7"/>
        <v>0</v>
      </c>
      <c r="Q30" s="34">
        <f t="shared" si="8"/>
        <v>0</v>
      </c>
    </row>
    <row r="31" spans="1:17" x14ac:dyDescent="0.2">
      <c r="A31" s="3">
        <v>124</v>
      </c>
      <c r="B31" s="33">
        <f>VLOOKUP($A31,equip_perks!$A:$D,B$6,0)</f>
        <v>4</v>
      </c>
      <c r="C31" s="33">
        <f>VLOOKUP($A31,equip_perks!$A:$D,C$6,0)</f>
        <v>2</v>
      </c>
      <c r="D31" s="33">
        <f>VLOOKUP($A31,equip_perks!$A:$D,D$6,0)</f>
        <v>15</v>
      </c>
      <c r="E31" s="33" t="str">
        <f>VLOOKUP(100000+A31,equip_perks!$O:$Q,3,0)</f>
        <v>被击时[X]%几率触发【无敌防御】3秒</v>
      </c>
      <c r="F31">
        <f t="shared" si="11"/>
        <v>0</v>
      </c>
      <c r="G31">
        <f t="shared" si="11"/>
        <v>0</v>
      </c>
      <c r="H31">
        <f t="shared" si="11"/>
        <v>0</v>
      </c>
      <c r="I31">
        <f t="shared" si="11"/>
        <v>0</v>
      </c>
      <c r="J31">
        <f t="shared" si="11"/>
        <v>0</v>
      </c>
      <c r="K31">
        <f t="shared" si="11"/>
        <v>15</v>
      </c>
      <c r="L31" s="34">
        <f t="shared" si="3"/>
        <v>0</v>
      </c>
      <c r="M31" s="34">
        <f t="shared" si="4"/>
        <v>0</v>
      </c>
      <c r="N31" s="34">
        <f t="shared" si="5"/>
        <v>0</v>
      </c>
      <c r="O31" s="34">
        <f t="shared" si="6"/>
        <v>0</v>
      </c>
      <c r="P31" s="34">
        <f t="shared" si="7"/>
        <v>0</v>
      </c>
      <c r="Q31" s="34">
        <f t="shared" si="8"/>
        <v>0.1111111111111111</v>
      </c>
    </row>
    <row r="32" spans="1:17" x14ac:dyDescent="0.2">
      <c r="A32" s="3">
        <v>125</v>
      </c>
      <c r="B32" s="33">
        <f>VLOOKUP($A32,equip_perks!$A:$D,B$6,0)</f>
        <v>4</v>
      </c>
      <c r="C32" s="33">
        <f>VLOOKUP($A32,equip_perks!$A:$D,C$6,0)</f>
        <v>2</v>
      </c>
      <c r="D32" s="33">
        <f>VLOOKUP($A32,equip_perks!$A:$D,D$6,0)</f>
        <v>15</v>
      </c>
      <c r="E32" s="33" t="str">
        <f>VLOOKUP(100000+A32,equip_perks!$O:$Q,3,0)</f>
        <v>被击时[X]%几率触发【施法加速+50%】6秒</v>
      </c>
      <c r="F32">
        <f t="shared" si="11"/>
        <v>0</v>
      </c>
      <c r="G32">
        <f t="shared" si="11"/>
        <v>0</v>
      </c>
      <c r="H32">
        <f t="shared" si="11"/>
        <v>0</v>
      </c>
      <c r="I32">
        <f t="shared" si="11"/>
        <v>0</v>
      </c>
      <c r="J32">
        <f t="shared" si="11"/>
        <v>0</v>
      </c>
      <c r="K32">
        <f t="shared" si="11"/>
        <v>15</v>
      </c>
      <c r="L32" s="34">
        <f t="shared" si="3"/>
        <v>0</v>
      </c>
      <c r="M32" s="34">
        <f t="shared" si="4"/>
        <v>0</v>
      </c>
      <c r="N32" s="34">
        <f t="shared" si="5"/>
        <v>0</v>
      </c>
      <c r="O32" s="34">
        <f t="shared" si="6"/>
        <v>0</v>
      </c>
      <c r="P32" s="34">
        <f t="shared" si="7"/>
        <v>0</v>
      </c>
      <c r="Q32" s="34">
        <f t="shared" si="8"/>
        <v>0.1111111111111111</v>
      </c>
    </row>
    <row r="33" spans="1:17" x14ac:dyDescent="0.2">
      <c r="A33" s="3">
        <v>126</v>
      </c>
      <c r="B33" s="33">
        <f>VLOOKUP($A33,equip_perks!$A:$D,B$6,0)</f>
        <v>11</v>
      </c>
      <c r="C33" s="33">
        <f>VLOOKUP($A33,equip_perks!$A:$D,C$6,0)</f>
        <v>3</v>
      </c>
      <c r="D33" s="33">
        <f>VLOOKUP($A33,equip_perks!$A:$D,D$6,0)</f>
        <v>15</v>
      </c>
      <c r="E33" s="33" t="str">
        <f>VLOOKUP(100000+A33,equip_perks!$O:$Q,3,0)</f>
        <v>攻击速度提升[X]</v>
      </c>
      <c r="F33">
        <f t="shared" si="11"/>
        <v>15</v>
      </c>
      <c r="G33">
        <f t="shared" si="11"/>
        <v>0</v>
      </c>
      <c r="H33">
        <f t="shared" si="11"/>
        <v>0</v>
      </c>
      <c r="I33">
        <f t="shared" si="11"/>
        <v>0</v>
      </c>
      <c r="J33">
        <f t="shared" si="11"/>
        <v>0</v>
      </c>
      <c r="K33">
        <f t="shared" si="11"/>
        <v>0</v>
      </c>
      <c r="L33" s="34">
        <f t="shared" si="3"/>
        <v>0.1111111111111111</v>
      </c>
      <c r="M33" s="34">
        <f t="shared" si="4"/>
        <v>0</v>
      </c>
      <c r="N33" s="34">
        <f t="shared" si="5"/>
        <v>0</v>
      </c>
      <c r="O33" s="34">
        <f t="shared" si="6"/>
        <v>0</v>
      </c>
      <c r="P33" s="34">
        <f t="shared" si="7"/>
        <v>0</v>
      </c>
      <c r="Q33" s="34">
        <f t="shared" si="8"/>
        <v>0</v>
      </c>
    </row>
    <row r="34" spans="1:17" x14ac:dyDescent="0.2">
      <c r="A34" s="3">
        <v>127</v>
      </c>
      <c r="B34" s="33">
        <f>VLOOKUP($A34,equip_perks!$A:$D,B$6,0)</f>
        <v>12</v>
      </c>
      <c r="C34" s="33">
        <f>VLOOKUP($A34,equip_perks!$A:$D,C$6,0)</f>
        <v>3</v>
      </c>
      <c r="D34" s="33">
        <f>VLOOKUP($A34,equip_perks!$A:$D,D$6,0)</f>
        <v>15</v>
      </c>
      <c r="E34" s="33" t="str">
        <f>VLOOKUP(100000+A34,equip_perks!$O:$Q,3,0)</f>
        <v>攻击速度提升[X]</v>
      </c>
      <c r="F34">
        <f t="shared" si="11"/>
        <v>0</v>
      </c>
      <c r="G34">
        <f t="shared" si="11"/>
        <v>15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 s="34">
        <f t="shared" si="3"/>
        <v>0</v>
      </c>
      <c r="M34" s="34">
        <f t="shared" si="4"/>
        <v>9.3167701863354033E-2</v>
      </c>
      <c r="N34" s="34">
        <f t="shared" si="5"/>
        <v>0</v>
      </c>
      <c r="O34" s="34">
        <f t="shared" si="6"/>
        <v>0</v>
      </c>
      <c r="P34" s="34">
        <f t="shared" si="7"/>
        <v>0</v>
      </c>
      <c r="Q34" s="34">
        <f t="shared" si="8"/>
        <v>0</v>
      </c>
    </row>
    <row r="35" spans="1:17" x14ac:dyDescent="0.2">
      <c r="A35" s="3">
        <v>128</v>
      </c>
      <c r="B35" s="33">
        <f>VLOOKUP($A35,equip_perks!$A:$D,B$6,0)</f>
        <v>13</v>
      </c>
      <c r="C35" s="33">
        <f>VLOOKUP($A35,equip_perks!$A:$D,C$6,0)</f>
        <v>3</v>
      </c>
      <c r="D35" s="33">
        <f>VLOOKUP($A35,equip_perks!$A:$D,D$6,0)</f>
        <v>15</v>
      </c>
      <c r="E35" s="33" t="str">
        <f>VLOOKUP(100000+A35,equip_perks!$O:$Q,3,0)</f>
        <v>攻击速度提升[X]</v>
      </c>
      <c r="F35">
        <f t="shared" si="11"/>
        <v>0</v>
      </c>
      <c r="G35">
        <f t="shared" si="11"/>
        <v>0</v>
      </c>
      <c r="H35">
        <f t="shared" si="11"/>
        <v>15</v>
      </c>
      <c r="I35">
        <f t="shared" si="11"/>
        <v>0</v>
      </c>
      <c r="J35">
        <f t="shared" si="11"/>
        <v>0</v>
      </c>
      <c r="K35">
        <f t="shared" si="11"/>
        <v>0</v>
      </c>
      <c r="L35" s="34">
        <f t="shared" si="3"/>
        <v>0</v>
      </c>
      <c r="M35" s="34">
        <f t="shared" si="4"/>
        <v>0</v>
      </c>
      <c r="N35" s="34">
        <f t="shared" si="5"/>
        <v>8.2872928176795577E-2</v>
      </c>
      <c r="O35" s="34">
        <f t="shared" si="6"/>
        <v>0</v>
      </c>
      <c r="P35" s="34">
        <f t="shared" si="7"/>
        <v>0</v>
      </c>
      <c r="Q35" s="34">
        <f t="shared" si="8"/>
        <v>0</v>
      </c>
    </row>
  </sheetData>
  <phoneticPr fontId="12" type="noConversion"/>
  <conditionalFormatting sqref="V8:X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8:AF1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1:X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35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{55ACE7F5-DFC1-4DDC-8C6B-C92E751D5725}</x14:id>
        </ext>
      </extLst>
    </cfRule>
  </conditionalFormatting>
  <conditionalFormatting sqref="L8:Q35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{DDBD5B69-D969-46B6-8A20-EE314ED72EE4}</x14:id>
        </ext>
      </extLst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ACE7F5-DFC1-4DDC-8C6B-C92E751D572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C8:C35</xm:sqref>
        </x14:conditionalFormatting>
        <x14:conditionalFormatting xmlns:xm="http://schemas.microsoft.com/office/excel/2006/main">
          <x14:cfRule type="dataBar" id="{DDBD5B69-D969-46B6-8A20-EE314ED72E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L8:Q35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4"/>
  <sheetViews>
    <sheetView workbookViewId="0">
      <pane xSplit="1" ySplit="4" topLeftCell="B5" activePane="bottomRight" state="frozen"/>
      <selection pane="topRight"/>
      <selection pane="bottomLeft"/>
      <selection pane="bottomRight" activeCell="F19" sqref="F19"/>
    </sheetView>
  </sheetViews>
  <sheetFormatPr defaultColWidth="9" defaultRowHeight="14.25" x14ac:dyDescent="0.2"/>
  <sheetData>
    <row r="1" spans="1:5" x14ac:dyDescent="0.2">
      <c r="A1" t="s">
        <v>147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B2" s="19" t="s">
        <v>148</v>
      </c>
    </row>
    <row r="4" spans="1:5" x14ac:dyDescent="0.2">
      <c r="A4" s="30" t="s">
        <v>27</v>
      </c>
      <c r="B4" s="16" t="s">
        <v>149</v>
      </c>
      <c r="C4" s="16" t="s">
        <v>142</v>
      </c>
      <c r="D4" s="16" t="s">
        <v>143</v>
      </c>
      <c r="E4" s="16" t="s">
        <v>144</v>
      </c>
    </row>
    <row r="5" spans="1:5" x14ac:dyDescent="0.2">
      <c r="A5">
        <v>1</v>
      </c>
      <c r="B5">
        <v>5</v>
      </c>
      <c r="C5">
        <v>50</v>
      </c>
      <c r="D5">
        <v>12</v>
      </c>
      <c r="E5">
        <v>1</v>
      </c>
    </row>
    <row r="6" spans="1:5" x14ac:dyDescent="0.2">
      <c r="A6">
        <v>2</v>
      </c>
      <c r="B6">
        <v>7</v>
      </c>
      <c r="C6">
        <v>60</v>
      </c>
      <c r="D6">
        <v>18</v>
      </c>
      <c r="E6">
        <v>2</v>
      </c>
    </row>
    <row r="7" spans="1:5" x14ac:dyDescent="0.2">
      <c r="A7">
        <v>3</v>
      </c>
      <c r="B7">
        <v>9</v>
      </c>
      <c r="C7">
        <v>70</v>
      </c>
      <c r="D7">
        <v>24</v>
      </c>
      <c r="E7">
        <v>3</v>
      </c>
    </row>
    <row r="8" spans="1:5" x14ac:dyDescent="0.2">
      <c r="A8">
        <v>4</v>
      </c>
      <c r="B8">
        <v>11</v>
      </c>
      <c r="C8">
        <v>80</v>
      </c>
      <c r="D8">
        <v>30</v>
      </c>
      <c r="E8">
        <v>4</v>
      </c>
    </row>
    <row r="9" spans="1:5" x14ac:dyDescent="0.2">
      <c r="A9">
        <v>5</v>
      </c>
      <c r="B9">
        <v>13</v>
      </c>
      <c r="C9">
        <v>90</v>
      </c>
      <c r="D9">
        <v>36</v>
      </c>
      <c r="E9">
        <v>5</v>
      </c>
    </row>
    <row r="10" spans="1:5" x14ac:dyDescent="0.2">
      <c r="A10">
        <v>6</v>
      </c>
      <c r="B10">
        <v>15</v>
      </c>
      <c r="C10">
        <v>100</v>
      </c>
      <c r="D10">
        <v>42</v>
      </c>
      <c r="E10">
        <v>6</v>
      </c>
    </row>
    <row r="11" spans="1:5" x14ac:dyDescent="0.2">
      <c r="A11">
        <v>7</v>
      </c>
      <c r="B11">
        <v>17</v>
      </c>
      <c r="C11">
        <v>110</v>
      </c>
      <c r="D11">
        <v>48</v>
      </c>
      <c r="E11">
        <v>7</v>
      </c>
    </row>
    <row r="12" spans="1:5" x14ac:dyDescent="0.2">
      <c r="A12">
        <v>8</v>
      </c>
      <c r="B12">
        <v>19</v>
      </c>
      <c r="C12">
        <v>120</v>
      </c>
      <c r="D12">
        <v>54</v>
      </c>
      <c r="E12">
        <v>8</v>
      </c>
    </row>
    <row r="13" spans="1:5" x14ac:dyDescent="0.2">
      <c r="A13">
        <v>9</v>
      </c>
      <c r="B13">
        <v>21</v>
      </c>
      <c r="C13">
        <v>130</v>
      </c>
      <c r="D13">
        <v>60</v>
      </c>
      <c r="E13">
        <v>9</v>
      </c>
    </row>
    <row r="14" spans="1:5" x14ac:dyDescent="0.2">
      <c r="A14">
        <v>10</v>
      </c>
      <c r="B14">
        <v>23</v>
      </c>
      <c r="C14">
        <v>140</v>
      </c>
      <c r="D14">
        <v>66</v>
      </c>
      <c r="E14">
        <v>10</v>
      </c>
    </row>
    <row r="15" spans="1:5" x14ac:dyDescent="0.2">
      <c r="A15">
        <v>11</v>
      </c>
      <c r="B15">
        <v>25</v>
      </c>
      <c r="C15">
        <v>150</v>
      </c>
      <c r="D15">
        <v>72</v>
      </c>
      <c r="E15">
        <v>11</v>
      </c>
    </row>
    <row r="16" spans="1:5" x14ac:dyDescent="0.2">
      <c r="A16">
        <v>12</v>
      </c>
      <c r="B16">
        <v>27</v>
      </c>
      <c r="C16">
        <v>160</v>
      </c>
      <c r="D16">
        <v>78</v>
      </c>
      <c r="E16">
        <v>12</v>
      </c>
    </row>
    <row r="17" spans="1:5" x14ac:dyDescent="0.2">
      <c r="A17">
        <v>13</v>
      </c>
      <c r="B17">
        <v>29</v>
      </c>
      <c r="C17">
        <v>170</v>
      </c>
      <c r="D17">
        <v>84</v>
      </c>
      <c r="E17">
        <v>13</v>
      </c>
    </row>
    <row r="18" spans="1:5" x14ac:dyDescent="0.2">
      <c r="A18">
        <v>14</v>
      </c>
      <c r="B18">
        <v>31</v>
      </c>
      <c r="C18">
        <v>180</v>
      </c>
      <c r="D18">
        <v>90</v>
      </c>
      <c r="E18">
        <v>14</v>
      </c>
    </row>
    <row r="19" spans="1:5" x14ac:dyDescent="0.2">
      <c r="A19">
        <v>15</v>
      </c>
      <c r="B19">
        <v>33</v>
      </c>
      <c r="C19">
        <v>190</v>
      </c>
      <c r="D19">
        <v>96</v>
      </c>
      <c r="E19">
        <v>15</v>
      </c>
    </row>
    <row r="20" spans="1:5" x14ac:dyDescent="0.2">
      <c r="A20">
        <v>16</v>
      </c>
      <c r="B20">
        <v>35</v>
      </c>
      <c r="C20">
        <v>200</v>
      </c>
      <c r="D20">
        <v>102</v>
      </c>
      <c r="E20">
        <v>16</v>
      </c>
    </row>
    <row r="21" spans="1:5" x14ac:dyDescent="0.2">
      <c r="A21">
        <v>17</v>
      </c>
      <c r="B21">
        <v>37</v>
      </c>
      <c r="C21">
        <v>210</v>
      </c>
      <c r="D21">
        <v>108</v>
      </c>
      <c r="E21">
        <v>17</v>
      </c>
    </row>
    <row r="22" spans="1:5" x14ac:dyDescent="0.2">
      <c r="A22">
        <v>18</v>
      </c>
      <c r="B22">
        <v>39</v>
      </c>
      <c r="C22">
        <v>220</v>
      </c>
      <c r="D22">
        <v>114</v>
      </c>
      <c r="E22">
        <v>18</v>
      </c>
    </row>
    <row r="23" spans="1:5" x14ac:dyDescent="0.2">
      <c r="A23">
        <v>19</v>
      </c>
      <c r="B23">
        <v>41</v>
      </c>
      <c r="C23">
        <v>230</v>
      </c>
      <c r="D23">
        <v>120</v>
      </c>
      <c r="E23">
        <v>19</v>
      </c>
    </row>
    <row r="24" spans="1:5" x14ac:dyDescent="0.2">
      <c r="A24">
        <v>20</v>
      </c>
      <c r="B24">
        <v>43</v>
      </c>
      <c r="C24">
        <v>240</v>
      </c>
      <c r="D24">
        <v>126</v>
      </c>
      <c r="E24">
        <v>20</v>
      </c>
    </row>
    <row r="25" spans="1:5" x14ac:dyDescent="0.2">
      <c r="A25">
        <v>21</v>
      </c>
      <c r="B25">
        <v>45</v>
      </c>
      <c r="C25">
        <v>250</v>
      </c>
      <c r="D25">
        <v>132</v>
      </c>
      <c r="E25">
        <v>21</v>
      </c>
    </row>
    <row r="26" spans="1:5" x14ac:dyDescent="0.2">
      <c r="A26">
        <v>22</v>
      </c>
      <c r="B26">
        <v>47</v>
      </c>
      <c r="C26">
        <v>260</v>
      </c>
      <c r="D26">
        <v>138</v>
      </c>
      <c r="E26">
        <v>22</v>
      </c>
    </row>
    <row r="27" spans="1:5" x14ac:dyDescent="0.2">
      <c r="A27">
        <v>23</v>
      </c>
      <c r="B27">
        <v>49</v>
      </c>
      <c r="C27">
        <v>270</v>
      </c>
      <c r="D27">
        <v>144</v>
      </c>
      <c r="E27">
        <v>23</v>
      </c>
    </row>
    <row r="28" spans="1:5" x14ac:dyDescent="0.2">
      <c r="A28">
        <v>24</v>
      </c>
      <c r="B28">
        <v>51</v>
      </c>
      <c r="C28">
        <v>280</v>
      </c>
      <c r="D28">
        <v>150</v>
      </c>
      <c r="E28">
        <v>24</v>
      </c>
    </row>
    <row r="29" spans="1:5" x14ac:dyDescent="0.2">
      <c r="A29">
        <v>25</v>
      </c>
      <c r="B29">
        <v>53</v>
      </c>
      <c r="C29">
        <v>290</v>
      </c>
      <c r="D29">
        <v>156</v>
      </c>
      <c r="E29">
        <v>25</v>
      </c>
    </row>
    <row r="30" spans="1:5" x14ac:dyDescent="0.2">
      <c r="A30">
        <v>26</v>
      </c>
      <c r="B30">
        <v>55</v>
      </c>
      <c r="C30">
        <v>300</v>
      </c>
      <c r="D30">
        <v>162</v>
      </c>
      <c r="E30">
        <v>26</v>
      </c>
    </row>
    <row r="31" spans="1:5" x14ac:dyDescent="0.2">
      <c r="A31">
        <v>27</v>
      </c>
      <c r="B31">
        <v>57</v>
      </c>
      <c r="C31">
        <v>310</v>
      </c>
      <c r="D31">
        <v>168</v>
      </c>
      <c r="E31">
        <v>27</v>
      </c>
    </row>
    <row r="32" spans="1:5" x14ac:dyDescent="0.2">
      <c r="A32">
        <v>28</v>
      </c>
      <c r="B32">
        <v>59</v>
      </c>
      <c r="C32">
        <v>320</v>
      </c>
      <c r="D32">
        <v>174</v>
      </c>
      <c r="E32">
        <v>28</v>
      </c>
    </row>
    <row r="33" spans="1:5" x14ac:dyDescent="0.2">
      <c r="A33">
        <v>29</v>
      </c>
      <c r="B33">
        <v>61</v>
      </c>
      <c r="C33">
        <v>330</v>
      </c>
      <c r="D33">
        <v>180</v>
      </c>
      <c r="E33">
        <v>29</v>
      </c>
    </row>
    <row r="34" spans="1:5" x14ac:dyDescent="0.2">
      <c r="A34">
        <v>30</v>
      </c>
      <c r="B34">
        <v>63</v>
      </c>
      <c r="C34">
        <v>340</v>
      </c>
      <c r="D34">
        <v>186</v>
      </c>
      <c r="E34">
        <v>30</v>
      </c>
    </row>
    <row r="35" spans="1:5" x14ac:dyDescent="0.2">
      <c r="A35">
        <v>31</v>
      </c>
      <c r="B35">
        <v>65</v>
      </c>
      <c r="C35">
        <v>350</v>
      </c>
      <c r="D35">
        <v>192</v>
      </c>
      <c r="E35">
        <v>31</v>
      </c>
    </row>
    <row r="36" spans="1:5" x14ac:dyDescent="0.2">
      <c r="A36">
        <v>32</v>
      </c>
      <c r="B36">
        <v>67</v>
      </c>
      <c r="C36">
        <v>360</v>
      </c>
      <c r="D36">
        <v>198</v>
      </c>
      <c r="E36">
        <v>32</v>
      </c>
    </row>
    <row r="37" spans="1:5" x14ac:dyDescent="0.2">
      <c r="A37">
        <v>33</v>
      </c>
      <c r="B37">
        <v>69</v>
      </c>
      <c r="C37">
        <v>370</v>
      </c>
      <c r="D37">
        <v>204</v>
      </c>
      <c r="E37">
        <v>33</v>
      </c>
    </row>
    <row r="38" spans="1:5" x14ac:dyDescent="0.2">
      <c r="A38">
        <v>34</v>
      </c>
      <c r="B38">
        <v>71</v>
      </c>
      <c r="C38">
        <v>380</v>
      </c>
      <c r="D38">
        <v>210</v>
      </c>
      <c r="E38">
        <v>34</v>
      </c>
    </row>
    <row r="39" spans="1:5" x14ac:dyDescent="0.2">
      <c r="A39">
        <v>35</v>
      </c>
      <c r="B39">
        <v>73</v>
      </c>
      <c r="C39">
        <v>390</v>
      </c>
      <c r="D39">
        <v>216</v>
      </c>
      <c r="E39">
        <v>35</v>
      </c>
    </row>
    <row r="40" spans="1:5" x14ac:dyDescent="0.2">
      <c r="A40">
        <v>36</v>
      </c>
      <c r="B40">
        <v>75</v>
      </c>
      <c r="C40">
        <v>400</v>
      </c>
      <c r="D40">
        <v>222</v>
      </c>
      <c r="E40">
        <v>36</v>
      </c>
    </row>
    <row r="41" spans="1:5" x14ac:dyDescent="0.2">
      <c r="A41">
        <v>37</v>
      </c>
      <c r="B41">
        <v>77</v>
      </c>
      <c r="C41">
        <v>410</v>
      </c>
      <c r="D41">
        <v>228</v>
      </c>
      <c r="E41">
        <v>37</v>
      </c>
    </row>
    <row r="42" spans="1:5" x14ac:dyDescent="0.2">
      <c r="A42">
        <v>38</v>
      </c>
      <c r="B42">
        <v>79</v>
      </c>
      <c r="C42">
        <v>420</v>
      </c>
      <c r="D42">
        <v>234</v>
      </c>
      <c r="E42">
        <v>38</v>
      </c>
    </row>
    <row r="43" spans="1:5" x14ac:dyDescent="0.2">
      <c r="A43">
        <v>39</v>
      </c>
      <c r="B43">
        <v>81</v>
      </c>
      <c r="C43">
        <v>430</v>
      </c>
      <c r="D43">
        <v>240</v>
      </c>
      <c r="E43">
        <v>39</v>
      </c>
    </row>
    <row r="44" spans="1:5" x14ac:dyDescent="0.2">
      <c r="A44">
        <v>40</v>
      </c>
      <c r="B44">
        <v>83</v>
      </c>
      <c r="C44">
        <v>440</v>
      </c>
      <c r="D44">
        <v>246</v>
      </c>
      <c r="E44">
        <v>40</v>
      </c>
    </row>
    <row r="45" spans="1:5" x14ac:dyDescent="0.2">
      <c r="A45">
        <v>41</v>
      </c>
      <c r="B45">
        <v>85</v>
      </c>
      <c r="C45">
        <v>450</v>
      </c>
      <c r="D45">
        <v>252</v>
      </c>
      <c r="E45">
        <v>41</v>
      </c>
    </row>
    <row r="46" spans="1:5" x14ac:dyDescent="0.2">
      <c r="A46">
        <v>42</v>
      </c>
      <c r="B46">
        <v>87</v>
      </c>
      <c r="C46">
        <v>460</v>
      </c>
      <c r="D46">
        <v>258</v>
      </c>
      <c r="E46">
        <v>42</v>
      </c>
    </row>
    <row r="47" spans="1:5" x14ac:dyDescent="0.2">
      <c r="A47">
        <v>43</v>
      </c>
      <c r="B47">
        <v>89</v>
      </c>
      <c r="C47">
        <v>470</v>
      </c>
      <c r="D47">
        <v>264</v>
      </c>
      <c r="E47">
        <v>43</v>
      </c>
    </row>
    <row r="48" spans="1:5" x14ac:dyDescent="0.2">
      <c r="A48">
        <v>44</v>
      </c>
      <c r="B48">
        <v>91</v>
      </c>
      <c r="C48">
        <v>480</v>
      </c>
      <c r="D48">
        <v>270</v>
      </c>
      <c r="E48">
        <v>44</v>
      </c>
    </row>
    <row r="49" spans="1:5" x14ac:dyDescent="0.2">
      <c r="A49">
        <v>45</v>
      </c>
      <c r="B49">
        <v>93</v>
      </c>
      <c r="C49">
        <v>490</v>
      </c>
      <c r="D49">
        <v>276</v>
      </c>
      <c r="E49">
        <v>45</v>
      </c>
    </row>
    <row r="50" spans="1:5" x14ac:dyDescent="0.2">
      <c r="A50">
        <v>46</v>
      </c>
      <c r="B50">
        <v>95</v>
      </c>
      <c r="C50">
        <v>500</v>
      </c>
      <c r="D50">
        <v>282</v>
      </c>
      <c r="E50">
        <v>46</v>
      </c>
    </row>
    <row r="51" spans="1:5" x14ac:dyDescent="0.2">
      <c r="A51">
        <v>47</v>
      </c>
      <c r="B51">
        <v>97</v>
      </c>
      <c r="C51">
        <v>510</v>
      </c>
      <c r="D51">
        <v>288</v>
      </c>
      <c r="E51">
        <v>47</v>
      </c>
    </row>
    <row r="52" spans="1:5" x14ac:dyDescent="0.2">
      <c r="A52">
        <v>48</v>
      </c>
      <c r="B52">
        <v>99</v>
      </c>
      <c r="C52">
        <v>520</v>
      </c>
      <c r="D52">
        <v>294</v>
      </c>
      <c r="E52">
        <v>48</v>
      </c>
    </row>
    <row r="53" spans="1:5" x14ac:dyDescent="0.2">
      <c r="A53">
        <v>49</v>
      </c>
      <c r="B53">
        <v>101</v>
      </c>
      <c r="C53">
        <v>530</v>
      </c>
      <c r="D53">
        <v>300</v>
      </c>
      <c r="E53">
        <v>49</v>
      </c>
    </row>
    <row r="54" spans="1:5" x14ac:dyDescent="0.2">
      <c r="A54">
        <v>50</v>
      </c>
      <c r="B54">
        <v>103</v>
      </c>
      <c r="C54">
        <v>540</v>
      </c>
      <c r="D54">
        <v>306</v>
      </c>
      <c r="E54">
        <v>50</v>
      </c>
    </row>
  </sheetData>
  <phoneticPr fontId="1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38"/>
  <sheetViews>
    <sheetView workbookViewId="0">
      <selection activeCell="N10" sqref="N10"/>
    </sheetView>
  </sheetViews>
  <sheetFormatPr defaultColWidth="9" defaultRowHeight="14.25" x14ac:dyDescent="0.2"/>
  <cols>
    <col min="20" max="26" width="10.875" customWidth="1"/>
    <col min="29" max="29" width="12.75" customWidth="1"/>
    <col min="41" max="41" width="18.375" customWidth="1"/>
  </cols>
  <sheetData>
    <row r="1" spans="1:52" x14ac:dyDescent="0.2"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B1" s="19" t="s">
        <v>150</v>
      </c>
      <c r="AH1" t="s">
        <v>151</v>
      </c>
      <c r="AI1" t="s">
        <v>152</v>
      </c>
    </row>
    <row r="4" spans="1:52" x14ac:dyDescent="0.2">
      <c r="A4" t="s">
        <v>1</v>
      </c>
      <c r="B4" t="s">
        <v>153</v>
      </c>
      <c r="C4" t="s">
        <v>154</v>
      </c>
      <c r="D4" t="s">
        <v>155</v>
      </c>
      <c r="E4" s="15" t="s">
        <v>36</v>
      </c>
      <c r="F4" s="15" t="s">
        <v>37</v>
      </c>
      <c r="G4" s="15" t="s">
        <v>38</v>
      </c>
      <c r="H4" s="15" t="s">
        <v>39</v>
      </c>
      <c r="I4" s="15" t="s">
        <v>40</v>
      </c>
      <c r="J4" s="15" t="s">
        <v>41</v>
      </c>
      <c r="K4" s="15" t="s">
        <v>42</v>
      </c>
      <c r="M4" t="s">
        <v>2</v>
      </c>
      <c r="N4" t="s">
        <v>154</v>
      </c>
      <c r="O4" t="s">
        <v>25</v>
      </c>
      <c r="P4" t="s">
        <v>31</v>
      </c>
      <c r="Q4" t="s">
        <v>32</v>
      </c>
      <c r="R4" t="s">
        <v>33</v>
      </c>
      <c r="S4" t="s">
        <v>34</v>
      </c>
      <c r="T4" s="26" t="s">
        <v>156</v>
      </c>
      <c r="U4" t="s">
        <v>35</v>
      </c>
      <c r="V4" s="15" t="s">
        <v>36</v>
      </c>
      <c r="W4" s="15" t="s">
        <v>37</v>
      </c>
      <c r="X4" s="15" t="s">
        <v>39</v>
      </c>
      <c r="Y4" s="15" t="s">
        <v>41</v>
      </c>
      <c r="Z4" s="15" t="s">
        <v>42</v>
      </c>
      <c r="AB4" t="s">
        <v>157</v>
      </c>
      <c r="AC4" t="s">
        <v>158</v>
      </c>
      <c r="AE4" t="s">
        <v>159</v>
      </c>
      <c r="AF4" s="18">
        <v>1</v>
      </c>
      <c r="AG4" s="18">
        <v>2</v>
      </c>
      <c r="AH4" s="18">
        <v>3</v>
      </c>
      <c r="AI4" s="18">
        <v>4</v>
      </c>
      <c r="AK4" t="s">
        <v>159</v>
      </c>
      <c r="AL4" s="18">
        <v>1</v>
      </c>
      <c r="AM4" s="18">
        <v>2</v>
      </c>
      <c r="AN4" s="18">
        <v>3</v>
      </c>
      <c r="AO4" s="18">
        <v>4</v>
      </c>
      <c r="AQ4" t="s">
        <v>308</v>
      </c>
      <c r="AR4" t="s">
        <v>309</v>
      </c>
      <c r="AW4">
        <v>0</v>
      </c>
      <c r="AY4">
        <v>0</v>
      </c>
    </row>
    <row r="5" spans="1:52" x14ac:dyDescent="0.2">
      <c r="A5">
        <v>1</v>
      </c>
      <c r="B5">
        <v>0.5</v>
      </c>
      <c r="C5" t="s">
        <v>160</v>
      </c>
      <c r="D5" t="s">
        <v>161</v>
      </c>
      <c r="E5">
        <v>100</v>
      </c>
      <c r="F5">
        <v>100</v>
      </c>
      <c r="G5">
        <v>100</v>
      </c>
      <c r="H5">
        <v>100</v>
      </c>
      <c r="I5">
        <v>120</v>
      </c>
      <c r="J5">
        <v>100</v>
      </c>
      <c r="K5">
        <v>100</v>
      </c>
      <c r="M5">
        <v>11</v>
      </c>
      <c r="N5" s="16" t="s">
        <v>162</v>
      </c>
      <c r="O5" s="16" t="s">
        <v>163</v>
      </c>
      <c r="P5">
        <v>1</v>
      </c>
      <c r="Q5">
        <v>0</v>
      </c>
      <c r="R5">
        <v>0</v>
      </c>
      <c r="S5">
        <v>0</v>
      </c>
      <c r="T5">
        <v>1</v>
      </c>
      <c r="U5">
        <v>2</v>
      </c>
      <c r="V5" s="13">
        <v>0.1</v>
      </c>
      <c r="W5" s="13">
        <v>200</v>
      </c>
      <c r="X5">
        <v>0</v>
      </c>
      <c r="Y5">
        <v>0</v>
      </c>
      <c r="Z5">
        <v>0</v>
      </c>
      <c r="AB5">
        <v>1</v>
      </c>
      <c r="AC5" t="s">
        <v>311</v>
      </c>
      <c r="AE5" s="18">
        <v>2</v>
      </c>
      <c r="AF5" t="s">
        <v>164</v>
      </c>
      <c r="AG5" t="s">
        <v>164</v>
      </c>
      <c r="AH5" s="16" t="s">
        <v>164</v>
      </c>
      <c r="AI5" t="s">
        <v>165</v>
      </c>
      <c r="AK5" s="18">
        <v>2</v>
      </c>
      <c r="AL5" s="3" t="s">
        <v>166</v>
      </c>
      <c r="AM5" s="3" t="s">
        <v>166</v>
      </c>
      <c r="AN5" s="3" t="s">
        <v>166</v>
      </c>
      <c r="AO5" s="3" t="s">
        <v>167</v>
      </c>
      <c r="AQ5" s="18">
        <v>2</v>
      </c>
      <c r="AR5">
        <v>2</v>
      </c>
      <c r="AT5">
        <v>1</v>
      </c>
      <c r="AU5" t="s">
        <v>311</v>
      </c>
      <c r="AW5">
        <v>1</v>
      </c>
      <c r="AX5" s="14" t="s">
        <v>4</v>
      </c>
      <c r="AY5">
        <v>1</v>
      </c>
      <c r="AZ5" t="str">
        <f>VLOOKUP(AY5,$AT$5:$AU$22,2,0)</f>
        <v>攻击</v>
      </c>
    </row>
    <row r="6" spans="1:52" x14ac:dyDescent="0.2">
      <c r="A6">
        <v>2</v>
      </c>
      <c r="B6">
        <v>1</v>
      </c>
      <c r="C6" t="s">
        <v>168</v>
      </c>
      <c r="D6" t="s">
        <v>169</v>
      </c>
      <c r="E6">
        <v>150</v>
      </c>
      <c r="F6">
        <v>110</v>
      </c>
      <c r="G6">
        <v>120</v>
      </c>
      <c r="H6">
        <v>120</v>
      </c>
      <c r="I6">
        <v>140</v>
      </c>
      <c r="J6">
        <v>130</v>
      </c>
      <c r="K6">
        <v>100</v>
      </c>
      <c r="M6">
        <v>12</v>
      </c>
      <c r="N6" s="16" t="s">
        <v>170</v>
      </c>
      <c r="O6" s="16" t="s">
        <v>171</v>
      </c>
      <c r="P6">
        <v>1</v>
      </c>
      <c r="Q6">
        <v>0</v>
      </c>
      <c r="R6">
        <v>0</v>
      </c>
      <c r="S6">
        <v>0</v>
      </c>
      <c r="T6">
        <v>1.2</v>
      </c>
      <c r="U6">
        <v>1</v>
      </c>
      <c r="V6">
        <v>0</v>
      </c>
      <c r="W6" s="13">
        <v>600</v>
      </c>
      <c r="X6">
        <v>0</v>
      </c>
      <c r="Y6" s="13">
        <v>30</v>
      </c>
      <c r="Z6" s="13">
        <v>0</v>
      </c>
      <c r="AB6">
        <v>2</v>
      </c>
      <c r="AC6" t="s">
        <v>312</v>
      </c>
      <c r="AE6" s="18">
        <v>4</v>
      </c>
      <c r="AF6" t="s">
        <v>172</v>
      </c>
      <c r="AG6" t="s">
        <v>172</v>
      </c>
      <c r="AH6" s="16" t="s">
        <v>172</v>
      </c>
      <c r="AI6" t="s">
        <v>173</v>
      </c>
      <c r="AK6" s="18">
        <v>4</v>
      </c>
      <c r="AL6" s="3" t="s">
        <v>174</v>
      </c>
      <c r="AM6" s="3" t="s">
        <v>174</v>
      </c>
      <c r="AN6" s="3" t="s">
        <v>174</v>
      </c>
      <c r="AO6" s="3" t="s">
        <v>175</v>
      </c>
      <c r="AQ6" s="18">
        <v>4</v>
      </c>
      <c r="AR6">
        <v>4</v>
      </c>
      <c r="AT6">
        <v>2</v>
      </c>
      <c r="AU6" t="s">
        <v>312</v>
      </c>
      <c r="AW6">
        <v>2</v>
      </c>
      <c r="AX6" s="14" t="s">
        <v>7</v>
      </c>
      <c r="AY6">
        <v>2</v>
      </c>
      <c r="AZ6" t="str">
        <f t="shared" ref="AZ6:AZ30" si="0">VLOOKUP(AY6,$AT$5:$AU$22,2,0)</f>
        <v>防御</v>
      </c>
    </row>
    <row r="7" spans="1:52" x14ac:dyDescent="0.2">
      <c r="A7">
        <v>3</v>
      </c>
      <c r="B7">
        <v>1.5</v>
      </c>
      <c r="C7" t="s">
        <v>176</v>
      </c>
      <c r="D7" t="s">
        <v>177</v>
      </c>
      <c r="E7">
        <v>200</v>
      </c>
      <c r="F7">
        <v>120</v>
      </c>
      <c r="G7">
        <v>140</v>
      </c>
      <c r="H7">
        <v>140</v>
      </c>
      <c r="I7">
        <v>160</v>
      </c>
      <c r="J7">
        <v>160</v>
      </c>
      <c r="K7">
        <v>100</v>
      </c>
      <c r="M7">
        <v>13</v>
      </c>
      <c r="N7" s="16" t="s">
        <v>178</v>
      </c>
      <c r="O7" s="16" t="s">
        <v>179</v>
      </c>
      <c r="P7">
        <v>1</v>
      </c>
      <c r="Q7">
        <v>0</v>
      </c>
      <c r="R7">
        <v>0</v>
      </c>
      <c r="S7">
        <v>0</v>
      </c>
      <c r="T7">
        <v>1.1000000000000001</v>
      </c>
      <c r="U7">
        <v>1.75</v>
      </c>
      <c r="V7">
        <v>0</v>
      </c>
      <c r="W7">
        <v>0</v>
      </c>
      <c r="X7" s="13">
        <v>40</v>
      </c>
      <c r="Y7">
        <v>0</v>
      </c>
      <c r="Z7">
        <v>0</v>
      </c>
      <c r="AB7">
        <v>3</v>
      </c>
      <c r="AC7" t="s">
        <v>313</v>
      </c>
      <c r="AE7" s="18">
        <v>6</v>
      </c>
      <c r="AF7" t="s">
        <v>180</v>
      </c>
      <c r="AG7" t="s">
        <v>180</v>
      </c>
      <c r="AH7" s="16" t="s">
        <v>180</v>
      </c>
      <c r="AI7" t="s">
        <v>181</v>
      </c>
      <c r="AK7" s="18">
        <v>6</v>
      </c>
      <c r="AL7" s="3" t="s">
        <v>182</v>
      </c>
      <c r="AM7" s="3" t="s">
        <v>182</v>
      </c>
      <c r="AN7" s="3" t="s">
        <v>182</v>
      </c>
      <c r="AO7" s="3" t="s">
        <v>183</v>
      </c>
      <c r="AQ7" s="18">
        <v>6</v>
      </c>
      <c r="AR7">
        <v>6</v>
      </c>
      <c r="AT7">
        <v>3</v>
      </c>
      <c r="AU7" t="s">
        <v>313</v>
      </c>
      <c r="AW7">
        <v>3</v>
      </c>
      <c r="AX7" s="14" t="s">
        <v>5</v>
      </c>
      <c r="AY7">
        <v>3</v>
      </c>
      <c r="AZ7" t="str">
        <f t="shared" si="0"/>
        <v>生命</v>
      </c>
    </row>
    <row r="8" spans="1:52" x14ac:dyDescent="0.2">
      <c r="A8">
        <v>4</v>
      </c>
      <c r="B8">
        <v>2</v>
      </c>
      <c r="C8" t="s">
        <v>184</v>
      </c>
      <c r="D8" t="s">
        <v>185</v>
      </c>
      <c r="E8">
        <v>350</v>
      </c>
      <c r="F8">
        <v>140</v>
      </c>
      <c r="G8">
        <v>180</v>
      </c>
      <c r="H8">
        <v>180</v>
      </c>
      <c r="I8">
        <v>180</v>
      </c>
      <c r="J8">
        <v>200</v>
      </c>
      <c r="K8">
        <v>100</v>
      </c>
      <c r="M8">
        <v>2</v>
      </c>
      <c r="N8" s="16" t="s">
        <v>186</v>
      </c>
      <c r="O8" s="16" t="s">
        <v>187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B8">
        <v>4</v>
      </c>
      <c r="AC8" t="s">
        <v>314</v>
      </c>
      <c r="AE8" s="18">
        <v>8</v>
      </c>
      <c r="AF8" t="s">
        <v>188</v>
      </c>
      <c r="AG8" t="s">
        <v>188</v>
      </c>
      <c r="AH8" s="16" t="s">
        <v>188</v>
      </c>
      <c r="AI8" t="s">
        <v>189</v>
      </c>
      <c r="AK8" s="18">
        <v>8</v>
      </c>
      <c r="AL8" s="3" t="s">
        <v>190</v>
      </c>
      <c r="AM8" s="3" t="s">
        <v>190</v>
      </c>
      <c r="AN8" s="3" t="s">
        <v>190</v>
      </c>
      <c r="AO8" s="3" t="s">
        <v>191</v>
      </c>
      <c r="AQ8" s="18">
        <v>8</v>
      </c>
      <c r="AR8">
        <v>8</v>
      </c>
      <c r="AT8">
        <v>4</v>
      </c>
      <c r="AU8" t="s">
        <v>314</v>
      </c>
      <c r="AW8">
        <v>4</v>
      </c>
      <c r="AX8" s="14" t="s">
        <v>119</v>
      </c>
      <c r="AY8">
        <v>4</v>
      </c>
      <c r="AZ8" t="str">
        <f t="shared" si="0"/>
        <v>魔法</v>
      </c>
    </row>
    <row r="9" spans="1:52" x14ac:dyDescent="0.2">
      <c r="M9">
        <v>3</v>
      </c>
      <c r="N9" s="16" t="s">
        <v>192</v>
      </c>
      <c r="O9" s="16" t="s">
        <v>193</v>
      </c>
      <c r="P9">
        <v>0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B9">
        <v>5</v>
      </c>
      <c r="AC9" t="s">
        <v>315</v>
      </c>
      <c r="AE9" s="18">
        <v>10</v>
      </c>
      <c r="AF9" t="s">
        <v>194</v>
      </c>
      <c r="AG9" t="s">
        <v>194</v>
      </c>
      <c r="AH9" s="16" t="s">
        <v>194</v>
      </c>
      <c r="AI9" t="s">
        <v>195</v>
      </c>
      <c r="AK9" s="18">
        <v>10</v>
      </c>
      <c r="AL9" s="3" t="s">
        <v>196</v>
      </c>
      <c r="AM9" s="3" t="s">
        <v>196</v>
      </c>
      <c r="AN9" s="3" t="s">
        <v>196</v>
      </c>
      <c r="AO9" s="3" t="s">
        <v>197</v>
      </c>
      <c r="AQ9" s="18">
        <v>10</v>
      </c>
      <c r="AR9">
        <v>2</v>
      </c>
      <c r="AT9">
        <v>5</v>
      </c>
      <c r="AU9" t="s">
        <v>315</v>
      </c>
      <c r="AW9">
        <v>5</v>
      </c>
      <c r="AX9" s="14" t="s">
        <v>120</v>
      </c>
      <c r="AY9">
        <v>8</v>
      </c>
      <c r="AZ9" t="str">
        <f t="shared" si="0"/>
        <v>移动速度</v>
      </c>
    </row>
    <row r="10" spans="1:52" x14ac:dyDescent="0.2">
      <c r="M10">
        <v>4</v>
      </c>
      <c r="N10" s="62" t="s">
        <v>330</v>
      </c>
      <c r="O10" s="62" t="s">
        <v>331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B10">
        <v>6</v>
      </c>
      <c r="AC10" t="s">
        <v>316</v>
      </c>
      <c r="AE10" s="18">
        <v>12</v>
      </c>
      <c r="AF10" t="s">
        <v>198</v>
      </c>
      <c r="AG10" t="s">
        <v>198</v>
      </c>
      <c r="AH10" s="16" t="s">
        <v>198</v>
      </c>
      <c r="AI10" t="s">
        <v>199</v>
      </c>
      <c r="AK10" s="18">
        <v>12</v>
      </c>
      <c r="AL10" s="3" t="s">
        <v>200</v>
      </c>
      <c r="AM10" s="3" t="s">
        <v>200</v>
      </c>
      <c r="AN10" s="3" t="s">
        <v>200</v>
      </c>
      <c r="AO10" s="3" t="s">
        <v>201</v>
      </c>
      <c r="AQ10" s="18">
        <v>12</v>
      </c>
      <c r="AR10">
        <v>4</v>
      </c>
      <c r="AT10">
        <v>6</v>
      </c>
      <c r="AU10" t="s">
        <v>316</v>
      </c>
      <c r="AW10">
        <v>6</v>
      </c>
      <c r="AX10" s="14" t="s">
        <v>8</v>
      </c>
      <c r="AY10">
        <v>9</v>
      </c>
      <c r="AZ10" t="str">
        <f t="shared" si="0"/>
        <v>攻击速度</v>
      </c>
    </row>
    <row r="11" spans="1:52" x14ac:dyDescent="0.2">
      <c r="AB11">
        <v>7</v>
      </c>
      <c r="AC11" t="s">
        <v>317</v>
      </c>
      <c r="AE11" s="18">
        <v>14</v>
      </c>
      <c r="AF11" t="s">
        <v>202</v>
      </c>
      <c r="AG11" t="s">
        <v>202</v>
      </c>
      <c r="AH11" s="16" t="s">
        <v>202</v>
      </c>
      <c r="AI11" t="s">
        <v>203</v>
      </c>
      <c r="AK11" s="18">
        <v>14</v>
      </c>
      <c r="AL11" s="3" t="s">
        <v>204</v>
      </c>
      <c r="AM11" s="3" t="s">
        <v>204</v>
      </c>
      <c r="AN11" s="3" t="s">
        <v>204</v>
      </c>
      <c r="AO11" s="3" t="s">
        <v>205</v>
      </c>
      <c r="AQ11" s="18">
        <v>14</v>
      </c>
      <c r="AR11">
        <v>6</v>
      </c>
      <c r="AT11">
        <v>7</v>
      </c>
      <c r="AU11" t="s">
        <v>317</v>
      </c>
      <c r="AW11">
        <v>7</v>
      </c>
      <c r="AX11" s="14" t="s">
        <v>121</v>
      </c>
      <c r="AY11">
        <v>5</v>
      </c>
      <c r="AZ11" t="str">
        <f t="shared" si="0"/>
        <v>暴击率</v>
      </c>
    </row>
    <row r="12" spans="1:52" x14ac:dyDescent="0.2">
      <c r="AB12">
        <v>8</v>
      </c>
      <c r="AC12" t="s">
        <v>318</v>
      </c>
      <c r="AE12" s="18">
        <v>16</v>
      </c>
      <c r="AF12" t="s">
        <v>206</v>
      </c>
      <c r="AG12" t="s">
        <v>206</v>
      </c>
      <c r="AH12" s="16" t="s">
        <v>206</v>
      </c>
      <c r="AI12" t="s">
        <v>207</v>
      </c>
      <c r="AK12" s="18">
        <v>16</v>
      </c>
      <c r="AL12" s="3" t="s">
        <v>208</v>
      </c>
      <c r="AM12" s="3" t="s">
        <v>208</v>
      </c>
      <c r="AN12" s="3" t="s">
        <v>208</v>
      </c>
      <c r="AO12" s="3" t="s">
        <v>209</v>
      </c>
      <c r="AQ12" s="18">
        <v>16</v>
      </c>
      <c r="AR12">
        <v>8</v>
      </c>
      <c r="AT12">
        <v>8</v>
      </c>
      <c r="AU12" t="s">
        <v>318</v>
      </c>
      <c r="AW12">
        <v>8</v>
      </c>
      <c r="AX12" s="14" t="s">
        <v>122</v>
      </c>
      <c r="AY12">
        <v>6</v>
      </c>
      <c r="AZ12" t="str">
        <f t="shared" si="0"/>
        <v>闪避率</v>
      </c>
    </row>
    <row r="13" spans="1:52" x14ac:dyDescent="0.2">
      <c r="AB13">
        <v>9</v>
      </c>
      <c r="AC13" t="s">
        <v>319</v>
      </c>
      <c r="AE13" s="18">
        <v>18</v>
      </c>
      <c r="AF13" t="s">
        <v>210</v>
      </c>
      <c r="AG13" t="s">
        <v>210</v>
      </c>
      <c r="AH13" s="16" t="s">
        <v>210</v>
      </c>
      <c r="AI13" t="s">
        <v>211</v>
      </c>
      <c r="AK13" s="18">
        <v>18</v>
      </c>
      <c r="AL13" s="3" t="s">
        <v>212</v>
      </c>
      <c r="AM13" s="3" t="s">
        <v>212</v>
      </c>
      <c r="AN13" s="3" t="s">
        <v>212</v>
      </c>
      <c r="AO13" s="3" t="s">
        <v>213</v>
      </c>
      <c r="AQ13" s="18">
        <v>18</v>
      </c>
      <c r="AR13">
        <v>2</v>
      </c>
      <c r="AT13">
        <v>9</v>
      </c>
      <c r="AU13" t="s">
        <v>319</v>
      </c>
      <c r="AW13">
        <v>9</v>
      </c>
      <c r="AX13" s="14" t="s">
        <v>123</v>
      </c>
      <c r="AY13">
        <v>7</v>
      </c>
      <c r="AZ13" t="str">
        <f t="shared" si="0"/>
        <v>暴击伤害</v>
      </c>
    </row>
    <row r="14" spans="1:52" x14ac:dyDescent="0.2">
      <c r="AB14">
        <v>10</v>
      </c>
      <c r="AC14" t="s">
        <v>320</v>
      </c>
      <c r="AE14" s="18">
        <v>20</v>
      </c>
      <c r="AF14" t="s">
        <v>214</v>
      </c>
      <c r="AG14" t="s">
        <v>214</v>
      </c>
      <c r="AH14" s="16" t="s">
        <v>214</v>
      </c>
      <c r="AI14" t="s">
        <v>215</v>
      </c>
      <c r="AK14" s="18">
        <v>20</v>
      </c>
      <c r="AL14" s="3" t="s">
        <v>216</v>
      </c>
      <c r="AM14" s="3" t="s">
        <v>216</v>
      </c>
      <c r="AN14" s="3" t="s">
        <v>216</v>
      </c>
      <c r="AO14" s="3" t="s">
        <v>217</v>
      </c>
      <c r="AQ14" s="18">
        <v>20</v>
      </c>
      <c r="AR14">
        <v>4</v>
      </c>
      <c r="AT14">
        <v>10</v>
      </c>
      <c r="AU14" t="s">
        <v>320</v>
      </c>
      <c r="AW14">
        <v>10</v>
      </c>
      <c r="AX14" s="15" t="s">
        <v>9</v>
      </c>
      <c r="AY14">
        <v>12</v>
      </c>
      <c r="AZ14" t="str">
        <f t="shared" si="0"/>
        <v>攻击硬直</v>
      </c>
    </row>
    <row r="15" spans="1:52" x14ac:dyDescent="0.2">
      <c r="AB15">
        <v>11</v>
      </c>
      <c r="AC15" t="s">
        <v>321</v>
      </c>
      <c r="AE15" s="18">
        <v>22</v>
      </c>
      <c r="AF15" t="s">
        <v>218</v>
      </c>
      <c r="AG15" t="s">
        <v>218</v>
      </c>
      <c r="AH15" s="16" t="s">
        <v>218</v>
      </c>
      <c r="AI15" t="s">
        <v>219</v>
      </c>
      <c r="AK15" s="18">
        <v>22</v>
      </c>
      <c r="AL15" s="3" t="s">
        <v>220</v>
      </c>
      <c r="AM15" s="3" t="s">
        <v>220</v>
      </c>
      <c r="AN15" s="3" t="s">
        <v>220</v>
      </c>
      <c r="AO15" s="3" t="s">
        <v>221</v>
      </c>
      <c r="AQ15" s="18">
        <v>22</v>
      </c>
      <c r="AR15">
        <v>6</v>
      </c>
      <c r="AT15">
        <v>11</v>
      </c>
      <c r="AU15" t="s">
        <v>321</v>
      </c>
      <c r="AW15">
        <v>11</v>
      </c>
      <c r="AX15" s="15" t="s">
        <v>10</v>
      </c>
      <c r="AZ15" t="e">
        <f t="shared" si="0"/>
        <v>#N/A</v>
      </c>
    </row>
    <row r="16" spans="1:52" x14ac:dyDescent="0.2">
      <c r="AB16">
        <v>12</v>
      </c>
      <c r="AC16" t="s">
        <v>322</v>
      </c>
      <c r="AE16" s="18">
        <v>24</v>
      </c>
      <c r="AF16" t="s">
        <v>222</v>
      </c>
      <c r="AG16" t="s">
        <v>222</v>
      </c>
      <c r="AH16" s="16" t="s">
        <v>222</v>
      </c>
      <c r="AI16" t="s">
        <v>223</v>
      </c>
      <c r="AK16" s="18">
        <v>24</v>
      </c>
      <c r="AL16" s="3" t="s">
        <v>224</v>
      </c>
      <c r="AM16" s="3" t="s">
        <v>224</v>
      </c>
      <c r="AN16" s="3" t="s">
        <v>224</v>
      </c>
      <c r="AO16" s="3" t="s">
        <v>225</v>
      </c>
      <c r="AQ16" s="18">
        <v>24</v>
      </c>
      <c r="AR16">
        <v>8</v>
      </c>
      <c r="AT16">
        <v>12</v>
      </c>
      <c r="AU16" t="s">
        <v>322</v>
      </c>
      <c r="AW16">
        <v>12</v>
      </c>
      <c r="AX16" s="15" t="s">
        <v>11</v>
      </c>
      <c r="AZ16" t="e">
        <f t="shared" si="0"/>
        <v>#N/A</v>
      </c>
    </row>
    <row r="17" spans="28:52" x14ac:dyDescent="0.2">
      <c r="AB17">
        <v>13</v>
      </c>
      <c r="AC17" t="s">
        <v>323</v>
      </c>
      <c r="AE17" s="18">
        <v>26</v>
      </c>
      <c r="AF17" t="s">
        <v>226</v>
      </c>
      <c r="AG17" t="s">
        <v>226</v>
      </c>
      <c r="AH17" s="14" t="s">
        <v>226</v>
      </c>
      <c r="AI17" t="s">
        <v>227</v>
      </c>
      <c r="AK17" s="18">
        <v>26</v>
      </c>
      <c r="AL17" s="3" t="s">
        <v>228</v>
      </c>
      <c r="AM17" s="3" t="s">
        <v>228</v>
      </c>
      <c r="AN17" s="3" t="s">
        <v>228</v>
      </c>
      <c r="AO17" s="3" t="s">
        <v>229</v>
      </c>
      <c r="AQ17" s="18">
        <v>26</v>
      </c>
      <c r="AR17">
        <v>2</v>
      </c>
      <c r="AT17">
        <v>13</v>
      </c>
      <c r="AU17" t="s">
        <v>323</v>
      </c>
      <c r="AW17">
        <v>13</v>
      </c>
      <c r="AX17" s="15" t="s">
        <v>12</v>
      </c>
      <c r="AY17">
        <v>11</v>
      </c>
      <c r="AZ17" t="str">
        <f t="shared" si="0"/>
        <v>攻击击退</v>
      </c>
    </row>
    <row r="18" spans="28:52" x14ac:dyDescent="0.2">
      <c r="AB18">
        <v>14</v>
      </c>
      <c r="AC18" t="s">
        <v>324</v>
      </c>
      <c r="AE18" s="18">
        <v>28</v>
      </c>
      <c r="AF18" t="s">
        <v>230</v>
      </c>
      <c r="AG18" t="s">
        <v>230</v>
      </c>
      <c r="AH18" s="14" t="s">
        <v>230</v>
      </c>
      <c r="AI18" t="s">
        <v>231</v>
      </c>
      <c r="AK18" s="18">
        <v>28</v>
      </c>
      <c r="AL18" s="3" t="s">
        <v>232</v>
      </c>
      <c r="AM18" s="3" t="s">
        <v>232</v>
      </c>
      <c r="AN18" s="3" t="s">
        <v>232</v>
      </c>
      <c r="AO18" s="3" t="s">
        <v>233</v>
      </c>
      <c r="AQ18" s="18">
        <v>28</v>
      </c>
      <c r="AR18">
        <v>4</v>
      </c>
      <c r="AT18">
        <v>14</v>
      </c>
      <c r="AU18" t="s">
        <v>324</v>
      </c>
      <c r="AW18">
        <v>14</v>
      </c>
      <c r="AX18" s="15" t="s">
        <v>13</v>
      </c>
      <c r="AZ18" t="e">
        <f t="shared" si="0"/>
        <v>#N/A</v>
      </c>
    </row>
    <row r="19" spans="28:52" x14ac:dyDescent="0.2">
      <c r="AB19">
        <v>15</v>
      </c>
      <c r="AC19" t="s">
        <v>325</v>
      </c>
      <c r="AE19" s="18">
        <v>30</v>
      </c>
      <c r="AF19" t="s">
        <v>234</v>
      </c>
      <c r="AG19" t="s">
        <v>234</v>
      </c>
      <c r="AH19" s="14" t="s">
        <v>234</v>
      </c>
      <c r="AI19" t="s">
        <v>235</v>
      </c>
      <c r="AK19" s="18">
        <v>30</v>
      </c>
      <c r="AL19" s="3" t="s">
        <v>236</v>
      </c>
      <c r="AM19" s="3" t="s">
        <v>236</v>
      </c>
      <c r="AN19" s="3" t="s">
        <v>236</v>
      </c>
      <c r="AO19" s="3" t="s">
        <v>237</v>
      </c>
      <c r="AQ19" s="18">
        <v>30</v>
      </c>
      <c r="AR19">
        <v>6</v>
      </c>
      <c r="AT19">
        <v>15</v>
      </c>
      <c r="AU19" t="s">
        <v>325</v>
      </c>
      <c r="AW19">
        <v>15</v>
      </c>
      <c r="AX19" s="15" t="s">
        <v>124</v>
      </c>
      <c r="AY19">
        <v>13</v>
      </c>
      <c r="AZ19" t="str">
        <f t="shared" si="0"/>
        <v>攻击燃烧</v>
      </c>
    </row>
    <row r="20" spans="28:52" x14ac:dyDescent="0.2">
      <c r="AB20">
        <v>16</v>
      </c>
      <c r="AC20" t="s">
        <v>326</v>
      </c>
      <c r="AE20" s="18">
        <v>32</v>
      </c>
      <c r="AF20" t="s">
        <v>238</v>
      </c>
      <c r="AG20" t="s">
        <v>238</v>
      </c>
      <c r="AH20" s="14" t="s">
        <v>238</v>
      </c>
      <c r="AI20" t="s">
        <v>239</v>
      </c>
      <c r="AK20" s="18">
        <v>32</v>
      </c>
      <c r="AL20" s="3" t="s">
        <v>240</v>
      </c>
      <c r="AM20" s="3" t="s">
        <v>240</v>
      </c>
      <c r="AN20" s="3" t="s">
        <v>240</v>
      </c>
      <c r="AO20" s="3" t="s">
        <v>241</v>
      </c>
      <c r="AQ20" s="18">
        <v>32</v>
      </c>
      <c r="AR20">
        <v>8</v>
      </c>
      <c r="AT20">
        <v>16</v>
      </c>
      <c r="AU20" t="s">
        <v>326</v>
      </c>
      <c r="AW20">
        <v>16</v>
      </c>
      <c r="AX20" s="15" t="s">
        <v>15</v>
      </c>
      <c r="AY20">
        <v>14</v>
      </c>
      <c r="AZ20" t="str">
        <f t="shared" si="0"/>
        <v>攻击冰冻</v>
      </c>
    </row>
    <row r="21" spans="28:52" x14ac:dyDescent="0.2">
      <c r="AB21">
        <v>17</v>
      </c>
      <c r="AC21" t="s">
        <v>327</v>
      </c>
      <c r="AE21" s="18">
        <v>34</v>
      </c>
      <c r="AF21" t="s">
        <v>242</v>
      </c>
      <c r="AG21" t="s">
        <v>242</v>
      </c>
      <c r="AH21" s="14" t="s">
        <v>242</v>
      </c>
      <c r="AI21" t="s">
        <v>243</v>
      </c>
      <c r="AK21" s="18">
        <v>34</v>
      </c>
      <c r="AL21" s="3" t="s">
        <v>244</v>
      </c>
      <c r="AM21" s="3" t="s">
        <v>244</v>
      </c>
      <c r="AN21" s="3" t="s">
        <v>244</v>
      </c>
      <c r="AO21" s="3" t="s">
        <v>245</v>
      </c>
      <c r="AQ21" s="18">
        <v>34</v>
      </c>
      <c r="AR21">
        <v>2</v>
      </c>
      <c r="AT21">
        <v>17</v>
      </c>
      <c r="AU21" t="s">
        <v>327</v>
      </c>
      <c r="AW21" s="27">
        <v>17</v>
      </c>
      <c r="AX21" s="26" t="s">
        <v>125</v>
      </c>
      <c r="AZ21" t="e">
        <f t="shared" si="0"/>
        <v>#N/A</v>
      </c>
    </row>
    <row r="22" spans="28:52" x14ac:dyDescent="0.2">
      <c r="AB22">
        <v>18</v>
      </c>
      <c r="AC22" t="s">
        <v>328</v>
      </c>
      <c r="AE22" s="18">
        <v>36</v>
      </c>
      <c r="AF22" t="s">
        <v>246</v>
      </c>
      <c r="AG22" t="s">
        <v>246</v>
      </c>
      <c r="AH22" s="14" t="s">
        <v>246</v>
      </c>
      <c r="AI22" t="s">
        <v>247</v>
      </c>
      <c r="AK22" s="18">
        <v>36</v>
      </c>
      <c r="AL22" s="3" t="s">
        <v>248</v>
      </c>
      <c r="AM22" s="3" t="s">
        <v>248</v>
      </c>
      <c r="AN22" s="3" t="s">
        <v>248</v>
      </c>
      <c r="AO22" s="3" t="s">
        <v>249</v>
      </c>
      <c r="AQ22" s="18">
        <v>36</v>
      </c>
      <c r="AR22">
        <v>4</v>
      </c>
      <c r="AT22">
        <v>18</v>
      </c>
      <c r="AU22" t="s">
        <v>328</v>
      </c>
      <c r="AW22">
        <v>18</v>
      </c>
      <c r="AX22" s="26" t="s">
        <v>126</v>
      </c>
      <c r="AZ22" t="e">
        <f t="shared" si="0"/>
        <v>#N/A</v>
      </c>
    </row>
    <row r="23" spans="28:52" x14ac:dyDescent="0.2">
      <c r="AE23" s="18">
        <v>38</v>
      </c>
      <c r="AF23" t="s">
        <v>250</v>
      </c>
      <c r="AG23" t="s">
        <v>250</v>
      </c>
      <c r="AH23" s="14" t="s">
        <v>250</v>
      </c>
      <c r="AI23" t="s">
        <v>251</v>
      </c>
      <c r="AK23" s="18">
        <v>38</v>
      </c>
      <c r="AL23" s="3" t="s">
        <v>252</v>
      </c>
      <c r="AM23" s="3" t="s">
        <v>252</v>
      </c>
      <c r="AN23" s="3" t="s">
        <v>252</v>
      </c>
      <c r="AO23" s="3" t="s">
        <v>253</v>
      </c>
      <c r="AQ23" s="18">
        <v>38</v>
      </c>
      <c r="AR23">
        <v>6</v>
      </c>
      <c r="AW23" s="27">
        <v>19</v>
      </c>
      <c r="AX23" s="26" t="s">
        <v>127</v>
      </c>
      <c r="AZ23" t="e">
        <f t="shared" si="0"/>
        <v>#N/A</v>
      </c>
    </row>
    <row r="24" spans="28:52" x14ac:dyDescent="0.2">
      <c r="AE24" s="18">
        <v>40</v>
      </c>
      <c r="AF24" t="s">
        <v>254</v>
      </c>
      <c r="AG24" t="s">
        <v>254</v>
      </c>
      <c r="AH24" s="14" t="s">
        <v>254</v>
      </c>
      <c r="AI24" t="s">
        <v>255</v>
      </c>
      <c r="AK24" s="18">
        <v>40</v>
      </c>
      <c r="AL24" s="3" t="s">
        <v>256</v>
      </c>
      <c r="AM24" s="3" t="s">
        <v>256</v>
      </c>
      <c r="AN24" s="3" t="s">
        <v>256</v>
      </c>
      <c r="AO24" s="3" t="s">
        <v>257</v>
      </c>
      <c r="AQ24" s="18">
        <v>40</v>
      </c>
      <c r="AR24">
        <v>8</v>
      </c>
      <c r="AW24" s="28">
        <v>20</v>
      </c>
      <c r="AX24" s="26" t="s">
        <v>128</v>
      </c>
      <c r="AZ24" t="e">
        <f t="shared" si="0"/>
        <v>#N/A</v>
      </c>
    </row>
    <row r="25" spans="28:52" x14ac:dyDescent="0.2">
      <c r="AE25" s="18">
        <v>42</v>
      </c>
      <c r="AF25" t="s">
        <v>258</v>
      </c>
      <c r="AG25" t="s">
        <v>258</v>
      </c>
      <c r="AH25" s="14" t="s">
        <v>258</v>
      </c>
      <c r="AI25" t="s">
        <v>259</v>
      </c>
      <c r="AK25" s="18">
        <v>42</v>
      </c>
      <c r="AL25" s="3" t="s">
        <v>260</v>
      </c>
      <c r="AM25" s="3" t="s">
        <v>260</v>
      </c>
      <c r="AN25" s="3" t="s">
        <v>260</v>
      </c>
      <c r="AO25" s="3" t="s">
        <v>261</v>
      </c>
      <c r="AQ25" s="18">
        <v>42</v>
      </c>
      <c r="AR25">
        <v>2</v>
      </c>
      <c r="AW25" s="27">
        <v>21</v>
      </c>
      <c r="AX25" s="26" t="s">
        <v>129</v>
      </c>
      <c r="AY25">
        <v>17</v>
      </c>
      <c r="AZ25" t="str">
        <f t="shared" si="0"/>
        <v>BOSS伤害加成</v>
      </c>
    </row>
    <row r="26" spans="28:52" x14ac:dyDescent="0.2">
      <c r="AE26" s="18">
        <v>44</v>
      </c>
      <c r="AF26" t="s">
        <v>262</v>
      </c>
      <c r="AG26" t="s">
        <v>262</v>
      </c>
      <c r="AH26" s="15" t="s">
        <v>262</v>
      </c>
      <c r="AI26" t="s">
        <v>263</v>
      </c>
      <c r="AK26" s="18">
        <v>44</v>
      </c>
      <c r="AL26" s="3" t="s">
        <v>264</v>
      </c>
      <c r="AM26" s="3" t="s">
        <v>264</v>
      </c>
      <c r="AN26" s="3" t="s">
        <v>264</v>
      </c>
      <c r="AO26" s="3" t="s">
        <v>265</v>
      </c>
      <c r="AQ26" s="18">
        <v>44</v>
      </c>
      <c r="AR26">
        <v>4</v>
      </c>
      <c r="AW26" s="28">
        <v>22</v>
      </c>
      <c r="AX26" s="26" t="s">
        <v>130</v>
      </c>
      <c r="AZ26" t="e">
        <f t="shared" si="0"/>
        <v>#N/A</v>
      </c>
    </row>
    <row r="27" spans="28:52" x14ac:dyDescent="0.2">
      <c r="AE27" s="18">
        <v>46</v>
      </c>
      <c r="AF27" t="s">
        <v>266</v>
      </c>
      <c r="AG27" t="s">
        <v>266</v>
      </c>
      <c r="AH27" s="15" t="s">
        <v>266</v>
      </c>
      <c r="AI27" t="s">
        <v>267</v>
      </c>
      <c r="AK27" s="18">
        <v>46</v>
      </c>
      <c r="AL27" s="3" t="s">
        <v>268</v>
      </c>
      <c r="AM27" s="3" t="s">
        <v>268</v>
      </c>
      <c r="AN27" s="3" t="s">
        <v>268</v>
      </c>
      <c r="AO27" s="3" t="s">
        <v>269</v>
      </c>
      <c r="AQ27" s="18">
        <v>46</v>
      </c>
      <c r="AR27">
        <v>6</v>
      </c>
      <c r="AW27" s="27">
        <v>23</v>
      </c>
      <c r="AX27" s="26" t="s">
        <v>131</v>
      </c>
      <c r="AZ27" t="e">
        <f t="shared" si="0"/>
        <v>#N/A</v>
      </c>
    </row>
    <row r="28" spans="28:52" x14ac:dyDescent="0.2">
      <c r="AE28" s="18">
        <v>48</v>
      </c>
      <c r="AF28" t="s">
        <v>270</v>
      </c>
      <c r="AG28" t="s">
        <v>270</v>
      </c>
      <c r="AH28" s="15" t="s">
        <v>270</v>
      </c>
      <c r="AI28" t="s">
        <v>271</v>
      </c>
      <c r="AK28" s="18">
        <v>48</v>
      </c>
      <c r="AL28" s="3" t="s">
        <v>272</v>
      </c>
      <c r="AM28" s="3" t="s">
        <v>272</v>
      </c>
      <c r="AN28" s="3" t="s">
        <v>272</v>
      </c>
      <c r="AO28" s="3" t="s">
        <v>273</v>
      </c>
      <c r="AQ28" s="18">
        <v>48</v>
      </c>
      <c r="AR28">
        <v>8</v>
      </c>
      <c r="AW28" s="28">
        <v>24</v>
      </c>
      <c r="AX28" s="26" t="s">
        <v>132</v>
      </c>
      <c r="AY28">
        <v>18</v>
      </c>
      <c r="AZ28" t="str">
        <f t="shared" si="0"/>
        <v>精英怪伤害加成</v>
      </c>
    </row>
    <row r="29" spans="28:52" x14ac:dyDescent="0.2">
      <c r="AE29" s="18">
        <v>50</v>
      </c>
      <c r="AF29" t="s">
        <v>275</v>
      </c>
      <c r="AG29" t="s">
        <v>275</v>
      </c>
      <c r="AH29" s="15" t="s">
        <v>275</v>
      </c>
      <c r="AI29" t="s">
        <v>276</v>
      </c>
      <c r="AK29" s="18">
        <v>50</v>
      </c>
      <c r="AL29" s="3" t="s">
        <v>277</v>
      </c>
      <c r="AM29" s="3" t="s">
        <v>277</v>
      </c>
      <c r="AN29" s="3" t="s">
        <v>277</v>
      </c>
      <c r="AO29" s="3" t="s">
        <v>278</v>
      </c>
      <c r="AQ29" s="18">
        <v>50</v>
      </c>
      <c r="AR29">
        <v>2</v>
      </c>
      <c r="AW29" s="27">
        <v>25</v>
      </c>
      <c r="AX29" s="26" t="s">
        <v>274</v>
      </c>
      <c r="AZ29" t="e">
        <f t="shared" si="0"/>
        <v>#N/A</v>
      </c>
    </row>
    <row r="30" spans="28:52" x14ac:dyDescent="0.2">
      <c r="AW30" s="28">
        <v>26</v>
      </c>
      <c r="AX30" s="26" t="s">
        <v>279</v>
      </c>
      <c r="AZ30" t="e">
        <f t="shared" si="0"/>
        <v>#N/A</v>
      </c>
    </row>
    <row r="34" spans="38:41" x14ac:dyDescent="0.2">
      <c r="AL34" s="29"/>
      <c r="AM34" s="29"/>
      <c r="AN34" s="29"/>
      <c r="AO34" s="29"/>
    </row>
    <row r="35" spans="38:41" x14ac:dyDescent="0.2">
      <c r="AL35" s="29"/>
      <c r="AM35" s="29"/>
      <c r="AN35" s="29"/>
      <c r="AO35" s="29"/>
    </row>
    <row r="36" spans="38:41" x14ac:dyDescent="0.2">
      <c r="AL36" s="29"/>
      <c r="AM36" s="29"/>
      <c r="AN36" s="29"/>
      <c r="AO36" s="29"/>
    </row>
    <row r="37" spans="38:41" x14ac:dyDescent="0.2">
      <c r="AL37" s="29"/>
      <c r="AM37" s="29"/>
      <c r="AN37" s="29"/>
      <c r="AO37" s="29"/>
    </row>
    <row r="38" spans="38:41" x14ac:dyDescent="0.2">
      <c r="AL38" s="29"/>
      <c r="AM38" s="29"/>
      <c r="AN38" s="29"/>
      <c r="AO38" s="29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"/>
  <sheetViews>
    <sheetView workbookViewId="0">
      <selection activeCell="F9" sqref="F9"/>
    </sheetView>
  </sheetViews>
  <sheetFormatPr defaultColWidth="9" defaultRowHeight="14.25" x14ac:dyDescent="0.2"/>
  <sheetData>
    <row r="1" spans="1:8" x14ac:dyDescent="0.2">
      <c r="C1" s="19" t="s">
        <v>280</v>
      </c>
      <c r="F1" s="19" t="s">
        <v>281</v>
      </c>
    </row>
    <row r="3" spans="1:8" x14ac:dyDescent="0.2">
      <c r="C3" s="60" t="s">
        <v>282</v>
      </c>
      <c r="D3" s="60"/>
      <c r="E3" s="60"/>
      <c r="F3" s="61" t="s">
        <v>283</v>
      </c>
      <c r="G3" s="61"/>
      <c r="H3" s="61"/>
    </row>
    <row r="4" spans="1:8" x14ac:dyDescent="0.2">
      <c r="A4" t="s">
        <v>1</v>
      </c>
      <c r="B4" t="s">
        <v>284</v>
      </c>
      <c r="C4" s="3" t="s">
        <v>285</v>
      </c>
      <c r="D4" s="3" t="s">
        <v>286</v>
      </c>
      <c r="E4" s="3" t="s">
        <v>287</v>
      </c>
      <c r="F4" s="14" t="s">
        <v>285</v>
      </c>
      <c r="G4" s="14" t="s">
        <v>286</v>
      </c>
      <c r="H4" s="14" t="s">
        <v>287</v>
      </c>
    </row>
    <row r="5" spans="1:8" x14ac:dyDescent="0.2">
      <c r="A5" s="20">
        <v>2</v>
      </c>
      <c r="B5" s="21" t="s">
        <v>288</v>
      </c>
      <c r="C5" s="22" t="s">
        <v>289</v>
      </c>
      <c r="D5" s="19" t="s">
        <v>290</v>
      </c>
      <c r="E5" s="19" t="s">
        <v>290</v>
      </c>
      <c r="F5" s="22" t="s">
        <v>289</v>
      </c>
      <c r="G5" s="19" t="s">
        <v>290</v>
      </c>
      <c r="H5" s="19" t="s">
        <v>290</v>
      </c>
    </row>
    <row r="6" spans="1:8" x14ac:dyDescent="0.2">
      <c r="A6" s="15">
        <v>3</v>
      </c>
      <c r="B6" s="23" t="s">
        <v>288</v>
      </c>
      <c r="C6" s="22" t="s">
        <v>289</v>
      </c>
      <c r="D6" s="19" t="s">
        <v>290</v>
      </c>
      <c r="E6" s="19" t="s">
        <v>290</v>
      </c>
      <c r="F6" s="22" t="s">
        <v>289</v>
      </c>
      <c r="G6" s="22" t="s">
        <v>289</v>
      </c>
      <c r="H6" s="19" t="s">
        <v>290</v>
      </c>
    </row>
    <row r="7" spans="1:8" x14ac:dyDescent="0.2">
      <c r="A7" s="15">
        <v>3</v>
      </c>
      <c r="B7" s="23" t="s">
        <v>291</v>
      </c>
      <c r="C7" s="22" t="s">
        <v>289</v>
      </c>
      <c r="D7" s="22" t="s">
        <v>289</v>
      </c>
      <c r="E7" s="19" t="s">
        <v>290</v>
      </c>
      <c r="F7" s="22" t="s">
        <v>289</v>
      </c>
      <c r="G7" s="22" t="s">
        <v>289</v>
      </c>
      <c r="H7" s="19" t="s">
        <v>290</v>
      </c>
    </row>
    <row r="8" spans="1:8" x14ac:dyDescent="0.2">
      <c r="A8" s="24">
        <v>4</v>
      </c>
      <c r="B8" s="25" t="s">
        <v>288</v>
      </c>
      <c r="C8" s="22" t="s">
        <v>289</v>
      </c>
      <c r="D8" s="19" t="s">
        <v>290</v>
      </c>
      <c r="E8" s="19" t="s">
        <v>290</v>
      </c>
      <c r="F8" s="22" t="s">
        <v>289</v>
      </c>
      <c r="G8" s="22" t="s">
        <v>289</v>
      </c>
      <c r="H8" s="22" t="s">
        <v>289</v>
      </c>
    </row>
    <row r="9" spans="1:8" x14ac:dyDescent="0.2">
      <c r="A9" s="24">
        <v>4</v>
      </c>
      <c r="B9" s="25" t="s">
        <v>291</v>
      </c>
      <c r="C9" s="22" t="s">
        <v>289</v>
      </c>
      <c r="D9" s="22" t="s">
        <v>289</v>
      </c>
      <c r="E9" s="19" t="s">
        <v>290</v>
      </c>
      <c r="F9" s="22" t="s">
        <v>289</v>
      </c>
      <c r="G9" s="22" t="s">
        <v>289</v>
      </c>
      <c r="H9" s="22" t="s">
        <v>289</v>
      </c>
    </row>
    <row r="10" spans="1:8" x14ac:dyDescent="0.2">
      <c r="A10" s="24">
        <v>4</v>
      </c>
      <c r="B10" s="25" t="s">
        <v>292</v>
      </c>
      <c r="C10" s="19" t="s">
        <v>290</v>
      </c>
      <c r="D10" s="22" t="s">
        <v>289</v>
      </c>
      <c r="E10" s="22" t="s">
        <v>289</v>
      </c>
      <c r="F10" s="19" t="s">
        <v>290</v>
      </c>
      <c r="G10" s="22" t="s">
        <v>289</v>
      </c>
      <c r="H10" s="22" t="s">
        <v>289</v>
      </c>
    </row>
  </sheetData>
  <mergeCells count="2">
    <mergeCell ref="C3:E3"/>
    <mergeCell ref="F3:H3"/>
  </mergeCells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H55"/>
  <sheetViews>
    <sheetView workbookViewId="0">
      <selection activeCell="D5" sqref="D5:H5"/>
    </sheetView>
  </sheetViews>
  <sheetFormatPr defaultColWidth="9" defaultRowHeight="14.25" x14ac:dyDescent="0.2"/>
  <sheetData>
    <row r="4" spans="1:8" x14ac:dyDescent="0.2">
      <c r="A4" t="s">
        <v>159</v>
      </c>
      <c r="B4" t="s">
        <v>154</v>
      </c>
      <c r="C4" s="15" t="s">
        <v>139</v>
      </c>
      <c r="D4" s="15" t="s">
        <v>140</v>
      </c>
      <c r="E4" s="15" t="s">
        <v>141</v>
      </c>
      <c r="F4" s="16" t="s">
        <v>142</v>
      </c>
      <c r="G4" s="16" t="s">
        <v>143</v>
      </c>
      <c r="H4" s="16" t="s">
        <v>144</v>
      </c>
    </row>
    <row r="5" spans="1:8" x14ac:dyDescent="0.2">
      <c r="A5">
        <v>1</v>
      </c>
      <c r="B5" s="17" t="s">
        <v>43</v>
      </c>
      <c r="D5" t="s">
        <v>293</v>
      </c>
      <c r="E5" t="s">
        <v>293</v>
      </c>
      <c r="F5" t="s">
        <v>293</v>
      </c>
      <c r="G5" t="s">
        <v>293</v>
      </c>
      <c r="H5" t="s">
        <v>293</v>
      </c>
    </row>
    <row r="6" spans="1:8" x14ac:dyDescent="0.2">
      <c r="A6">
        <v>2</v>
      </c>
      <c r="B6" s="18" t="str">
        <f>索引!AH5</f>
        <v>使徒</v>
      </c>
    </row>
    <row r="7" spans="1:8" x14ac:dyDescent="0.2">
      <c r="A7">
        <v>4</v>
      </c>
      <c r="B7" s="18" t="str">
        <f>索引!AH6</f>
        <v>精灵</v>
      </c>
    </row>
    <row r="8" spans="1:8" x14ac:dyDescent="0.2">
      <c r="A8">
        <v>6</v>
      </c>
      <c r="B8" s="18" t="str">
        <f>索引!AH7</f>
        <v>卫士</v>
      </c>
    </row>
    <row r="9" spans="1:8" x14ac:dyDescent="0.2">
      <c r="A9">
        <v>8</v>
      </c>
      <c r="B9" s="18" t="str">
        <f>索引!AH8</f>
        <v>勇士</v>
      </c>
    </row>
    <row r="10" spans="1:8" x14ac:dyDescent="0.2">
      <c r="A10">
        <v>10</v>
      </c>
      <c r="B10" s="18" t="str">
        <f>索引!AH9</f>
        <v>鹰隼</v>
      </c>
    </row>
    <row r="11" spans="1:8" x14ac:dyDescent="0.2">
      <c r="A11">
        <v>12</v>
      </c>
      <c r="B11" s="18" t="str">
        <f>索引!AH10</f>
        <v>狂徒</v>
      </c>
    </row>
    <row r="12" spans="1:8" x14ac:dyDescent="0.2">
      <c r="A12">
        <v>14</v>
      </c>
      <c r="B12" s="18" t="str">
        <f>索引!AH11</f>
        <v>贤者</v>
      </c>
    </row>
    <row r="13" spans="1:8" x14ac:dyDescent="0.2">
      <c r="A13" s="30">
        <v>16</v>
      </c>
      <c r="B13" s="18" t="str">
        <f>索引!AH12</f>
        <v>信徒</v>
      </c>
    </row>
    <row r="14" spans="1:8" x14ac:dyDescent="0.2">
      <c r="A14">
        <v>18</v>
      </c>
      <c r="B14" s="18" t="str">
        <f>索引!AH13</f>
        <v>长老</v>
      </c>
    </row>
    <row r="15" spans="1:8" x14ac:dyDescent="0.2">
      <c r="A15">
        <v>20</v>
      </c>
      <c r="B15" s="18" t="str">
        <f>索引!AH14</f>
        <v>探险家</v>
      </c>
    </row>
    <row r="16" spans="1:8" x14ac:dyDescent="0.2">
      <c r="A16">
        <v>22</v>
      </c>
      <c r="B16" s="18" t="str">
        <f>索引!AH15</f>
        <v>黄蜂</v>
      </c>
    </row>
    <row r="17" spans="1:2" x14ac:dyDescent="0.2">
      <c r="A17">
        <v>24</v>
      </c>
      <c r="B17" s="18" t="str">
        <f>索引!AH16</f>
        <v>征服者</v>
      </c>
    </row>
    <row r="18" spans="1:2" x14ac:dyDescent="0.2">
      <c r="A18">
        <v>26</v>
      </c>
      <c r="B18" s="18" t="str">
        <f>索引!AH17</f>
        <v>梦魇</v>
      </c>
    </row>
    <row r="19" spans="1:2" x14ac:dyDescent="0.2">
      <c r="A19">
        <v>28</v>
      </c>
      <c r="B19" s="18" t="str">
        <f>索引!AH18</f>
        <v>傀儡</v>
      </c>
    </row>
    <row r="20" spans="1:2" x14ac:dyDescent="0.2">
      <c r="A20" s="30">
        <v>30</v>
      </c>
      <c r="B20" s="18" t="str">
        <f>索引!AH19</f>
        <v>领主</v>
      </c>
    </row>
    <row r="21" spans="1:2" x14ac:dyDescent="0.2">
      <c r="A21">
        <v>32</v>
      </c>
      <c r="B21" s="18" t="str">
        <f>索引!AH20</f>
        <v>国王</v>
      </c>
    </row>
    <row r="22" spans="1:2" x14ac:dyDescent="0.2">
      <c r="A22">
        <v>34</v>
      </c>
      <c r="B22" s="18" t="str">
        <f>索引!AH21</f>
        <v>巨人</v>
      </c>
    </row>
    <row r="23" spans="1:2" x14ac:dyDescent="0.2">
      <c r="A23" s="30">
        <v>36</v>
      </c>
      <c r="B23" s="18" t="str">
        <f>索引!AH22</f>
        <v>飞龙</v>
      </c>
    </row>
    <row r="24" spans="1:2" x14ac:dyDescent="0.2">
      <c r="A24">
        <v>38</v>
      </c>
      <c r="B24" s="18" t="str">
        <f>索引!AH23</f>
        <v>巨兽</v>
      </c>
    </row>
    <row r="25" spans="1:2" x14ac:dyDescent="0.2">
      <c r="A25" s="30">
        <v>40</v>
      </c>
      <c r="B25" s="18" t="str">
        <f>索引!AH24</f>
        <v>恶魔</v>
      </c>
    </row>
    <row r="26" spans="1:2" x14ac:dyDescent="0.2">
      <c r="A26">
        <v>42</v>
      </c>
      <c r="B26" s="18" t="str">
        <f>索引!AH25</f>
        <v>天使</v>
      </c>
    </row>
    <row r="27" spans="1:2" x14ac:dyDescent="0.2">
      <c r="A27">
        <v>44</v>
      </c>
      <c r="B27" s="18" t="str">
        <f>索引!AH26</f>
        <v>烈焰</v>
      </c>
    </row>
    <row r="28" spans="1:2" x14ac:dyDescent="0.2">
      <c r="A28" s="30">
        <v>46</v>
      </c>
      <c r="B28" s="18" t="str">
        <f>索引!AH27</f>
        <v>冰霜</v>
      </c>
    </row>
    <row r="29" spans="1:2" x14ac:dyDescent="0.2">
      <c r="A29">
        <v>48</v>
      </c>
      <c r="B29" s="18" t="str">
        <f>索引!AH28</f>
        <v>熔岩</v>
      </c>
    </row>
    <row r="30" spans="1:2" x14ac:dyDescent="0.2">
      <c r="A30" s="30">
        <v>50</v>
      </c>
      <c r="B30" s="18" t="str">
        <f>索引!AH29</f>
        <v>水晶</v>
      </c>
    </row>
    <row r="31" spans="1:2" x14ac:dyDescent="0.2">
      <c r="A31">
        <v>2</v>
      </c>
      <c r="B31" s="16" t="str">
        <f>索引!AI5</f>
        <v>使徒行者</v>
      </c>
    </row>
    <row r="32" spans="1:2" x14ac:dyDescent="0.2">
      <c r="A32">
        <v>4</v>
      </c>
      <c r="B32" s="16" t="str">
        <f>索引!AI6</f>
        <v>精灵长老</v>
      </c>
    </row>
    <row r="33" spans="1:2" x14ac:dyDescent="0.2">
      <c r="A33">
        <v>6</v>
      </c>
      <c r="B33" s="16" t="str">
        <f>索引!AI7</f>
        <v>护卫长</v>
      </c>
    </row>
    <row r="34" spans="1:2" x14ac:dyDescent="0.2">
      <c r="A34">
        <v>8</v>
      </c>
      <c r="B34" s="16" t="str">
        <f>索引!AI8</f>
        <v>无畏勇者</v>
      </c>
    </row>
    <row r="35" spans="1:2" x14ac:dyDescent="0.2">
      <c r="A35">
        <v>10</v>
      </c>
      <c r="B35" s="16" t="str">
        <f>索引!AI9</f>
        <v>猎鹰者</v>
      </c>
    </row>
    <row r="36" spans="1:2" x14ac:dyDescent="0.2">
      <c r="A36">
        <v>12</v>
      </c>
      <c r="B36" s="16" t="str">
        <f>索引!AI10</f>
        <v>偏执狂</v>
      </c>
    </row>
    <row r="37" spans="1:2" x14ac:dyDescent="0.2">
      <c r="A37">
        <v>14</v>
      </c>
      <c r="B37" s="16" t="str">
        <f>索引!AI11</f>
        <v>大贤者</v>
      </c>
    </row>
    <row r="38" spans="1:2" x14ac:dyDescent="0.2">
      <c r="A38">
        <v>16</v>
      </c>
      <c r="B38" s="16" t="str">
        <f>索引!AI12</f>
        <v>真理信徒</v>
      </c>
    </row>
    <row r="39" spans="1:2" x14ac:dyDescent="0.2">
      <c r="A39">
        <v>18</v>
      </c>
      <c r="B39" s="16" t="str">
        <f>索引!AI13</f>
        <v>丛林长老</v>
      </c>
    </row>
    <row r="40" spans="1:2" x14ac:dyDescent="0.2">
      <c r="A40">
        <v>20</v>
      </c>
      <c r="B40" s="16" t="str">
        <f>索引!AI14</f>
        <v>冒险王</v>
      </c>
    </row>
    <row r="41" spans="1:2" x14ac:dyDescent="0.2">
      <c r="A41">
        <v>22</v>
      </c>
      <c r="B41" s="16" t="str">
        <f>索引!AI15</f>
        <v>大黄蜂</v>
      </c>
    </row>
    <row r="42" spans="1:2" x14ac:dyDescent="0.2">
      <c r="A42">
        <v>24</v>
      </c>
      <c r="B42" s="16" t="str">
        <f>索引!AI16</f>
        <v>征战之王</v>
      </c>
    </row>
    <row r="43" spans="1:2" x14ac:dyDescent="0.2">
      <c r="A43">
        <v>26</v>
      </c>
      <c r="B43" s="16" t="str">
        <f>索引!AI17</f>
        <v>深渊梦魇</v>
      </c>
    </row>
    <row r="44" spans="1:2" x14ac:dyDescent="0.2">
      <c r="A44">
        <v>28</v>
      </c>
      <c r="B44" s="16" t="str">
        <f>索引!AI18</f>
        <v>机械傀儡</v>
      </c>
    </row>
    <row r="45" spans="1:2" x14ac:dyDescent="0.2">
      <c r="A45">
        <v>30</v>
      </c>
      <c r="B45" s="16" t="str">
        <f>索引!AI19</f>
        <v>战争领主</v>
      </c>
    </row>
    <row r="46" spans="1:2" x14ac:dyDescent="0.2">
      <c r="A46">
        <v>32</v>
      </c>
      <c r="B46" s="16" t="str">
        <f>索引!AI20</f>
        <v>天神下凡</v>
      </c>
    </row>
    <row r="47" spans="1:2" x14ac:dyDescent="0.2">
      <c r="A47">
        <v>34</v>
      </c>
      <c r="B47" s="16" t="str">
        <f>索引!AI21</f>
        <v>泰坦巨人</v>
      </c>
    </row>
    <row r="48" spans="1:2" x14ac:dyDescent="0.2">
      <c r="A48">
        <v>36</v>
      </c>
      <c r="B48" s="16" t="str">
        <f>索引!AI22</f>
        <v>圣纹魔龙</v>
      </c>
    </row>
    <row r="49" spans="1:2" x14ac:dyDescent="0.2">
      <c r="A49">
        <v>38</v>
      </c>
      <c r="B49" s="16" t="str">
        <f>索引!AI23</f>
        <v>远古比蒙</v>
      </c>
    </row>
    <row r="50" spans="1:2" x14ac:dyDescent="0.2">
      <c r="A50">
        <v>40</v>
      </c>
      <c r="B50" s="16" t="str">
        <f>索引!AI24</f>
        <v>大恶魔</v>
      </c>
    </row>
    <row r="51" spans="1:2" x14ac:dyDescent="0.2">
      <c r="A51">
        <v>42</v>
      </c>
      <c r="B51" s="16" t="str">
        <f>索引!AI25</f>
        <v>炽天使</v>
      </c>
    </row>
    <row r="52" spans="1:2" x14ac:dyDescent="0.2">
      <c r="A52">
        <v>44</v>
      </c>
      <c r="B52" s="16" t="str">
        <f>索引!AI26</f>
        <v>烈火精灵</v>
      </c>
    </row>
    <row r="53" spans="1:2" x14ac:dyDescent="0.2">
      <c r="A53">
        <v>46</v>
      </c>
      <c r="B53" s="16" t="str">
        <f>索引!AI27</f>
        <v>冰霜巨人</v>
      </c>
    </row>
    <row r="54" spans="1:2" x14ac:dyDescent="0.2">
      <c r="A54">
        <v>48</v>
      </c>
      <c r="B54" s="16" t="str">
        <f>索引!AI28</f>
        <v>熔岩核</v>
      </c>
    </row>
    <row r="55" spans="1:2" x14ac:dyDescent="0.2">
      <c r="A55">
        <v>50</v>
      </c>
      <c r="B55" s="16" t="str">
        <f>索引!AI29</f>
        <v>紫水晶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0"/>
  <sheetViews>
    <sheetView workbookViewId="0">
      <selection activeCell="J1" sqref="J1"/>
    </sheetView>
  </sheetViews>
  <sheetFormatPr defaultColWidth="9" defaultRowHeight="14.25" x14ac:dyDescent="0.2"/>
  <sheetData>
    <row r="1" spans="1:11" x14ac:dyDescent="0.2">
      <c r="B1" t="s">
        <v>294</v>
      </c>
      <c r="J1" s="1" t="s">
        <v>295</v>
      </c>
    </row>
    <row r="2" spans="1:11" x14ac:dyDescent="0.2">
      <c r="B2" t="s">
        <v>296</v>
      </c>
      <c r="J2" s="2" t="s">
        <v>297</v>
      </c>
      <c r="K2" s="2">
        <v>0.5</v>
      </c>
    </row>
    <row r="3" spans="1:11" x14ac:dyDescent="0.2">
      <c r="J3" s="2" t="s">
        <v>298</v>
      </c>
      <c r="K3" s="2">
        <v>50</v>
      </c>
    </row>
    <row r="4" spans="1:11" x14ac:dyDescent="0.2">
      <c r="B4">
        <v>2</v>
      </c>
      <c r="C4">
        <v>3</v>
      </c>
      <c r="D4">
        <v>4</v>
      </c>
      <c r="J4" s="2" t="s">
        <v>299</v>
      </c>
      <c r="K4" s="2">
        <v>10</v>
      </c>
    </row>
    <row r="5" spans="1:11" x14ac:dyDescent="0.2">
      <c r="A5" t="s">
        <v>27</v>
      </c>
      <c r="B5" t="s">
        <v>169</v>
      </c>
      <c r="C5" t="s">
        <v>177</v>
      </c>
      <c r="D5" t="s">
        <v>185</v>
      </c>
      <c r="E5" t="s">
        <v>177</v>
      </c>
      <c r="F5" t="s">
        <v>300</v>
      </c>
      <c r="G5" t="s">
        <v>301</v>
      </c>
      <c r="J5" s="2" t="s">
        <v>302</v>
      </c>
      <c r="K5" s="2">
        <v>50</v>
      </c>
    </row>
    <row r="6" spans="1:11" x14ac:dyDescent="0.2">
      <c r="A6">
        <v>2</v>
      </c>
      <c r="B6">
        <f t="shared" ref="B6:D30" si="0">$A6*(1+(B$4-2)*$K$2)*$K$3</f>
        <v>100</v>
      </c>
      <c r="C6">
        <f t="shared" si="0"/>
        <v>150</v>
      </c>
      <c r="D6">
        <f t="shared" si="0"/>
        <v>200</v>
      </c>
      <c r="E6">
        <f>(C6/1000)*$K$4</f>
        <v>1.5</v>
      </c>
      <c r="F6">
        <f>(D6/1000)*$K$4</f>
        <v>2</v>
      </c>
      <c r="G6">
        <f>(D6/1000)*$K$5</f>
        <v>10</v>
      </c>
    </row>
    <row r="7" spans="1:11" x14ac:dyDescent="0.2">
      <c r="A7">
        <v>4</v>
      </c>
      <c r="B7">
        <f t="shared" si="0"/>
        <v>200</v>
      </c>
      <c r="C7">
        <f t="shared" si="0"/>
        <v>300</v>
      </c>
      <c r="D7">
        <f t="shared" si="0"/>
        <v>400</v>
      </c>
      <c r="E7">
        <f t="shared" ref="E7:E30" si="1">(C7/1000)*$K$4</f>
        <v>3</v>
      </c>
      <c r="F7">
        <f t="shared" ref="F7:F30" si="2">(D7/1000)*$K$4</f>
        <v>4</v>
      </c>
      <c r="G7">
        <f t="shared" ref="G7:G30" si="3">(D7/1000)*$K$5</f>
        <v>20</v>
      </c>
    </row>
    <row r="8" spans="1:11" x14ac:dyDescent="0.2">
      <c r="A8">
        <v>6</v>
      </c>
      <c r="B8">
        <f t="shared" si="0"/>
        <v>300</v>
      </c>
      <c r="C8">
        <f t="shared" si="0"/>
        <v>450</v>
      </c>
      <c r="D8">
        <f t="shared" si="0"/>
        <v>600</v>
      </c>
      <c r="E8">
        <f t="shared" si="1"/>
        <v>4.5</v>
      </c>
      <c r="F8">
        <f t="shared" si="2"/>
        <v>6</v>
      </c>
      <c r="G8">
        <f t="shared" si="3"/>
        <v>30</v>
      </c>
    </row>
    <row r="9" spans="1:11" x14ac:dyDescent="0.2">
      <c r="A9">
        <v>8</v>
      </c>
      <c r="B9">
        <f t="shared" si="0"/>
        <v>400</v>
      </c>
      <c r="C9">
        <f t="shared" si="0"/>
        <v>600</v>
      </c>
      <c r="D9">
        <f t="shared" si="0"/>
        <v>800</v>
      </c>
      <c r="E9">
        <f t="shared" si="1"/>
        <v>6</v>
      </c>
      <c r="F9">
        <f t="shared" si="2"/>
        <v>8</v>
      </c>
      <c r="G9">
        <f t="shared" si="3"/>
        <v>40</v>
      </c>
    </row>
    <row r="10" spans="1:11" x14ac:dyDescent="0.2">
      <c r="A10">
        <v>10</v>
      </c>
      <c r="B10">
        <f t="shared" si="0"/>
        <v>500</v>
      </c>
      <c r="C10">
        <f t="shared" si="0"/>
        <v>750</v>
      </c>
      <c r="D10">
        <f t="shared" si="0"/>
        <v>1000</v>
      </c>
      <c r="E10">
        <f t="shared" si="1"/>
        <v>7.5</v>
      </c>
      <c r="F10">
        <f t="shared" si="2"/>
        <v>10</v>
      </c>
      <c r="G10">
        <f t="shared" si="3"/>
        <v>50</v>
      </c>
    </row>
    <row r="11" spans="1:11" x14ac:dyDescent="0.2">
      <c r="A11">
        <v>12</v>
      </c>
      <c r="B11">
        <f t="shared" si="0"/>
        <v>600</v>
      </c>
      <c r="C11">
        <f t="shared" si="0"/>
        <v>900</v>
      </c>
      <c r="D11">
        <f t="shared" si="0"/>
        <v>1200</v>
      </c>
      <c r="E11">
        <f t="shared" si="1"/>
        <v>9</v>
      </c>
      <c r="F11">
        <f t="shared" si="2"/>
        <v>12</v>
      </c>
      <c r="G11">
        <f t="shared" si="3"/>
        <v>60</v>
      </c>
    </row>
    <row r="12" spans="1:11" x14ac:dyDescent="0.2">
      <c r="A12">
        <v>14</v>
      </c>
      <c r="B12">
        <f t="shared" si="0"/>
        <v>700</v>
      </c>
      <c r="C12">
        <f t="shared" si="0"/>
        <v>1050</v>
      </c>
      <c r="D12">
        <f t="shared" si="0"/>
        <v>1400</v>
      </c>
      <c r="E12">
        <f t="shared" si="1"/>
        <v>10.5</v>
      </c>
      <c r="F12">
        <f t="shared" si="2"/>
        <v>14</v>
      </c>
      <c r="G12">
        <f t="shared" si="3"/>
        <v>70</v>
      </c>
    </row>
    <row r="13" spans="1:11" x14ac:dyDescent="0.2">
      <c r="A13">
        <v>16</v>
      </c>
      <c r="B13">
        <f t="shared" si="0"/>
        <v>800</v>
      </c>
      <c r="C13">
        <f t="shared" si="0"/>
        <v>1200</v>
      </c>
      <c r="D13">
        <f t="shared" si="0"/>
        <v>1600</v>
      </c>
      <c r="E13">
        <f t="shared" si="1"/>
        <v>12</v>
      </c>
      <c r="F13">
        <f t="shared" si="2"/>
        <v>16</v>
      </c>
      <c r="G13">
        <f t="shared" si="3"/>
        <v>80</v>
      </c>
    </row>
    <row r="14" spans="1:11" x14ac:dyDescent="0.2">
      <c r="A14">
        <v>18</v>
      </c>
      <c r="B14">
        <f t="shared" si="0"/>
        <v>900</v>
      </c>
      <c r="C14">
        <f t="shared" si="0"/>
        <v>1350</v>
      </c>
      <c r="D14">
        <f t="shared" si="0"/>
        <v>1800</v>
      </c>
      <c r="E14">
        <f t="shared" si="1"/>
        <v>13.5</v>
      </c>
      <c r="F14">
        <f t="shared" si="2"/>
        <v>18</v>
      </c>
      <c r="G14">
        <f t="shared" si="3"/>
        <v>90</v>
      </c>
    </row>
    <row r="15" spans="1:11" x14ac:dyDescent="0.2">
      <c r="A15">
        <v>20</v>
      </c>
      <c r="B15">
        <f t="shared" si="0"/>
        <v>1000</v>
      </c>
      <c r="C15">
        <f t="shared" si="0"/>
        <v>1500</v>
      </c>
      <c r="D15">
        <f t="shared" si="0"/>
        <v>2000</v>
      </c>
      <c r="E15">
        <f t="shared" si="1"/>
        <v>15</v>
      </c>
      <c r="F15">
        <f t="shared" si="2"/>
        <v>20</v>
      </c>
      <c r="G15">
        <f t="shared" si="3"/>
        <v>100</v>
      </c>
    </row>
    <row r="16" spans="1:11" x14ac:dyDescent="0.2">
      <c r="A16">
        <v>22</v>
      </c>
      <c r="B16">
        <f t="shared" si="0"/>
        <v>1100</v>
      </c>
      <c r="C16">
        <f t="shared" si="0"/>
        <v>1650</v>
      </c>
      <c r="D16">
        <f t="shared" si="0"/>
        <v>2200</v>
      </c>
      <c r="E16">
        <f t="shared" si="1"/>
        <v>16.5</v>
      </c>
      <c r="F16">
        <f t="shared" si="2"/>
        <v>22</v>
      </c>
      <c r="G16">
        <f t="shared" si="3"/>
        <v>110.00000000000001</v>
      </c>
    </row>
    <row r="17" spans="1:7" x14ac:dyDescent="0.2">
      <c r="A17">
        <v>24</v>
      </c>
      <c r="B17">
        <f t="shared" si="0"/>
        <v>1200</v>
      </c>
      <c r="C17">
        <f t="shared" si="0"/>
        <v>1800</v>
      </c>
      <c r="D17">
        <f t="shared" si="0"/>
        <v>2400</v>
      </c>
      <c r="E17">
        <f t="shared" si="1"/>
        <v>18</v>
      </c>
      <c r="F17">
        <f t="shared" si="2"/>
        <v>24</v>
      </c>
      <c r="G17">
        <f t="shared" si="3"/>
        <v>120</v>
      </c>
    </row>
    <row r="18" spans="1:7" x14ac:dyDescent="0.2">
      <c r="A18">
        <v>26</v>
      </c>
      <c r="B18">
        <f t="shared" si="0"/>
        <v>1300</v>
      </c>
      <c r="C18">
        <f t="shared" si="0"/>
        <v>1950</v>
      </c>
      <c r="D18">
        <f t="shared" si="0"/>
        <v>2600</v>
      </c>
      <c r="E18">
        <f t="shared" si="1"/>
        <v>19.5</v>
      </c>
      <c r="F18">
        <f t="shared" si="2"/>
        <v>26</v>
      </c>
      <c r="G18">
        <f t="shared" si="3"/>
        <v>130</v>
      </c>
    </row>
    <row r="19" spans="1:7" x14ac:dyDescent="0.2">
      <c r="A19">
        <v>28</v>
      </c>
      <c r="B19">
        <f t="shared" si="0"/>
        <v>1400</v>
      </c>
      <c r="C19">
        <f t="shared" si="0"/>
        <v>2100</v>
      </c>
      <c r="D19">
        <f t="shared" si="0"/>
        <v>2800</v>
      </c>
      <c r="E19">
        <f t="shared" si="1"/>
        <v>21</v>
      </c>
      <c r="F19">
        <f t="shared" si="2"/>
        <v>28</v>
      </c>
      <c r="G19">
        <f t="shared" si="3"/>
        <v>140</v>
      </c>
    </row>
    <row r="20" spans="1:7" x14ac:dyDescent="0.2">
      <c r="A20">
        <v>30</v>
      </c>
      <c r="B20">
        <f t="shared" si="0"/>
        <v>1500</v>
      </c>
      <c r="C20">
        <f t="shared" si="0"/>
        <v>2250</v>
      </c>
      <c r="D20">
        <f t="shared" si="0"/>
        <v>3000</v>
      </c>
      <c r="E20">
        <f t="shared" si="1"/>
        <v>22.5</v>
      </c>
      <c r="F20">
        <f t="shared" si="2"/>
        <v>30</v>
      </c>
      <c r="G20">
        <f t="shared" si="3"/>
        <v>150</v>
      </c>
    </row>
    <row r="21" spans="1:7" x14ac:dyDescent="0.2">
      <c r="A21">
        <v>32</v>
      </c>
      <c r="B21">
        <f t="shared" si="0"/>
        <v>1600</v>
      </c>
      <c r="C21">
        <f t="shared" si="0"/>
        <v>2400</v>
      </c>
      <c r="D21">
        <f t="shared" si="0"/>
        <v>3200</v>
      </c>
      <c r="E21">
        <f t="shared" si="1"/>
        <v>24</v>
      </c>
      <c r="F21">
        <f t="shared" si="2"/>
        <v>32</v>
      </c>
      <c r="G21">
        <f t="shared" si="3"/>
        <v>160</v>
      </c>
    </row>
    <row r="22" spans="1:7" x14ac:dyDescent="0.2">
      <c r="A22">
        <v>34</v>
      </c>
      <c r="B22">
        <f t="shared" si="0"/>
        <v>1700</v>
      </c>
      <c r="C22">
        <f t="shared" si="0"/>
        <v>2550</v>
      </c>
      <c r="D22">
        <f t="shared" si="0"/>
        <v>3400</v>
      </c>
      <c r="E22">
        <f t="shared" si="1"/>
        <v>25.5</v>
      </c>
      <c r="F22">
        <f t="shared" si="2"/>
        <v>34</v>
      </c>
      <c r="G22">
        <f t="shared" si="3"/>
        <v>170</v>
      </c>
    </row>
    <row r="23" spans="1:7" x14ac:dyDescent="0.2">
      <c r="A23">
        <v>36</v>
      </c>
      <c r="B23">
        <f t="shared" si="0"/>
        <v>1800</v>
      </c>
      <c r="C23">
        <f t="shared" si="0"/>
        <v>2700</v>
      </c>
      <c r="D23">
        <f t="shared" si="0"/>
        <v>3600</v>
      </c>
      <c r="E23">
        <f t="shared" si="1"/>
        <v>27</v>
      </c>
      <c r="F23">
        <f t="shared" si="2"/>
        <v>36</v>
      </c>
      <c r="G23">
        <f t="shared" si="3"/>
        <v>180</v>
      </c>
    </row>
    <row r="24" spans="1:7" x14ac:dyDescent="0.2">
      <c r="A24">
        <v>38</v>
      </c>
      <c r="B24">
        <f t="shared" si="0"/>
        <v>1900</v>
      </c>
      <c r="C24">
        <f t="shared" si="0"/>
        <v>2850</v>
      </c>
      <c r="D24">
        <f t="shared" si="0"/>
        <v>3800</v>
      </c>
      <c r="E24">
        <f t="shared" si="1"/>
        <v>28.5</v>
      </c>
      <c r="F24">
        <f t="shared" si="2"/>
        <v>38</v>
      </c>
      <c r="G24">
        <f t="shared" si="3"/>
        <v>190</v>
      </c>
    </row>
    <row r="25" spans="1:7" x14ac:dyDescent="0.2">
      <c r="A25">
        <v>40</v>
      </c>
      <c r="B25">
        <f t="shared" si="0"/>
        <v>2000</v>
      </c>
      <c r="C25">
        <f t="shared" si="0"/>
        <v>3000</v>
      </c>
      <c r="D25">
        <f t="shared" si="0"/>
        <v>4000</v>
      </c>
      <c r="E25">
        <f t="shared" si="1"/>
        <v>30</v>
      </c>
      <c r="F25">
        <f t="shared" si="2"/>
        <v>40</v>
      </c>
      <c r="G25">
        <f t="shared" si="3"/>
        <v>200</v>
      </c>
    </row>
    <row r="26" spans="1:7" x14ac:dyDescent="0.2">
      <c r="A26">
        <v>42</v>
      </c>
      <c r="B26">
        <f t="shared" si="0"/>
        <v>2100</v>
      </c>
      <c r="C26">
        <f t="shared" si="0"/>
        <v>3150</v>
      </c>
      <c r="D26">
        <f t="shared" si="0"/>
        <v>4200</v>
      </c>
      <c r="E26">
        <f t="shared" si="1"/>
        <v>31.5</v>
      </c>
      <c r="F26">
        <f t="shared" si="2"/>
        <v>42</v>
      </c>
      <c r="G26">
        <f t="shared" si="3"/>
        <v>210</v>
      </c>
    </row>
    <row r="27" spans="1:7" x14ac:dyDescent="0.2">
      <c r="A27">
        <v>44</v>
      </c>
      <c r="B27">
        <f t="shared" si="0"/>
        <v>2200</v>
      </c>
      <c r="C27">
        <f t="shared" si="0"/>
        <v>3300</v>
      </c>
      <c r="D27">
        <f t="shared" si="0"/>
        <v>4400</v>
      </c>
      <c r="E27">
        <f t="shared" si="1"/>
        <v>33</v>
      </c>
      <c r="F27">
        <f t="shared" si="2"/>
        <v>44</v>
      </c>
      <c r="G27">
        <f t="shared" si="3"/>
        <v>220.00000000000003</v>
      </c>
    </row>
    <row r="28" spans="1:7" x14ac:dyDescent="0.2">
      <c r="A28">
        <v>46</v>
      </c>
      <c r="B28">
        <f t="shared" si="0"/>
        <v>2300</v>
      </c>
      <c r="C28">
        <f t="shared" si="0"/>
        <v>3450</v>
      </c>
      <c r="D28">
        <f t="shared" si="0"/>
        <v>4600</v>
      </c>
      <c r="E28">
        <f t="shared" si="1"/>
        <v>34.5</v>
      </c>
      <c r="F28">
        <f t="shared" si="2"/>
        <v>46</v>
      </c>
      <c r="G28">
        <f t="shared" si="3"/>
        <v>229.99999999999997</v>
      </c>
    </row>
    <row r="29" spans="1:7" x14ac:dyDescent="0.2">
      <c r="A29">
        <v>48</v>
      </c>
      <c r="B29">
        <f t="shared" si="0"/>
        <v>2400</v>
      </c>
      <c r="C29">
        <f t="shared" si="0"/>
        <v>3600</v>
      </c>
      <c r="D29">
        <f t="shared" si="0"/>
        <v>4800</v>
      </c>
      <c r="E29">
        <f t="shared" si="1"/>
        <v>36</v>
      </c>
      <c r="F29">
        <f t="shared" si="2"/>
        <v>48</v>
      </c>
      <c r="G29">
        <f t="shared" si="3"/>
        <v>240</v>
      </c>
    </row>
    <row r="30" spans="1:7" x14ac:dyDescent="0.2">
      <c r="A30">
        <v>50</v>
      </c>
      <c r="B30">
        <f t="shared" si="0"/>
        <v>2500</v>
      </c>
      <c r="C30">
        <f t="shared" si="0"/>
        <v>3750</v>
      </c>
      <c r="D30">
        <f t="shared" si="0"/>
        <v>5000</v>
      </c>
      <c r="E30">
        <f t="shared" si="1"/>
        <v>37.5</v>
      </c>
      <c r="F30">
        <f t="shared" si="2"/>
        <v>50</v>
      </c>
      <c r="G30">
        <f t="shared" si="3"/>
        <v>250</v>
      </c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equip</vt:lpstr>
      <vt:lpstr>equip_perks</vt:lpstr>
      <vt:lpstr>词条属性</vt:lpstr>
      <vt:lpstr>词条概率模拟</vt:lpstr>
      <vt:lpstr>原始数值</vt:lpstr>
      <vt:lpstr>索引</vt:lpstr>
      <vt:lpstr>词缀索引</vt:lpstr>
      <vt:lpstr>美术包装</vt:lpstr>
      <vt:lpstr>洗练锁定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RyanYe</cp:lastModifiedBy>
  <dcterms:created xsi:type="dcterms:W3CDTF">2015-06-05T18:19:00Z</dcterms:created>
  <dcterms:modified xsi:type="dcterms:W3CDTF">2020-09-15T14:00:13Z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