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60" windowHeight="12375"/>
  </bookViews>
  <sheets>
    <sheet name="使用方法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<sst xmlns="http://schemas.openxmlformats.org/spreadsheetml/2006/main" count="61" uniqueCount="29">
  <si>
    <t>长期贷款返还计划</t>
  </si>
  <si>
    <t>购入物品</t>
  </si>
  <si>
    <t>高档消费品</t>
  </si>
  <si>
    <t>付款条件</t>
  </si>
  <si>
    <t>每月工资还款上限</t>
  </si>
  <si>
    <t>每次工资外收入还款上限</t>
  </si>
  <si>
    <t>借入金额</t>
  </si>
  <si>
    <t>借入项目明细</t>
  </si>
  <si>
    <t>比率（月）</t>
  </si>
  <si>
    <t>工资还款总额</t>
  </si>
  <si>
    <t>工资外收入还款总额</t>
  </si>
  <si>
    <r>
      <rPr>
        <b/>
        <sz val="14"/>
        <rFont val="宋体"/>
        <charset val="134"/>
      </rPr>
      <t>利息（年利率，如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2.5%）</t>
    </r>
  </si>
  <si>
    <t>支付情况</t>
  </si>
  <si>
    <t>还款期限（年）</t>
  </si>
  <si>
    <t>详细时限</t>
  </si>
  <si>
    <t>工资还款次数</t>
  </si>
  <si>
    <t>工资外收入还款次数</t>
  </si>
  <si>
    <t>还款明细</t>
  </si>
  <si>
    <t>每月工资还款额</t>
  </si>
  <si>
    <t>每次工资外收入还款额</t>
  </si>
  <si>
    <t>还款判断</t>
  </si>
  <si>
    <t>还款总额</t>
  </si>
  <si>
    <t>工资部分</t>
  </si>
  <si>
    <t>工资外收入部分</t>
  </si>
  <si>
    <t>还款总额合计</t>
  </si>
  <si>
    <t>利息总额</t>
  </si>
  <si>
    <t>利息总额合计</t>
  </si>
  <si>
    <t>总还款金额和本金的比率</t>
  </si>
  <si>
    <r>
      <rPr>
        <sz val="12"/>
        <rFont val="宋体"/>
        <charset val="134"/>
      </rPr>
      <t>比率（月）（例如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50%）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</si>
</sst>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&quot;倍&quot;"/>
  </numFmts>
  <fonts count="30">
    <font>
      <sz val="11"/>
      <name val="ＭＳ Ｐゴシック"/>
      <charset val="134"/>
    </font>
    <font>
      <b/>
      <sz val="18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sz val="10"/>
      <color indexed="21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name val="Times New Roman"/>
      <charset val="134"/>
    </font>
    <font>
      <sz val="12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lightUp">
        <fgColor indexed="11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lightGray">
        <fgColor indexed="2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19" fillId="8" borderId="18" applyNumberFormat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38" fontId="6" fillId="4" borderId="2" xfId="4" applyFont="1" applyFill="1" applyBorder="1" applyAlignment="1">
      <alignment horizontal="right"/>
    </xf>
    <xf numFmtId="0" fontId="4" fillId="0" borderId="3" xfId="0" applyFont="1" applyFill="1" applyBorder="1"/>
    <xf numFmtId="38" fontId="6" fillId="4" borderId="3" xfId="4" applyFont="1" applyFill="1" applyBorder="1"/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38" fontId="6" fillId="4" borderId="1" xfId="4" applyFont="1" applyFill="1" applyBorder="1"/>
    <xf numFmtId="0" fontId="3" fillId="3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9" fontId="6" fillId="4" borderId="2" xfId="3" applyFont="1" applyFill="1" applyBorder="1"/>
    <xf numFmtId="0" fontId="5" fillId="0" borderId="0" xfId="0" applyFont="1" applyFill="1" applyBorder="1"/>
    <xf numFmtId="0" fontId="3" fillId="3" borderId="7" xfId="0" applyFont="1" applyFill="1" applyBorder="1" applyAlignment="1">
      <alignment horizontal="left" vertical="center"/>
    </xf>
    <xf numFmtId="0" fontId="4" fillId="0" borderId="8" xfId="0" applyFont="1" applyBorder="1"/>
    <xf numFmtId="38" fontId="6" fillId="5" borderId="8" xfId="4" applyFont="1" applyFill="1" applyBorder="1"/>
    <xf numFmtId="0" fontId="3" fillId="3" borderId="3" xfId="0" applyFont="1" applyFill="1" applyBorder="1" applyAlignment="1">
      <alignment horizontal="left" vertical="center"/>
    </xf>
    <xf numFmtId="0" fontId="4" fillId="0" borderId="3" xfId="0" applyFont="1" applyBorder="1"/>
    <xf numFmtId="38" fontId="6" fillId="5" borderId="3" xfId="4" applyFont="1" applyFill="1" applyBorder="1"/>
    <xf numFmtId="10" fontId="6" fillId="4" borderId="1" xfId="0" applyNumberFormat="1" applyFont="1" applyFill="1" applyBorder="1"/>
    <xf numFmtId="0" fontId="3" fillId="0" borderId="9" xfId="0" applyFont="1" applyFill="1" applyBorder="1" applyAlignment="1">
      <alignment horizontal="left"/>
    </xf>
    <xf numFmtId="38" fontId="6" fillId="0" borderId="9" xfId="4" applyFont="1" applyFill="1" applyBorder="1"/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38" fontId="6" fillId="4" borderId="12" xfId="4" applyFont="1" applyFill="1" applyBorder="1"/>
    <xf numFmtId="0" fontId="6" fillId="4" borderId="12" xfId="0" applyFont="1" applyFill="1" applyBorder="1"/>
    <xf numFmtId="0" fontId="4" fillId="0" borderId="13" xfId="0" applyFont="1" applyBorder="1" applyAlignment="1">
      <alignment horizontal="left"/>
    </xf>
    <xf numFmtId="38" fontId="6" fillId="5" borderId="13" xfId="4" applyFont="1" applyFill="1" applyBorder="1"/>
    <xf numFmtId="0" fontId="4" fillId="0" borderId="3" xfId="0" applyFont="1" applyBorder="1" applyAlignment="1">
      <alignment horizontal="left"/>
    </xf>
    <xf numFmtId="0" fontId="7" fillId="0" borderId="2" xfId="0" applyFont="1" applyFill="1" applyBorder="1"/>
    <xf numFmtId="38" fontId="3" fillId="5" borderId="2" xfId="0" applyNumberFormat="1" applyFont="1" applyFill="1" applyBorder="1"/>
    <xf numFmtId="0" fontId="7" fillId="0" borderId="3" xfId="0" applyFont="1" applyFill="1" applyBorder="1"/>
    <xf numFmtId="38" fontId="3" fillId="5" borderId="3" xfId="0" applyNumberFormat="1" applyFont="1" applyFill="1" applyBorder="1"/>
    <xf numFmtId="38" fontId="3" fillId="5" borderId="1" xfId="0" applyNumberFormat="1" applyFont="1" applyFill="1" applyBorder="1"/>
    <xf numFmtId="38" fontId="6" fillId="5" borderId="12" xfId="4" applyFont="1" applyFill="1" applyBorder="1"/>
    <xf numFmtId="38" fontId="6" fillId="5" borderId="13" xfId="0" applyNumberFormat="1" applyFont="1" applyFill="1" applyBorder="1"/>
    <xf numFmtId="38" fontId="6" fillId="5" borderId="3" xfId="0" applyNumberFormat="1" applyFont="1" applyFill="1" applyBorder="1"/>
    <xf numFmtId="0" fontId="3" fillId="3" borderId="1" xfId="0" applyFont="1" applyFill="1" applyBorder="1" applyAlignment="1">
      <alignment horizontal="center"/>
    </xf>
    <xf numFmtId="38" fontId="6" fillId="5" borderId="1" xfId="0" applyNumberFormat="1" applyFont="1" applyFill="1" applyBorder="1"/>
    <xf numFmtId="0" fontId="4" fillId="0" borderId="2" xfId="0" applyFont="1" applyBorder="1"/>
    <xf numFmtId="38" fontId="6" fillId="5" borderId="2" xfId="0" applyNumberFormat="1" applyFont="1" applyFill="1" applyBorder="1"/>
    <xf numFmtId="176" fontId="3" fillId="5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9" fontId="6" fillId="4" borderId="2" xfId="3" applyNumberFormat="1" applyFont="1" applyFill="1" applyBorder="1"/>
    <xf numFmtId="0" fontId="4" fillId="0" borderId="14" xfId="0" applyFont="1" applyBorder="1"/>
    <xf numFmtId="38" fontId="6" fillId="5" borderId="14" xfId="4" applyFont="1" applyFill="1" applyBorder="1"/>
    <xf numFmtId="0" fontId="2" fillId="0" borderId="0" xfId="0" applyFont="1" applyFill="1" applyBorder="1"/>
    <xf numFmtId="0" fontId="3" fillId="3" borderId="12" xfId="0" applyFon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2" xfId="0" applyFont="1" applyFill="1" applyBorder="1"/>
    <xf numFmtId="38" fontId="6" fillId="5" borderId="14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indexed="10"/>
  </sheetPr>
  <dimension ref="A1:H60"/>
  <sheetViews>
    <sheetView tabSelected="1" topLeftCell="A42" workbookViewId="0">
      <selection activeCell="H54" sqref="H54"/>
    </sheetView>
  </sheetViews>
  <sheetFormatPr defaultColWidth="9" defaultRowHeight="13.5" outlineLevelCol="7"/>
  <cols>
    <col min="1" max="1" width="15.5" customWidth="1"/>
    <col min="2" max="2" width="26.5" customWidth="1"/>
    <col min="3" max="3" width="12.6333333333333" customWidth="1"/>
    <col min="4" max="8" width="13.25" customWidth="1"/>
  </cols>
  <sheetData>
    <row r="1" ht="23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/>
      <c r="G2" s="2"/>
      <c r="H2" s="2"/>
    </row>
    <row r="3" ht="18.75" spans="1:8">
      <c r="A3" s="3" t="s">
        <v>1</v>
      </c>
      <c r="B3" s="4" t="s">
        <v>2</v>
      </c>
      <c r="C3" s="4"/>
      <c r="D3" s="5"/>
      <c r="E3" s="2"/>
      <c r="F3" s="2"/>
      <c r="G3" s="2"/>
      <c r="H3" s="2"/>
    </row>
    <row r="4" spans="1:8">
      <c r="A4" s="6"/>
      <c r="B4" s="2"/>
      <c r="C4" s="2"/>
      <c r="D4" s="2"/>
      <c r="E4" s="2"/>
      <c r="F4" s="2"/>
      <c r="G4" s="2"/>
      <c r="H4" s="2"/>
    </row>
    <row r="5" ht="18.75" spans="1:8">
      <c r="A5" s="7" t="s">
        <v>3</v>
      </c>
      <c r="B5" s="8" t="s">
        <v>4</v>
      </c>
      <c r="C5" s="9">
        <v>1000</v>
      </c>
      <c r="D5" s="5"/>
      <c r="E5" s="2"/>
      <c r="F5" s="2"/>
      <c r="G5" s="2"/>
      <c r="H5" s="2"/>
    </row>
    <row r="6" ht="18.75" spans="1:8">
      <c r="A6" s="7"/>
      <c r="B6" s="10" t="s">
        <v>5</v>
      </c>
      <c r="C6" s="11">
        <v>4000</v>
      </c>
      <c r="D6" s="5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ht="18.75" spans="1:8">
      <c r="A8" s="12" t="s">
        <v>6</v>
      </c>
      <c r="B8" s="13"/>
      <c r="C8" s="14">
        <v>28000</v>
      </c>
      <c r="D8" s="5"/>
      <c r="E8" s="2"/>
      <c r="F8" s="2"/>
      <c r="G8" s="2"/>
      <c r="H8" s="2"/>
    </row>
    <row r="9" ht="18.75" spans="1:8">
      <c r="A9" s="15" t="s">
        <v>7</v>
      </c>
      <c r="B9" s="16" t="s">
        <v>8</v>
      </c>
      <c r="C9" s="17">
        <v>0.4</v>
      </c>
      <c r="D9" s="18"/>
      <c r="E9" s="2"/>
      <c r="F9" s="2"/>
      <c r="G9" s="2"/>
      <c r="H9" s="2"/>
    </row>
    <row r="10" ht="18.75" spans="1:8">
      <c r="A10" s="19"/>
      <c r="B10" s="20" t="s">
        <v>9</v>
      </c>
      <c r="C10" s="21">
        <f>C8*C9</f>
        <v>11200</v>
      </c>
      <c r="D10" s="2"/>
      <c r="E10" s="2"/>
      <c r="F10" s="2"/>
      <c r="G10" s="2"/>
      <c r="H10" s="2"/>
    </row>
    <row r="11" ht="18.75" spans="1:8">
      <c r="A11" s="22"/>
      <c r="B11" s="23" t="s">
        <v>10</v>
      </c>
      <c r="C11" s="24">
        <f>C8-C10</f>
        <v>16800</v>
      </c>
      <c r="D11" s="2"/>
      <c r="E11" s="2"/>
      <c r="F11" s="2"/>
      <c r="G11" s="2"/>
      <c r="H11" s="2"/>
    </row>
    <row r="12" ht="18.75" spans="1:8">
      <c r="A12" s="12" t="s">
        <v>11</v>
      </c>
      <c r="B12" s="13"/>
      <c r="C12" s="25">
        <v>0.0326</v>
      </c>
      <c r="D12" s="5"/>
      <c r="E12" s="2"/>
      <c r="F12" s="2"/>
      <c r="G12" s="2"/>
      <c r="H12" s="2"/>
    </row>
    <row r="13" ht="18.75" spans="1:8">
      <c r="A13" s="12" t="s">
        <v>12</v>
      </c>
      <c r="B13" s="13"/>
      <c r="C13" s="14">
        <v>0</v>
      </c>
      <c r="D13" s="5"/>
      <c r="E13" s="2"/>
      <c r="F13" s="2"/>
      <c r="G13" s="2"/>
      <c r="H13" s="2"/>
    </row>
    <row r="14" ht="18.75" spans="1:8">
      <c r="A14" s="26"/>
      <c r="B14" s="26"/>
      <c r="C14" s="27"/>
      <c r="D14" s="5"/>
      <c r="E14" s="2"/>
      <c r="F14" s="2"/>
      <c r="G14" s="2"/>
      <c r="H14" s="2"/>
    </row>
    <row r="15" ht="19.5" spans="1:8">
      <c r="A15" s="28" t="s">
        <v>13</v>
      </c>
      <c r="B15" s="29"/>
      <c r="C15" s="30">
        <v>35</v>
      </c>
      <c r="D15" s="31">
        <v>30</v>
      </c>
      <c r="E15" s="31">
        <v>25</v>
      </c>
      <c r="F15" s="31">
        <v>20</v>
      </c>
      <c r="G15" s="31">
        <v>15</v>
      </c>
      <c r="H15" s="31">
        <v>10</v>
      </c>
    </row>
    <row r="16" ht="19.5" spans="1:8">
      <c r="A16" s="19" t="s">
        <v>14</v>
      </c>
      <c r="B16" s="32" t="s">
        <v>15</v>
      </c>
      <c r="C16" s="33">
        <f t="shared" ref="C16:H16" si="0">C15*12</f>
        <v>420</v>
      </c>
      <c r="D16" s="33">
        <f t="shared" si="0"/>
        <v>360</v>
      </c>
      <c r="E16" s="33">
        <f t="shared" si="0"/>
        <v>300</v>
      </c>
      <c r="F16" s="33">
        <f t="shared" si="0"/>
        <v>240</v>
      </c>
      <c r="G16" s="33">
        <f t="shared" si="0"/>
        <v>180</v>
      </c>
      <c r="H16" s="33">
        <f t="shared" si="0"/>
        <v>120</v>
      </c>
    </row>
    <row r="17" ht="18.75" spans="1:8">
      <c r="A17" s="22"/>
      <c r="B17" s="34" t="s">
        <v>16</v>
      </c>
      <c r="C17" s="24">
        <f t="shared" ref="C17:H17" si="1">C15*2</f>
        <v>70</v>
      </c>
      <c r="D17" s="24">
        <f t="shared" si="1"/>
        <v>60</v>
      </c>
      <c r="E17" s="24">
        <f t="shared" si="1"/>
        <v>50</v>
      </c>
      <c r="F17" s="24">
        <f t="shared" si="1"/>
        <v>40</v>
      </c>
      <c r="G17" s="24">
        <f t="shared" si="1"/>
        <v>30</v>
      </c>
      <c r="H17" s="24">
        <f t="shared" si="1"/>
        <v>20</v>
      </c>
    </row>
    <row r="18" ht="18.75" spans="1:8">
      <c r="A18" s="15" t="s">
        <v>17</v>
      </c>
      <c r="B18" s="35" t="s">
        <v>18</v>
      </c>
      <c r="C18" s="36">
        <f t="shared" ref="C18:H18" si="2">IF(C15="","",-PMT($C$12/12,C$16,$C$10,0,$C$13))</f>
        <v>44.7447051372636</v>
      </c>
      <c r="D18" s="36">
        <f t="shared" si="2"/>
        <v>48.8045985286267</v>
      </c>
      <c r="E18" s="36">
        <f t="shared" si="2"/>
        <v>54.6386003859557</v>
      </c>
      <c r="F18" s="36">
        <f t="shared" si="2"/>
        <v>63.5827521242642</v>
      </c>
      <c r="G18" s="36">
        <f t="shared" si="2"/>
        <v>78.7533478565939</v>
      </c>
      <c r="H18" s="36">
        <f t="shared" si="2"/>
        <v>109.497402978445</v>
      </c>
    </row>
    <row r="19" ht="18.75" spans="1:8">
      <c r="A19" s="22"/>
      <c r="B19" s="37" t="s">
        <v>19</v>
      </c>
      <c r="C19" s="38">
        <f>IF(C15="","",-PMT($C$12/2,C$17,$C$11,0,$C$13))</f>
        <v>404.163307048362</v>
      </c>
      <c r="D19" s="38">
        <f>-PMT($C$12/2,D$17,$C$11,0,$C$13)</f>
        <v>440.994230702381</v>
      </c>
      <c r="E19" s="38">
        <f>-PMT($C$12/2,E$17,$C$11,0,$C$13)</f>
        <v>493.90149752865</v>
      </c>
      <c r="F19" s="38">
        <f>-PMT($C$12/2,F$17,$C$11,0,$C$13)</f>
        <v>574.990583890578</v>
      </c>
      <c r="G19" s="38">
        <f>-PMT($C$12/2,G$17,$C$11,0,$C$13)</f>
        <v>712.497548135604</v>
      </c>
      <c r="H19" s="38">
        <f>-PMT($C$12/2,H$17,$C$11,0,$C$13)</f>
        <v>991.114063245243</v>
      </c>
    </row>
    <row r="20" ht="18.75" spans="1:8">
      <c r="A20" s="12" t="s">
        <v>20</v>
      </c>
      <c r="B20" s="13"/>
      <c r="C20" s="39" t="str">
        <f t="shared" ref="C20:H20" si="3">IF(AND($C$5="",$C$6=""),"",IF(AND($C$5&gt;=C18,$C$6&gt;=C19),"可以还款","无法还款"))</f>
        <v>可以还款</v>
      </c>
      <c r="D20" s="39" t="str">
        <f t="shared" si="3"/>
        <v>可以还款</v>
      </c>
      <c r="E20" s="39" t="str">
        <f t="shared" si="3"/>
        <v>可以还款</v>
      </c>
      <c r="F20" s="39" t="str">
        <f t="shared" si="3"/>
        <v>可以还款</v>
      </c>
      <c r="G20" s="39" t="str">
        <f t="shared" si="3"/>
        <v>可以还款</v>
      </c>
      <c r="H20" s="39" t="str">
        <f t="shared" si="3"/>
        <v>可以还款</v>
      </c>
    </row>
    <row r="21" ht="19.5" customHeight="1" spans="1:8">
      <c r="A21" s="2"/>
      <c r="B21" s="2"/>
      <c r="C21" s="2"/>
      <c r="D21" s="2"/>
      <c r="E21" s="2"/>
      <c r="F21" s="2"/>
      <c r="G21" s="2"/>
      <c r="H21" s="2"/>
    </row>
    <row r="22" ht="19.5" spans="1:8">
      <c r="A22" s="28" t="s">
        <v>13</v>
      </c>
      <c r="B22" s="29"/>
      <c r="C22" s="40">
        <f t="shared" ref="C22:H22" si="4">IF(C15="","",C15)</f>
        <v>35</v>
      </c>
      <c r="D22" s="40">
        <f t="shared" si="4"/>
        <v>30</v>
      </c>
      <c r="E22" s="40">
        <f t="shared" si="4"/>
        <v>25</v>
      </c>
      <c r="F22" s="40">
        <f t="shared" si="4"/>
        <v>20</v>
      </c>
      <c r="G22" s="40">
        <f t="shared" si="4"/>
        <v>15</v>
      </c>
      <c r="H22" s="40">
        <f t="shared" si="4"/>
        <v>10</v>
      </c>
    </row>
    <row r="23" ht="19.5" spans="1:8">
      <c r="A23" s="19" t="s">
        <v>21</v>
      </c>
      <c r="B23" s="32" t="s">
        <v>22</v>
      </c>
      <c r="C23" s="41">
        <f t="shared" ref="C23:H24" si="5">IF(ISERROR(C18*C16),"",C18*C16)</f>
        <v>18792.7761576507</v>
      </c>
      <c r="D23" s="41">
        <f t="shared" si="5"/>
        <v>17569.6554703056</v>
      </c>
      <c r="E23" s="41">
        <f t="shared" si="5"/>
        <v>16391.5801157867</v>
      </c>
      <c r="F23" s="41">
        <f t="shared" si="5"/>
        <v>15259.8605098234</v>
      </c>
      <c r="G23" s="41">
        <f t="shared" si="5"/>
        <v>14175.6026141869</v>
      </c>
      <c r="H23" s="41">
        <f t="shared" si="5"/>
        <v>13139.6883574134</v>
      </c>
    </row>
    <row r="24" ht="18.75" spans="1:8">
      <c r="A24" s="22"/>
      <c r="B24" s="34" t="s">
        <v>23</v>
      </c>
      <c r="C24" s="42">
        <f t="shared" si="5"/>
        <v>28291.4314933853</v>
      </c>
      <c r="D24" s="42">
        <f t="shared" si="5"/>
        <v>26459.6538421429</v>
      </c>
      <c r="E24" s="42">
        <f t="shared" si="5"/>
        <v>24695.0748764325</v>
      </c>
      <c r="F24" s="42">
        <f t="shared" si="5"/>
        <v>22999.6233556231</v>
      </c>
      <c r="G24" s="42">
        <f t="shared" si="5"/>
        <v>21374.9264440681</v>
      </c>
      <c r="H24" s="42">
        <f t="shared" si="5"/>
        <v>19822.2812649049</v>
      </c>
    </row>
    <row r="25" ht="18.75" spans="1:8">
      <c r="A25" s="43" t="s">
        <v>24</v>
      </c>
      <c r="B25" s="43"/>
      <c r="C25" s="44">
        <f t="shared" ref="C25:H25" si="6">SUM(C23:C24)</f>
        <v>47084.207651036</v>
      </c>
      <c r="D25" s="44">
        <f t="shared" si="6"/>
        <v>44029.3093124485</v>
      </c>
      <c r="E25" s="44">
        <f t="shared" si="6"/>
        <v>41086.6549922192</v>
      </c>
      <c r="F25" s="44">
        <f t="shared" si="6"/>
        <v>38259.4838654465</v>
      </c>
      <c r="G25" s="44">
        <f t="shared" si="6"/>
        <v>35550.529058255</v>
      </c>
      <c r="H25" s="44">
        <f t="shared" si="6"/>
        <v>32961.9696223183</v>
      </c>
    </row>
    <row r="26" ht="18.75" spans="1:8">
      <c r="A26" s="15" t="s">
        <v>25</v>
      </c>
      <c r="B26" s="45" t="s">
        <v>22</v>
      </c>
      <c r="C26" s="46">
        <f t="shared" ref="C26:H27" si="7">IF(ISERROR(C23-$C10),"",C23-$C10)</f>
        <v>7592.77615765073</v>
      </c>
      <c r="D26" s="46">
        <f t="shared" si="7"/>
        <v>6369.6554703056</v>
      </c>
      <c r="E26" s="46">
        <f t="shared" si="7"/>
        <v>5191.58011578671</v>
      </c>
      <c r="F26" s="46">
        <f t="shared" si="7"/>
        <v>4059.86050982342</v>
      </c>
      <c r="G26" s="46">
        <f t="shared" si="7"/>
        <v>2975.6026141869</v>
      </c>
      <c r="H26" s="46">
        <f t="shared" si="7"/>
        <v>1939.68835741344</v>
      </c>
    </row>
    <row r="27" ht="18.75" spans="1:8">
      <c r="A27" s="22"/>
      <c r="B27" s="23" t="s">
        <v>23</v>
      </c>
      <c r="C27" s="42">
        <f t="shared" si="7"/>
        <v>11491.4314933853</v>
      </c>
      <c r="D27" s="42">
        <f t="shared" si="7"/>
        <v>9659.65384214288</v>
      </c>
      <c r="E27" s="42">
        <f t="shared" si="7"/>
        <v>7895.07487643251</v>
      </c>
      <c r="F27" s="42">
        <f t="shared" si="7"/>
        <v>6199.62335562313</v>
      </c>
      <c r="G27" s="42">
        <f t="shared" si="7"/>
        <v>4574.92644406812</v>
      </c>
      <c r="H27" s="42">
        <f t="shared" si="7"/>
        <v>3022.28126490486</v>
      </c>
    </row>
    <row r="28" ht="18.75" spans="1:8">
      <c r="A28" s="3" t="s">
        <v>26</v>
      </c>
      <c r="B28" s="3"/>
      <c r="C28" s="44">
        <f t="shared" ref="C28:H28" si="8">SUM(C26:C27)</f>
        <v>19084.2076510361</v>
      </c>
      <c r="D28" s="44">
        <f t="shared" si="8"/>
        <v>16029.3093124485</v>
      </c>
      <c r="E28" s="44">
        <f t="shared" si="8"/>
        <v>13086.6549922192</v>
      </c>
      <c r="F28" s="44">
        <f t="shared" si="8"/>
        <v>10259.4838654465</v>
      </c>
      <c r="G28" s="44">
        <f t="shared" si="8"/>
        <v>7550.52905825502</v>
      </c>
      <c r="H28" s="44">
        <f t="shared" si="8"/>
        <v>4961.96962231831</v>
      </c>
    </row>
    <row r="29" ht="18.75" spans="1:8">
      <c r="A29" s="3" t="s">
        <v>27</v>
      </c>
      <c r="B29" s="3"/>
      <c r="C29" s="47">
        <f t="shared" ref="C29:H29" si="9">IF($C$8="","",C25/$C$8)</f>
        <v>1.68157884467986</v>
      </c>
      <c r="D29" s="47">
        <f t="shared" si="9"/>
        <v>1.57247533258745</v>
      </c>
      <c r="E29" s="47">
        <f t="shared" si="9"/>
        <v>1.4673805354364</v>
      </c>
      <c r="F29" s="47">
        <f t="shared" si="9"/>
        <v>1.36641013805166</v>
      </c>
      <c r="G29" s="47">
        <f t="shared" si="9"/>
        <v>1.26966175208054</v>
      </c>
      <c r="H29" s="47">
        <f t="shared" si="9"/>
        <v>1.17721320079708</v>
      </c>
    </row>
    <row r="32" ht="22.5" spans="1:8">
      <c r="A32" s="1" t="s">
        <v>0</v>
      </c>
      <c r="B32" s="1"/>
      <c r="C32" s="1"/>
      <c r="D32" s="1"/>
      <c r="E32" s="1"/>
      <c r="F32" s="1"/>
      <c r="G32" s="1"/>
      <c r="H32" s="1"/>
    </row>
    <row r="33" spans="1:8">
      <c r="A33" s="2"/>
      <c r="B33" s="2"/>
      <c r="C33" s="2"/>
      <c r="D33" s="2"/>
      <c r="E33" s="2"/>
      <c r="F33" s="2"/>
      <c r="G33" s="2"/>
      <c r="H33" s="2"/>
    </row>
    <row r="34" ht="18.75" spans="1:8">
      <c r="A34" s="3" t="s">
        <v>1</v>
      </c>
      <c r="B34" s="48"/>
      <c r="C34" s="49"/>
      <c r="D34" s="5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ht="18.75" spans="1:8">
      <c r="A36" s="15" t="s">
        <v>3</v>
      </c>
      <c r="B36" s="8" t="s">
        <v>4</v>
      </c>
      <c r="C36" s="9">
        <v>2000</v>
      </c>
      <c r="D36" s="5"/>
      <c r="E36" s="2"/>
      <c r="F36" s="2"/>
      <c r="G36" s="2"/>
      <c r="H36" s="2"/>
    </row>
    <row r="37" ht="18.75" spans="1:8">
      <c r="A37" s="22"/>
      <c r="B37" s="10" t="s">
        <v>5</v>
      </c>
      <c r="C37" s="11">
        <v>4000</v>
      </c>
      <c r="D37" s="5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ht="18.75" spans="1:8">
      <c r="A39" s="12" t="s">
        <v>6</v>
      </c>
      <c r="B39" s="13"/>
      <c r="C39" s="14">
        <v>36000</v>
      </c>
      <c r="D39" s="5"/>
      <c r="E39" s="2"/>
      <c r="F39" s="2"/>
      <c r="G39" s="2"/>
      <c r="H39" s="2"/>
    </row>
    <row r="40" ht="18.75" spans="1:8">
      <c r="A40" s="15" t="s">
        <v>7</v>
      </c>
      <c r="B40" s="16" t="s">
        <v>28</v>
      </c>
      <c r="C40" s="50">
        <v>0.3</v>
      </c>
      <c r="D40" s="18"/>
      <c r="E40" s="2"/>
      <c r="F40" s="2"/>
      <c r="G40" s="2"/>
      <c r="H40" s="2"/>
    </row>
    <row r="41" ht="18.75" spans="1:8">
      <c r="A41" s="19"/>
      <c r="B41" s="51" t="s">
        <v>9</v>
      </c>
      <c r="C41" s="52">
        <f>C39*C40</f>
        <v>10800</v>
      </c>
      <c r="D41" s="2"/>
      <c r="E41" s="2"/>
      <c r="F41" s="2"/>
      <c r="G41" s="2"/>
      <c r="H41" s="2"/>
    </row>
    <row r="42" ht="18.75" spans="1:8">
      <c r="A42" s="22"/>
      <c r="B42" s="23" t="s">
        <v>10</v>
      </c>
      <c r="C42" s="24">
        <f>C39-C41</f>
        <v>25200</v>
      </c>
      <c r="D42" s="2"/>
      <c r="E42" s="2"/>
      <c r="F42" s="2"/>
      <c r="G42" s="2"/>
      <c r="H42" s="2"/>
    </row>
    <row r="43" ht="18.75" spans="1:8">
      <c r="A43" s="3" t="s">
        <v>11</v>
      </c>
      <c r="B43" s="3"/>
      <c r="C43" s="25">
        <v>0.023</v>
      </c>
      <c r="D43" s="5"/>
      <c r="E43" s="2"/>
      <c r="F43" s="2"/>
      <c r="G43" s="2"/>
      <c r="H43" s="2"/>
    </row>
    <row r="44" ht="18.75" spans="1:8">
      <c r="A44" s="3" t="s">
        <v>12</v>
      </c>
      <c r="B44" s="3"/>
      <c r="C44" s="14">
        <v>0</v>
      </c>
      <c r="D44" s="5"/>
      <c r="E44" s="2"/>
      <c r="F44" s="2"/>
      <c r="G44" s="2"/>
      <c r="H44" s="2"/>
    </row>
    <row r="45" ht="18.75" spans="1:8">
      <c r="A45" s="26"/>
      <c r="B45" s="26"/>
      <c r="C45" s="27"/>
      <c r="D45" s="18"/>
      <c r="E45" s="53"/>
      <c r="F45" s="53"/>
      <c r="G45" s="53"/>
      <c r="H45" s="53"/>
    </row>
    <row r="46" ht="19.5" spans="1:8">
      <c r="A46" s="54" t="s">
        <v>13</v>
      </c>
      <c r="B46" s="54"/>
      <c r="C46" s="30">
        <v>20</v>
      </c>
      <c r="D46" s="31">
        <v>10</v>
      </c>
      <c r="E46" s="31">
        <v>5</v>
      </c>
      <c r="F46" s="31">
        <v>3</v>
      </c>
      <c r="G46" s="31">
        <v>2</v>
      </c>
      <c r="H46" s="31">
        <v>1</v>
      </c>
    </row>
    <row r="47" ht="19.5" spans="1:8">
      <c r="A47" s="22" t="s">
        <v>14</v>
      </c>
      <c r="B47" s="55" t="s">
        <v>15</v>
      </c>
      <c r="C47" s="52">
        <f t="shared" ref="C47:H47" si="10">C46*12</f>
        <v>240</v>
      </c>
      <c r="D47" s="52">
        <f t="shared" si="10"/>
        <v>120</v>
      </c>
      <c r="E47" s="52">
        <f t="shared" si="10"/>
        <v>60</v>
      </c>
      <c r="F47" s="52">
        <f t="shared" si="10"/>
        <v>36</v>
      </c>
      <c r="G47" s="52">
        <f t="shared" si="10"/>
        <v>24</v>
      </c>
      <c r="H47" s="52">
        <f t="shared" si="10"/>
        <v>12</v>
      </c>
    </row>
    <row r="48" ht="18.75" spans="1:8">
      <c r="A48" s="7"/>
      <c r="B48" s="34" t="s">
        <v>16</v>
      </c>
      <c r="C48" s="24">
        <f t="shared" ref="C48:H48" si="11">C46*2</f>
        <v>40</v>
      </c>
      <c r="D48" s="24">
        <f t="shared" si="11"/>
        <v>20</v>
      </c>
      <c r="E48" s="24">
        <f t="shared" si="11"/>
        <v>10</v>
      </c>
      <c r="F48" s="24">
        <f t="shared" si="11"/>
        <v>6</v>
      </c>
      <c r="G48" s="24">
        <f t="shared" si="11"/>
        <v>4</v>
      </c>
      <c r="H48" s="24">
        <f t="shared" si="11"/>
        <v>2</v>
      </c>
    </row>
    <row r="49" ht="18.75" spans="1:8">
      <c r="A49" s="7" t="s">
        <v>17</v>
      </c>
      <c r="B49" s="56" t="s">
        <v>18</v>
      </c>
      <c r="C49" s="36">
        <f>IF(C46="","",-PMT($C$12/12,C$16,$C$10,0,$C$13))</f>
        <v>44.7447051372636</v>
      </c>
      <c r="D49" s="36">
        <f>IF(D46="","",-PMT($C$12/12,D$16,$C$10,0,$C$13))</f>
        <v>48.8045985286267</v>
      </c>
      <c r="E49" s="36">
        <f>IF(E46="","",-PMT($C$12/12,E$16,$C$10,0,$C$13))</f>
        <v>54.6386003859557</v>
      </c>
      <c r="F49" s="36">
        <f>IF(F46="","",-PMT($C$12/12,F$16,$C$10,0,$C$13))</f>
        <v>63.5827521242642</v>
      </c>
      <c r="G49" s="36">
        <f>IF(G46="","",-PMT($C$12/12,G$16,$C$10,0,$C$13))</f>
        <v>78.7533478565939</v>
      </c>
      <c r="H49" s="36">
        <f>IF(H46="","",-PMT($C$12/12,H$16,$C$10,0,$C$13))</f>
        <v>109.497402978445</v>
      </c>
    </row>
    <row r="50" ht="18.75" spans="1:8">
      <c r="A50" s="7"/>
      <c r="B50" s="10" t="s">
        <v>19</v>
      </c>
      <c r="C50" s="38">
        <f>IF(C46="","",-PMT($C$12/2,C$17,$C$11,0,$C$13))</f>
        <v>404.163307048362</v>
      </c>
      <c r="D50" s="38">
        <f>IF(D46="","",-PMT($C$12/2,D$17,$C$11,0,$C$13))</f>
        <v>440.994230702381</v>
      </c>
      <c r="E50" s="38">
        <f>IF(E46="","",-PMT($C$12/2,E$17,$C$11,0,$C$13))</f>
        <v>493.90149752865</v>
      </c>
      <c r="F50" s="38">
        <f>IF(F46="","",-PMT($C$12/2,F$17,$C$11,0,$C$13))</f>
        <v>574.990583890578</v>
      </c>
      <c r="G50" s="38">
        <f>IF(G46="","",-PMT($C$12/2,G$17,$C$11,0,$C$13))</f>
        <v>712.497548135604</v>
      </c>
      <c r="H50" s="38">
        <f>IF(H46="","",-PMT($C$12/2,H$17,$C$11,0,$C$13))</f>
        <v>991.114063245243</v>
      </c>
    </row>
    <row r="51" ht="18.75" spans="1:8">
      <c r="A51" s="12" t="s">
        <v>20</v>
      </c>
      <c r="B51" s="13"/>
      <c r="C51" s="39" t="str">
        <f>IF(AND($C$5="",$C$6=""),"",IF(AND($C$5&gt;=C49,$C$6&gt;=C50),"还款OK","返済不可"))</f>
        <v>还款OK</v>
      </c>
      <c r="D51" s="39" t="str">
        <f>IF(AND($C$5="",$C$6=""),"",IF(AND($C$5&gt;=D49,$C$6&gt;=D50),"还款OK","返済不可"))</f>
        <v>还款OK</v>
      </c>
      <c r="E51" s="39" t="str">
        <f>IF(AND($C$5="",$C$6=""),"",IF(AND($C$5&gt;=E49,$C$6&gt;=E50),"还款OK","返済不可"))</f>
        <v>还款OK</v>
      </c>
      <c r="F51" s="39" t="str">
        <f>IF(AND($C$5="",$C$6=""),"",IF(AND($C$5&gt;=F49,$C$6&gt;=F50),"还款OK","返済不可"))</f>
        <v>还款OK</v>
      </c>
      <c r="G51" s="39" t="str">
        <f>IF(AND($C$5="",$C$6=""),"",IF(AND($C$5&gt;=G49,$C$6&gt;=G50),"还款OK","返済不可"))</f>
        <v>还款OK</v>
      </c>
      <c r="H51" s="39" t="str">
        <f>IF(AND($C$5="",$C$6=""),"",IF(AND($C$5&gt;=H49,$C$6&gt;=H50),"还款OK","返済不可"))</f>
        <v>还款OK</v>
      </c>
    </row>
    <row r="52" spans="1:8">
      <c r="A52" s="2"/>
      <c r="B52" s="2"/>
      <c r="C52" s="2"/>
      <c r="D52" s="2"/>
      <c r="E52" s="2"/>
      <c r="F52" s="2"/>
      <c r="G52" s="2"/>
      <c r="H52" s="2"/>
    </row>
    <row r="53" ht="19.5" spans="1:8">
      <c r="A53" s="28" t="s">
        <v>13</v>
      </c>
      <c r="B53" s="29"/>
      <c r="C53" s="40">
        <f t="shared" ref="C53:H53" si="12">IF(C46="","",C46)</f>
        <v>20</v>
      </c>
      <c r="D53" s="40">
        <f t="shared" si="12"/>
        <v>10</v>
      </c>
      <c r="E53" s="40">
        <f t="shared" si="12"/>
        <v>5</v>
      </c>
      <c r="F53" s="40">
        <f t="shared" si="12"/>
        <v>3</v>
      </c>
      <c r="G53" s="40">
        <f t="shared" si="12"/>
        <v>2</v>
      </c>
      <c r="H53" s="40">
        <f t="shared" si="12"/>
        <v>1</v>
      </c>
    </row>
    <row r="54" ht="19.5" spans="1:8">
      <c r="A54" s="22" t="s">
        <v>21</v>
      </c>
      <c r="B54" s="55" t="s">
        <v>22</v>
      </c>
      <c r="C54" s="57">
        <f t="shared" ref="C54:H54" si="13">IF(ISERROR(C49*C47),"",C49*C47)</f>
        <v>10738.7292329433</v>
      </c>
      <c r="D54" s="57">
        <f t="shared" si="13"/>
        <v>5856.5518234352</v>
      </c>
      <c r="E54" s="57">
        <f t="shared" si="13"/>
        <v>3278.31602315734</v>
      </c>
      <c r="F54" s="57">
        <f t="shared" si="13"/>
        <v>2288.97907647351</v>
      </c>
      <c r="G54" s="57">
        <f t="shared" si="13"/>
        <v>1890.08034855825</v>
      </c>
      <c r="H54" s="57">
        <f t="shared" si="13"/>
        <v>1313.96883574134</v>
      </c>
    </row>
    <row r="55" ht="18.75" spans="1:8">
      <c r="A55" s="7"/>
      <c r="B55" s="34" t="s">
        <v>23</v>
      </c>
      <c r="C55" s="42">
        <f t="shared" ref="C55:H55" si="14">IF(ISERROR(C50*C48),"",C50*C48)</f>
        <v>16166.5322819345</v>
      </c>
      <c r="D55" s="42">
        <f t="shared" si="14"/>
        <v>8819.88461404763</v>
      </c>
      <c r="E55" s="42">
        <f t="shared" si="14"/>
        <v>4939.0149752865</v>
      </c>
      <c r="F55" s="42">
        <f t="shared" si="14"/>
        <v>3449.94350334347</v>
      </c>
      <c r="G55" s="42">
        <f t="shared" si="14"/>
        <v>2849.99019254242</v>
      </c>
      <c r="H55" s="42">
        <f t="shared" si="14"/>
        <v>1982.22812649049</v>
      </c>
    </row>
    <row r="56" ht="18.75" spans="1:8">
      <c r="A56" s="3" t="s">
        <v>24</v>
      </c>
      <c r="B56" s="3"/>
      <c r="C56" s="44">
        <f t="shared" ref="C56:H56" si="15">SUM(C54:C55)</f>
        <v>26905.2615148777</v>
      </c>
      <c r="D56" s="44">
        <f t="shared" si="15"/>
        <v>14676.4364374828</v>
      </c>
      <c r="E56" s="44">
        <f t="shared" si="15"/>
        <v>8217.33099844384</v>
      </c>
      <c r="F56" s="44">
        <f t="shared" si="15"/>
        <v>5738.92257981698</v>
      </c>
      <c r="G56" s="44">
        <f t="shared" si="15"/>
        <v>4740.07054110067</v>
      </c>
      <c r="H56" s="44">
        <f t="shared" si="15"/>
        <v>3296.19696223183</v>
      </c>
    </row>
    <row r="57" ht="18.75" spans="1:8">
      <c r="A57" s="7" t="s">
        <v>25</v>
      </c>
      <c r="B57" s="16" t="s">
        <v>22</v>
      </c>
      <c r="C57" s="46">
        <f>IF(ISERROR(C54-$C41),"",C54-$C41)</f>
        <v>-61.2707670567252</v>
      </c>
      <c r="D57" s="46">
        <f>IF(ISERROR(D54-$C41),"",D54-$C41)</f>
        <v>-4943.4481765648</v>
      </c>
      <c r="E57" s="46">
        <f>IF(ISERROR(E54-$C41),"",E54-$C41)</f>
        <v>-7521.68397684266</v>
      </c>
      <c r="F57" s="46">
        <f>IF(ISERROR(F54-$C41),"",F54-$C41)</f>
        <v>-8511.02092352649</v>
      </c>
      <c r="G57" s="46">
        <f>IF(ISERROR(G54-$C41),"",G54-$C41)</f>
        <v>-8909.91965144175</v>
      </c>
      <c r="H57" s="46">
        <f>IF(ISERROR(H54-$C41),"",H54-$C41)</f>
        <v>-9486.03116425866</v>
      </c>
    </row>
    <row r="58" ht="18.75" spans="1:8">
      <c r="A58" s="7"/>
      <c r="B58" s="34" t="s">
        <v>23</v>
      </c>
      <c r="C58" s="42">
        <f>IF(ISERROR(C55-$C42),"",C55-$C42)</f>
        <v>-9033.46771806553</v>
      </c>
      <c r="D58" s="42">
        <f>IF(ISERROR(D55-$C42),"",D55-$C42)</f>
        <v>-16380.1153859524</v>
      </c>
      <c r="E58" s="42">
        <f>IF(ISERROR(E55-$C42),"",E55-$C42)</f>
        <v>-20260.9850247135</v>
      </c>
      <c r="F58" s="42">
        <f>IF(ISERROR(F55-$C42),"",F55-$C42)</f>
        <v>-21750.0564966565</v>
      </c>
      <c r="G58" s="42">
        <f>IF(ISERROR(G55-$C42),"",G55-$C42)</f>
        <v>-22350.0098074576</v>
      </c>
      <c r="H58" s="42">
        <f>IF(ISERROR(H55-$C42),"",H55-$C42)</f>
        <v>-23217.7718735095</v>
      </c>
    </row>
    <row r="59" ht="18.75" spans="1:8">
      <c r="A59" s="3" t="s">
        <v>26</v>
      </c>
      <c r="B59" s="3"/>
      <c r="C59" s="44">
        <f t="shared" ref="C59:H59" si="16">SUM(C57:C58)</f>
        <v>-9094.73848512225</v>
      </c>
      <c r="D59" s="44">
        <f t="shared" si="16"/>
        <v>-21323.5635625172</v>
      </c>
      <c r="E59" s="44">
        <f t="shared" si="16"/>
        <v>-27782.6690015562</v>
      </c>
      <c r="F59" s="44">
        <f t="shared" si="16"/>
        <v>-30261.077420183</v>
      </c>
      <c r="G59" s="44">
        <f t="shared" si="16"/>
        <v>-31259.9294588993</v>
      </c>
      <c r="H59" s="44">
        <f t="shared" si="16"/>
        <v>-32703.8030377682</v>
      </c>
    </row>
    <row r="60" ht="18.75" spans="1:8">
      <c r="A60" s="3" t="s">
        <v>27</v>
      </c>
      <c r="B60" s="3"/>
      <c r="C60" s="47">
        <f>IF($C$8="","",C56/$C$8)</f>
        <v>0.96090219695992</v>
      </c>
      <c r="D60" s="47">
        <f>IF($C$8="","",D56/$C$8)</f>
        <v>0.524158444195815</v>
      </c>
      <c r="E60" s="47">
        <f>IF($C$8="","",E56/$C$8)</f>
        <v>0.29347610708728</v>
      </c>
      <c r="F60" s="47">
        <f>IF($C$8="","",F56/$C$8)</f>
        <v>0.204961520707749</v>
      </c>
      <c r="G60" s="47">
        <f>IF($C$8="","",G56/$C$8)</f>
        <v>0.169288233610738</v>
      </c>
      <c r="H60" s="47">
        <f>IF($C$8="","",H56/$C$8)</f>
        <v>0.117721320079708</v>
      </c>
    </row>
  </sheetData>
  <mergeCells count="34">
    <mergeCell ref="A1:H1"/>
    <mergeCell ref="B3:C3"/>
    <mergeCell ref="A8:B8"/>
    <mergeCell ref="A12:B12"/>
    <mergeCell ref="A13:B13"/>
    <mergeCell ref="A15:B15"/>
    <mergeCell ref="A20:B20"/>
    <mergeCell ref="A22:B22"/>
    <mergeCell ref="A25:B25"/>
    <mergeCell ref="A28:B28"/>
    <mergeCell ref="A29:B29"/>
    <mergeCell ref="A32:H32"/>
    <mergeCell ref="B34:C34"/>
    <mergeCell ref="A39:B39"/>
    <mergeCell ref="A43:B43"/>
    <mergeCell ref="A44:B44"/>
    <mergeCell ref="A46:B46"/>
    <mergeCell ref="A51:B51"/>
    <mergeCell ref="A53:B53"/>
    <mergeCell ref="A56:B56"/>
    <mergeCell ref="A59:B59"/>
    <mergeCell ref="A60:B60"/>
    <mergeCell ref="A5:A6"/>
    <mergeCell ref="A9:A11"/>
    <mergeCell ref="A16:A17"/>
    <mergeCell ref="A18:A19"/>
    <mergeCell ref="A23:A24"/>
    <mergeCell ref="A26:A27"/>
    <mergeCell ref="A36:A37"/>
    <mergeCell ref="A40:A42"/>
    <mergeCell ref="A47:A48"/>
    <mergeCell ref="A49:A50"/>
    <mergeCell ref="A54:A55"/>
    <mergeCell ref="A57:A58"/>
  </mergeCells>
  <conditionalFormatting sqref="C20:H20">
    <cfRule type="expression" dxfId="0" priority="2" stopIfTrue="1">
      <formula>C20="返済OK"</formula>
    </cfRule>
  </conditionalFormatting>
  <conditionalFormatting sqref="C51:H51">
    <cfRule type="expression" dxfId="0" priority="1" stopIfTrue="1">
      <formula>C51="返済OK"</formula>
    </cfRule>
  </conditionalFormatting>
  <printOptions horizontalCentered="1"/>
  <pageMargins left="0.590551181102362" right="0.590551181102362" top="0.78740157480315" bottom="0.78740157480315" header="0.511811023622047" footer="0.511811023622047"/>
  <pageSetup paperSize="9" orientation="landscape" cellComments="asDisplayed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使用方法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2003-04-02T10:03:00Z</dcterms:created>
  <cp:lastPrinted>2003-05-15T04:58:00Z</cp:lastPrinted>
  <dcterms:modified xsi:type="dcterms:W3CDTF">2024-02-21T07:27:07Z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TC100622622052</vt:lpwstr>
  </property>
  <property fmtid="{D5CDD505-2E9C-101B-9397-08002B2CF9AE}" pid="3" name="ICV">
    <vt:lpwstr>D9497454C7A54B929200BBB4A8188027_12</vt:lpwstr>
  </property>
  <property fmtid="{D5CDD505-2E9C-101B-9397-08002B2CF9AE}" pid="4" name="KSOProductBuildVer">
    <vt:lpwstr>2052-12.1.0.16250</vt:lpwstr>
  </property>
</Properties>
</file>