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terminal\doc\reference\"/>
    </mc:Choice>
  </mc:AlternateContent>
  <xr:revisionPtr revIDLastSave="0" documentId="13_ncr:1_{0BC7B17E-65A8-4D31-B9E9-E2619BDA076F}" xr6:coauthVersionLast="45" xr6:coauthVersionMax="45" xr10:uidLastSave="{00000000-0000-0000-0000-000000000000}"/>
  <bookViews>
    <workbookView xWindow="-98" yWindow="-98" windowWidth="33946" windowHeight="22096" xr2:uid="{811E6F11-22E4-4B43-B55A-A2573908C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AH7" i="1"/>
  <c r="P6" i="1"/>
  <c r="AH6" i="1"/>
  <c r="AI6" i="1" s="1"/>
  <c r="AJ6" i="1" s="1"/>
  <c r="AK6" i="1" s="1"/>
  <c r="AQ7" i="1"/>
  <c r="AI7" i="1"/>
  <c r="AJ7" i="1" s="1"/>
  <c r="AK7" i="1" s="1"/>
  <c r="Z7" i="1"/>
  <c r="Y7" i="1"/>
  <c r="Y6" i="1"/>
  <c r="X7" i="1"/>
  <c r="X6" i="1"/>
  <c r="W7" i="1"/>
  <c r="V7" i="1"/>
  <c r="V6" i="1"/>
  <c r="U7" i="1"/>
  <c r="U6" i="1"/>
  <c r="AQ6" i="1" s="1"/>
  <c r="I6" i="1"/>
  <c r="H6" i="1"/>
  <c r="G6" i="1"/>
  <c r="E6" i="1"/>
  <c r="G7" i="1"/>
  <c r="H7" i="1"/>
  <c r="I7" i="1"/>
  <c r="E7" i="1"/>
  <c r="Z6" i="1" l="1"/>
  <c r="W6" i="1"/>
  <c r="AL6" i="1"/>
  <c r="AN6" i="1"/>
  <c r="AO6" i="1" s="1"/>
  <c r="AM6" i="1"/>
  <c r="AN7" i="1"/>
  <c r="AO7" i="1" s="1"/>
  <c r="AL7" i="1"/>
  <c r="AM7" i="1"/>
  <c r="AR14" i="1"/>
  <c r="AR13" i="1"/>
  <c r="AR12" i="1"/>
  <c r="AR11" i="1"/>
  <c r="AR10" i="1"/>
  <c r="AR9" i="1"/>
  <c r="AR8" i="1"/>
  <c r="AR5" i="1"/>
  <c r="AR4" i="1"/>
  <c r="AR3" i="1"/>
  <c r="AR2" i="1"/>
  <c r="AX14" i="1"/>
  <c r="AX13" i="1"/>
  <c r="AX12" i="1"/>
  <c r="AX11" i="1"/>
  <c r="AX10" i="1"/>
  <c r="AX9" i="1"/>
  <c r="AX8" i="1"/>
  <c r="AX5" i="1"/>
  <c r="AX4" i="1"/>
  <c r="AX3" i="1"/>
  <c r="AX2" i="1"/>
  <c r="AW14" i="1"/>
  <c r="AW13" i="1"/>
  <c r="AW12" i="1"/>
  <c r="AW11" i="1"/>
  <c r="AW10" i="1"/>
  <c r="AW9" i="1"/>
  <c r="AW8" i="1"/>
  <c r="AW5" i="1"/>
  <c r="AW4" i="1"/>
  <c r="AW3" i="1"/>
  <c r="AW2" i="1"/>
  <c r="BH14" i="1"/>
  <c r="BH13" i="1"/>
  <c r="BH12" i="1"/>
  <c r="BH11" i="1"/>
  <c r="BH10" i="1"/>
  <c r="BH9" i="1"/>
  <c r="BH8" i="1"/>
  <c r="BH5" i="1"/>
  <c r="BH4" i="1"/>
  <c r="BH3" i="1"/>
  <c r="BH2" i="1"/>
  <c r="BG14" i="1"/>
  <c r="BG13" i="1"/>
  <c r="BG12" i="1"/>
  <c r="BG11" i="1"/>
  <c r="BG10" i="1"/>
  <c r="BG9" i="1"/>
  <c r="BG8" i="1"/>
  <c r="BG5" i="1"/>
  <c r="BG4" i="1"/>
  <c r="BG3" i="1"/>
  <c r="BG2" i="1"/>
  <c r="Z14" i="1"/>
  <c r="Z13" i="1"/>
  <c r="Z12" i="1"/>
  <c r="Z11" i="1"/>
  <c r="Z10" i="1"/>
  <c r="Z9" i="1"/>
  <c r="Z8" i="1"/>
  <c r="Z5" i="1"/>
  <c r="Z4" i="1"/>
  <c r="Z3" i="1"/>
  <c r="Z2" i="1"/>
  <c r="Y14" i="1"/>
  <c r="Y13" i="1"/>
  <c r="Y12" i="1"/>
  <c r="Y11" i="1"/>
  <c r="Y10" i="1"/>
  <c r="Y9" i="1"/>
  <c r="Y8" i="1"/>
  <c r="Y5" i="1"/>
  <c r="Y4" i="1"/>
  <c r="Y3" i="1"/>
  <c r="Y2" i="1"/>
  <c r="X14" i="1"/>
  <c r="X13" i="1"/>
  <c r="X12" i="1"/>
  <c r="X11" i="1"/>
  <c r="X10" i="1"/>
  <c r="X9" i="1"/>
  <c r="X8" i="1"/>
  <c r="X5" i="1"/>
  <c r="X4" i="1"/>
  <c r="X3" i="1"/>
  <c r="X2" i="1"/>
  <c r="AQ14" i="1"/>
  <c r="AQ13" i="1"/>
  <c r="AQ12" i="1"/>
  <c r="AQ11" i="1"/>
  <c r="AQ10" i="1"/>
  <c r="AQ9" i="1"/>
  <c r="AQ8" i="1"/>
  <c r="AQ5" i="1"/>
  <c r="AQ4" i="1"/>
  <c r="AQ3" i="1"/>
  <c r="AQ2" i="1"/>
  <c r="AV14" i="1"/>
  <c r="AV13" i="1"/>
  <c r="AV12" i="1"/>
  <c r="AV11" i="1"/>
  <c r="AV10" i="1"/>
  <c r="AV9" i="1"/>
  <c r="AV8" i="1"/>
  <c r="AV5" i="1"/>
  <c r="AV4" i="1"/>
  <c r="AV3" i="1"/>
  <c r="AV2" i="1"/>
  <c r="AU14" i="1"/>
  <c r="AU13" i="1"/>
  <c r="AU12" i="1"/>
  <c r="AU11" i="1"/>
  <c r="AU10" i="1"/>
  <c r="AU9" i="1"/>
  <c r="AU8" i="1"/>
  <c r="AU5" i="1"/>
  <c r="AU4" i="1"/>
  <c r="AU3" i="1"/>
  <c r="AU2" i="1"/>
  <c r="BF14" i="1"/>
  <c r="BF13" i="1"/>
  <c r="BF12" i="1"/>
  <c r="BF11" i="1"/>
  <c r="BF10" i="1"/>
  <c r="BF9" i="1"/>
  <c r="BF8" i="1"/>
  <c r="BF5" i="1"/>
  <c r="BF4" i="1"/>
  <c r="BF3" i="1"/>
  <c r="BF2" i="1"/>
  <c r="BE14" i="1"/>
  <c r="BE13" i="1"/>
  <c r="BE12" i="1"/>
  <c r="BE11" i="1"/>
  <c r="BE10" i="1"/>
  <c r="BE9" i="1"/>
  <c r="BE8" i="1"/>
  <c r="BE5" i="1"/>
  <c r="BE4" i="1"/>
  <c r="BE3" i="1"/>
  <c r="BE2" i="1"/>
  <c r="BD14" i="1"/>
  <c r="BD13" i="1"/>
  <c r="BD12" i="1"/>
  <c r="BD11" i="1"/>
  <c r="BD10" i="1"/>
  <c r="BD9" i="1"/>
  <c r="BD8" i="1"/>
  <c r="BD5" i="1"/>
  <c r="BD4" i="1"/>
  <c r="BD3" i="1"/>
  <c r="BD2" i="1"/>
  <c r="AT14" i="1"/>
  <c r="AT13" i="1"/>
  <c r="AT12" i="1"/>
  <c r="AT11" i="1"/>
  <c r="AT10" i="1"/>
  <c r="AT9" i="1"/>
  <c r="AT8" i="1"/>
  <c r="AT4" i="1"/>
  <c r="AT3" i="1"/>
  <c r="AT2" i="1"/>
  <c r="AT5" i="1"/>
  <c r="W14" i="1"/>
  <c r="W13" i="1"/>
  <c r="W12" i="1"/>
  <c r="W11" i="1"/>
  <c r="W10" i="1"/>
  <c r="W9" i="1"/>
  <c r="W8" i="1"/>
  <c r="W5" i="1"/>
  <c r="W4" i="1"/>
  <c r="W3" i="1"/>
  <c r="W2" i="1"/>
  <c r="I14" i="1"/>
  <c r="I13" i="1"/>
  <c r="I12" i="1"/>
  <c r="I11" i="1"/>
  <c r="I10" i="1"/>
  <c r="I9" i="1"/>
  <c r="I8" i="1"/>
  <c r="I5" i="1"/>
  <c r="I4" i="1"/>
  <c r="I3" i="1"/>
  <c r="I2" i="1"/>
  <c r="H14" i="1"/>
  <c r="H13" i="1"/>
  <c r="H12" i="1"/>
  <c r="H11" i="1"/>
  <c r="H10" i="1"/>
  <c r="H9" i="1"/>
  <c r="H8" i="1"/>
  <c r="H5" i="1"/>
  <c r="H4" i="1"/>
  <c r="H3" i="1"/>
  <c r="H2" i="1"/>
  <c r="V14" i="1"/>
  <c r="V13" i="1"/>
  <c r="V12" i="1"/>
  <c r="V11" i="1"/>
  <c r="V10" i="1"/>
  <c r="V9" i="1"/>
  <c r="V8" i="1"/>
  <c r="V5" i="1"/>
  <c r="V4" i="1"/>
  <c r="V3" i="1"/>
  <c r="V2" i="1"/>
  <c r="O17" i="1"/>
  <c r="N17" i="1"/>
  <c r="P14" i="1"/>
  <c r="P13" i="1"/>
  <c r="P12" i="1"/>
  <c r="P11" i="1"/>
  <c r="P10" i="1"/>
  <c r="P9" i="1"/>
  <c r="P8" i="1"/>
  <c r="P5" i="1"/>
  <c r="P4" i="1"/>
  <c r="P3" i="1"/>
  <c r="P2" i="1"/>
  <c r="U14" i="1"/>
  <c r="U13" i="1"/>
  <c r="U12" i="1"/>
  <c r="U11" i="1"/>
  <c r="U10" i="1"/>
  <c r="U9" i="1"/>
  <c r="U8" i="1"/>
  <c r="U5" i="1"/>
  <c r="U4" i="1"/>
  <c r="U3" i="1"/>
  <c r="U2" i="1"/>
  <c r="G14" i="1"/>
  <c r="G13" i="1"/>
  <c r="G12" i="1"/>
  <c r="G11" i="1"/>
  <c r="G10" i="1"/>
  <c r="G9" i="1"/>
  <c r="G8" i="1"/>
  <c r="G5" i="1"/>
  <c r="G4" i="1"/>
  <c r="G3" i="1"/>
  <c r="G2" i="1"/>
  <c r="E14" i="1"/>
  <c r="E13" i="1"/>
  <c r="E12" i="1"/>
  <c r="E11" i="1"/>
  <c r="E10" i="1"/>
  <c r="E9" i="1"/>
  <c r="E8" i="1"/>
  <c r="E5" i="1"/>
  <c r="E4" i="1"/>
  <c r="E3" i="1"/>
  <c r="E2" i="1"/>
  <c r="BJ5" i="1"/>
  <c r="BI5" i="1"/>
  <c r="BL5" i="1" s="1"/>
  <c r="BJ14" i="1"/>
  <c r="BI14" i="1"/>
  <c r="BJ13" i="1"/>
  <c r="BI13" i="1"/>
  <c r="BL13" i="1" s="1"/>
  <c r="BJ12" i="1"/>
  <c r="BI12" i="1"/>
  <c r="BL12" i="1" s="1"/>
  <c r="BJ11" i="1"/>
  <c r="BI11" i="1"/>
  <c r="BK11" i="1" s="1"/>
  <c r="BJ10" i="1"/>
  <c r="BI10" i="1"/>
  <c r="BJ9" i="1"/>
  <c r="BI9" i="1"/>
  <c r="BL8" i="1"/>
  <c r="BJ8" i="1"/>
  <c r="BI8" i="1"/>
  <c r="BJ4" i="1"/>
  <c r="BI4" i="1"/>
  <c r="BJ3" i="1"/>
  <c r="BI3" i="1"/>
  <c r="BL3" i="1" s="1"/>
  <c r="BL2" i="1"/>
  <c r="BK2" i="1"/>
  <c r="BJ2" i="1"/>
  <c r="BI2" i="1"/>
  <c r="AH14" i="1"/>
  <c r="AI14" i="1" s="1"/>
  <c r="AJ14" i="1" s="1"/>
  <c r="AK14" i="1" s="1"/>
  <c r="AH13" i="1"/>
  <c r="AI13" i="1" s="1"/>
  <c r="AJ13" i="1" s="1"/>
  <c r="AK13" i="1" s="1"/>
  <c r="AH12" i="1"/>
  <c r="AI12" i="1" s="1"/>
  <c r="AJ12" i="1" s="1"/>
  <c r="AK12" i="1" s="1"/>
  <c r="AH11" i="1"/>
  <c r="AI11" i="1" s="1"/>
  <c r="AJ11" i="1" s="1"/>
  <c r="AK11" i="1" s="1"/>
  <c r="AH10" i="1"/>
  <c r="AI10" i="1" s="1"/>
  <c r="AJ10" i="1" s="1"/>
  <c r="AK10" i="1" s="1"/>
  <c r="AH9" i="1"/>
  <c r="AI9" i="1" s="1"/>
  <c r="AJ9" i="1" s="1"/>
  <c r="AK9" i="1" s="1"/>
  <c r="AH8" i="1"/>
  <c r="AI8" i="1" s="1"/>
  <c r="AJ8" i="1" s="1"/>
  <c r="AK8" i="1" s="1"/>
  <c r="AH5" i="1"/>
  <c r="AI5" i="1" s="1"/>
  <c r="AJ5" i="1" s="1"/>
  <c r="AK5" i="1" s="1"/>
  <c r="AH4" i="1"/>
  <c r="AI4" i="1" s="1"/>
  <c r="AJ4" i="1" s="1"/>
  <c r="AK4" i="1" s="1"/>
  <c r="AH3" i="1"/>
  <c r="AI3" i="1" s="1"/>
  <c r="AJ3" i="1" s="1"/>
  <c r="AK3" i="1" s="1"/>
  <c r="AJ2" i="1"/>
  <c r="AK2" i="1" s="1"/>
  <c r="AI2" i="1"/>
  <c r="AH2" i="1"/>
  <c r="F21" i="1"/>
  <c r="B21" i="1"/>
  <c r="B18" i="1"/>
  <c r="B24" i="1"/>
  <c r="B25" i="1" s="1"/>
  <c r="BI6" i="1" l="1"/>
  <c r="AY6" i="1"/>
  <c r="AZ6" i="1"/>
  <c r="AU6" i="1" s="1"/>
  <c r="BJ6" i="1"/>
  <c r="BE6" i="1" s="1"/>
  <c r="BJ7" i="1"/>
  <c r="BE7" i="1" s="1"/>
  <c r="AZ7" i="1"/>
  <c r="AU7" i="1" s="1"/>
  <c r="AY7" i="1"/>
  <c r="BI7" i="1"/>
  <c r="BK14" i="1"/>
  <c r="BK4" i="1"/>
  <c r="BK10" i="1"/>
  <c r="BK9" i="1"/>
  <c r="BL9" i="1"/>
  <c r="BK13" i="1"/>
  <c r="BL4" i="1"/>
  <c r="BL11" i="1"/>
  <c r="BK8" i="1"/>
  <c r="BL10" i="1"/>
  <c r="BK12" i="1"/>
  <c r="BL14" i="1"/>
  <c r="BK5" i="1"/>
  <c r="BK3" i="1"/>
  <c r="AM14" i="1"/>
  <c r="AZ14" i="1" s="1"/>
  <c r="AL14" i="1"/>
  <c r="AY14" i="1" s="1"/>
  <c r="AN14" i="1"/>
  <c r="AO14" i="1" s="1"/>
  <c r="AM13" i="1"/>
  <c r="AZ13" i="1" s="1"/>
  <c r="AL13" i="1"/>
  <c r="AN13" i="1"/>
  <c r="AO13" i="1" s="1"/>
  <c r="AM12" i="1"/>
  <c r="AZ12" i="1" s="1"/>
  <c r="AL12" i="1"/>
  <c r="AY12" i="1" s="1"/>
  <c r="AN12" i="1"/>
  <c r="AO12" i="1" s="1"/>
  <c r="AN11" i="1"/>
  <c r="AO11" i="1" s="1"/>
  <c r="AM11" i="1"/>
  <c r="AZ11" i="1" s="1"/>
  <c r="AL11" i="1"/>
  <c r="AY11" i="1" s="1"/>
  <c r="AM10" i="1"/>
  <c r="AZ10" i="1" s="1"/>
  <c r="AL10" i="1"/>
  <c r="AY10" i="1" s="1"/>
  <c r="AN10" i="1"/>
  <c r="AO10" i="1" s="1"/>
  <c r="AN9" i="1"/>
  <c r="AO9" i="1" s="1"/>
  <c r="AM9" i="1"/>
  <c r="AL9" i="1"/>
  <c r="AM8" i="1"/>
  <c r="AL8" i="1"/>
  <c r="AN8" i="1"/>
  <c r="AO8" i="1" s="1"/>
  <c r="AM5" i="1"/>
  <c r="AZ5" i="1" s="1"/>
  <c r="AL5" i="1"/>
  <c r="AY5" i="1" s="1"/>
  <c r="AN5" i="1"/>
  <c r="AO5" i="1" s="1"/>
  <c r="AN4" i="1"/>
  <c r="AO4" i="1" s="1"/>
  <c r="AM4" i="1"/>
  <c r="AZ4" i="1" s="1"/>
  <c r="AL4" i="1"/>
  <c r="AY4" i="1" s="1"/>
  <c r="AM3" i="1"/>
  <c r="AL3" i="1"/>
  <c r="AN3" i="1"/>
  <c r="AO3" i="1" s="1"/>
  <c r="AN2" i="1"/>
  <c r="AO2" i="1" s="1"/>
  <c r="AM2" i="1"/>
  <c r="AZ2" i="1" s="1"/>
  <c r="AL2" i="1"/>
  <c r="BD6" i="1" l="1"/>
  <c r="BL6" i="1"/>
  <c r="BK6" i="1"/>
  <c r="AT6" i="1"/>
  <c r="BB6" i="1"/>
  <c r="BA6" i="1"/>
  <c r="BD7" i="1"/>
  <c r="BL7" i="1"/>
  <c r="BK7" i="1"/>
  <c r="AT7" i="1"/>
  <c r="BA7" i="1"/>
  <c r="BB7" i="1"/>
  <c r="AY13" i="1"/>
  <c r="BB14" i="1"/>
  <c r="BA14" i="1"/>
  <c r="BB13" i="1"/>
  <c r="BA13" i="1"/>
  <c r="BB12" i="1"/>
  <c r="BA12" i="1"/>
  <c r="BB11" i="1"/>
  <c r="BA11" i="1"/>
  <c r="BB10" i="1"/>
  <c r="BA10" i="1"/>
  <c r="AY9" i="1"/>
  <c r="AZ9" i="1"/>
  <c r="AY8" i="1"/>
  <c r="AZ8" i="1"/>
  <c r="BB5" i="1"/>
  <c r="BA5" i="1"/>
  <c r="BA4" i="1"/>
  <c r="BB4" i="1"/>
  <c r="AY3" i="1"/>
  <c r="AZ3" i="1"/>
  <c r="AY2" i="1"/>
  <c r="BB2" i="1" s="1"/>
  <c r="BH6" i="1" l="1"/>
  <c r="BF6" i="1"/>
  <c r="BG6" i="1"/>
  <c r="AX6" i="1"/>
  <c r="AV6" i="1"/>
  <c r="AR6" i="1" s="1"/>
  <c r="AW6" i="1"/>
  <c r="AW7" i="1"/>
  <c r="AV7" i="1"/>
  <c r="AR7" i="1" s="1"/>
  <c r="AX7" i="1"/>
  <c r="BG7" i="1"/>
  <c r="BF7" i="1"/>
  <c r="BH7" i="1"/>
  <c r="BA9" i="1"/>
  <c r="BB9" i="1"/>
  <c r="BB8" i="1"/>
  <c r="BA8" i="1"/>
  <c r="BB3" i="1"/>
  <c r="BA3" i="1"/>
  <c r="BA2" i="1"/>
</calcChain>
</file>

<file path=xl/sharedStrings.xml><?xml version="1.0" encoding="utf-8"?>
<sst xmlns="http://schemas.openxmlformats.org/spreadsheetml/2006/main" count="113" uniqueCount="86">
  <si>
    <t>Font Name</t>
  </si>
  <si>
    <t>designUnitsPerEm</t>
  </si>
  <si>
    <t>ascent</t>
  </si>
  <si>
    <t>descent</t>
  </si>
  <si>
    <t>lineGap</t>
  </si>
  <si>
    <t>capHeight</t>
  </si>
  <si>
    <t>xHeight</t>
  </si>
  <si>
    <r>
      <t>M</t>
    </r>
    <r>
      <rPr>
        <b/>
        <sz val="11"/>
        <color theme="1"/>
        <rFont val="Calibri"/>
        <family val="2"/>
        <scheme val="minor"/>
      </rPr>
      <t xml:space="preserve"> advanceHeight</t>
    </r>
  </si>
  <si>
    <r>
      <t>M</t>
    </r>
    <r>
      <rPr>
        <b/>
        <sz val="11"/>
        <color theme="1"/>
        <rFont val="Calibri"/>
        <family val="2"/>
        <scheme val="minor"/>
      </rPr>
      <t xml:space="preserve"> verticalOriginY</t>
    </r>
  </si>
  <si>
    <r>
      <t>M</t>
    </r>
    <r>
      <rPr>
        <b/>
        <sz val="11"/>
        <color theme="1"/>
        <rFont val="Calibri"/>
        <family val="2"/>
        <scheme val="minor"/>
      </rPr>
      <t xml:space="preserve"> topSideBearing</t>
    </r>
  </si>
  <si>
    <r>
      <t>M</t>
    </r>
    <r>
      <rPr>
        <b/>
        <sz val="11"/>
        <color theme="1"/>
        <rFont val="Calibri"/>
        <family val="2"/>
        <scheme val="minor"/>
      </rPr>
      <t xml:space="preserve"> bottomSideBearing</t>
    </r>
  </si>
  <si>
    <r>
      <t>█</t>
    </r>
    <r>
      <rPr>
        <b/>
        <sz val="11"/>
        <color theme="1"/>
        <rFont val="Calibri"/>
        <family val="2"/>
        <scheme val="minor"/>
      </rPr>
      <t xml:space="preserve"> advanceHeight</t>
    </r>
  </si>
  <si>
    <r>
      <t>█</t>
    </r>
    <r>
      <rPr>
        <b/>
        <sz val="11"/>
        <color theme="1"/>
        <rFont val="Calibri"/>
        <family val="2"/>
        <scheme val="minor"/>
      </rPr>
      <t xml:space="preserve"> verticalOriginY</t>
    </r>
  </si>
  <si>
    <r>
      <t>█</t>
    </r>
    <r>
      <rPr>
        <b/>
        <sz val="11"/>
        <color theme="1"/>
        <rFont val="Calibri"/>
        <family val="2"/>
        <scheme val="minor"/>
      </rPr>
      <t xml:space="preserve"> topSideBearing</t>
    </r>
  </si>
  <si>
    <r>
      <t>█</t>
    </r>
    <r>
      <rPr>
        <b/>
        <sz val="11"/>
        <color theme="1"/>
        <rFont val="Calibri"/>
        <family val="2"/>
        <scheme val="minor"/>
      </rPr>
      <t xml:space="preserve"> bottomSideBearing</t>
    </r>
  </si>
  <si>
    <t>Cascadia Code</t>
  </si>
  <si>
    <t>Cascadia Patched</t>
  </si>
  <si>
    <t>3270-Medium</t>
  </si>
  <si>
    <t>Anonymous Pro</t>
  </si>
  <si>
    <t>DejaVu Sans Mono</t>
  </si>
  <si>
    <t>Envy Code R</t>
  </si>
  <si>
    <t>Fira Code</t>
  </si>
  <si>
    <t>Iosevka</t>
  </si>
  <si>
    <t>monofur</t>
  </si>
  <si>
    <t>monofur italic</t>
  </si>
  <si>
    <t>Source Code Pro</t>
  </si>
  <si>
    <t>Scale</t>
  </si>
  <si>
    <t>Base DPI</t>
  </si>
  <si>
    <t>Scaled DPI</t>
  </si>
  <si>
    <t>Scale Factor</t>
  </si>
  <si>
    <t>Desired Size Points</t>
  </si>
  <si>
    <t>Points To Pixels</t>
  </si>
  <si>
    <t>Desired Size Pixels</t>
  </si>
  <si>
    <t>Scaled Size Pixels</t>
  </si>
  <si>
    <t>M advanceWidth</t>
  </si>
  <si>
    <t>widthAdvance</t>
  </si>
  <si>
    <t>widthApprox</t>
  </si>
  <si>
    <t>widthExact</t>
  </si>
  <si>
    <t>fontSize</t>
  </si>
  <si>
    <t>gap</t>
  </si>
  <si>
    <t>halfGap</t>
  </si>
  <si>
    <t>fullPixelAscent</t>
  </si>
  <si>
    <t>fullPixelDescent</t>
  </si>
  <si>
    <t>lineSpacing.height</t>
  </si>
  <si>
    <t>lineSpacing.baseline</t>
  </si>
  <si>
    <t>lineSpacing.beaseline</t>
  </si>
  <si>
    <t>A+D</t>
  </si>
  <si>
    <t>A+D+GAP</t>
  </si>
  <si>
    <t>box height DU</t>
  </si>
  <si>
    <t>M height DU</t>
  </si>
  <si>
    <t>with gap correction -&gt;</t>
  </si>
  <si>
    <t>original -&gt;</t>
  </si>
  <si>
    <t>has line draw</t>
  </si>
  <si>
    <t>has box draw</t>
  </si>
  <si>
    <t>y</t>
  </si>
  <si>
    <t>box top DU</t>
  </si>
  <si>
    <t>box bottom DU</t>
  </si>
  <si>
    <t>top with half gap</t>
  </si>
  <si>
    <t>bottom with half gap</t>
  </si>
  <si>
    <t>Box advance Width</t>
  </si>
  <si>
    <t>box top</t>
  </si>
  <si>
    <t>box bottom</t>
  </si>
  <si>
    <t>box up from baseline</t>
  </si>
  <si>
    <t>box down from baseline</t>
  </si>
  <si>
    <t>ascent DU</t>
  </si>
  <si>
    <t>descent DU</t>
  </si>
  <si>
    <t>total DU</t>
  </si>
  <si>
    <t>copy glyph height DU</t>
  </si>
  <si>
    <t>height scale to fit</t>
  </si>
  <si>
    <t>Segoe UI Symbol</t>
  </si>
  <si>
    <t>isworking</t>
  </si>
  <si>
    <t>multplied by</t>
  </si>
  <si>
    <t>Scaling fallback fonts:</t>
  </si>
  <si>
    <t>G column</t>
  </si>
  <si>
    <t>totalHeight fallback font / totalHeight base font</t>
  </si>
  <si>
    <t xml:space="preserve">heightScaleToFit </t>
  </si>
  <si>
    <t>AR column</t>
  </si>
  <si>
    <t>Green if height is tall enough</t>
  </si>
  <si>
    <t>Green if touching top of box</t>
  </si>
  <si>
    <t>Green if touching bottom of box</t>
  </si>
  <si>
    <t>Green if fits inside line (smaller than line spacing)</t>
  </si>
  <si>
    <t>Yellow if glyph vertical origin matches font ascent value</t>
  </si>
  <si>
    <t>This spreadsheet details how CustomTextLayout calculates most of its metrics.</t>
  </si>
  <si>
    <t>The first batch of columns that is left most will describe metrics that are received from DirectWrite in a DWRITE_FONT_METRICS structure</t>
  </si>
  <si>
    <t>The next batch of metrics is the DWRITE_GLYPH_METRICS for specific glyphs in the given font</t>
  </si>
  <si>
    <t>Then farther to the right is a lot of the math/calculations performed in either the renderer when the font is created or in the CustomTextLayout when it is attempting to position glyphs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</si>
</sst>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3E5D-CBD6-411D-BD9F-7C6BE3067532}">
  <dimension ref="A1:BL30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RowHeight="14.25"/>
  <cols>
    <col min="1" max="1" width="17.59765625" customWidth="1"/>
    <col min="4" max="5" width="16.59765625" customWidth="1"/>
    <col min="10" max="10" width="10.86328125" customWidth="1"/>
    <col min="12" max="12" width="9.59765625" customWidth="1"/>
    <col min="17" max="17" width="8.265625" bestFit="1" customWidth="1"/>
    <col min="18" max="19" width="9" bestFit="1" customWidth="1"/>
    <col min="46" max="46" width="9.86328125" customWidth="1"/>
    <col min="55" max="60" width="10.59765625" customWidth="1"/>
  </cols>
  <sheetData>
    <row r="1" spans="1:64" ht="52.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</v>
      </c>
      <c r="G1" s="1" t="s">
        <v>47</v>
      </c>
      <c r="H1" s="1" t="s">
        <v>57</v>
      </c>
      <c r="I1" s="1" t="s">
        <v>58</v>
      </c>
      <c r="J1" s="1" t="s">
        <v>5</v>
      </c>
      <c r="K1" s="1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49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48</v>
      </c>
      <c r="V1" s="2" t="s">
        <v>55</v>
      </c>
      <c r="W1" s="2" t="s">
        <v>56</v>
      </c>
      <c r="X1" s="2" t="s">
        <v>62</v>
      </c>
      <c r="Y1" s="2" t="s">
        <v>63</v>
      </c>
      <c r="Z1" s="2" t="s">
        <v>48</v>
      </c>
      <c r="AA1" s="2" t="s">
        <v>70</v>
      </c>
      <c r="AB1" s="2" t="s">
        <v>34</v>
      </c>
      <c r="AC1" s="2" t="s">
        <v>59</v>
      </c>
      <c r="AD1" s="2" t="s">
        <v>52</v>
      </c>
      <c r="AE1" s="2" t="s">
        <v>53</v>
      </c>
      <c r="AF1" s="2"/>
      <c r="AG1" s="2"/>
      <c r="AH1" s="2" t="s">
        <v>35</v>
      </c>
      <c r="AI1" s="2" t="s">
        <v>36</v>
      </c>
      <c r="AJ1" s="2" t="s">
        <v>37</v>
      </c>
      <c r="AK1" s="2" t="s">
        <v>38</v>
      </c>
      <c r="AL1" s="2" t="s">
        <v>2</v>
      </c>
      <c r="AM1" s="2" t="s">
        <v>3</v>
      </c>
      <c r="AN1" s="2" t="s">
        <v>39</v>
      </c>
      <c r="AO1" s="2" t="s">
        <v>40</v>
      </c>
      <c r="AP1" s="2"/>
      <c r="AQ1" s="2" t="s">
        <v>67</v>
      </c>
      <c r="AR1" s="2" t="s">
        <v>68</v>
      </c>
      <c r="AS1" s="2" t="s">
        <v>50</v>
      </c>
      <c r="AT1" s="2" t="s">
        <v>64</v>
      </c>
      <c r="AU1" s="2" t="s">
        <v>65</v>
      </c>
      <c r="AV1" s="2" t="s">
        <v>66</v>
      </c>
      <c r="AW1" s="2" t="s">
        <v>60</v>
      </c>
      <c r="AX1" s="2" t="s">
        <v>61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51</v>
      </c>
      <c r="BD1" s="2" t="s">
        <v>64</v>
      </c>
      <c r="BE1" s="2" t="s">
        <v>65</v>
      </c>
      <c r="BF1" s="2" t="s">
        <v>66</v>
      </c>
      <c r="BG1" s="2" t="s">
        <v>60</v>
      </c>
      <c r="BH1" s="2" t="s">
        <v>61</v>
      </c>
      <c r="BI1" s="2" t="s">
        <v>41</v>
      </c>
      <c r="BJ1" s="2" t="s">
        <v>42</v>
      </c>
      <c r="BK1" s="2" t="s">
        <v>43</v>
      </c>
      <c r="BL1" s="2" t="s">
        <v>45</v>
      </c>
    </row>
    <row r="2" spans="1:64">
      <c r="A2" s="3" t="s">
        <v>15</v>
      </c>
      <c r="B2" s="3">
        <v>2048</v>
      </c>
      <c r="C2" s="3">
        <v>1977</v>
      </c>
      <c r="D2" s="3">
        <v>480</v>
      </c>
      <c r="E2" s="3">
        <f t="shared" ref="E2:E14" si="0">C2+D2</f>
        <v>2457</v>
      </c>
      <c r="F2" s="3">
        <v>0</v>
      </c>
      <c r="G2" s="3">
        <f t="shared" ref="G2:G14" si="1">C2+D2+F2</f>
        <v>2457</v>
      </c>
      <c r="H2" s="3">
        <f t="shared" ref="H2:H14" si="2">0-F2/2</f>
        <v>0</v>
      </c>
      <c r="I2" s="3">
        <f t="shared" ref="I2:I14" si="3">E2+F2/2</f>
        <v>2457</v>
      </c>
      <c r="J2" s="3">
        <v>1420</v>
      </c>
      <c r="K2" s="3">
        <v>1060</v>
      </c>
      <c r="L2" s="3">
        <v>2048</v>
      </c>
      <c r="M2" s="3">
        <v>1568</v>
      </c>
      <c r="N2" s="3">
        <v>148</v>
      </c>
      <c r="O2" s="3">
        <v>480</v>
      </c>
      <c r="P2" s="3">
        <f t="shared" ref="P2:P14" si="4">L2-N2-O2</f>
        <v>1420</v>
      </c>
      <c r="Q2" s="3">
        <v>2048</v>
      </c>
      <c r="R2" s="3">
        <v>1568</v>
      </c>
      <c r="S2" s="3">
        <v>-240</v>
      </c>
      <c r="T2" s="3">
        <v>-270</v>
      </c>
      <c r="U2" s="3">
        <f t="shared" ref="U2:U14" si="5">Q2-S2-T2</f>
        <v>2558</v>
      </c>
      <c r="V2" s="3">
        <f t="shared" ref="V2:V14" si="6">C2-R2+S2</f>
        <v>169</v>
      </c>
      <c r="W2" s="3">
        <f t="shared" ref="W2:W14" si="7">V2+U2</f>
        <v>2727</v>
      </c>
      <c r="X2" s="3">
        <f t="shared" ref="X2:X14" si="8">R2-S2</f>
        <v>1808</v>
      </c>
      <c r="Y2" s="3">
        <f t="shared" ref="Y2:Y14" si="9">Q2-R2-T2</f>
        <v>750</v>
      </c>
      <c r="Z2" s="3">
        <f t="shared" ref="Z2:Z14" si="10">X2+Y2</f>
        <v>2558</v>
      </c>
      <c r="AA2" s="3" t="s">
        <v>54</v>
      </c>
      <c r="AB2" s="3">
        <v>1200</v>
      </c>
      <c r="AC2" s="3">
        <v>1200</v>
      </c>
      <c r="AD2" s="3">
        <v>1</v>
      </c>
      <c r="AE2" s="3">
        <v>1</v>
      </c>
      <c r="AH2">
        <f t="shared" ref="AH2:AH14" si="11">AB2/B2</f>
        <v>0.5859375</v>
      </c>
      <c r="AI2">
        <f t="shared" ref="AI2:AI14" si="12">$F$21*AH2</f>
        <v>28.125</v>
      </c>
      <c r="AJ2">
        <f t="shared" ref="AJ2:AJ14" si="13">ROUND(AI2,0)</f>
        <v>28</v>
      </c>
      <c r="AK2">
        <f t="shared" ref="AK2:AK14" si="14">AJ2/AH2</f>
        <v>47.786666666666669</v>
      </c>
      <c r="AL2">
        <f t="shared" ref="AL2:AL14" si="15">AK2*C2/B2</f>
        <v>46.13</v>
      </c>
      <c r="AM2">
        <f t="shared" ref="AM2:AM14" si="16">AK2*D2/B2</f>
        <v>11.200000000000001</v>
      </c>
      <c r="AN2">
        <f t="shared" ref="AN2:AN14" si="17">AK2*F2/B2</f>
        <v>0</v>
      </c>
      <c r="AO2">
        <f t="shared" ref="AO2:AO14" si="18">AN2/2</f>
        <v>0</v>
      </c>
      <c r="AQ2">
        <f t="shared" ref="AQ2:AQ14" si="19">U2</f>
        <v>2558</v>
      </c>
      <c r="AR2">
        <f t="shared" ref="AR2:AR14" si="20">MAX(AV2/AQ2, 1)</f>
        <v>1</v>
      </c>
      <c r="AT2">
        <f t="shared" ref="AT2:AT14" si="21">AY2*B2/AK2</f>
        <v>2014.2857142857142</v>
      </c>
      <c r="AU2">
        <f t="shared" ref="AU2:AU14" si="22">AZ2*B2/AK2</f>
        <v>514.28571428571422</v>
      </c>
      <c r="AV2">
        <f t="shared" ref="AV2:AV14" si="23">AT2+AU2</f>
        <v>2528.5714285714284</v>
      </c>
      <c r="AW2">
        <f t="shared" ref="AW2:AW14" si="24">AT2-X2</f>
        <v>206.28571428571422</v>
      </c>
      <c r="AX2">
        <f t="shared" ref="AX2:AX7" si="25">AT2+Y2</f>
        <v>2764.2857142857142</v>
      </c>
      <c r="AY2">
        <f t="shared" ref="AY2:AY14" si="26">_xlfn.CEILING.MATH(AL2+AO2)</f>
        <v>47</v>
      </c>
      <c r="AZ2">
        <f t="shared" ref="AZ2:AZ14" si="27">_xlfn.CEILING.MATH(AM2+AO2)</f>
        <v>12</v>
      </c>
      <c r="BA2">
        <f t="shared" ref="BA2:BA14" si="28">AY2+AZ2</f>
        <v>59</v>
      </c>
      <c r="BB2">
        <f t="shared" ref="BB2:BB14" si="29">AY2</f>
        <v>47</v>
      </c>
      <c r="BD2">
        <f t="shared" ref="BD2:BD14" si="30">BI2*B2/AK2</f>
        <v>2014.2857142857142</v>
      </c>
      <c r="BE2">
        <f t="shared" ref="BE2:BE14" si="31">BJ2*B2/AK2</f>
        <v>514.28571428571422</v>
      </c>
      <c r="BF2">
        <f t="shared" ref="BF2:BF14" si="32">BD2+BE2</f>
        <v>2528.5714285714284</v>
      </c>
      <c r="BG2">
        <f t="shared" ref="BG2:BG14" si="33">BD2-X2</f>
        <v>206.28571428571422</v>
      </c>
      <c r="BH2">
        <f t="shared" ref="BH2:BH14" si="34">BD2+Y2</f>
        <v>2764.2857142857142</v>
      </c>
      <c r="BI2">
        <f t="shared" ref="BI2:BI14" si="35">_xlfn.CEILING.MATH(AL2)</f>
        <v>47</v>
      </c>
      <c r="BJ2">
        <f t="shared" ref="BJ2:BJ14" si="36">_xlfn.CEILING.MATH(AM2)</f>
        <v>12</v>
      </c>
      <c r="BK2">
        <f>BI2+BJ2</f>
        <v>59</v>
      </c>
      <c r="BL2">
        <f>BI2</f>
        <v>47</v>
      </c>
    </row>
    <row r="3" spans="1:64">
      <c r="A3" s="3" t="s">
        <v>16</v>
      </c>
      <c r="B3" s="3">
        <v>2048</v>
      </c>
      <c r="C3" s="3">
        <v>1568</v>
      </c>
      <c r="D3" s="3">
        <v>480</v>
      </c>
      <c r="E3" s="3">
        <f t="shared" si="0"/>
        <v>2048</v>
      </c>
      <c r="F3" s="3">
        <v>409</v>
      </c>
      <c r="G3" s="3">
        <f t="shared" si="1"/>
        <v>2457</v>
      </c>
      <c r="H3" s="3">
        <f t="shared" si="2"/>
        <v>-204.5</v>
      </c>
      <c r="I3" s="3">
        <f t="shared" si="3"/>
        <v>2252.5</v>
      </c>
      <c r="J3" s="3">
        <v>1420</v>
      </c>
      <c r="K3" s="3">
        <v>1060</v>
      </c>
      <c r="L3" s="3">
        <v>2048</v>
      </c>
      <c r="M3" s="3">
        <v>1568</v>
      </c>
      <c r="N3" s="3">
        <v>148</v>
      </c>
      <c r="O3" s="3">
        <v>480</v>
      </c>
      <c r="P3" s="3">
        <f t="shared" si="4"/>
        <v>1420</v>
      </c>
      <c r="Q3" s="3">
        <v>2048</v>
      </c>
      <c r="R3" s="3">
        <v>1568</v>
      </c>
      <c r="S3" s="3">
        <v>-240</v>
      </c>
      <c r="T3" s="3">
        <v>-270</v>
      </c>
      <c r="U3" s="3">
        <f t="shared" si="5"/>
        <v>2558</v>
      </c>
      <c r="V3" s="3">
        <f t="shared" si="6"/>
        <v>-240</v>
      </c>
      <c r="W3" s="3">
        <f t="shared" si="7"/>
        <v>2318</v>
      </c>
      <c r="X3" s="3">
        <f t="shared" si="8"/>
        <v>1808</v>
      </c>
      <c r="Y3" s="3">
        <f t="shared" si="9"/>
        <v>750</v>
      </c>
      <c r="Z3" s="3">
        <f t="shared" si="10"/>
        <v>2558</v>
      </c>
      <c r="AA3" s="3" t="s">
        <v>54</v>
      </c>
      <c r="AB3" s="3">
        <v>1200</v>
      </c>
      <c r="AC3" s="3">
        <v>1200</v>
      </c>
      <c r="AD3" s="3">
        <v>1</v>
      </c>
      <c r="AE3" s="3">
        <v>1</v>
      </c>
      <c r="AH3">
        <f t="shared" si="11"/>
        <v>0.5859375</v>
      </c>
      <c r="AI3">
        <f t="shared" si="12"/>
        <v>28.125</v>
      </c>
      <c r="AJ3">
        <f t="shared" si="13"/>
        <v>28</v>
      </c>
      <c r="AK3">
        <f t="shared" si="14"/>
        <v>47.786666666666669</v>
      </c>
      <c r="AL3">
        <f t="shared" si="15"/>
        <v>36.586666666666666</v>
      </c>
      <c r="AM3">
        <f t="shared" si="16"/>
        <v>11.200000000000001</v>
      </c>
      <c r="AN3">
        <f t="shared" si="17"/>
        <v>9.543333333333333</v>
      </c>
      <c r="AO3">
        <f t="shared" si="18"/>
        <v>4.7716666666666665</v>
      </c>
      <c r="AQ3">
        <f t="shared" si="19"/>
        <v>2558</v>
      </c>
      <c r="AR3">
        <f t="shared" si="20"/>
        <v>1</v>
      </c>
      <c r="AT3">
        <f t="shared" si="21"/>
        <v>1800</v>
      </c>
      <c r="AU3">
        <f t="shared" si="22"/>
        <v>685.71428571428567</v>
      </c>
      <c r="AV3">
        <f t="shared" si="23"/>
        <v>2485.7142857142858</v>
      </c>
      <c r="AW3">
        <f t="shared" si="24"/>
        <v>-8</v>
      </c>
      <c r="AX3">
        <f t="shared" si="25"/>
        <v>2550</v>
      </c>
      <c r="AY3">
        <f t="shared" si="26"/>
        <v>42</v>
      </c>
      <c r="AZ3">
        <f t="shared" si="27"/>
        <v>16</v>
      </c>
      <c r="BA3">
        <f t="shared" si="28"/>
        <v>58</v>
      </c>
      <c r="BB3">
        <f t="shared" si="29"/>
        <v>42</v>
      </c>
      <c r="BD3">
        <f t="shared" si="30"/>
        <v>1585.7142857142856</v>
      </c>
      <c r="BE3">
        <f t="shared" si="31"/>
        <v>514.28571428571422</v>
      </c>
      <c r="BF3">
        <f t="shared" si="32"/>
        <v>2100</v>
      </c>
      <c r="BG3">
        <f t="shared" si="33"/>
        <v>-222.28571428571445</v>
      </c>
      <c r="BH3">
        <f t="shared" si="34"/>
        <v>2335.7142857142853</v>
      </c>
      <c r="BI3">
        <f t="shared" si="35"/>
        <v>37</v>
      </c>
      <c r="BJ3">
        <f t="shared" si="36"/>
        <v>12</v>
      </c>
      <c r="BK3">
        <f>BI3+BJ3</f>
        <v>49</v>
      </c>
      <c r="BL3">
        <f>BI3</f>
        <v>37</v>
      </c>
    </row>
    <row r="4" spans="1:64">
      <c r="A4" s="3" t="s">
        <v>17</v>
      </c>
      <c r="B4" s="3">
        <v>2048</v>
      </c>
      <c r="C4" s="3">
        <v>1884</v>
      </c>
      <c r="D4" s="3">
        <v>514</v>
      </c>
      <c r="E4" s="3">
        <f t="shared" si="0"/>
        <v>2398</v>
      </c>
      <c r="F4" s="3">
        <v>0</v>
      </c>
      <c r="G4" s="3">
        <f t="shared" si="1"/>
        <v>2398</v>
      </c>
      <c r="H4" s="3">
        <f t="shared" si="2"/>
        <v>0</v>
      </c>
      <c r="I4" s="3">
        <f t="shared" si="3"/>
        <v>2398</v>
      </c>
      <c r="J4" s="3">
        <v>1307</v>
      </c>
      <c r="K4" s="3">
        <v>1004</v>
      </c>
      <c r="L4" s="3">
        <v>2048</v>
      </c>
      <c r="M4" s="3">
        <v>1521</v>
      </c>
      <c r="N4" s="3">
        <v>214</v>
      </c>
      <c r="O4" s="3">
        <v>527</v>
      </c>
      <c r="P4" s="3">
        <f t="shared" si="4"/>
        <v>1307</v>
      </c>
      <c r="Q4" s="3">
        <v>2048</v>
      </c>
      <c r="R4" s="3">
        <v>1521</v>
      </c>
      <c r="S4" s="3">
        <v>-363</v>
      </c>
      <c r="T4" s="3">
        <v>13</v>
      </c>
      <c r="U4" s="3">
        <f t="shared" si="5"/>
        <v>2398</v>
      </c>
      <c r="V4" s="3">
        <f t="shared" si="6"/>
        <v>0</v>
      </c>
      <c r="W4" s="3">
        <f t="shared" si="7"/>
        <v>2398</v>
      </c>
      <c r="X4" s="3">
        <f t="shared" si="8"/>
        <v>1884</v>
      </c>
      <c r="Y4" s="3">
        <f t="shared" si="9"/>
        <v>514</v>
      </c>
      <c r="Z4" s="3">
        <f t="shared" si="10"/>
        <v>2398</v>
      </c>
      <c r="AA4" s="3" t="s">
        <v>54</v>
      </c>
      <c r="AB4" s="3">
        <v>1126</v>
      </c>
      <c r="AC4" s="3">
        <v>1126</v>
      </c>
      <c r="AD4" s="3">
        <v>1</v>
      </c>
      <c r="AE4" s="3">
        <v>1</v>
      </c>
      <c r="AH4">
        <f t="shared" si="11"/>
        <v>0.5498046875</v>
      </c>
      <c r="AI4">
        <f t="shared" si="12"/>
        <v>26.390625</v>
      </c>
      <c r="AJ4">
        <f t="shared" si="13"/>
        <v>26</v>
      </c>
      <c r="AK4">
        <f t="shared" si="14"/>
        <v>47.289520426287744</v>
      </c>
      <c r="AL4">
        <f t="shared" si="15"/>
        <v>43.50266429840142</v>
      </c>
      <c r="AM4">
        <f t="shared" si="16"/>
        <v>11.868561278863233</v>
      </c>
      <c r="AN4">
        <f t="shared" si="17"/>
        <v>0</v>
      </c>
      <c r="AO4">
        <f t="shared" si="18"/>
        <v>0</v>
      </c>
      <c r="AQ4">
        <f t="shared" si="19"/>
        <v>2398</v>
      </c>
      <c r="AR4">
        <f t="shared" si="20"/>
        <v>1.011355616860204</v>
      </c>
      <c r="AT4">
        <f t="shared" si="21"/>
        <v>1905.5384615384614</v>
      </c>
      <c r="AU4">
        <f t="shared" si="22"/>
        <v>519.69230769230774</v>
      </c>
      <c r="AV4">
        <f t="shared" si="23"/>
        <v>2425.2307692307691</v>
      </c>
      <c r="AW4">
        <f t="shared" si="24"/>
        <v>21.538461538461434</v>
      </c>
      <c r="AX4">
        <f t="shared" si="25"/>
        <v>2419.5384615384614</v>
      </c>
      <c r="AY4">
        <f t="shared" si="26"/>
        <v>44</v>
      </c>
      <c r="AZ4">
        <f t="shared" si="27"/>
        <v>12</v>
      </c>
      <c r="BA4">
        <f t="shared" si="28"/>
        <v>56</v>
      </c>
      <c r="BB4">
        <f t="shared" si="29"/>
        <v>44</v>
      </c>
      <c r="BD4">
        <f t="shared" si="30"/>
        <v>1905.5384615384614</v>
      </c>
      <c r="BE4">
        <f t="shared" si="31"/>
        <v>519.69230769230774</v>
      </c>
      <c r="BF4">
        <f t="shared" si="32"/>
        <v>2425.2307692307691</v>
      </c>
      <c r="BG4">
        <f t="shared" si="33"/>
        <v>21.538461538461434</v>
      </c>
      <c r="BH4">
        <f t="shared" si="34"/>
        <v>2419.5384615384614</v>
      </c>
      <c r="BI4">
        <f t="shared" si="35"/>
        <v>44</v>
      </c>
      <c r="BJ4">
        <f t="shared" si="36"/>
        <v>12</v>
      </c>
      <c r="BK4">
        <f t="shared" ref="BK4:BK14" si="37">BI4+BJ4</f>
        <v>56</v>
      </c>
      <c r="BL4">
        <f t="shared" ref="BL4:BL14" si="38">BI4</f>
        <v>44</v>
      </c>
    </row>
    <row r="5" spans="1:64">
      <c r="A5" s="3" t="s">
        <v>18</v>
      </c>
      <c r="B5" s="3">
        <v>2048</v>
      </c>
      <c r="C5" s="3">
        <v>1675</v>
      </c>
      <c r="D5" s="3">
        <v>373</v>
      </c>
      <c r="E5" s="3">
        <f t="shared" si="0"/>
        <v>2048</v>
      </c>
      <c r="F5" s="3">
        <v>0</v>
      </c>
      <c r="G5" s="3">
        <f t="shared" si="1"/>
        <v>2048</v>
      </c>
      <c r="H5" s="3">
        <f t="shared" si="2"/>
        <v>0</v>
      </c>
      <c r="I5" s="3">
        <f t="shared" si="3"/>
        <v>2048</v>
      </c>
      <c r="J5" s="3">
        <v>1305</v>
      </c>
      <c r="K5" s="3">
        <v>932</v>
      </c>
      <c r="L5" s="3">
        <v>2048</v>
      </c>
      <c r="M5" s="3">
        <v>1675</v>
      </c>
      <c r="N5" s="3">
        <v>370</v>
      </c>
      <c r="O5" s="3">
        <v>373</v>
      </c>
      <c r="P5" s="3">
        <f t="shared" si="4"/>
        <v>1305</v>
      </c>
      <c r="Q5" s="3">
        <v>2048</v>
      </c>
      <c r="R5" s="3">
        <v>1675</v>
      </c>
      <c r="S5" s="3">
        <v>370</v>
      </c>
      <c r="T5" s="3">
        <v>373</v>
      </c>
      <c r="U5" s="3">
        <f t="shared" si="5"/>
        <v>1305</v>
      </c>
      <c r="V5" s="3">
        <f t="shared" si="6"/>
        <v>370</v>
      </c>
      <c r="W5" s="3">
        <f t="shared" si="7"/>
        <v>1675</v>
      </c>
      <c r="X5" s="3">
        <f t="shared" si="8"/>
        <v>1305</v>
      </c>
      <c r="Y5" s="3">
        <f t="shared" si="9"/>
        <v>0</v>
      </c>
      <c r="Z5" s="3">
        <f t="shared" si="10"/>
        <v>1305</v>
      </c>
      <c r="AA5" s="3" t="s">
        <v>54</v>
      </c>
      <c r="AB5" s="3">
        <v>1118</v>
      </c>
      <c r="AC5" s="3">
        <v>1118</v>
      </c>
      <c r="AD5" s="3">
        <v>1</v>
      </c>
      <c r="AE5" s="3">
        <v>0</v>
      </c>
      <c r="AH5">
        <f t="shared" si="11"/>
        <v>0.5458984375</v>
      </c>
      <c r="AI5">
        <f t="shared" si="12"/>
        <v>26.203125</v>
      </c>
      <c r="AJ5">
        <f t="shared" si="13"/>
        <v>26</v>
      </c>
      <c r="AK5">
        <f t="shared" si="14"/>
        <v>47.627906976744185</v>
      </c>
      <c r="AL5">
        <f t="shared" si="15"/>
        <v>38.95348837209302</v>
      </c>
      <c r="AM5">
        <f t="shared" si="16"/>
        <v>8.6744186046511622</v>
      </c>
      <c r="AN5">
        <f t="shared" si="17"/>
        <v>0</v>
      </c>
      <c r="AO5">
        <f t="shared" si="18"/>
        <v>0</v>
      </c>
      <c r="AQ5">
        <f t="shared" si="19"/>
        <v>1305</v>
      </c>
      <c r="AR5">
        <f t="shared" si="20"/>
        <v>1.5816091954022988</v>
      </c>
      <c r="AT5">
        <f t="shared" si="21"/>
        <v>1677</v>
      </c>
      <c r="AU5">
        <f t="shared" si="22"/>
        <v>387</v>
      </c>
      <c r="AV5">
        <f t="shared" si="23"/>
        <v>2064</v>
      </c>
      <c r="AW5">
        <f t="shared" si="24"/>
        <v>372</v>
      </c>
      <c r="AX5">
        <f t="shared" si="25"/>
        <v>1677</v>
      </c>
      <c r="AY5">
        <f t="shared" si="26"/>
        <v>39</v>
      </c>
      <c r="AZ5">
        <f t="shared" si="27"/>
        <v>9</v>
      </c>
      <c r="BA5">
        <f t="shared" si="28"/>
        <v>48</v>
      </c>
      <c r="BB5">
        <f t="shared" si="29"/>
        <v>39</v>
      </c>
      <c r="BD5">
        <f t="shared" si="30"/>
        <v>1677</v>
      </c>
      <c r="BE5">
        <f t="shared" si="31"/>
        <v>387</v>
      </c>
      <c r="BF5">
        <f t="shared" si="32"/>
        <v>2064</v>
      </c>
      <c r="BG5">
        <f t="shared" si="33"/>
        <v>372</v>
      </c>
      <c r="BH5">
        <f t="shared" si="34"/>
        <v>1677</v>
      </c>
      <c r="BI5">
        <f t="shared" si="35"/>
        <v>39</v>
      </c>
      <c r="BJ5">
        <f t="shared" si="36"/>
        <v>9</v>
      </c>
      <c r="BK5">
        <f>BI5+BJ5</f>
        <v>48</v>
      </c>
      <c r="BL5">
        <f>BI5</f>
        <v>39</v>
      </c>
    </row>
    <row r="6" spans="1:64">
      <c r="A6" s="3" t="s">
        <v>18</v>
      </c>
      <c r="B6" s="3">
        <v>2048</v>
      </c>
      <c r="C6" s="3">
        <v>1675</v>
      </c>
      <c r="D6" s="3">
        <v>373</v>
      </c>
      <c r="E6" s="3">
        <f t="shared" si="0"/>
        <v>2048</v>
      </c>
      <c r="F6" s="3">
        <v>0</v>
      </c>
      <c r="G6" s="3">
        <f t="shared" si="1"/>
        <v>2048</v>
      </c>
      <c r="H6" s="3">
        <f t="shared" si="2"/>
        <v>0</v>
      </c>
      <c r="I6" s="3">
        <f t="shared" si="3"/>
        <v>2048</v>
      </c>
      <c r="J6" s="3">
        <v>1305</v>
      </c>
      <c r="K6" s="3">
        <v>932</v>
      </c>
      <c r="L6" s="3">
        <v>2048</v>
      </c>
      <c r="M6" s="3">
        <v>1675</v>
      </c>
      <c r="N6" s="3">
        <v>370</v>
      </c>
      <c r="O6" s="3">
        <v>373</v>
      </c>
      <c r="P6" s="3">
        <f t="shared" ref="P6:P7" si="39">L6-N6-O6</f>
        <v>1305</v>
      </c>
      <c r="Q6" s="3">
        <v>2048</v>
      </c>
      <c r="R6" s="3">
        <v>1675</v>
      </c>
      <c r="S6" s="3">
        <v>0</v>
      </c>
      <c r="T6" s="3">
        <v>0</v>
      </c>
      <c r="U6" s="3">
        <f t="shared" si="5"/>
        <v>2048</v>
      </c>
      <c r="V6" s="3">
        <f t="shared" si="6"/>
        <v>0</v>
      </c>
      <c r="W6" s="3">
        <f t="shared" si="7"/>
        <v>2048</v>
      </c>
      <c r="X6" s="3">
        <f t="shared" si="8"/>
        <v>1675</v>
      </c>
      <c r="Y6" s="3">
        <f t="shared" si="9"/>
        <v>373</v>
      </c>
      <c r="Z6" s="3">
        <f t="shared" si="10"/>
        <v>2048</v>
      </c>
      <c r="AA6" s="3"/>
      <c r="AB6" s="3">
        <v>1118</v>
      </c>
      <c r="AC6" s="3">
        <v>1118</v>
      </c>
      <c r="AD6" s="3"/>
      <c r="AE6" s="3"/>
      <c r="AH6">
        <f>AC6/B6</f>
        <v>0.5458984375</v>
      </c>
      <c r="AI6">
        <f t="shared" si="12"/>
        <v>26.203125</v>
      </c>
      <c r="AJ6">
        <f t="shared" si="13"/>
        <v>26</v>
      </c>
      <c r="AK6">
        <f t="shared" si="14"/>
        <v>47.627906976744185</v>
      </c>
      <c r="AL6">
        <f t="shared" si="15"/>
        <v>38.95348837209302</v>
      </c>
      <c r="AM6">
        <f t="shared" si="16"/>
        <v>8.6744186046511622</v>
      </c>
      <c r="AN6">
        <f t="shared" si="17"/>
        <v>0</v>
      </c>
      <c r="AO6">
        <f t="shared" si="18"/>
        <v>0</v>
      </c>
      <c r="AQ6">
        <f t="shared" si="19"/>
        <v>2048</v>
      </c>
      <c r="AR6">
        <f t="shared" si="20"/>
        <v>1.0078125</v>
      </c>
      <c r="AT6">
        <f t="shared" si="21"/>
        <v>1677</v>
      </c>
      <c r="AU6">
        <f t="shared" si="22"/>
        <v>387</v>
      </c>
      <c r="AV6">
        <f t="shared" si="23"/>
        <v>2064</v>
      </c>
      <c r="AW6">
        <f t="shared" si="24"/>
        <v>2</v>
      </c>
      <c r="AX6">
        <f t="shared" si="25"/>
        <v>2050</v>
      </c>
      <c r="AY6">
        <f t="shared" si="26"/>
        <v>39</v>
      </c>
      <c r="AZ6">
        <f t="shared" si="27"/>
        <v>9</v>
      </c>
      <c r="BA6">
        <f t="shared" si="28"/>
        <v>48</v>
      </c>
      <c r="BB6">
        <f t="shared" si="29"/>
        <v>39</v>
      </c>
      <c r="BD6">
        <f t="shared" si="30"/>
        <v>1677</v>
      </c>
      <c r="BE6">
        <f t="shared" si="31"/>
        <v>387</v>
      </c>
      <c r="BF6">
        <f t="shared" si="32"/>
        <v>2064</v>
      </c>
      <c r="BG6">
        <f t="shared" si="33"/>
        <v>2</v>
      </c>
      <c r="BH6">
        <f t="shared" si="34"/>
        <v>2050</v>
      </c>
      <c r="BI6">
        <f t="shared" si="35"/>
        <v>39</v>
      </c>
      <c r="BJ6">
        <f t="shared" si="36"/>
        <v>9</v>
      </c>
      <c r="BK6">
        <f>BI6+BJ6</f>
        <v>48</v>
      </c>
      <c r="BL6">
        <f>BI6</f>
        <v>39</v>
      </c>
    </row>
    <row r="7" spans="1:64">
      <c r="A7" s="3" t="s">
        <v>69</v>
      </c>
      <c r="B7" s="3">
        <v>2048</v>
      </c>
      <c r="C7" s="3">
        <v>2210</v>
      </c>
      <c r="D7" s="3">
        <v>514</v>
      </c>
      <c r="E7" s="3">
        <f t="shared" si="0"/>
        <v>2724</v>
      </c>
      <c r="F7" s="3">
        <v>0</v>
      </c>
      <c r="G7" s="3">
        <f t="shared" si="1"/>
        <v>2724</v>
      </c>
      <c r="H7" s="3">
        <f t="shared" si="2"/>
        <v>0</v>
      </c>
      <c r="I7" s="3">
        <f t="shared" si="3"/>
        <v>2724</v>
      </c>
      <c r="J7" s="3">
        <v>1434</v>
      </c>
      <c r="K7" s="3">
        <v>1024</v>
      </c>
      <c r="L7" s="3">
        <v>1922</v>
      </c>
      <c r="M7" s="3">
        <v>1491</v>
      </c>
      <c r="N7" s="3">
        <v>57</v>
      </c>
      <c r="O7" s="3">
        <v>431</v>
      </c>
      <c r="P7" s="3">
        <f t="shared" si="39"/>
        <v>1434</v>
      </c>
      <c r="Q7" s="3">
        <v>1922</v>
      </c>
      <c r="R7" s="3">
        <v>1491</v>
      </c>
      <c r="S7" s="3">
        <v>-10</v>
      </c>
      <c r="T7" s="3">
        <v>-10</v>
      </c>
      <c r="U7" s="3">
        <f t="shared" si="5"/>
        <v>1942</v>
      </c>
      <c r="V7" s="3">
        <f t="shared" si="6"/>
        <v>709</v>
      </c>
      <c r="W7" s="3">
        <f t="shared" si="7"/>
        <v>2651</v>
      </c>
      <c r="X7" s="3">
        <f t="shared" si="8"/>
        <v>1501</v>
      </c>
      <c r="Y7" s="3">
        <f t="shared" si="9"/>
        <v>441</v>
      </c>
      <c r="Z7" s="3">
        <f t="shared" si="10"/>
        <v>1942</v>
      </c>
      <c r="AA7" s="3"/>
      <c r="AB7" s="3">
        <v>1839</v>
      </c>
      <c r="AC7" s="3">
        <v>1921</v>
      </c>
      <c r="AD7" s="3"/>
      <c r="AE7" s="3"/>
      <c r="AH7">
        <f>AC7/B7</f>
        <v>0.93798828125</v>
      </c>
      <c r="AI7">
        <f t="shared" si="12"/>
        <v>45.0234375</v>
      </c>
      <c r="AJ7">
        <f t="shared" si="13"/>
        <v>45</v>
      </c>
      <c r="AK7">
        <f t="shared" si="14"/>
        <v>47.975013014055179</v>
      </c>
      <c r="AL7">
        <f t="shared" si="15"/>
        <v>51.769911504424776</v>
      </c>
      <c r="AM7">
        <f t="shared" si="16"/>
        <v>12.040603852160332</v>
      </c>
      <c r="AN7">
        <f t="shared" si="17"/>
        <v>0</v>
      </c>
      <c r="AO7">
        <f t="shared" si="18"/>
        <v>0</v>
      </c>
      <c r="AQ7">
        <f t="shared" si="19"/>
        <v>1942</v>
      </c>
      <c r="AR7">
        <f t="shared" si="20"/>
        <v>1.4288248083304724</v>
      </c>
      <c r="AT7">
        <f t="shared" si="21"/>
        <v>2219.8222222222221</v>
      </c>
      <c r="AU7">
        <f t="shared" si="22"/>
        <v>554.95555555555552</v>
      </c>
      <c r="AV7">
        <f t="shared" si="23"/>
        <v>2774.7777777777774</v>
      </c>
      <c r="AW7">
        <f t="shared" si="24"/>
        <v>718.82222222222208</v>
      </c>
      <c r="AX7">
        <f t="shared" si="25"/>
        <v>2660.8222222222221</v>
      </c>
      <c r="AY7">
        <f t="shared" si="26"/>
        <v>52</v>
      </c>
      <c r="AZ7">
        <f t="shared" si="27"/>
        <v>13</v>
      </c>
      <c r="BA7">
        <f t="shared" si="28"/>
        <v>65</v>
      </c>
      <c r="BB7">
        <f t="shared" si="29"/>
        <v>52</v>
      </c>
      <c r="BD7">
        <f t="shared" si="30"/>
        <v>2219.8222222222221</v>
      </c>
      <c r="BE7">
        <f t="shared" si="31"/>
        <v>554.95555555555552</v>
      </c>
      <c r="BF7">
        <f t="shared" si="32"/>
        <v>2774.7777777777774</v>
      </c>
      <c r="BG7">
        <f t="shared" si="33"/>
        <v>718.82222222222208</v>
      </c>
      <c r="BH7">
        <f t="shared" si="34"/>
        <v>2660.8222222222221</v>
      </c>
      <c r="BI7">
        <f t="shared" si="35"/>
        <v>52</v>
      </c>
      <c r="BJ7">
        <f t="shared" si="36"/>
        <v>13</v>
      </c>
      <c r="BK7">
        <f>BI7+BJ7</f>
        <v>65</v>
      </c>
      <c r="BL7">
        <f>BI7</f>
        <v>52</v>
      </c>
    </row>
    <row r="8" spans="1:64" ht="15.75" customHeight="1">
      <c r="A8" s="3" t="s">
        <v>19</v>
      </c>
      <c r="B8" s="3">
        <v>2048</v>
      </c>
      <c r="C8" s="3">
        <v>1901</v>
      </c>
      <c r="D8" s="3">
        <v>483</v>
      </c>
      <c r="E8" s="3">
        <f t="shared" si="0"/>
        <v>2384</v>
      </c>
      <c r="F8" s="3">
        <v>0</v>
      </c>
      <c r="G8" s="3">
        <f t="shared" si="1"/>
        <v>2384</v>
      </c>
      <c r="H8" s="3">
        <f t="shared" si="2"/>
        <v>0</v>
      </c>
      <c r="I8" s="3">
        <f t="shared" si="3"/>
        <v>2384</v>
      </c>
      <c r="J8" s="3">
        <v>1493</v>
      </c>
      <c r="K8" s="3">
        <v>1120</v>
      </c>
      <c r="L8" s="3">
        <v>2048</v>
      </c>
      <c r="M8" s="3">
        <v>1556</v>
      </c>
      <c r="N8" s="3">
        <v>63</v>
      </c>
      <c r="O8" s="3">
        <v>492</v>
      </c>
      <c r="P8" s="3">
        <f t="shared" si="4"/>
        <v>1493</v>
      </c>
      <c r="Q8" s="3">
        <v>2048</v>
      </c>
      <c r="R8" s="3">
        <v>1556</v>
      </c>
      <c r="S8" s="3">
        <v>-20</v>
      </c>
      <c r="T8" s="3">
        <v>-20</v>
      </c>
      <c r="U8" s="3">
        <f t="shared" si="5"/>
        <v>2088</v>
      </c>
      <c r="V8" s="3">
        <f t="shared" si="6"/>
        <v>325</v>
      </c>
      <c r="W8" s="3">
        <f t="shared" si="7"/>
        <v>2413</v>
      </c>
      <c r="X8" s="3">
        <f t="shared" si="8"/>
        <v>1576</v>
      </c>
      <c r="Y8" s="3">
        <f t="shared" si="9"/>
        <v>512</v>
      </c>
      <c r="Z8" s="3">
        <f t="shared" si="10"/>
        <v>2088</v>
      </c>
      <c r="AA8" s="3" t="s">
        <v>54</v>
      </c>
      <c r="AB8" s="3">
        <v>1233</v>
      </c>
      <c r="AC8" s="3">
        <v>1233</v>
      </c>
      <c r="AD8" s="3">
        <v>1</v>
      </c>
      <c r="AE8" s="3">
        <v>1</v>
      </c>
      <c r="AH8">
        <f t="shared" si="11"/>
        <v>0.60205078125</v>
      </c>
      <c r="AI8">
        <f t="shared" si="12"/>
        <v>28.8984375</v>
      </c>
      <c r="AJ8">
        <f t="shared" si="13"/>
        <v>29</v>
      </c>
      <c r="AK8">
        <f t="shared" si="14"/>
        <v>48.168694241686943</v>
      </c>
      <c r="AL8">
        <f t="shared" si="15"/>
        <v>44.711273317112735</v>
      </c>
      <c r="AM8">
        <f t="shared" si="16"/>
        <v>11.360097323600973</v>
      </c>
      <c r="AN8">
        <f t="shared" si="17"/>
        <v>0</v>
      </c>
      <c r="AO8">
        <f t="shared" si="18"/>
        <v>0</v>
      </c>
      <c r="AQ8">
        <f t="shared" si="19"/>
        <v>2088</v>
      </c>
      <c r="AR8">
        <f t="shared" si="20"/>
        <v>1.1606718192627825</v>
      </c>
      <c r="AT8">
        <f t="shared" si="21"/>
        <v>1913.2758620689656</v>
      </c>
      <c r="AU8">
        <f t="shared" si="22"/>
        <v>510.20689655172413</v>
      </c>
      <c r="AV8">
        <f t="shared" si="23"/>
        <v>2423.4827586206898</v>
      </c>
      <c r="AW8">
        <f t="shared" si="24"/>
        <v>337.27586206896558</v>
      </c>
      <c r="AX8">
        <f t="shared" ref="AX8:AX14" si="40">AT8+Y8</f>
        <v>2425.2758620689656</v>
      </c>
      <c r="AY8">
        <f t="shared" si="26"/>
        <v>45</v>
      </c>
      <c r="AZ8">
        <f t="shared" si="27"/>
        <v>12</v>
      </c>
      <c r="BA8">
        <f t="shared" si="28"/>
        <v>57</v>
      </c>
      <c r="BB8">
        <f t="shared" si="29"/>
        <v>45</v>
      </c>
      <c r="BD8">
        <f t="shared" si="30"/>
        <v>1913.2758620689656</v>
      </c>
      <c r="BE8">
        <f t="shared" si="31"/>
        <v>510.20689655172413</v>
      </c>
      <c r="BF8">
        <f t="shared" si="32"/>
        <v>2423.4827586206898</v>
      </c>
      <c r="BG8">
        <f t="shared" si="33"/>
        <v>337.27586206896558</v>
      </c>
      <c r="BH8">
        <f t="shared" si="34"/>
        <v>2425.2758620689656</v>
      </c>
      <c r="BI8">
        <f t="shared" si="35"/>
        <v>45</v>
      </c>
      <c r="BJ8">
        <f t="shared" si="36"/>
        <v>12</v>
      </c>
      <c r="BK8">
        <f t="shared" si="37"/>
        <v>57</v>
      </c>
      <c r="BL8">
        <f t="shared" si="38"/>
        <v>45</v>
      </c>
    </row>
    <row r="9" spans="1:64">
      <c r="A9" s="3" t="s">
        <v>20</v>
      </c>
      <c r="B9" s="3">
        <v>2048</v>
      </c>
      <c r="C9" s="3">
        <v>1896</v>
      </c>
      <c r="D9" s="3">
        <v>474</v>
      </c>
      <c r="E9" s="3">
        <f t="shared" si="0"/>
        <v>2370</v>
      </c>
      <c r="F9" s="3">
        <v>0</v>
      </c>
      <c r="G9" s="3">
        <f t="shared" si="1"/>
        <v>2370</v>
      </c>
      <c r="H9" s="3">
        <f t="shared" si="2"/>
        <v>0</v>
      </c>
      <c r="I9" s="3">
        <f t="shared" si="3"/>
        <v>2370</v>
      </c>
      <c r="J9" s="3">
        <v>1422</v>
      </c>
      <c r="K9" s="3">
        <v>1106</v>
      </c>
      <c r="L9" s="3">
        <v>1896</v>
      </c>
      <c r="M9" s="3">
        <v>1422</v>
      </c>
      <c r="N9" s="3">
        <v>0</v>
      </c>
      <c r="O9" s="3">
        <v>474</v>
      </c>
      <c r="P9" s="3">
        <f t="shared" si="4"/>
        <v>1422</v>
      </c>
      <c r="Q9" s="3">
        <v>1896</v>
      </c>
      <c r="R9" s="3">
        <v>1422</v>
      </c>
      <c r="S9" s="3">
        <v>-553</v>
      </c>
      <c r="T9" s="3">
        <v>-158</v>
      </c>
      <c r="U9" s="3">
        <f t="shared" si="5"/>
        <v>2607</v>
      </c>
      <c r="V9" s="3">
        <f t="shared" si="6"/>
        <v>-79</v>
      </c>
      <c r="W9" s="3">
        <f t="shared" si="7"/>
        <v>2528</v>
      </c>
      <c r="X9" s="3">
        <f t="shared" si="8"/>
        <v>1975</v>
      </c>
      <c r="Y9" s="3">
        <f t="shared" si="9"/>
        <v>632</v>
      </c>
      <c r="Z9" s="3">
        <f t="shared" si="10"/>
        <v>2607</v>
      </c>
      <c r="AA9" s="3" t="s">
        <v>54</v>
      </c>
      <c r="AB9" s="3">
        <v>1100</v>
      </c>
      <c r="AC9" s="3">
        <v>1100</v>
      </c>
      <c r="AD9" s="3">
        <v>1</v>
      </c>
      <c r="AE9" s="3">
        <v>1</v>
      </c>
      <c r="AH9">
        <f t="shared" si="11"/>
        <v>0.537109375</v>
      </c>
      <c r="AI9">
        <f t="shared" si="12"/>
        <v>25.78125</v>
      </c>
      <c r="AJ9">
        <f t="shared" si="13"/>
        <v>26</v>
      </c>
      <c r="AK9">
        <f t="shared" si="14"/>
        <v>48.407272727272726</v>
      </c>
      <c r="AL9">
        <f t="shared" si="15"/>
        <v>44.814545454545453</v>
      </c>
      <c r="AM9">
        <f t="shared" si="16"/>
        <v>11.203636363636363</v>
      </c>
      <c r="AN9">
        <f t="shared" si="17"/>
        <v>0</v>
      </c>
      <c r="AO9">
        <f t="shared" si="18"/>
        <v>0</v>
      </c>
      <c r="AQ9">
        <f t="shared" si="19"/>
        <v>2607</v>
      </c>
      <c r="AR9">
        <f t="shared" si="20"/>
        <v>1</v>
      </c>
      <c r="AT9">
        <f t="shared" si="21"/>
        <v>1903.8461538461538</v>
      </c>
      <c r="AU9">
        <f t="shared" si="22"/>
        <v>507.69230769230768</v>
      </c>
      <c r="AV9">
        <f t="shared" si="23"/>
        <v>2411.5384615384614</v>
      </c>
      <c r="AW9">
        <f t="shared" si="24"/>
        <v>-71.153846153846189</v>
      </c>
      <c r="AX9">
        <f t="shared" si="40"/>
        <v>2535.8461538461538</v>
      </c>
      <c r="AY9">
        <f t="shared" si="26"/>
        <v>45</v>
      </c>
      <c r="AZ9">
        <f t="shared" si="27"/>
        <v>12</v>
      </c>
      <c r="BA9">
        <f t="shared" si="28"/>
        <v>57</v>
      </c>
      <c r="BB9">
        <f t="shared" si="29"/>
        <v>45</v>
      </c>
      <c r="BD9">
        <f t="shared" si="30"/>
        <v>1903.8461538461538</v>
      </c>
      <c r="BE9">
        <f t="shared" si="31"/>
        <v>507.69230769230768</v>
      </c>
      <c r="BF9">
        <f t="shared" si="32"/>
        <v>2411.5384615384614</v>
      </c>
      <c r="BG9">
        <f t="shared" si="33"/>
        <v>-71.153846153846189</v>
      </c>
      <c r="BH9">
        <f t="shared" si="34"/>
        <v>2535.8461538461538</v>
      </c>
      <c r="BI9">
        <f t="shared" si="35"/>
        <v>45</v>
      </c>
      <c r="BJ9">
        <f t="shared" si="36"/>
        <v>12</v>
      </c>
      <c r="BK9">
        <f t="shared" si="37"/>
        <v>57</v>
      </c>
      <c r="BL9">
        <f t="shared" si="38"/>
        <v>45</v>
      </c>
    </row>
    <row r="10" spans="1:64">
      <c r="A10" s="3" t="s">
        <v>21</v>
      </c>
      <c r="B10" s="3">
        <v>1950</v>
      </c>
      <c r="C10" s="3">
        <v>1800</v>
      </c>
      <c r="D10" s="3">
        <v>600</v>
      </c>
      <c r="E10" s="3">
        <f t="shared" si="0"/>
        <v>2400</v>
      </c>
      <c r="F10" s="3">
        <v>0</v>
      </c>
      <c r="G10" s="3">
        <f t="shared" si="1"/>
        <v>2400</v>
      </c>
      <c r="H10" s="3">
        <f t="shared" si="2"/>
        <v>0</v>
      </c>
      <c r="I10" s="3">
        <f t="shared" si="3"/>
        <v>2400</v>
      </c>
      <c r="J10" s="3">
        <v>1377</v>
      </c>
      <c r="K10" s="3">
        <v>1053</v>
      </c>
      <c r="L10" s="3">
        <v>2400</v>
      </c>
      <c r="M10" s="3">
        <v>1800</v>
      </c>
      <c r="N10" s="3">
        <v>423</v>
      </c>
      <c r="O10" s="3">
        <v>600</v>
      </c>
      <c r="P10" s="3">
        <f t="shared" si="4"/>
        <v>1377</v>
      </c>
      <c r="Q10" s="3">
        <v>2400</v>
      </c>
      <c r="R10" s="3">
        <v>1800</v>
      </c>
      <c r="S10" s="3">
        <v>0</v>
      </c>
      <c r="T10" s="3">
        <v>0</v>
      </c>
      <c r="U10" s="3">
        <f t="shared" si="5"/>
        <v>2400</v>
      </c>
      <c r="V10" s="3">
        <f t="shared" si="6"/>
        <v>0</v>
      </c>
      <c r="W10" s="3">
        <f t="shared" si="7"/>
        <v>2400</v>
      </c>
      <c r="X10" s="3">
        <f t="shared" si="8"/>
        <v>1800</v>
      </c>
      <c r="Y10" s="3">
        <f t="shared" si="9"/>
        <v>600</v>
      </c>
      <c r="Z10" s="3">
        <f t="shared" si="10"/>
        <v>2400</v>
      </c>
      <c r="AA10" s="3" t="s">
        <v>54</v>
      </c>
      <c r="AB10" s="3">
        <v>1200</v>
      </c>
      <c r="AC10" s="3">
        <v>1200</v>
      </c>
      <c r="AD10" s="3">
        <v>1</v>
      </c>
      <c r="AE10" s="3">
        <v>1</v>
      </c>
      <c r="AH10">
        <f t="shared" si="11"/>
        <v>0.61538461538461542</v>
      </c>
      <c r="AI10">
        <f t="shared" si="12"/>
        <v>29.53846153846154</v>
      </c>
      <c r="AJ10">
        <f t="shared" si="13"/>
        <v>30</v>
      </c>
      <c r="AK10">
        <f t="shared" si="14"/>
        <v>48.75</v>
      </c>
      <c r="AL10">
        <f t="shared" si="15"/>
        <v>45</v>
      </c>
      <c r="AM10">
        <f t="shared" si="16"/>
        <v>15</v>
      </c>
      <c r="AN10">
        <f t="shared" si="17"/>
        <v>0</v>
      </c>
      <c r="AO10">
        <f t="shared" si="18"/>
        <v>0</v>
      </c>
      <c r="AQ10">
        <f t="shared" si="19"/>
        <v>2400</v>
      </c>
      <c r="AR10">
        <f t="shared" si="20"/>
        <v>1</v>
      </c>
      <c r="AT10">
        <f t="shared" si="21"/>
        <v>1800</v>
      </c>
      <c r="AU10">
        <f t="shared" si="22"/>
        <v>600</v>
      </c>
      <c r="AV10">
        <f t="shared" si="23"/>
        <v>2400</v>
      </c>
      <c r="AW10">
        <f t="shared" si="24"/>
        <v>0</v>
      </c>
      <c r="AX10">
        <f t="shared" si="40"/>
        <v>2400</v>
      </c>
      <c r="AY10">
        <f t="shared" si="26"/>
        <v>45</v>
      </c>
      <c r="AZ10">
        <f t="shared" si="27"/>
        <v>15</v>
      </c>
      <c r="BA10">
        <f t="shared" si="28"/>
        <v>60</v>
      </c>
      <c r="BB10">
        <f t="shared" si="29"/>
        <v>45</v>
      </c>
      <c r="BD10">
        <f t="shared" si="30"/>
        <v>1800</v>
      </c>
      <c r="BE10">
        <f t="shared" si="31"/>
        <v>600</v>
      </c>
      <c r="BF10">
        <f t="shared" si="32"/>
        <v>2400</v>
      </c>
      <c r="BG10">
        <f t="shared" si="33"/>
        <v>0</v>
      </c>
      <c r="BH10">
        <f t="shared" si="34"/>
        <v>2400</v>
      </c>
      <c r="BI10">
        <f t="shared" si="35"/>
        <v>45</v>
      </c>
      <c r="BJ10">
        <f t="shared" si="36"/>
        <v>15</v>
      </c>
      <c r="BK10">
        <f t="shared" si="37"/>
        <v>60</v>
      </c>
      <c r="BL10">
        <f t="shared" si="38"/>
        <v>45</v>
      </c>
    </row>
    <row r="11" spans="1:64">
      <c r="A11" s="3" t="s">
        <v>22</v>
      </c>
      <c r="B11" s="3">
        <v>1000</v>
      </c>
      <c r="C11" s="3">
        <v>977</v>
      </c>
      <c r="D11" s="3">
        <v>272</v>
      </c>
      <c r="E11" s="3">
        <f t="shared" si="0"/>
        <v>1249</v>
      </c>
      <c r="F11" s="3">
        <v>0</v>
      </c>
      <c r="G11" s="3">
        <f t="shared" si="1"/>
        <v>1249</v>
      </c>
      <c r="H11" s="3">
        <f t="shared" si="2"/>
        <v>0</v>
      </c>
      <c r="I11" s="3">
        <f t="shared" si="3"/>
        <v>1249</v>
      </c>
      <c r="J11" s="3">
        <v>735</v>
      </c>
      <c r="K11" s="3">
        <v>530</v>
      </c>
      <c r="L11" s="3">
        <v>1249</v>
      </c>
      <c r="M11" s="3">
        <v>977</v>
      </c>
      <c r="N11" s="3">
        <v>242</v>
      </c>
      <c r="O11" s="3">
        <v>272</v>
      </c>
      <c r="P11" s="3">
        <f t="shared" si="4"/>
        <v>735</v>
      </c>
      <c r="Q11" s="3">
        <v>1249</v>
      </c>
      <c r="R11" s="3">
        <v>977</v>
      </c>
      <c r="S11" s="3">
        <v>0</v>
      </c>
      <c r="T11" s="3">
        <v>-1</v>
      </c>
      <c r="U11" s="3">
        <f t="shared" si="5"/>
        <v>1250</v>
      </c>
      <c r="V11" s="3">
        <f t="shared" si="6"/>
        <v>0</v>
      </c>
      <c r="W11" s="3">
        <f t="shared" si="7"/>
        <v>1250</v>
      </c>
      <c r="X11" s="3">
        <f t="shared" si="8"/>
        <v>977</v>
      </c>
      <c r="Y11" s="3">
        <f t="shared" si="9"/>
        <v>273</v>
      </c>
      <c r="Z11" s="3">
        <f t="shared" si="10"/>
        <v>1250</v>
      </c>
      <c r="AA11" s="3" t="s">
        <v>54</v>
      </c>
      <c r="AB11" s="3">
        <v>500</v>
      </c>
      <c r="AC11" s="3">
        <v>500</v>
      </c>
      <c r="AD11" s="3">
        <v>1</v>
      </c>
      <c r="AE11" s="3">
        <v>1</v>
      </c>
      <c r="AH11">
        <f t="shared" si="11"/>
        <v>0.5</v>
      </c>
      <c r="AI11">
        <f t="shared" si="12"/>
        <v>24</v>
      </c>
      <c r="AJ11">
        <f t="shared" si="13"/>
        <v>24</v>
      </c>
      <c r="AK11">
        <f t="shared" si="14"/>
        <v>48</v>
      </c>
      <c r="AL11">
        <f t="shared" si="15"/>
        <v>46.896000000000001</v>
      </c>
      <c r="AM11">
        <f t="shared" si="16"/>
        <v>13.055999999999999</v>
      </c>
      <c r="AN11">
        <f t="shared" si="17"/>
        <v>0</v>
      </c>
      <c r="AO11">
        <f t="shared" si="18"/>
        <v>0</v>
      </c>
      <c r="AQ11">
        <f t="shared" si="19"/>
        <v>1250</v>
      </c>
      <c r="AR11">
        <f t="shared" si="20"/>
        <v>1.0166666666666666</v>
      </c>
      <c r="AT11">
        <f t="shared" si="21"/>
        <v>979.16666666666663</v>
      </c>
      <c r="AU11">
        <f t="shared" si="22"/>
        <v>291.66666666666669</v>
      </c>
      <c r="AV11">
        <f t="shared" si="23"/>
        <v>1270.8333333333333</v>
      </c>
      <c r="AW11">
        <f t="shared" si="24"/>
        <v>2.1666666666666288</v>
      </c>
      <c r="AX11">
        <f t="shared" si="40"/>
        <v>1252.1666666666665</v>
      </c>
      <c r="AY11">
        <f t="shared" si="26"/>
        <v>47</v>
      </c>
      <c r="AZ11">
        <f t="shared" si="27"/>
        <v>14</v>
      </c>
      <c r="BA11">
        <f t="shared" si="28"/>
        <v>61</v>
      </c>
      <c r="BB11">
        <f t="shared" si="29"/>
        <v>47</v>
      </c>
      <c r="BD11">
        <f t="shared" si="30"/>
        <v>979.16666666666663</v>
      </c>
      <c r="BE11">
        <f t="shared" si="31"/>
        <v>291.66666666666669</v>
      </c>
      <c r="BF11">
        <f t="shared" si="32"/>
        <v>1270.8333333333333</v>
      </c>
      <c r="BG11">
        <f t="shared" si="33"/>
        <v>2.1666666666666288</v>
      </c>
      <c r="BH11">
        <f t="shared" si="34"/>
        <v>1252.1666666666665</v>
      </c>
      <c r="BI11">
        <f t="shared" si="35"/>
        <v>47</v>
      </c>
      <c r="BJ11">
        <f t="shared" si="36"/>
        <v>14</v>
      </c>
      <c r="BK11">
        <f t="shared" si="37"/>
        <v>61</v>
      </c>
      <c r="BL11">
        <f t="shared" si="38"/>
        <v>47</v>
      </c>
    </row>
    <row r="12" spans="1:64">
      <c r="A12" s="3" t="s">
        <v>23</v>
      </c>
      <c r="B12" s="3">
        <v>2400</v>
      </c>
      <c r="C12" s="3">
        <v>1952</v>
      </c>
      <c r="D12" s="3">
        <v>452</v>
      </c>
      <c r="E12" s="3">
        <f t="shared" si="0"/>
        <v>2404</v>
      </c>
      <c r="F12" s="3">
        <v>0</v>
      </c>
      <c r="G12" s="3">
        <f t="shared" si="1"/>
        <v>2404</v>
      </c>
      <c r="H12" s="3">
        <f t="shared" si="2"/>
        <v>0</v>
      </c>
      <c r="I12" s="3">
        <f t="shared" si="3"/>
        <v>2404</v>
      </c>
      <c r="J12" s="3">
        <v>1500</v>
      </c>
      <c r="K12" s="3">
        <v>1051</v>
      </c>
      <c r="L12" s="3">
        <v>2404</v>
      </c>
      <c r="M12" s="3">
        <v>1952</v>
      </c>
      <c r="N12" s="3">
        <v>452</v>
      </c>
      <c r="O12" s="3">
        <v>452</v>
      </c>
      <c r="P12" s="3">
        <f t="shared" si="4"/>
        <v>1500</v>
      </c>
      <c r="Q12" s="3">
        <v>2404</v>
      </c>
      <c r="R12" s="3">
        <v>1952</v>
      </c>
      <c r="S12" s="3">
        <v>2</v>
      </c>
      <c r="T12" s="3">
        <v>2</v>
      </c>
      <c r="U12" s="3">
        <f t="shared" si="5"/>
        <v>2400</v>
      </c>
      <c r="V12" s="3">
        <f t="shared" si="6"/>
        <v>2</v>
      </c>
      <c r="W12" s="3">
        <f t="shared" si="7"/>
        <v>2402</v>
      </c>
      <c r="X12" s="3">
        <f t="shared" si="8"/>
        <v>1950</v>
      </c>
      <c r="Y12" s="3">
        <f t="shared" si="9"/>
        <v>450</v>
      </c>
      <c r="Z12" s="3">
        <f t="shared" si="10"/>
        <v>2400</v>
      </c>
      <c r="AA12" s="3" t="s">
        <v>54</v>
      </c>
      <c r="AB12" s="3">
        <v>1200</v>
      </c>
      <c r="AC12" s="3">
        <v>1200</v>
      </c>
      <c r="AD12" s="3">
        <v>1</v>
      </c>
      <c r="AE12" s="3">
        <v>1</v>
      </c>
      <c r="AH12">
        <f t="shared" si="11"/>
        <v>0.5</v>
      </c>
      <c r="AI12">
        <f t="shared" si="12"/>
        <v>24</v>
      </c>
      <c r="AJ12">
        <f t="shared" si="13"/>
        <v>24</v>
      </c>
      <c r="AK12">
        <f t="shared" si="14"/>
        <v>48</v>
      </c>
      <c r="AL12">
        <f t="shared" si="15"/>
        <v>39.04</v>
      </c>
      <c r="AM12">
        <f t="shared" si="16"/>
        <v>9.0399999999999991</v>
      </c>
      <c r="AN12">
        <f t="shared" si="17"/>
        <v>0</v>
      </c>
      <c r="AO12">
        <f t="shared" si="18"/>
        <v>0</v>
      </c>
      <c r="AQ12">
        <f t="shared" si="19"/>
        <v>2400</v>
      </c>
      <c r="AR12">
        <f t="shared" si="20"/>
        <v>1.0416666666666667</v>
      </c>
      <c r="AT12">
        <f t="shared" si="21"/>
        <v>2000</v>
      </c>
      <c r="AU12">
        <f t="shared" si="22"/>
        <v>500</v>
      </c>
      <c r="AV12">
        <f t="shared" si="23"/>
        <v>2500</v>
      </c>
      <c r="AW12">
        <f t="shared" si="24"/>
        <v>50</v>
      </c>
      <c r="AX12">
        <f t="shared" si="40"/>
        <v>2450</v>
      </c>
      <c r="AY12">
        <f t="shared" si="26"/>
        <v>40</v>
      </c>
      <c r="AZ12">
        <f t="shared" si="27"/>
        <v>10</v>
      </c>
      <c r="BA12">
        <f t="shared" si="28"/>
        <v>50</v>
      </c>
      <c r="BB12">
        <f t="shared" si="29"/>
        <v>40</v>
      </c>
      <c r="BD12">
        <f t="shared" si="30"/>
        <v>2000</v>
      </c>
      <c r="BE12">
        <f t="shared" si="31"/>
        <v>500</v>
      </c>
      <c r="BF12">
        <f t="shared" si="32"/>
        <v>2500</v>
      </c>
      <c r="BG12">
        <f t="shared" si="33"/>
        <v>50</v>
      </c>
      <c r="BH12">
        <f t="shared" si="34"/>
        <v>2450</v>
      </c>
      <c r="BI12">
        <f t="shared" si="35"/>
        <v>40</v>
      </c>
      <c r="BJ12">
        <f t="shared" si="36"/>
        <v>10</v>
      </c>
      <c r="BK12">
        <f t="shared" si="37"/>
        <v>50</v>
      </c>
      <c r="BL12">
        <f t="shared" si="38"/>
        <v>40</v>
      </c>
    </row>
    <row r="13" spans="1:64">
      <c r="A13" s="3" t="s">
        <v>24</v>
      </c>
      <c r="B13" s="3">
        <v>2400</v>
      </c>
      <c r="C13" s="3">
        <v>1950</v>
      </c>
      <c r="D13" s="3">
        <v>450</v>
      </c>
      <c r="E13" s="3">
        <f t="shared" si="0"/>
        <v>2400</v>
      </c>
      <c r="F13" s="3">
        <v>150</v>
      </c>
      <c r="G13" s="3">
        <f t="shared" si="1"/>
        <v>2550</v>
      </c>
      <c r="H13" s="3">
        <f t="shared" si="2"/>
        <v>-75</v>
      </c>
      <c r="I13" s="3">
        <f t="shared" si="3"/>
        <v>2475</v>
      </c>
      <c r="J13" s="3">
        <v>1500</v>
      </c>
      <c r="K13" s="3">
        <v>1051</v>
      </c>
      <c r="L13" s="3">
        <v>1950</v>
      </c>
      <c r="M13" s="3">
        <v>1500</v>
      </c>
      <c r="N13" s="3">
        <v>-1</v>
      </c>
      <c r="O13" s="3">
        <v>449</v>
      </c>
      <c r="P13" s="3">
        <f t="shared" si="4"/>
        <v>1502</v>
      </c>
      <c r="Q13" s="3">
        <v>1950</v>
      </c>
      <c r="R13" s="3">
        <v>1500</v>
      </c>
      <c r="S13" s="3">
        <v>-450</v>
      </c>
      <c r="T13" s="3">
        <v>0</v>
      </c>
      <c r="U13" s="3">
        <f t="shared" si="5"/>
        <v>2400</v>
      </c>
      <c r="V13" s="3">
        <f t="shared" si="6"/>
        <v>0</v>
      </c>
      <c r="W13" s="3">
        <f t="shared" si="7"/>
        <v>2400</v>
      </c>
      <c r="X13" s="3">
        <f t="shared" si="8"/>
        <v>1950</v>
      </c>
      <c r="Y13" s="3">
        <f t="shared" si="9"/>
        <v>450</v>
      </c>
      <c r="Z13" s="3">
        <f t="shared" si="10"/>
        <v>2400</v>
      </c>
      <c r="AA13" s="3"/>
      <c r="AB13">
        <v>1200</v>
      </c>
      <c r="AC13">
        <v>1200</v>
      </c>
      <c r="AD13" s="3">
        <v>1</v>
      </c>
      <c r="AE13" s="3">
        <v>1</v>
      </c>
      <c r="AH13">
        <f t="shared" si="11"/>
        <v>0.5</v>
      </c>
      <c r="AI13">
        <f t="shared" si="12"/>
        <v>24</v>
      </c>
      <c r="AJ13">
        <f t="shared" si="13"/>
        <v>24</v>
      </c>
      <c r="AK13">
        <f t="shared" si="14"/>
        <v>48</v>
      </c>
      <c r="AL13">
        <f t="shared" si="15"/>
        <v>39</v>
      </c>
      <c r="AM13">
        <f t="shared" si="16"/>
        <v>9</v>
      </c>
      <c r="AN13">
        <f t="shared" si="17"/>
        <v>3</v>
      </c>
      <c r="AO13">
        <f t="shared" si="18"/>
        <v>1.5</v>
      </c>
      <c r="AQ13">
        <f t="shared" si="19"/>
        <v>2400</v>
      </c>
      <c r="AR13">
        <f t="shared" si="20"/>
        <v>1.0833333333333333</v>
      </c>
      <c r="AT13">
        <f t="shared" si="21"/>
        <v>2050</v>
      </c>
      <c r="AU13">
        <f t="shared" si="22"/>
        <v>550</v>
      </c>
      <c r="AV13">
        <f t="shared" si="23"/>
        <v>2600</v>
      </c>
      <c r="AW13">
        <f t="shared" si="24"/>
        <v>100</v>
      </c>
      <c r="AX13">
        <f t="shared" si="40"/>
        <v>2500</v>
      </c>
      <c r="AY13">
        <f t="shared" si="26"/>
        <v>41</v>
      </c>
      <c r="AZ13">
        <f t="shared" si="27"/>
        <v>11</v>
      </c>
      <c r="BA13">
        <f t="shared" si="28"/>
        <v>52</v>
      </c>
      <c r="BB13">
        <f t="shared" si="29"/>
        <v>41</v>
      </c>
      <c r="BD13">
        <f t="shared" si="30"/>
        <v>1950</v>
      </c>
      <c r="BE13">
        <f t="shared" si="31"/>
        <v>450</v>
      </c>
      <c r="BF13">
        <f t="shared" si="32"/>
        <v>2400</v>
      </c>
      <c r="BG13">
        <f t="shared" si="33"/>
        <v>0</v>
      </c>
      <c r="BH13">
        <f t="shared" si="34"/>
        <v>2400</v>
      </c>
      <c r="BI13">
        <f t="shared" si="35"/>
        <v>39</v>
      </c>
      <c r="BJ13">
        <f t="shared" si="36"/>
        <v>9</v>
      </c>
      <c r="BK13">
        <f t="shared" si="37"/>
        <v>48</v>
      </c>
      <c r="BL13">
        <f t="shared" si="38"/>
        <v>39</v>
      </c>
    </row>
    <row r="14" spans="1:64">
      <c r="A14" s="3" t="s">
        <v>25</v>
      </c>
      <c r="B14" s="3">
        <v>1000</v>
      </c>
      <c r="C14" s="3">
        <v>984</v>
      </c>
      <c r="D14" s="3">
        <v>273</v>
      </c>
      <c r="E14" s="3">
        <f t="shared" si="0"/>
        <v>1257</v>
      </c>
      <c r="F14" s="3">
        <v>0</v>
      </c>
      <c r="G14" s="3">
        <f t="shared" si="1"/>
        <v>1257</v>
      </c>
      <c r="H14" s="3">
        <f t="shared" si="2"/>
        <v>0</v>
      </c>
      <c r="I14" s="3">
        <f t="shared" si="3"/>
        <v>1257</v>
      </c>
      <c r="J14" s="3">
        <v>660</v>
      </c>
      <c r="K14" s="3">
        <v>480</v>
      </c>
      <c r="L14" s="3">
        <v>1000</v>
      </c>
      <c r="M14" s="3">
        <v>750</v>
      </c>
      <c r="N14" s="3">
        <v>94</v>
      </c>
      <c r="O14" s="3">
        <v>250</v>
      </c>
      <c r="P14" s="3">
        <f t="shared" si="4"/>
        <v>656</v>
      </c>
      <c r="Q14" s="3">
        <v>1000</v>
      </c>
      <c r="R14" s="3">
        <v>750</v>
      </c>
      <c r="S14" s="3">
        <v>-50</v>
      </c>
      <c r="T14" s="3">
        <v>50</v>
      </c>
      <c r="U14" s="3">
        <f t="shared" si="5"/>
        <v>1000</v>
      </c>
      <c r="V14" s="3">
        <f t="shared" si="6"/>
        <v>184</v>
      </c>
      <c r="W14" s="3">
        <f t="shared" si="7"/>
        <v>1184</v>
      </c>
      <c r="X14" s="3">
        <f t="shared" si="8"/>
        <v>800</v>
      </c>
      <c r="Y14" s="3">
        <f t="shared" si="9"/>
        <v>200</v>
      </c>
      <c r="Z14" s="3">
        <f t="shared" si="10"/>
        <v>1000</v>
      </c>
      <c r="AA14" s="3" t="s">
        <v>54</v>
      </c>
      <c r="AB14" s="3">
        <v>600</v>
      </c>
      <c r="AC14" s="3">
        <v>600</v>
      </c>
      <c r="AD14" s="3">
        <v>1</v>
      </c>
      <c r="AE14" s="3">
        <v>1</v>
      </c>
      <c r="AH14">
        <f t="shared" si="11"/>
        <v>0.6</v>
      </c>
      <c r="AI14">
        <f t="shared" si="12"/>
        <v>28.799999999999997</v>
      </c>
      <c r="AJ14">
        <f t="shared" si="13"/>
        <v>29</v>
      </c>
      <c r="AK14">
        <f t="shared" si="14"/>
        <v>48.333333333333336</v>
      </c>
      <c r="AL14">
        <f t="shared" si="15"/>
        <v>47.56</v>
      </c>
      <c r="AM14">
        <f t="shared" si="16"/>
        <v>13.195</v>
      </c>
      <c r="AN14">
        <f t="shared" si="17"/>
        <v>0</v>
      </c>
      <c r="AO14">
        <f t="shared" si="18"/>
        <v>0</v>
      </c>
      <c r="AQ14">
        <f t="shared" si="19"/>
        <v>1000</v>
      </c>
      <c r="AR14">
        <f t="shared" si="20"/>
        <v>1.2827586206896551</v>
      </c>
      <c r="AT14">
        <f t="shared" si="21"/>
        <v>993.10344827586198</v>
      </c>
      <c r="AU14">
        <f t="shared" si="22"/>
        <v>289.65517241379308</v>
      </c>
      <c r="AV14">
        <f t="shared" si="23"/>
        <v>1282.7586206896551</v>
      </c>
      <c r="AW14">
        <f t="shared" si="24"/>
        <v>193.10344827586198</v>
      </c>
      <c r="AX14">
        <f t="shared" si="40"/>
        <v>1193.1034482758619</v>
      </c>
      <c r="AY14">
        <f t="shared" si="26"/>
        <v>48</v>
      </c>
      <c r="AZ14">
        <f t="shared" si="27"/>
        <v>14</v>
      </c>
      <c r="BA14">
        <f t="shared" si="28"/>
        <v>62</v>
      </c>
      <c r="BB14">
        <f t="shared" si="29"/>
        <v>48</v>
      </c>
      <c r="BD14">
        <f t="shared" si="30"/>
        <v>993.10344827586198</v>
      </c>
      <c r="BE14">
        <f t="shared" si="31"/>
        <v>289.65517241379308</v>
      </c>
      <c r="BF14">
        <f t="shared" si="32"/>
        <v>1282.7586206896551</v>
      </c>
      <c r="BG14">
        <f t="shared" si="33"/>
        <v>193.10344827586198</v>
      </c>
      <c r="BH14">
        <f t="shared" si="34"/>
        <v>1193.1034482758619</v>
      </c>
      <c r="BI14">
        <f t="shared" si="35"/>
        <v>48</v>
      </c>
      <c r="BJ14">
        <f t="shared" si="36"/>
        <v>14</v>
      </c>
      <c r="BK14">
        <f t="shared" si="37"/>
        <v>62</v>
      </c>
      <c r="BL14">
        <f t="shared" si="38"/>
        <v>48</v>
      </c>
    </row>
    <row r="15" spans="1:64">
      <c r="A15" s="3"/>
      <c r="P15" t="s">
        <v>80</v>
      </c>
    </row>
    <row r="16" spans="1:64">
      <c r="R16" t="s">
        <v>81</v>
      </c>
    </row>
    <row r="17" spans="1:60">
      <c r="N17">
        <f>1568-148</f>
        <v>1420</v>
      </c>
      <c r="O17">
        <f>2048-1568-480</f>
        <v>0</v>
      </c>
      <c r="U17" t="s">
        <v>77</v>
      </c>
      <c r="AV17" t="s">
        <v>77</v>
      </c>
      <c r="BF17" t="s">
        <v>77</v>
      </c>
    </row>
    <row r="18" spans="1:60">
      <c r="A18" t="s">
        <v>31</v>
      </c>
      <c r="B18">
        <f>96/72</f>
        <v>1.3333333333333333</v>
      </c>
      <c r="V18" t="s">
        <v>78</v>
      </c>
      <c r="AW18" t="s">
        <v>78</v>
      </c>
      <c r="BG18" t="s">
        <v>78</v>
      </c>
    </row>
    <row r="19" spans="1:60">
      <c r="J19" t="s">
        <v>72</v>
      </c>
      <c r="W19" t="s">
        <v>79</v>
      </c>
      <c r="AX19" t="s">
        <v>79</v>
      </c>
      <c r="BH19" t="s">
        <v>79</v>
      </c>
    </row>
    <row r="20" spans="1:60">
      <c r="A20" t="s">
        <v>30</v>
      </c>
      <c r="B20">
        <v>18</v>
      </c>
      <c r="J20" t="s">
        <v>74</v>
      </c>
      <c r="O20" t="s">
        <v>71</v>
      </c>
      <c r="Q20" t="s">
        <v>75</v>
      </c>
    </row>
    <row r="21" spans="1:60">
      <c r="A21" t="s">
        <v>32</v>
      </c>
      <c r="B21">
        <f>B20*B18</f>
        <v>24</v>
      </c>
      <c r="D21" t="s">
        <v>33</v>
      </c>
      <c r="F21">
        <f>B21*B25</f>
        <v>48</v>
      </c>
      <c r="J21" t="s">
        <v>73</v>
      </c>
      <c r="Q21" t="s">
        <v>76</v>
      </c>
    </row>
    <row r="22" spans="1:60">
      <c r="A22" t="s">
        <v>26</v>
      </c>
      <c r="B22" s="4">
        <v>2</v>
      </c>
    </row>
    <row r="23" spans="1:60">
      <c r="A23" t="s">
        <v>27</v>
      </c>
      <c r="B23">
        <v>96</v>
      </c>
    </row>
    <row r="24" spans="1:60">
      <c r="A24" t="s">
        <v>28</v>
      </c>
      <c r="B24">
        <f>B22*B23</f>
        <v>192</v>
      </c>
    </row>
    <row r="25" spans="1:60">
      <c r="A25" t="s">
        <v>29</v>
      </c>
      <c r="B25">
        <f>B24/B23</f>
        <v>2</v>
      </c>
      <c r="O25" t="s">
        <v>82</v>
      </c>
    </row>
    <row r="26" spans="1:60">
      <c r="O26" t="s">
        <v>83</v>
      </c>
    </row>
    <row r="27" spans="1:60">
      <c r="O27" t="s">
        <v>84</v>
      </c>
    </row>
    <row r="28" spans="1:60">
      <c r="O28" t="s">
        <v>85</v>
      </c>
    </row>
    <row r="30" spans="1:60">
      <c r="H30">
        <v>-184</v>
      </c>
      <c r="I30">
        <v>-73</v>
      </c>
    </row>
  </sheetData>
  <conditionalFormatting sqref="P2:P5 P7:P14">
    <cfRule type="expression" dxfId="11" priority="13">
      <formula>P2&lt;G2</formula>
    </cfRule>
  </conditionalFormatting>
  <conditionalFormatting sqref="U2:U14">
    <cfRule type="expression" dxfId="10" priority="12">
      <formula>U2&gt;=G2</formula>
    </cfRule>
  </conditionalFormatting>
  <conditionalFormatting sqref="V2:V14">
    <cfRule type="expression" dxfId="9" priority="11">
      <formula>V2&lt;=H2</formula>
    </cfRule>
  </conditionalFormatting>
  <conditionalFormatting sqref="W2:W14">
    <cfRule type="expression" dxfId="8" priority="10">
      <formula>W2&gt;=I2</formula>
    </cfRule>
  </conditionalFormatting>
  <conditionalFormatting sqref="R2:R14">
    <cfRule type="expression" dxfId="7" priority="8">
      <formula>R2=C2</formula>
    </cfRule>
  </conditionalFormatting>
  <conditionalFormatting sqref="AV2:AV14">
    <cfRule type="expression" dxfId="6" priority="7">
      <formula>AV2&lt;=AQ2</formula>
    </cfRule>
  </conditionalFormatting>
  <conditionalFormatting sqref="BF2:BF14">
    <cfRule type="expression" dxfId="5" priority="6">
      <formula>BF2&lt;=AQ2</formula>
    </cfRule>
  </conditionalFormatting>
  <conditionalFormatting sqref="BG2:BG14">
    <cfRule type="expression" dxfId="4" priority="5">
      <formula>BG2&lt;=0</formula>
    </cfRule>
  </conditionalFormatting>
  <conditionalFormatting sqref="BH2:BH14">
    <cfRule type="expression" dxfId="3" priority="4">
      <formula>BH2&gt;=BF2</formula>
    </cfRule>
  </conditionalFormatting>
  <conditionalFormatting sqref="AW2:AW14">
    <cfRule type="expression" dxfId="2" priority="3">
      <formula>AW2&lt;=0</formula>
    </cfRule>
  </conditionalFormatting>
  <conditionalFormatting sqref="AX2:AX14">
    <cfRule type="expression" dxfId="1" priority="2">
      <formula>AX2&gt;=AV2</formula>
    </cfRule>
  </conditionalFormatting>
  <conditionalFormatting sqref="P6">
    <cfRule type="expression" dxfId="0" priority="1">
      <formula>P6&lt;G6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Niksa</dc:creator>
  <cp:lastModifiedBy>Michael Niksa</cp:lastModifiedBy>
  <dcterms:created xsi:type="dcterms:W3CDTF">2020-04-27T22:47:34Z</dcterms:created>
  <dcterms:modified xsi:type="dcterms:W3CDTF">2020-05-06T18:29:10Z</dcterms:modified>
</cp:coreProperties>
</file>