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ze vs Time" sheetId="4" r:id="rId1"/>
    <sheet name="Size vs Time (Normalized)" sheetId="5" r:id="rId2"/>
    <sheet name="Concurrent Upload" sheetId="6" r:id="rId3"/>
  </sheets>
  <calcPr calcId="145621"/>
</workbook>
</file>

<file path=xl/calcChain.xml><?xml version="1.0" encoding="utf-8"?>
<calcChain xmlns="http://schemas.openxmlformats.org/spreadsheetml/2006/main">
  <c r="G8" i="6" l="1"/>
  <c r="F8" i="6"/>
  <c r="E8" i="6"/>
  <c r="C8" i="6"/>
  <c r="D8" i="6"/>
  <c r="F7" i="6"/>
  <c r="D7" i="6"/>
  <c r="G7" i="6"/>
  <c r="E7" i="6"/>
  <c r="C7" i="6"/>
  <c r="B5" i="6"/>
  <c r="A15" i="6" s="1"/>
  <c r="A13" i="6"/>
  <c r="A14" i="6"/>
  <c r="A16" i="6"/>
  <c r="A12" i="6"/>
  <c r="F6" i="6"/>
  <c r="D6" i="6"/>
  <c r="G6" i="6"/>
  <c r="E6" i="6"/>
  <c r="C6" i="6"/>
  <c r="G5" i="6"/>
  <c r="F5" i="6"/>
  <c r="E5" i="6"/>
  <c r="D5" i="6"/>
  <c r="C5" i="6"/>
  <c r="D4" i="6"/>
  <c r="C4" i="6"/>
  <c r="G4" i="6"/>
  <c r="F4" i="6"/>
  <c r="E4" i="6"/>
  <c r="G3" i="6"/>
  <c r="F3" i="6"/>
  <c r="B3" i="6"/>
  <c r="B8" i="6"/>
  <c r="A18" i="6" s="1"/>
  <c r="B2" i="6"/>
  <c r="E3" i="6"/>
  <c r="D3" i="6"/>
  <c r="C3" i="6"/>
  <c r="F8" i="5"/>
  <c r="F7" i="5"/>
  <c r="F6" i="5"/>
  <c r="F5" i="5"/>
  <c r="F4" i="5"/>
  <c r="F3" i="5"/>
  <c r="E8" i="5"/>
  <c r="E7" i="5"/>
  <c r="E6" i="5"/>
  <c r="E5" i="5"/>
  <c r="E4" i="5"/>
  <c r="E3" i="5"/>
  <c r="D8" i="5"/>
  <c r="D7" i="5"/>
  <c r="D6" i="5"/>
  <c r="D5" i="5"/>
  <c r="D4" i="5"/>
  <c r="D3" i="5"/>
  <c r="C8" i="5"/>
  <c r="C7" i="5"/>
  <c r="C6" i="5"/>
  <c r="C5" i="5"/>
  <c r="C4" i="5"/>
  <c r="C3" i="5"/>
  <c r="B8" i="5"/>
  <c r="B7" i="5"/>
  <c r="B6" i="5"/>
  <c r="B5" i="5"/>
  <c r="B4" i="5"/>
  <c r="B3" i="5"/>
  <c r="F1" i="5"/>
  <c r="E1" i="5"/>
  <c r="D1" i="5"/>
  <c r="C1" i="5"/>
  <c r="B1" i="5"/>
  <c r="F8" i="4"/>
  <c r="E8" i="4"/>
  <c r="D8" i="4"/>
  <c r="C8" i="4"/>
  <c r="B8" i="4"/>
  <c r="F7" i="4"/>
  <c r="E7" i="4"/>
  <c r="D7" i="4"/>
  <c r="C7" i="4"/>
  <c r="B7" i="4"/>
  <c r="F6" i="4"/>
  <c r="E6" i="4"/>
  <c r="D6" i="4"/>
  <c r="C6" i="4"/>
  <c r="B6" i="4"/>
  <c r="F5" i="4"/>
  <c r="E5" i="4"/>
  <c r="D5" i="4"/>
  <c r="C5" i="4"/>
  <c r="B5" i="4"/>
  <c r="F3" i="4"/>
  <c r="E3" i="4"/>
  <c r="D3" i="4"/>
  <c r="C3" i="4"/>
  <c r="B3" i="4"/>
  <c r="F4" i="4"/>
  <c r="E4" i="4"/>
  <c r="D4" i="4"/>
  <c r="C4" i="4"/>
  <c r="B4" i="4"/>
  <c r="F1" i="4"/>
  <c r="E1" i="4"/>
  <c r="D1" i="4"/>
  <c r="C1" i="4"/>
  <c r="B1" i="4"/>
  <c r="B7" i="6" l="1"/>
  <c r="A17" i="6" s="1"/>
  <c r="B6" i="6"/>
  <c r="B4" i="6"/>
</calcChain>
</file>

<file path=xl/sharedStrings.xml><?xml version="1.0" encoding="utf-8"?>
<sst xmlns="http://schemas.openxmlformats.org/spreadsheetml/2006/main" count="17" uniqueCount="12">
  <si>
    <t>Image Size (MB)</t>
  </si>
  <si>
    <t>multiplier diff</t>
  </si>
  <si>
    <t>Link Speed (kbps)</t>
  </si>
  <si>
    <t>Uncapped</t>
  </si>
  <si>
    <t>Localhost</t>
  </si>
  <si>
    <t>No. of Concurrent Uploads</t>
  </si>
  <si>
    <t>Average Response Time (sec)</t>
  </si>
  <si>
    <t>Run 1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</si>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</sst>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9" formatCode="0.0%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'Size vs Time'!$A$4</c:f>
              <c:strCache>
                <c:ptCount val="1"/>
                <c:pt idx="0">
                  <c:v>Uncapped</c:v>
                </c:pt>
              </c:strCache>
            </c:strRef>
          </c:tx>
          <c:marker>
            <c:symbol val="none"/>
          </c:marker>
          <c:cat>
            <c:numRef>
              <c:f>'Size vs Time'!$B$2:$F$2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Time'!$B$4:$F$4</c:f>
              <c:numCache>
                <c:formatCode>0.0000</c:formatCode>
                <c:ptCount val="5"/>
                <c:pt idx="0">
                  <c:v>0.17216267585754363</c:v>
                </c:pt>
                <c:pt idx="1">
                  <c:v>0.27071242332458434</c:v>
                </c:pt>
                <c:pt idx="2">
                  <c:v>0.36907300949096622</c:v>
                </c:pt>
                <c:pt idx="3">
                  <c:v>0.49483962853749547</c:v>
                </c:pt>
                <c:pt idx="4">
                  <c:v>0.66555662155151318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'Size vs Time'!$A$5</c:f>
              <c:strCache>
                <c:ptCount val="1"/>
                <c:pt idx="0">
                  <c:v>800000</c:v>
                </c:pt>
              </c:strCache>
            </c:strRef>
          </c:tx>
          <c:marker>
            <c:symbol val="none"/>
          </c:marker>
          <c:cat>
            <c:numRef>
              <c:f>'Size vs Time'!$B$2:$F$2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Time'!$B$5:$F$5</c:f>
              <c:numCache>
                <c:formatCode>0.0000</c:formatCode>
                <c:ptCount val="5"/>
                <c:pt idx="0">
                  <c:v>0.232964658737182</c:v>
                </c:pt>
                <c:pt idx="1">
                  <c:v>0.50585141181945781</c:v>
                </c:pt>
                <c:pt idx="2">
                  <c:v>0.98712038993835149</c:v>
                </c:pt>
                <c:pt idx="3">
                  <c:v>1.6463566303253121</c:v>
                </c:pt>
                <c:pt idx="4">
                  <c:v>2.4685567617416315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'Size vs Time'!$A$6</c:f>
              <c:strCache>
                <c:ptCount val="1"/>
                <c:pt idx="0">
                  <c:v>600000</c:v>
                </c:pt>
              </c:strCache>
            </c:strRef>
          </c:tx>
          <c:marker>
            <c:symbol val="none"/>
          </c:marker>
          <c:cat>
            <c:numRef>
              <c:f>'Size vs Time'!$B$2:$F$2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Time'!$B$6:$F$6</c:f>
              <c:numCache>
                <c:formatCode>0.0000</c:formatCode>
                <c:ptCount val="5"/>
                <c:pt idx="0">
                  <c:v>0.25618501504262253</c:v>
                </c:pt>
                <c:pt idx="1">
                  <c:v>0.61140692234039251</c:v>
                </c:pt>
                <c:pt idx="2">
                  <c:v>1.1924820741017632</c:v>
                </c:pt>
                <c:pt idx="3">
                  <c:v>2.0084794521331717</c:v>
                </c:pt>
                <c:pt idx="4">
                  <c:v>3.0434911251068058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'Size vs Time'!$A$7</c:f>
              <c:strCache>
                <c:ptCount val="1"/>
                <c:pt idx="0">
                  <c:v>400000</c:v>
                </c:pt>
              </c:strCache>
            </c:strRef>
          </c:tx>
          <c:marker>
            <c:symbol val="none"/>
          </c:marker>
          <c:cat>
            <c:numRef>
              <c:f>'Size vs Time'!$B$2:$F$2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Time'!$B$7:$F$7</c:f>
              <c:numCache>
                <c:formatCode>0.0000</c:formatCode>
                <c:ptCount val="5"/>
                <c:pt idx="0">
                  <c:v>0.30674691200256304</c:v>
                </c:pt>
                <c:pt idx="1">
                  <c:v>0.80666351318359308</c:v>
                </c:pt>
                <c:pt idx="2">
                  <c:v>1.640298271179196</c:v>
                </c:pt>
                <c:pt idx="3">
                  <c:v>2.814585924148556</c:v>
                </c:pt>
                <c:pt idx="4">
                  <c:v>4.3007470965385481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'Size vs Time'!$A$8</c:f>
              <c:strCache>
                <c:ptCount val="1"/>
                <c:pt idx="0">
                  <c:v>200000</c:v>
                </c:pt>
              </c:strCache>
            </c:strRef>
          </c:tx>
          <c:marker>
            <c:symbol val="none"/>
          </c:marker>
          <c:cat>
            <c:numRef>
              <c:f>'Size vs Time'!$B$2:$F$2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Time'!$B$8:$F$8</c:f>
              <c:numCache>
                <c:formatCode>0.0000</c:formatCode>
                <c:ptCount val="5"/>
                <c:pt idx="0">
                  <c:v>0.45398221015930124</c:v>
                </c:pt>
                <c:pt idx="1">
                  <c:v>1.4023388862609838</c:v>
                </c:pt>
                <c:pt idx="2">
                  <c:v>2.971505832672114</c:v>
                </c:pt>
                <c:pt idx="3">
                  <c:v>5.2534313201904244</c:v>
                </c:pt>
                <c:pt idx="4">
                  <c:v>8.0901421546935985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'Size vs Time'!$A$3</c:f>
              <c:strCache>
                <c:ptCount val="1"/>
                <c:pt idx="0">
                  <c:v>Localhost</c:v>
                </c:pt>
              </c:strCache>
            </c:strRef>
          </c:tx>
          <c:marker>
            <c:symbol val="none"/>
          </c:marker>
          <c:cat>
            <c:numRef>
              <c:f>'Size vs Time'!$B$2:$F$2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Time'!$B$3:$F$3</c:f>
              <c:numCache>
                <c:formatCode>0.0000</c:formatCode>
                <c:ptCount val="5"/>
                <c:pt idx="0">
                  <c:v>6.4760303497314403E-2</c:v>
                </c:pt>
                <c:pt idx="1">
                  <c:v>7.7119398117065391E-2</c:v>
                </c:pt>
                <c:pt idx="2">
                  <c:v>0.1069219112396234</c:v>
                </c:pt>
                <c:pt idx="3">
                  <c:v>0.14800577163696241</c:v>
                </c:pt>
                <c:pt idx="4">
                  <c:v>0.21219420433044361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48736"/>
        <c:axId val="128059072"/>
      </c:lineChart>
      <c:catAx>
        <c:axId val="1385487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8059072"/>
        <c:crosses val="autoZero"/>
        <c:auto val="1"/>
        <c:lblAlgn val="ctr"/>
        <c:lblOffset val="100"/>
        <c:noMultiLvlLbl val="0"/>
      </c:catAx>
      <c:valAx>
        <c:axId val="12805907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8548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'Size vs Time (Normalized)'!$A$4</c:f>
              <c:strCache>
                <c:ptCount val="1"/>
                <c:pt idx="0">
                  <c:v>Uncapped</c:v>
                </c:pt>
              </c:strCache>
            </c:strRef>
          </c:tx>
          <c:marker>
            <c:symbol val="none"/>
          </c:marker>
          <c:cat>
            <c:numRef>
              <c:f>'Size vs Time (Normalized)'!$B$2:$F$2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 (Normalized)'!$B$4:$F$4</c:f>
              <c:numCache>
                <c:formatCode>0.0000</c:formatCode>
                <c:ptCount val="5"/>
                <c:pt idx="0">
                  <c:v>0.25114905303799218</c:v>
                </c:pt>
                <c:pt idx="1">
                  <c:v>9.8800154498023471E-2</c:v>
                </c:pt>
                <c:pt idx="2">
                  <c:v>5.9817343515553685E-2</c:v>
                </c:pt>
                <c:pt idx="3">
                  <c:v>4.5398131058485822E-2</c:v>
                </c:pt>
                <c:pt idx="4">
                  <c:v>3.8921439856813636E-2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'Size vs Time (Normalized)'!$A$5</c:f>
              <c:strCache>
                <c:ptCount val="1"/>
                <c:pt idx="0">
                  <c:v>800000</c:v>
                </c:pt>
              </c:strCache>
            </c:strRef>
          </c:tx>
          <c:marker>
            <c:symbol val="none"/>
          </c:marker>
          <c:cat>
            <c:numRef>
              <c:f>'Size vs Time (Normalized)'!$B$2:$F$2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 (Normalized)'!$B$5:$F$5</c:f>
              <c:numCache>
                <c:formatCode>0.0000</c:formatCode>
                <c:ptCount val="5"/>
                <c:pt idx="0">
                  <c:v>0.33984632930296427</c:v>
                </c:pt>
                <c:pt idx="1">
                  <c:v>0.1846173035837437</c:v>
                </c:pt>
                <c:pt idx="2">
                  <c:v>0.15998709723474092</c:v>
                </c:pt>
                <c:pt idx="3">
                  <c:v>0.15104189269039561</c:v>
                </c:pt>
                <c:pt idx="4">
                  <c:v>0.14436004454629422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'Size vs Time (Normalized)'!$A$6</c:f>
              <c:strCache>
                <c:ptCount val="1"/>
                <c:pt idx="0">
                  <c:v>600000</c:v>
                </c:pt>
              </c:strCache>
            </c:strRef>
          </c:tx>
          <c:marker>
            <c:symbol val="none"/>
          </c:marker>
          <c:cat>
            <c:numRef>
              <c:f>'Size vs Time (Normalized)'!$B$2:$F$2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 (Normalized)'!$B$6:$F$6</c:f>
              <c:numCache>
                <c:formatCode>0.0000</c:formatCode>
                <c:ptCount val="5"/>
                <c:pt idx="0">
                  <c:v>0.37371993441666307</c:v>
                </c:pt>
                <c:pt idx="1">
                  <c:v>0.22314121253298996</c:v>
                </c:pt>
                <c:pt idx="2">
                  <c:v>0.19327100066479144</c:v>
                </c:pt>
                <c:pt idx="3">
                  <c:v>0.18426416992047445</c:v>
                </c:pt>
                <c:pt idx="4">
                  <c:v>0.17798193714074886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'Size vs Time (Normalized)'!$A$7</c:f>
              <c:strCache>
                <c:ptCount val="1"/>
                <c:pt idx="0">
                  <c:v>400000</c:v>
                </c:pt>
              </c:strCache>
            </c:strRef>
          </c:tx>
          <c:marker>
            <c:symbol val="none"/>
          </c:marker>
          <c:cat>
            <c:numRef>
              <c:f>'Size vs Time (Normalized)'!$B$2:$F$2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 (Normalized)'!$B$7:$F$7</c:f>
              <c:numCache>
                <c:formatCode>0.0000</c:formatCode>
                <c:ptCount val="5"/>
                <c:pt idx="0">
                  <c:v>0.44747908388411822</c:v>
                </c:pt>
                <c:pt idx="1">
                  <c:v>0.2944027420378077</c:v>
                </c:pt>
                <c:pt idx="2">
                  <c:v>0.26585061121218734</c:v>
                </c:pt>
                <c:pt idx="3">
                  <c:v>0.25821889212372073</c:v>
                </c:pt>
                <c:pt idx="4">
                  <c:v>0.25150567816014902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'Size vs Time (Normalized)'!$A$8</c:f>
              <c:strCache>
                <c:ptCount val="1"/>
                <c:pt idx="0">
                  <c:v>200000</c:v>
                </c:pt>
              </c:strCache>
            </c:strRef>
          </c:tx>
          <c:marker>
            <c:symbol val="none"/>
          </c:marker>
          <c:cat>
            <c:numRef>
              <c:f>'Size vs Time (Normalized)'!$B$2:$F$2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 (Normalized)'!$B$8:$F$8</c:f>
              <c:numCache>
                <c:formatCode>0.0000</c:formatCode>
                <c:ptCount val="5"/>
                <c:pt idx="0">
                  <c:v>0.66226434742421769</c:v>
                </c:pt>
                <c:pt idx="1">
                  <c:v>0.51180251323393566</c:v>
                </c:pt>
                <c:pt idx="2">
                  <c:v>0.4816054834152535</c:v>
                </c:pt>
                <c:pt idx="3">
                  <c:v>0.48196617616425907</c:v>
                </c:pt>
                <c:pt idx="4">
                  <c:v>0.47310772834465487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'Size vs Time (Normalized)'!$A$3</c:f>
              <c:strCache>
                <c:ptCount val="1"/>
                <c:pt idx="0">
                  <c:v>Localhost</c:v>
                </c:pt>
              </c:strCache>
            </c:strRef>
          </c:tx>
          <c:marker>
            <c:symbol val="none"/>
          </c:marker>
          <c:cat>
            <c:numRef>
              <c:f>'Size vs Time (Normalized)'!$B$2:$F$2</c:f>
              <c:numCache>
                <c:formatCode>0.00</c:formatCode>
                <c:ptCount val="5"/>
                <c:pt idx="0">
                  <c:v>0.6855</c:v>
                </c:pt>
                <c:pt idx="1">
                  <c:v>2.74</c:v>
                </c:pt>
                <c:pt idx="2">
                  <c:v>6.17</c:v>
                </c:pt>
                <c:pt idx="3">
                  <c:v>10.9</c:v>
                </c:pt>
                <c:pt idx="4">
                  <c:v>17.100000000000001</c:v>
                </c:pt>
              </c:numCache>
            </c:numRef>
          </c:cat>
          <c:val>
            <c:numRef>
              <c:f>'Size vs Time (Normalized)'!$B$3:$F$3</c:f>
              <c:numCache>
                <c:formatCode>0.0000</c:formatCode>
                <c:ptCount val="5"/>
                <c:pt idx="0">
                  <c:v>9.4471631651808025E-2</c:v>
                </c:pt>
                <c:pt idx="1">
                  <c:v>2.8145765736155251E-2</c:v>
                </c:pt>
                <c:pt idx="2">
                  <c:v>1.7329321108528913E-2</c:v>
                </c:pt>
                <c:pt idx="3">
                  <c:v>1.3578511159354349E-2</c:v>
                </c:pt>
                <c:pt idx="4">
                  <c:v>1.2409017797101964E-2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28992"/>
        <c:axId val="129132800"/>
      </c:lineChart>
      <c:catAx>
        <c:axId val="2046289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9132800"/>
        <c:crosses val="autoZero"/>
        <c:auto val="1"/>
        <c:lblAlgn val="ctr"/>
        <c:lblOffset val="100"/>
        <c:noMultiLvlLbl val="0"/>
      </c:catAx>
      <c:valAx>
        <c:axId val="129132800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204628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Average Server-to-Server Response Time (sec)</a:t>
            </a:r>
          </a:p>
        </c:rich>
      </c:tx>
      <c:layout>
        <c:manualLayout>
          <c:xMode val="edge"/>
          <c:yMode val="edge"/>
          <c:x val="0.21128152881074708"/>
          <c:y val="3.69515101141423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58069289397974"/>
          <c:y val="0.21402634710561053"/>
          <c:w val="0.710360031243784"/>
          <c:h val="0.63169091468080585"/>
        </c:manualLayout>
      </c:layout>
      <c:lineChart>
        <c:grouping val="standard"/>
        <c:varyColors val="0"/>
        <c:ser>
          <c:idx val="0"/>
          <c:order val="0"/>
          <c:tx>
            <c:strRef>
              <c:f>'Concurrent Upload'!$B$1</c:f>
              <c:strCache>
                <c:ptCount val="1"/>
                <c:pt idx="0">
                  <c:v>Average Response Time (sec)</c:v>
                </c:pt>
              </c:strCache>
            </c:strRef>
          </c:tx>
          <c:marker>
            <c:symbol val="none"/>
          </c:marker>
          <c:val>
            <c:numRef>
              <c:f>'Concurrent Upload'!$B$2:$B$8</c:f>
              <c:numCache>
                <c:formatCode>0.0000</c:formatCode>
                <c:ptCount val="7"/>
                <c:pt idx="0">
                  <c:v>1.3841927528381319</c:v>
                </c:pt>
                <c:pt idx="1">
                  <c:v>1.8800262928008997</c:v>
                </c:pt>
                <c:pt idx="2">
                  <c:v>2.4926044305165571</c:v>
                </c:pt>
                <c:pt idx="3">
                  <c:v>3.4447975039482062</c:v>
                </c:pt>
                <c:pt idx="4">
                  <c:v>4.1957397460937447</c:v>
                </c:pt>
                <c:pt idx="5">
                  <c:v>4.9327193101247104</c:v>
                </c:pt>
                <c:pt idx="6">
                  <c:v>5.8142360687255819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15648"/>
        <c:axId val="136128768"/>
      </c:lineChart>
      <c:catAx>
        <c:axId val="13871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6128768"/>
        <c:crosses val="autoZero"/>
        <c:auto val="1"/>
        <c:lblAlgn val="ctr"/>
        <c:lblOffset val="100"/>
        <c:noMultiLvlLbl val="0"/>
      </c:catAx>
      <c:valAx>
        <c:axId val="136128768"/>
        <c:scaling>
          <c:orientation val="minMax"/>
          <c:max val="6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8715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808243701515126"/>
          <c:y val="0.31365382545115272"/>
          <c:w val="0.18945299120419556"/>
          <c:h val="0.5245009848886751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13</xdr:row>
      <xdr:rowOff>119062</xdr:rowOff>
    </xdr:from>
    <xdr:to>
      <xdr:col>8</xdr:col>
      <xdr:colOff>285750</xdr:colOff>
      <xdr:row>28</xdr:row>
      <xdr:rowOff>4762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9</xdr:row>
      <xdr:rowOff>185737</xdr:rowOff>
    </xdr:from>
    <xdr:to>
      <xdr:col>8</xdr:col>
      <xdr:colOff>342900</xdr:colOff>
      <xdr:row>24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304799</xdr:colOff>
      <xdr:row>13</xdr:row>
      <xdr:rowOff>47625</xdr:rowOff>
    </xdr:from>
    <xdr:to>
      <xdr:col>9</xdr:col>
      <xdr:colOff>457199</xdr:colOff>
      <xdr:row>24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defaultRowHeight="15" x14ac:dyDescent="0.25"/>
  <cols>
    <col min="1" max="1" width="16.7109375" bestFit="1" customWidth="1"/>
    <col min="2" max="4" width="6.7109375" style="2" bestFit="1" customWidth="1"/>
    <col min="5" max="5" width="7.140625" style="2" bestFit="1" customWidth="1"/>
    <col min="6" max="6" width="7.5703125" style="2" bestFit="1" customWidth="1"/>
    <col min="7" max="7" width="15.28515625" bestFit="1" customWidth="1"/>
  </cols>
  <sheetData>
    <row r="1" spans="1:7" x14ac:dyDescent="0.25">
      <c r="A1" t="s">
        <v>1</v>
      </c>
      <c r="B1" s="4">
        <f>B2/$F$2</f>
        <v>4.008771929824561E-2</v>
      </c>
      <c r="C1" s="4">
        <f t="shared" ref="C1:F1" si="0">C2/$F$2</f>
        <v>0.16023391812865498</v>
      </c>
      <c r="D1" s="4">
        <f t="shared" si="0"/>
        <v>0.36081871345029237</v>
      </c>
      <c r="E1" s="4">
        <f t="shared" si="0"/>
        <v>0.63742690058479534</v>
      </c>
      <c r="F1" s="4">
        <f t="shared" si="0"/>
        <v>1</v>
      </c>
    </row>
    <row r="2" spans="1:7" x14ac:dyDescent="0.25">
      <c r="B2" s="3">
        <v>0.6855</v>
      </c>
      <c r="C2" s="3">
        <v>2.74</v>
      </c>
      <c r="D2" s="3">
        <v>6.17</v>
      </c>
      <c r="E2" s="3">
        <v>10.9</v>
      </c>
      <c r="F2" s="3">
        <v>17.100000000000001</v>
      </c>
      <c r="G2" t="s">
        <v>0</v>
      </c>
    </row>
    <row r="3" spans="1:7" x14ac:dyDescent="0.25">
      <c r="A3" s="1" t="s">
        <v>4</v>
      </c>
      <c r="B3" s="2">
        <f>AVERAGE(0.0539681911468505,0.0623257160186767,0.0693657398223877,0.0749943256378173,0.0631475448608398)</f>
        <v>6.4760303497314403E-2</v>
      </c>
      <c r="C3" s="2">
        <f>AVERAGE(0.0757319927215576,0.0829024314880371,0.078737735748291,0.0760703086853027,0.0721545219421386)</f>
        <v>7.7119398117065391E-2</v>
      </c>
      <c r="D3" s="2">
        <f>AVERAGE(0.102501630783081,0.110456943511962,0.109041452407836,0.103475093841552,0.109134435653686)</f>
        <v>0.1069219112396234</v>
      </c>
      <c r="E3" s="2">
        <f>AVERAGE(0.154251337051391,0.146533012390136,0.144367933273315,0.144345998764038,0.150530576705932)</f>
        <v>0.14800577163696241</v>
      </c>
      <c r="F3" s="2">
        <f>AVERAGE(0.206213951110839,0.237190723419189,0.205803394317626,0.205868005752563,0.205894947052001)</f>
        <v>0.21219420433044361</v>
      </c>
    </row>
    <row r="4" spans="1:7" x14ac:dyDescent="0.25">
      <c r="A4" s="1" t="s">
        <v>3</v>
      </c>
      <c r="B4" s="2">
        <f>AVERAGE(0.166117191314697,0.195122003555297,0.168846845626831,0.172278881072998,0.158448457717895)</f>
        <v>0.17216267585754363</v>
      </c>
      <c r="C4" s="2">
        <f>AVERAGE(0.291007995605468,0.273551702499389,0.25609803199768,0.267514705657959,0.265389680862426)</f>
        <v>0.27071242332458434</v>
      </c>
      <c r="D4" s="2">
        <f>AVERAGE(0.392449855804443,0.365316152572631,0.387943744659423,0.336783409118652,0.362871885299682)</f>
        <v>0.36907300949096622</v>
      </c>
      <c r="E4" s="2">
        <f>AVERAGE(0.442859411239624,0.548441410064697,0.503869533538818,0.507996797561645,0.518985986709594,0.446884632110595)</f>
        <v>0.49483962853749547</v>
      </c>
      <c r="F4" s="2">
        <f>AVERAGE(0.691742658615112,0.687379598617553,0.68404483795166,0.603126764297485,0.661489248275756 )</f>
        <v>0.66555662155151318</v>
      </c>
    </row>
    <row r="5" spans="1:7" x14ac:dyDescent="0.25">
      <c r="A5">
        <v>800000</v>
      </c>
      <c r="B5" s="2">
        <f>AVERAGE(0.24121069908142,0.233439207077026,0.235832691192626,0.236333608627319,0.218007087707519)</f>
        <v>0.232964658737182</v>
      </c>
      <c r="C5" s="2">
        <f>AVERAGE(0.485035181045532,0.519851446151733,0.519088268280029,0.493640661239624,0.511641502380371)</f>
        <v>0.50585141181945781</v>
      </c>
      <c r="D5" s="2">
        <f>AVERAGE(1.03139925003051,0.988465070724487,1.0000250339508,0.949693918228149,0.966018676757812)</f>
        <v>0.98712038993835149</v>
      </c>
      <c r="E5" s="2">
        <f>AVERAGE(1.6166398525238,1.68953680992126,1.60717511177062,1.65409088134765,1.66434049606323)</f>
        <v>1.6463566303253121</v>
      </c>
      <c r="F5" s="2">
        <f>AVERAGE(2.53338813781738,2.46510195732116,2.49252820014953,2.44795846939086,2.45082736015319, 2.42153644561767)</f>
        <v>2.4685567617416315</v>
      </c>
    </row>
    <row r="6" spans="1:7" x14ac:dyDescent="0.25">
      <c r="A6">
        <v>600000</v>
      </c>
      <c r="B6" s="2">
        <f>AVERAGE(0.266838073730468, 0.258630275726318,0.242544889450073,0.25878095626831,0.256090402603149,0.254225492477417)</f>
        <v>0.25618501504262253</v>
      </c>
      <c r="C6" s="2">
        <f>AVERAGE(0.594948053359985,0.612992286682128,0.622390508651733,0.615517377853393,0.61003303527832,0.612560272216796)</f>
        <v>0.61140692234039251</v>
      </c>
      <c r="D6" s="2">
        <f>AVERAGE(1.19307255744934,1.19612479209899,1.17127156257629,1.20649480819702,1.1988525390625,1.18907618522644 )</f>
        <v>1.1924820741017632</v>
      </c>
      <c r="E6" s="2">
        <f>AVERAGE(1.99673891067504,1.99673891067504,2.0000832080841,2.0260956287384,2.02274060249328)</f>
        <v>2.0084794521331717</v>
      </c>
      <c r="F6" s="2">
        <f>AVERAGE(3.02881431579589,3.08555436134338,3.02314853668212,3.03996920585632,3.03996920585632)</f>
        <v>3.0434911251068058</v>
      </c>
    </row>
    <row r="7" spans="1:7" x14ac:dyDescent="0.25">
      <c r="A7">
        <v>400000</v>
      </c>
      <c r="B7" s="2">
        <f>AVERAGE(0.313753366470336,0.30524468421936,0.305615425109863,0.303873538970947, 0.305247545242309 )</f>
        <v>0.30674691200256304</v>
      </c>
      <c r="C7" s="2">
        <f>AVERAGE( 0.793102264404296,0.809930324554443,0.81059455871582,0.81059455871582,0.809095859527587)</f>
        <v>0.80666351318359308</v>
      </c>
      <c r="D7" s="2">
        <f>AVERAGE(1.63133096694946,1.64403748512268,1.64482498168945,1.63714504241943,1.64415287971496)</f>
        <v>1.640298271179196</v>
      </c>
      <c r="E7" s="2">
        <f>AVERAGE(2.7893431186676,2.82884788513183,2.80664825439453,2.82269620895385,2.82539415359497)</f>
        <v>2.814585924148556</v>
      </c>
      <c r="F7" s="2">
        <f>AVERAGE(4.26289701461791,4.29294323921203,4.33212137222294,4.31502676010131)</f>
        <v>4.3007470965385481</v>
      </c>
    </row>
    <row r="8" spans="1:7" x14ac:dyDescent="0.25">
      <c r="A8">
        <v>200000</v>
      </c>
      <c r="B8" s="2">
        <f>AVERAGE(0.458327531814575,0.452012777328491,0.452507495880126,0.451954841613769,0.455108404159545)</f>
        <v>0.45398221015930124</v>
      </c>
      <c r="C8" s="2">
        <f>AVERAGE(1.39942193031311,1.40381026268005,1.40242743492126,1.40384554862976,1.40218925476074 )</f>
        <v>1.4023388862609838</v>
      </c>
      <c r="D8" s="2">
        <f>AVERAGE(2.95969057083129,2.97872400283813,2.97872400283813,2.97059369087219,2.96979689598083)</f>
        <v>2.971505832672114</v>
      </c>
      <c r="E8" s="2">
        <f>AVERAGE(5.16418290138244, 5.19896554946899,5.16989946365356,5.16449379920959,5.56961488723754)</f>
        <v>5.2534313201904244</v>
      </c>
      <c r="F8" s="2">
        <f>AVERAGE(8.16508030891418,8.03333783149719,8.0907278060913,8.16623640060424,7.99532842636108 )</f>
        <v>8.0901421546935985</v>
      </c>
    </row>
    <row r="9" spans="1:7" x14ac:dyDescent="0.25">
      <c r="A9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RowHeight="15" x14ac:dyDescent="0.25"/>
  <cols>
    <col min="1" max="1" width="16.7109375" bestFit="1" customWidth="1"/>
    <col min="2" max="4" width="6.7109375" style="2" bestFit="1" customWidth="1"/>
    <col min="5" max="5" width="7.140625" style="2" bestFit="1" customWidth="1"/>
    <col min="6" max="6" width="7.5703125" style="2" bestFit="1" customWidth="1"/>
    <col min="7" max="7" width="15.28515625" bestFit="1" customWidth="1"/>
  </cols>
  <sheetData>
    <row r="1" spans="1:7" x14ac:dyDescent="0.25">
      <c r="A1" t="s">
        <v>1</v>
      </c>
      <c r="B1" s="4">
        <f>B2/$F$2</f>
        <v>4.008771929824561E-2</v>
      </c>
      <c r="C1" s="4">
        <f t="shared" ref="C1:F1" si="0">C2/$F$2</f>
        <v>0.16023391812865498</v>
      </c>
      <c r="D1" s="4">
        <f t="shared" si="0"/>
        <v>0.36081871345029237</v>
      </c>
      <c r="E1" s="4">
        <f t="shared" si="0"/>
        <v>0.63742690058479534</v>
      </c>
      <c r="F1" s="4">
        <f t="shared" si="0"/>
        <v>1</v>
      </c>
    </row>
    <row r="2" spans="1:7" x14ac:dyDescent="0.25">
      <c r="B2" s="3">
        <v>0.6855</v>
      </c>
      <c r="C2" s="3">
        <v>2.74</v>
      </c>
      <c r="D2" s="3">
        <v>6.17</v>
      </c>
      <c r="E2" s="3">
        <v>10.9</v>
      </c>
      <c r="F2" s="3">
        <v>17.100000000000001</v>
      </c>
      <c r="G2" t="s">
        <v>0</v>
      </c>
    </row>
    <row r="3" spans="1:7" x14ac:dyDescent="0.25">
      <c r="A3" s="1" t="s">
        <v>4</v>
      </c>
      <c r="B3" s="2">
        <f>AVERAGE(0.0539681911468505,0.0623257160186767,0.0693657398223877,0.0749943256378173,0.0631475448608398)/B2</f>
        <v>9.4471631651808025E-2</v>
      </c>
      <c r="C3" s="2">
        <f>AVERAGE(0.0757319927215576,0.0829024314880371,0.078737735748291,0.0760703086853027,0.0721545219421386)/C2</f>
        <v>2.8145765736155251E-2</v>
      </c>
      <c r="D3" s="2">
        <f>AVERAGE(0.102501630783081,0.110456943511962,0.109041452407836,0.103475093841552,0.109134435653686)/D2</f>
        <v>1.7329321108528913E-2</v>
      </c>
      <c r="E3" s="2">
        <f>AVERAGE(0.154251337051391,0.146533012390136,0.144367933273315,0.144345998764038,0.150530576705932)/E2</f>
        <v>1.3578511159354349E-2</v>
      </c>
      <c r="F3" s="2">
        <f>AVERAGE(0.206213951110839,0.237190723419189,0.205803394317626,0.205868005752563,0.205894947052001)/F2</f>
        <v>1.2409017797101964E-2</v>
      </c>
    </row>
    <row r="4" spans="1:7" x14ac:dyDescent="0.25">
      <c r="A4" s="1" t="s">
        <v>3</v>
      </c>
      <c r="B4" s="2">
        <f>AVERAGE(0.166117191314697,0.195122003555297,0.168846845626831,0.172278881072998,0.158448457717895)/B2</f>
        <v>0.25114905303799218</v>
      </c>
      <c r="C4" s="2">
        <f>AVERAGE(0.291007995605468,0.273551702499389,0.25609803199768,0.267514705657959,0.265389680862426)/C2</f>
        <v>9.8800154498023471E-2</v>
      </c>
      <c r="D4" s="2">
        <f>AVERAGE(0.392449855804443,0.365316152572631,0.387943744659423,0.336783409118652,0.362871885299682)/D2</f>
        <v>5.9817343515553685E-2</v>
      </c>
      <c r="E4" s="2">
        <f>AVERAGE(0.442859411239624,0.548441410064697,0.503869533538818,0.507996797561645,0.518985986709594,0.446884632110595)/E2</f>
        <v>4.5398131058485822E-2</v>
      </c>
      <c r="F4" s="2">
        <f>AVERAGE(0.691742658615112,0.687379598617553,0.68404483795166,0.603126764297485,0.661489248275756 )/F2</f>
        <v>3.8921439856813636E-2</v>
      </c>
    </row>
    <row r="5" spans="1:7" x14ac:dyDescent="0.25">
      <c r="A5">
        <v>800000</v>
      </c>
      <c r="B5" s="2">
        <f>AVERAGE(0.24121069908142,0.233439207077026,0.235832691192626,0.236333608627319,0.218007087707519)/B2</f>
        <v>0.33984632930296427</v>
      </c>
      <c r="C5" s="2">
        <f>AVERAGE(0.485035181045532,0.519851446151733,0.519088268280029,0.493640661239624,0.511641502380371)/C2</f>
        <v>0.1846173035837437</v>
      </c>
      <c r="D5" s="2">
        <f>AVERAGE(1.03139925003051,0.988465070724487,1.0000250339508,0.949693918228149,0.966018676757812)/D2</f>
        <v>0.15998709723474092</v>
      </c>
      <c r="E5" s="2">
        <f>AVERAGE(1.6166398525238,1.68953680992126,1.60717511177062,1.65409088134765,1.66434049606323)/E2</f>
        <v>0.15104189269039561</v>
      </c>
      <c r="F5" s="2">
        <f>AVERAGE(2.53338813781738,2.46510195732116,2.49252820014953,2.44795846939086,2.45082736015319, 2.42153644561767)/F2</f>
        <v>0.14436004454629422</v>
      </c>
    </row>
    <row r="6" spans="1:7" x14ac:dyDescent="0.25">
      <c r="A6">
        <v>600000</v>
      </c>
      <c r="B6" s="2">
        <f>AVERAGE(0.266838073730468, 0.258630275726318,0.242544889450073,0.25878095626831,0.256090402603149,0.254225492477417)/B2</f>
        <v>0.37371993441666307</v>
      </c>
      <c r="C6" s="2">
        <f>AVERAGE(0.594948053359985,0.612992286682128,0.622390508651733,0.615517377853393,0.61003303527832,0.612560272216796)/C2</f>
        <v>0.22314121253298996</v>
      </c>
      <c r="D6" s="2">
        <f>AVERAGE(1.19307255744934,1.19612479209899,1.17127156257629,1.20649480819702,1.1988525390625,1.18907618522644 )/D2</f>
        <v>0.19327100066479144</v>
      </c>
      <c r="E6" s="2">
        <f>AVERAGE(1.99673891067504,1.99673891067504,2.0000832080841,2.0260956287384,2.02274060249328)/E2</f>
        <v>0.18426416992047445</v>
      </c>
      <c r="F6" s="2">
        <f>AVERAGE(3.02881431579589,3.08555436134338,3.02314853668212,3.03996920585632,3.03996920585632)/F2</f>
        <v>0.17798193714074886</v>
      </c>
    </row>
    <row r="7" spans="1:7" x14ac:dyDescent="0.25">
      <c r="A7">
        <v>400000</v>
      </c>
      <c r="B7" s="2">
        <f>AVERAGE(0.313753366470336,0.30524468421936,0.305615425109863,0.303873538970947, 0.305247545242309 )/B2</f>
        <v>0.44747908388411822</v>
      </c>
      <c r="C7" s="2">
        <f>AVERAGE( 0.793102264404296,0.809930324554443,0.81059455871582,0.81059455871582,0.809095859527587)/C2</f>
        <v>0.2944027420378077</v>
      </c>
      <c r="D7" s="2">
        <f>AVERAGE(1.63133096694946,1.64403748512268,1.64482498168945,1.63714504241943,1.64415287971496)/D2</f>
        <v>0.26585061121218734</v>
      </c>
      <c r="E7" s="2">
        <f>AVERAGE(2.7893431186676,2.82884788513183,2.80664825439453,2.82269620895385,2.82539415359497)/E2</f>
        <v>0.25821889212372073</v>
      </c>
      <c r="F7" s="2">
        <f>AVERAGE(4.26289701461791,4.29294323921203,4.33212137222294,4.31502676010131)/F2</f>
        <v>0.25150567816014902</v>
      </c>
    </row>
    <row r="8" spans="1:7" x14ac:dyDescent="0.25">
      <c r="A8">
        <v>200000</v>
      </c>
      <c r="B8" s="2">
        <f>AVERAGE(0.458327531814575,0.452012777328491,0.452507495880126,0.451954841613769,0.455108404159545)/B2</f>
        <v>0.66226434742421769</v>
      </c>
      <c r="C8" s="2">
        <f>AVERAGE(1.39942193031311,1.40381026268005,1.40242743492126,1.40384554862976,1.40218925476074 )/C2</f>
        <v>0.51180251323393566</v>
      </c>
      <c r="D8" s="2">
        <f>AVERAGE(2.95969057083129,2.97872400283813,2.97872400283813,2.97059369087219,2.96979689598083)/D2</f>
        <v>0.4816054834152535</v>
      </c>
      <c r="E8" s="2">
        <f>AVERAGE(5.16418290138244, 5.19896554946899,5.16989946365356,5.16449379920959,5.56961488723754)/E2</f>
        <v>0.48196617616425907</v>
      </c>
      <c r="F8" s="2">
        <f>AVERAGE(8.16508030891418,8.03333783149719,8.0907278060913,8.16623640060424,7.99532842636108 )/F2</f>
        <v>0.47310772834465487</v>
      </c>
    </row>
    <row r="9" spans="1:7" x14ac:dyDescent="0.25">
      <c r="A9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2" sqref="E12"/>
    </sheetView>
  </sheetViews>
  <sheetFormatPr defaultRowHeight="15" x14ac:dyDescent="0.25"/>
  <cols>
    <col min="1" max="1" width="24.7109375" bestFit="1" customWidth="1"/>
    <col min="2" max="2" width="27.42578125" style="2" bestFit="1" customWidth="1"/>
    <col min="3" max="7" width="5.85546875" style="5" bestFit="1" customWidth="1"/>
  </cols>
  <sheetData>
    <row r="1" spans="1:7" x14ac:dyDescent="0.25">
      <c r="A1" t="s">
        <v>5</v>
      </c>
      <c r="B1" s="2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x14ac:dyDescent="0.25">
      <c r="A2">
        <v>1</v>
      </c>
      <c r="B2" s="2">
        <f>AVERAGE(C2:G2)</f>
        <v>1.3841927528381319</v>
      </c>
      <c r="C2" s="5">
        <v>1.3872704505920399</v>
      </c>
      <c r="D2" s="5">
        <v>1.41031146049499</v>
      </c>
      <c r="E2" s="5">
        <v>1.3685669898986801</v>
      </c>
      <c r="F2" s="5">
        <v>1.3852233886718699</v>
      </c>
      <c r="G2" s="5">
        <v>1.3695914745330799</v>
      </c>
    </row>
    <row r="3" spans="1:7" x14ac:dyDescent="0.25">
      <c r="A3">
        <v>2</v>
      </c>
      <c r="B3" s="2">
        <f t="shared" ref="B3:B8" si="0">AVERAGE(C3:G3)</f>
        <v>1.8800262928008997</v>
      </c>
      <c r="C3" s="5">
        <f>AVERAGE(1.79851984977722,1.71809887886047)</f>
        <v>1.758309364318845</v>
      </c>
      <c r="D3" s="5">
        <f>AVERAGE(2.13927030563354,2.03787064552307 )</f>
        <v>2.088570475578305</v>
      </c>
      <c r="E3" s="5">
        <f>AVERAGE(1.80120301246643,1.73282217979431)</f>
        <v>1.76701259613037</v>
      </c>
      <c r="F3" s="5">
        <f>AVERAGE(1.9005844593048,1.79706168174743)</f>
        <v>1.8488230705261151</v>
      </c>
      <c r="G3" s="5">
        <f>AVERAGE(1.95749282836914,1.91733908653259)</f>
        <v>1.9374159574508649</v>
      </c>
    </row>
    <row r="4" spans="1:7" x14ac:dyDescent="0.25">
      <c r="A4">
        <v>3</v>
      </c>
      <c r="B4" s="2">
        <f t="shared" si="0"/>
        <v>2.4926044305165571</v>
      </c>
      <c r="C4" s="5">
        <f>AVERAGE(1.89819693565368,2.74386525154113,2.44642257690429)</f>
        <v>2.3628282546996999</v>
      </c>
      <c r="D4" s="5">
        <f>AVERAGE(2.93746280670166,3.20480966567993,2.91826057434082)</f>
        <v>3.0201776822408033</v>
      </c>
      <c r="E4" s="5">
        <f>AVERAGE(1.9580590724945,2.53874659538269, 2.2396924495697 )</f>
        <v>2.2454993724822967</v>
      </c>
      <c r="F4" s="5">
        <f>AVERAGE(2.00053548812866,2.66327738761901,2.4075391292572)</f>
        <v>2.3571173350016235</v>
      </c>
      <c r="G4" s="5">
        <f>AVERAGE(2.1471791267395,2.87649869918823,2.40852069854736)</f>
        <v>2.4773995081583635</v>
      </c>
    </row>
    <row r="5" spans="1:7" x14ac:dyDescent="0.25">
      <c r="A5">
        <v>4</v>
      </c>
      <c r="B5" s="2">
        <f t="shared" si="0"/>
        <v>3.4447975039482062</v>
      </c>
      <c r="C5" s="5">
        <f>AVERAGE(3.30287432670593,3.61141276359558,3.48031258583068,3.63966274261474 )</f>
        <v>3.5085656046867326</v>
      </c>
      <c r="D5" s="5">
        <f>AVERAGE(2.39196944236755,3.63949680328369,3.64311432838439,3.23036885261535 )</f>
        <v>3.2262373566627449</v>
      </c>
      <c r="E5" s="5">
        <f>AVERAGE(2.97886848449707,3.79291987419128,3.80825209617614,3.36982321739196)</f>
        <v>3.4874659180641121</v>
      </c>
      <c r="F5" s="5">
        <f>AVERAGE(2.37819814682006,3.96765732765197, 3.95207142829895, 3.5855848789215 )</f>
        <v>3.47087794542312</v>
      </c>
      <c r="G5" s="5">
        <f>AVERAGE(2.74712681770324,3.96137261390686,3.93981337547302, 3.47504997253417)</f>
        <v>3.5308406949043221</v>
      </c>
    </row>
    <row r="6" spans="1:7" x14ac:dyDescent="0.25">
      <c r="A6">
        <v>5</v>
      </c>
      <c r="B6" s="2">
        <f t="shared" si="0"/>
        <v>4.1957397460937447</v>
      </c>
      <c r="C6" s="5">
        <f>AVERAGE(2.99589228630065,4.28083872795104,4.65720319747924,4.1926884651184,3.8973524570465 )</f>
        <v>4.0047950267791679</v>
      </c>
      <c r="D6" s="5">
        <f>AVERAGE(3.38825988769531,4.46633839607238, 4.78768920898437, 4.64155864715576,3.6529324054718  )</f>
        <v>4.1873557090759235</v>
      </c>
      <c r="E6" s="5">
        <f>AVERAGE(2.79140853881835,4.44465494155883,4.74793982505798,4.56897664070129,4.18964481353759 )</f>
        <v>4.1485249519348084</v>
      </c>
      <c r="F6" s="5">
        <f>AVERAGE(3.48279047012329,4.78361248970031,4.99078893661499,4.74277591705322,4.50790953636169  )</f>
        <v>4.5015754699707005</v>
      </c>
      <c r="G6" s="5">
        <f>AVERAGE( 2.62267398834228,4.37212038040161,4.87499237060546,4.47620296478271, 4.33624815940856 )</f>
        <v>4.136447572708124</v>
      </c>
    </row>
    <row r="7" spans="1:7" x14ac:dyDescent="0.25">
      <c r="A7">
        <v>6</v>
      </c>
      <c r="B7" s="2">
        <f t="shared" si="0"/>
        <v>4.9327193101247104</v>
      </c>
      <c r="C7" s="5">
        <f>AVERAGE(3.59375619888305,5.27445030212402,5.73436522483825,5.73946523666381,5.48696112632751,4.77712655067443 )</f>
        <v>5.1010207732518458</v>
      </c>
      <c r="D7" s="5">
        <f>AVERAGE(3.30450224876403,4.8510468006134,5.57596516609191,5.55554890632629,5.2842149734497,4.74934649467468 )</f>
        <v>4.886770764986669</v>
      </c>
      <c r="E7" s="5">
        <f>AVERAGE(3.048992395401,4.46563482284545,5.56092000007629,5.69715285301208,5.60753679275512,5.37377715110778 )</f>
        <v>4.9590023358662867</v>
      </c>
      <c r="F7" s="5">
        <f>AVERAGE(3.419442653656,4.78201436996459,5.23507523536682,5.23012495040893,4.99777746200561,3.05796599388122 )</f>
        <v>4.4537334442138627</v>
      </c>
      <c r="G7" s="5">
        <f>AVERAGE(3.63212537765502,5.3139796257019,5.87777662277221,5.87884902954101,5.59332942962646,5.28235530853271 )</f>
        <v>5.2630692323048853</v>
      </c>
    </row>
    <row r="8" spans="1:7" x14ac:dyDescent="0.25">
      <c r="A8">
        <v>7</v>
      </c>
      <c r="B8" s="2">
        <f t="shared" si="0"/>
        <v>5.8142360687255819</v>
      </c>
      <c r="C8" s="5">
        <f>AVERAGE(3.56916642189025, 5.52118563652038, 6.19583249092102,6.39214825630187, 4.77262949943542,6.0692594051361,5.93994045257568 )</f>
        <v>5.4943088803972477</v>
      </c>
      <c r="D8" s="5">
        <f>AVERAGE(2.97629952430725,5.72646188735961,6.52123928070068,6.68352365493774,6.53439903259277, 6.27773666381835,5.88463640213012 )</f>
        <v>5.8006137779780742</v>
      </c>
      <c r="E8" s="5">
        <f>AVERAGE( 3.15515112876892,5.93159413337707,6.643310546875, 6.81915521621704,6.79718375205993,6.42895054817199,6.0703227519989 )</f>
        <v>5.9779525824955497</v>
      </c>
      <c r="F8" s="5">
        <f>AVERAGE(3.75570249557495,5.99245238304138,6.64009165763854,6.79621815681457,6.65892720222473,6.34671902656555,5.99732065200805 )</f>
        <v>6.0267759391239695</v>
      </c>
      <c r="G8" s="5">
        <f>AVERAGE(3.85751819610595,5.70209288597106,6.34472227096557,6.55623173713684,6.11040353775024,6.45254302024841,5.37719249725341 )</f>
        <v>5.771529163633069</v>
      </c>
    </row>
    <row r="12" spans="1:7" x14ac:dyDescent="0.25">
      <c r="A12">
        <f>B2/A2</f>
        <v>1.3841927528381319</v>
      </c>
    </row>
    <row r="13" spans="1:7" x14ac:dyDescent="0.25">
      <c r="A13">
        <f t="shared" ref="A13:A19" si="1">B3/A3</f>
        <v>0.94001314640044986</v>
      </c>
    </row>
    <row r="14" spans="1:7" x14ac:dyDescent="0.25">
      <c r="A14">
        <f t="shared" si="1"/>
        <v>0.83086814350551907</v>
      </c>
    </row>
    <row r="15" spans="1:7" x14ac:dyDescent="0.25">
      <c r="A15">
        <f t="shared" si="1"/>
        <v>0.86119937598705154</v>
      </c>
    </row>
    <row r="16" spans="1:7" x14ac:dyDescent="0.25">
      <c r="A16">
        <f t="shared" si="1"/>
        <v>0.83914794921874891</v>
      </c>
    </row>
    <row r="17" spans="1:1" x14ac:dyDescent="0.25">
      <c r="A17">
        <f t="shared" si="1"/>
        <v>0.82211988502078504</v>
      </c>
    </row>
    <row r="18" spans="1:1" x14ac:dyDescent="0.25">
      <c r="A18">
        <f t="shared" si="1"/>
        <v>0.83060515267508317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 vs Time</vt:lpstr>
      <vt:lpstr>Size vs Time (Normalized)</vt:lpstr>
      <vt:lpstr>Concurrent 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2020-12-09T22:25:55Z</dcterms:modified>
</cp:coreProperties>
</file>