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hd 2020\labworks\carbonates\"/>
    </mc:Choice>
  </mc:AlternateContent>
  <xr:revisionPtr revIDLastSave="0" documentId="13_ncr:1_{98D46002-7FD2-4F74-916E-938C204F4C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1" l="1"/>
  <c r="Q3" i="1"/>
  <c r="U5" i="1" l="1"/>
  <c r="U29" i="1"/>
  <c r="T22" i="1"/>
  <c r="V22" i="1" s="1"/>
  <c r="T18" i="1"/>
  <c r="V18" i="1" s="1"/>
  <c r="T19" i="1"/>
  <c r="V19" i="1" s="1"/>
  <c r="T20" i="1"/>
  <c r="V20" i="1" s="1"/>
  <c r="T21" i="1"/>
  <c r="V21" i="1" s="1"/>
  <c r="K22" i="1"/>
  <c r="L22" i="1"/>
  <c r="M22" i="1"/>
  <c r="N22" i="1"/>
  <c r="Q22" i="1"/>
  <c r="K18" i="1"/>
  <c r="L18" i="1"/>
  <c r="M18" i="1"/>
  <c r="N18" i="1"/>
  <c r="Q18" i="1"/>
  <c r="K19" i="1"/>
  <c r="L19" i="1"/>
  <c r="M19" i="1"/>
  <c r="N19" i="1"/>
  <c r="Q19" i="1"/>
  <c r="K20" i="1"/>
  <c r="L20" i="1"/>
  <c r="M20" i="1"/>
  <c r="N20" i="1"/>
  <c r="Q20" i="1"/>
  <c r="K21" i="1"/>
  <c r="L21" i="1"/>
  <c r="M21" i="1"/>
  <c r="N21" i="1"/>
  <c r="Q21" i="1"/>
  <c r="T3" i="1"/>
  <c r="V3" i="1" s="1"/>
  <c r="T4" i="1"/>
  <c r="V4" i="1" s="1"/>
  <c r="T6" i="1"/>
  <c r="V6" i="1" s="1"/>
  <c r="T7" i="1"/>
  <c r="V7" i="1" s="1"/>
  <c r="T8" i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30" i="1"/>
  <c r="V30" i="1" s="1"/>
  <c r="T31" i="1"/>
  <c r="V31" i="1" s="1"/>
  <c r="T32" i="1"/>
  <c r="V32" i="1" s="1"/>
  <c r="T33" i="1"/>
  <c r="V33" i="1" s="1"/>
  <c r="T2" i="1"/>
  <c r="V2" i="1" s="1"/>
  <c r="S18" i="1"/>
  <c r="S19" i="1"/>
  <c r="S20" i="1"/>
  <c r="S21" i="1"/>
  <c r="S22" i="1"/>
  <c r="U20" i="1" l="1"/>
  <c r="W20" i="1"/>
  <c r="U19" i="1"/>
  <c r="W19" i="1"/>
  <c r="U22" i="1"/>
  <c r="W22" i="1"/>
  <c r="U18" i="1"/>
  <c r="W18" i="1"/>
  <c r="U21" i="1"/>
  <c r="W21" i="1"/>
  <c r="X20" i="1"/>
  <c r="O20" i="1"/>
  <c r="X21" i="1"/>
  <c r="O21" i="1"/>
  <c r="P21" i="1"/>
  <c r="X19" i="1"/>
  <c r="O22" i="1"/>
  <c r="P20" i="1"/>
  <c r="X18" i="1"/>
  <c r="O18" i="1"/>
  <c r="X22" i="1"/>
  <c r="X8" i="1"/>
  <c r="P19" i="1"/>
  <c r="O19" i="1"/>
  <c r="P22" i="1"/>
  <c r="P18" i="1"/>
  <c r="S15" i="1"/>
  <c r="S17" i="1"/>
  <c r="W17" i="1" s="1"/>
  <c r="S30" i="1"/>
  <c r="W30" i="1" s="1"/>
  <c r="S6" i="1"/>
  <c r="W6" i="1" s="1"/>
  <c r="S7" i="1"/>
  <c r="S8" i="1"/>
  <c r="S9" i="1"/>
  <c r="W9" i="1" s="1"/>
  <c r="S10" i="1"/>
  <c r="S11" i="1"/>
  <c r="W11" i="1" s="1"/>
  <c r="S12" i="1"/>
  <c r="W12" i="1" s="1"/>
  <c r="S13" i="1"/>
  <c r="S14" i="1"/>
  <c r="S16" i="1"/>
  <c r="X16" i="1" s="1"/>
  <c r="S28" i="1"/>
  <c r="W28" i="1" s="1"/>
  <c r="S27" i="1"/>
  <c r="W27" i="1" s="1"/>
  <c r="S31" i="1"/>
  <c r="W31" i="1" s="1"/>
  <c r="S32" i="1"/>
  <c r="S23" i="1"/>
  <c r="W23" i="1" s="1"/>
  <c r="S24" i="1"/>
  <c r="W24" i="1" s="1"/>
  <c r="S25" i="1"/>
  <c r="W25" i="1" s="1"/>
  <c r="S26" i="1"/>
  <c r="W26" i="1" s="1"/>
  <c r="S2" i="1"/>
  <c r="W2" i="1" s="1"/>
  <c r="S3" i="1"/>
  <c r="S4" i="1"/>
  <c r="X4" i="1" s="1"/>
  <c r="S33" i="1"/>
  <c r="Q17" i="1"/>
  <c r="Q7" i="1"/>
  <c r="Q10" i="1"/>
  <c r="Q26" i="1"/>
  <c r="Q15" i="1"/>
  <c r="Q12" i="1"/>
  <c r="Q4" i="1"/>
  <c r="Q2" i="1"/>
  <c r="Q25" i="1"/>
  <c r="Q31" i="1"/>
  <c r="Q24" i="1"/>
  <c r="Q6" i="1"/>
  <c r="Q14" i="1"/>
  <c r="Q30" i="1"/>
  <c r="Q23" i="1"/>
  <c r="Q13" i="1"/>
  <c r="Q9" i="1"/>
  <c r="Q32" i="1"/>
  <c r="Q11" i="1"/>
  <c r="Q8" i="1"/>
  <c r="Q28" i="1"/>
  <c r="Q16" i="1"/>
  <c r="Q27" i="1"/>
  <c r="Q33" i="1"/>
  <c r="N17" i="1"/>
  <c r="N7" i="1"/>
  <c r="N33" i="1"/>
  <c r="N2" i="1"/>
  <c r="N8" i="1"/>
  <c r="N6" i="1"/>
  <c r="N16" i="1"/>
  <c r="N10" i="1"/>
  <c r="N11" i="1"/>
  <c r="N4" i="1"/>
  <c r="N13" i="1"/>
  <c r="N26" i="1"/>
  <c r="N24" i="1"/>
  <c r="N15" i="1"/>
  <c r="N9" i="1"/>
  <c r="N31" i="1"/>
  <c r="N27" i="1"/>
  <c r="N25" i="1"/>
  <c r="N12" i="1"/>
  <c r="N23" i="1"/>
  <c r="N30" i="1"/>
  <c r="N32" i="1"/>
  <c r="N28" i="1"/>
  <c r="N14" i="1"/>
  <c r="N3" i="1"/>
  <c r="M6" i="1"/>
  <c r="M7" i="1"/>
  <c r="M8" i="1"/>
  <c r="M9" i="1"/>
  <c r="M10" i="1"/>
  <c r="M11" i="1"/>
  <c r="M12" i="1"/>
  <c r="M13" i="1"/>
  <c r="M14" i="1"/>
  <c r="M15" i="1"/>
  <c r="M16" i="1"/>
  <c r="M28" i="1"/>
  <c r="M27" i="1"/>
  <c r="M30" i="1"/>
  <c r="O30" i="1" s="1"/>
  <c r="M31" i="1"/>
  <c r="O31" i="1" s="1"/>
  <c r="M32" i="1"/>
  <c r="M23" i="1"/>
  <c r="M24" i="1"/>
  <c r="M25" i="1"/>
  <c r="M26" i="1"/>
  <c r="M2" i="1"/>
  <c r="O2" i="1" s="1"/>
  <c r="M3" i="1"/>
  <c r="M4" i="1"/>
  <c r="M33" i="1"/>
  <c r="M17" i="1"/>
  <c r="L6" i="1"/>
  <c r="L7" i="1"/>
  <c r="L8" i="1"/>
  <c r="L9" i="1"/>
  <c r="L10" i="1"/>
  <c r="L11" i="1"/>
  <c r="L12" i="1"/>
  <c r="L13" i="1"/>
  <c r="L14" i="1"/>
  <c r="L15" i="1"/>
  <c r="L16" i="1"/>
  <c r="L28" i="1"/>
  <c r="L27" i="1"/>
  <c r="L30" i="1"/>
  <c r="L31" i="1"/>
  <c r="L32" i="1"/>
  <c r="L23" i="1"/>
  <c r="L24" i="1"/>
  <c r="L25" i="1"/>
  <c r="L26" i="1"/>
  <c r="L2" i="1"/>
  <c r="L3" i="1"/>
  <c r="L4" i="1"/>
  <c r="L33" i="1"/>
  <c r="L17" i="1"/>
  <c r="K6" i="1"/>
  <c r="K7" i="1"/>
  <c r="K8" i="1"/>
  <c r="K9" i="1"/>
  <c r="K10" i="1"/>
  <c r="K11" i="1"/>
  <c r="K12" i="1"/>
  <c r="K13" i="1"/>
  <c r="K14" i="1"/>
  <c r="K15" i="1"/>
  <c r="K16" i="1"/>
  <c r="K28" i="1"/>
  <c r="K27" i="1"/>
  <c r="K30" i="1"/>
  <c r="K31" i="1"/>
  <c r="K32" i="1"/>
  <c r="K23" i="1"/>
  <c r="K24" i="1"/>
  <c r="K25" i="1"/>
  <c r="K26" i="1"/>
  <c r="K2" i="1"/>
  <c r="K3" i="1"/>
  <c r="K4" i="1"/>
  <c r="K33" i="1"/>
  <c r="K17" i="1"/>
  <c r="U10" i="1" l="1"/>
  <c r="W10" i="1"/>
  <c r="U15" i="1"/>
  <c r="W15" i="1"/>
  <c r="U14" i="1"/>
  <c r="W14" i="1"/>
  <c r="U8" i="1"/>
  <c r="W8" i="1"/>
  <c r="U3" i="1"/>
  <c r="W3" i="1"/>
  <c r="U32" i="1"/>
  <c r="W32" i="1"/>
  <c r="U13" i="1"/>
  <c r="W13" i="1"/>
  <c r="U7" i="1"/>
  <c r="W7" i="1"/>
  <c r="U33" i="1"/>
  <c r="W33" i="1"/>
  <c r="U16" i="1"/>
  <c r="W16" i="1"/>
  <c r="U4" i="1"/>
  <c r="W4" i="1"/>
  <c r="X3" i="1"/>
  <c r="X10" i="1"/>
  <c r="X14" i="1"/>
  <c r="X32" i="1"/>
  <c r="X12" i="1"/>
  <c r="U12" i="1"/>
  <c r="X26" i="1"/>
  <c r="U26" i="1"/>
  <c r="X31" i="1"/>
  <c r="U31" i="1"/>
  <c r="X27" i="1"/>
  <c r="U27" i="1"/>
  <c r="X30" i="1"/>
  <c r="U30" i="1"/>
  <c r="X25" i="1"/>
  <c r="U25" i="1"/>
  <c r="X24" i="1"/>
  <c r="U24" i="1"/>
  <c r="X9" i="1"/>
  <c r="U9" i="1"/>
  <c r="X7" i="1"/>
  <c r="X15" i="1"/>
  <c r="X2" i="1"/>
  <c r="U2" i="1"/>
  <c r="X6" i="1"/>
  <c r="U6" i="1"/>
  <c r="X11" i="1"/>
  <c r="U11" i="1"/>
  <c r="X28" i="1"/>
  <c r="U28" i="1"/>
  <c r="X17" i="1"/>
  <c r="U17" i="1"/>
  <c r="X23" i="1"/>
  <c r="U23" i="1"/>
  <c r="X13" i="1"/>
  <c r="X33" i="1"/>
  <c r="P26" i="1"/>
  <c r="P30" i="1"/>
  <c r="P13" i="1"/>
  <c r="P3" i="1"/>
  <c r="P32" i="1"/>
  <c r="P15" i="1"/>
  <c r="P7" i="1"/>
  <c r="P9" i="1"/>
  <c r="P11" i="1"/>
  <c r="P17" i="1"/>
  <c r="P25" i="1"/>
  <c r="P27" i="1"/>
  <c r="P6" i="1"/>
  <c r="P33" i="1"/>
  <c r="P24" i="1"/>
  <c r="P28" i="1"/>
  <c r="P2" i="1"/>
  <c r="P31" i="1"/>
  <c r="P8" i="1"/>
  <c r="P4" i="1"/>
  <c r="P23" i="1"/>
  <c r="P16" i="1"/>
  <c r="P10" i="1"/>
  <c r="O24" i="1"/>
  <c r="O11" i="1"/>
  <c r="O23" i="1"/>
  <c r="O10" i="1"/>
  <c r="O15" i="1"/>
  <c r="O16" i="1"/>
  <c r="O4" i="1"/>
  <c r="O3" i="1"/>
  <c r="O32" i="1"/>
  <c r="O9" i="1"/>
  <c r="O17" i="1"/>
  <c r="O12" i="1"/>
  <c r="O33" i="1"/>
  <c r="O7" i="1"/>
  <c r="O14" i="1"/>
  <c r="O26" i="1"/>
  <c r="O13" i="1"/>
  <c r="O25" i="1"/>
  <c r="O27" i="1"/>
  <c r="O6" i="1"/>
  <c r="O8" i="1"/>
  <c r="O28" i="1"/>
</calcChain>
</file>

<file path=xl/sharedStrings.xml><?xml version="1.0" encoding="utf-8"?>
<sst xmlns="http://schemas.openxmlformats.org/spreadsheetml/2006/main" count="59" uniqueCount="59">
  <si>
    <t>d7Li</t>
  </si>
  <si>
    <t>err</t>
  </si>
  <si>
    <t>ALC-9-1</t>
    <phoneticPr fontId="0" type="noConversion"/>
  </si>
  <si>
    <t>ALC-10-23</t>
    <phoneticPr fontId="0" type="noConversion"/>
  </si>
  <si>
    <t>ALC-13-9</t>
    <phoneticPr fontId="0" type="noConversion"/>
  </si>
  <si>
    <t>ALC-18-2</t>
    <phoneticPr fontId="0" type="noConversion"/>
  </si>
  <si>
    <t>ALC-18-39</t>
    <phoneticPr fontId="0" type="noConversion"/>
  </si>
  <si>
    <t>ALC-19-23.5</t>
    <phoneticPr fontId="0" type="noConversion"/>
  </si>
  <si>
    <t>ALC-20-1</t>
    <phoneticPr fontId="0" type="noConversion"/>
  </si>
  <si>
    <t>ALC-23-(-23)</t>
    <phoneticPr fontId="0" type="noConversion"/>
  </si>
  <si>
    <t>ALC-24-1</t>
    <phoneticPr fontId="0" type="noConversion"/>
  </si>
  <si>
    <t>MY-3.05</t>
    <phoneticPr fontId="0" type="noConversion"/>
  </si>
  <si>
    <t>MY-23.84</t>
    <phoneticPr fontId="0" type="noConversion"/>
  </si>
  <si>
    <t>MY-44.62</t>
    <phoneticPr fontId="0" type="noConversion"/>
  </si>
  <si>
    <t>MY-56.16</t>
    <phoneticPr fontId="0" type="noConversion"/>
  </si>
  <si>
    <t>MY-73.4</t>
    <phoneticPr fontId="0" type="noConversion"/>
  </si>
  <si>
    <t>MY-88.4</t>
    <phoneticPr fontId="0" type="noConversion"/>
  </si>
  <si>
    <t>MY-111.06</t>
    <phoneticPr fontId="0" type="noConversion"/>
  </si>
  <si>
    <t>MY-137.39</t>
    <phoneticPr fontId="0" type="noConversion"/>
  </si>
  <si>
    <t>MY-144.22</t>
    <phoneticPr fontId="0" type="noConversion"/>
  </si>
  <si>
    <t>BS-51.55</t>
  </si>
  <si>
    <t>BS-127.35</t>
  </si>
  <si>
    <t>BS-175.0</t>
  </si>
  <si>
    <t>BS-205.0</t>
  </si>
  <si>
    <t>BS-213.3</t>
  </si>
  <si>
    <t>Age</t>
  </si>
  <si>
    <t>ALC-10-2</t>
  </si>
  <si>
    <t>ALC-11-9</t>
  </si>
  <si>
    <t>ALC-15-9</t>
  </si>
  <si>
    <t>ALC-18-28</t>
  </si>
  <si>
    <t>MY-125.45</t>
  </si>
  <si>
    <t>Ca 317.933</t>
  </si>
  <si>
    <t>Fe 238.204</t>
  </si>
  <si>
    <t>Ba</t>
  </si>
  <si>
    <t>Mn 257.610</t>
  </si>
  <si>
    <t>Mg 279.553</t>
  </si>
  <si>
    <t>Al 396.152</t>
  </si>
  <si>
    <t>Sr</t>
  </si>
  <si>
    <t>5_bedrock</t>
  </si>
  <si>
    <t>8_bedrock</t>
  </si>
  <si>
    <t>ABI-3-1_bedrock</t>
  </si>
  <si>
    <t>YA-33-1_bedrock</t>
  </si>
  <si>
    <t>Al/Ca</t>
  </si>
  <si>
    <t>Fe/Ca</t>
  </si>
  <si>
    <t>Mn/Ca</t>
  </si>
  <si>
    <t>Mn/Sr</t>
  </si>
  <si>
    <t>Sr/Ca</t>
  </si>
  <si>
    <t>Mg/Ca</t>
  </si>
  <si>
    <t>Li</t>
  </si>
  <si>
    <t>Li/Ca</t>
  </si>
  <si>
    <t>wrong d7Li</t>
  </si>
  <si>
    <t>Fe/Mn</t>
  </si>
  <si>
    <t>Na</t>
  </si>
  <si>
    <t>d7Lis</t>
  </si>
  <si>
    <t>Na/Ca</t>
  </si>
  <si>
    <t>Li/Ca_s</t>
  </si>
  <si>
    <t>R</t>
  </si>
  <si>
    <t>Li/Na</t>
  </si>
  <si>
    <t>Li/Ca_f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</si>
</sst>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topLeftCell="B1" workbookViewId="0">
      <selection activeCell="Y1" sqref="Y1:Y1048576"/>
    </sheetView>
  </sheetViews>
  <sheetFormatPr defaultRowHeight="15" x14ac:dyDescent="0.25"/>
  <cols>
    <col min="1" max="1" width="16.140625" customWidth="1"/>
    <col min="3" max="3" width="10.5703125" customWidth="1"/>
    <col min="4" max="4" width="11.7109375" customWidth="1"/>
    <col min="5" max="5" width="9.42578125" customWidth="1"/>
    <col min="6" max="6" width="11.140625" customWidth="1"/>
    <col min="7" max="7" width="11.5703125" customWidth="1"/>
    <col min="9" max="10" width="10.28515625" customWidth="1"/>
    <col min="12" max="12" width="9.140625" style="2"/>
    <col min="18" max="18" width="9.28515625" customWidth="1"/>
    <col min="22" max="23" width="11" customWidth="1"/>
    <col min="28" max="28" width="10" customWidth="1"/>
  </cols>
  <sheetData>
    <row r="1" spans="1:28" x14ac:dyDescent="0.25">
      <c r="B1" t="s">
        <v>25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52</v>
      </c>
      <c r="K1" t="s">
        <v>42</v>
      </c>
      <c r="L1" s="2" t="s">
        <v>43</v>
      </c>
      <c r="M1" t="s">
        <v>44</v>
      </c>
      <c r="N1" t="s">
        <v>46</v>
      </c>
      <c r="O1" t="s">
        <v>45</v>
      </c>
      <c r="P1" t="s">
        <v>51</v>
      </c>
      <c r="Q1" t="s">
        <v>47</v>
      </c>
      <c r="R1" t="s">
        <v>48</v>
      </c>
      <c r="S1" t="s">
        <v>49</v>
      </c>
      <c r="T1" t="s">
        <v>54</v>
      </c>
      <c r="U1" t="s">
        <v>57</v>
      </c>
      <c r="V1" t="s">
        <v>55</v>
      </c>
      <c r="W1" t="s">
        <v>58</v>
      </c>
      <c r="X1" t="s">
        <v>56</v>
      </c>
      <c r="Y1" t="s">
        <v>0</v>
      </c>
      <c r="Z1" t="s">
        <v>53</v>
      </c>
      <c r="AA1" t="s">
        <v>1</v>
      </c>
      <c r="AB1" t="s">
        <v>50</v>
      </c>
    </row>
    <row r="2" spans="1:28" x14ac:dyDescent="0.25">
      <c r="A2" t="s">
        <v>38</v>
      </c>
      <c r="C2">
        <v>58.088900000000002</v>
      </c>
      <c r="D2">
        <v>5.4813000000000001E-2</v>
      </c>
      <c r="E2">
        <v>5.5059999999999996E-3</v>
      </c>
      <c r="F2">
        <v>2.9567E-2</v>
      </c>
      <c r="G2">
        <v>0.22924900000000001</v>
      </c>
      <c r="H2">
        <v>8.7679999999999998E-3</v>
      </c>
      <c r="I2">
        <v>3.7096999999999998E-2</v>
      </c>
      <c r="J2">
        <v>4.1209000000000003E-2</v>
      </c>
      <c r="K2">
        <f>1000*H2/27/(C2/40)</f>
        <v>0.22361638160870026</v>
      </c>
      <c r="L2" s="2">
        <f>1000*D2/56/(C2/40)</f>
        <v>0.67400386058511796</v>
      </c>
      <c r="M2">
        <f>1000*F2/55/(C2/40)</f>
        <v>0.37017868693111294</v>
      </c>
      <c r="N2">
        <f>1000*I2/88/(C2/40)</f>
        <v>0.29028390496760531</v>
      </c>
      <c r="O2" s="1">
        <f>M2/N2</f>
        <v>1.2752298029490254</v>
      </c>
      <c r="P2" s="2">
        <f>L2/M2</f>
        <v>1.8207527455802561</v>
      </c>
      <c r="Q2">
        <f>1000*G2/24/(C2/40)</f>
        <v>6.5775331718566994</v>
      </c>
      <c r="R2">
        <v>2.1074938430784299E-2</v>
      </c>
      <c r="S2">
        <f>1000*R2/7/(C2/40)</f>
        <v>2.0731709432349676</v>
      </c>
      <c r="T2">
        <f>J2/23/(C2/40)</f>
        <v>1.2337611159267353E-3</v>
      </c>
      <c r="U2">
        <f t="shared" ref="U2:U33" si="0">S2/T2</f>
        <v>1680.3665770238777</v>
      </c>
      <c r="V2">
        <f>1000000*(10^(0.707*(LOG10(T2/(44.77*0.7/0.2))-0.563))*(0.7/0.2)*0.002509)</f>
        <v>0.86521510971014259</v>
      </c>
      <c r="W2">
        <f>0.2/0.7*S2/(1000*10^(0.707*LOG10(T2/((0.67/0.21)*44.77))-0.563) )</f>
        <v>8.2326644805835176</v>
      </c>
      <c r="X2">
        <f>V2/S2</f>
        <v>0.41733901033749993</v>
      </c>
      <c r="AA2">
        <v>0.382720395269599</v>
      </c>
      <c r="AB2">
        <v>19.611128139023801</v>
      </c>
    </row>
    <row r="3" spans="1:28" x14ac:dyDescent="0.25">
      <c r="A3" t="s">
        <v>39</v>
      </c>
      <c r="C3">
        <v>55.106000000000002</v>
      </c>
      <c r="D3">
        <v>0.321799</v>
      </c>
      <c r="E3">
        <v>8.8389999999999996E-3</v>
      </c>
      <c r="F3">
        <v>1.6242000000000001</v>
      </c>
      <c r="G3">
        <v>0.41896</v>
      </c>
      <c r="H3">
        <v>1.6625999999999998E-2</v>
      </c>
      <c r="I3">
        <v>5.9246E-2</v>
      </c>
      <c r="J3">
        <v>5.7359E-2</v>
      </c>
      <c r="K3">
        <f>1000*H3/27/(C3/40)</f>
        <v>0.44697693737725663</v>
      </c>
      <c r="L3" s="2">
        <f>1000*D3/56/(C3/40)</f>
        <v>4.1711688123149671</v>
      </c>
      <c r="M3">
        <f>1000*F3/55/(C3/40)</f>
        <v>21.435712329625879</v>
      </c>
      <c r="N3">
        <f>1000*I3/88/(C3/40)</f>
        <v>0.48869451602366348</v>
      </c>
      <c r="O3" s="1">
        <f>M3/N3</f>
        <v>43.863214394220712</v>
      </c>
      <c r="P3" s="2">
        <f>L3/M3</f>
        <v>0.19458969910461413</v>
      </c>
      <c r="Q3">
        <f>1000*G3/24/(C3/40)</f>
        <v>12.671336454590547</v>
      </c>
      <c r="R3">
        <v>7.2285255370180101E-2</v>
      </c>
      <c r="S3">
        <f>1000*R3/7/(C3/40)</f>
        <v>7.4957101244023301</v>
      </c>
      <c r="T3">
        <f>J3/23/(C3/40)</f>
        <v>1.8102345045674817E-3</v>
      </c>
      <c r="U3">
        <f t="shared" si="0"/>
        <v>4140.7398353581129</v>
      </c>
      <c r="V3">
        <f>1000000*(10^(0.707*(LOG10(T3/(44.77*0.7/0.2))-0.563))*(0.7/0.2)*0.002509)</f>
        <v>1.1345986265421044</v>
      </c>
      <c r="W3">
        <f>0.2/0.7*S3/(1000*10^(0.707*LOG10(T3/((0.67/0.21)*44.77))-0.563) )</f>
        <v>22.698644738349124</v>
      </c>
      <c r="X3">
        <f>V3/S3</f>
        <v>0.1513663959400473</v>
      </c>
      <c r="AA3">
        <v>0.50906428084390498</v>
      </c>
      <c r="AB3">
        <v>7.2822309454547698</v>
      </c>
    </row>
    <row r="4" spans="1:28" x14ac:dyDescent="0.25">
      <c r="A4" t="s">
        <v>40</v>
      </c>
      <c r="C4">
        <v>59.5974</v>
      </c>
      <c r="D4">
        <v>7.0664000000000005E-2</v>
      </c>
      <c r="E4">
        <v>2.196E-3</v>
      </c>
      <c r="F4">
        <v>1.0753E-2</v>
      </c>
      <c r="G4">
        <v>0.50482499999999997</v>
      </c>
      <c r="H4">
        <v>8.9990000000000001E-3</v>
      </c>
      <c r="I4">
        <v>0.13339999999999999</v>
      </c>
      <c r="J4">
        <v>8.0310999999999994E-2</v>
      </c>
      <c r="K4">
        <f>1000*H4/27/(C4/40)</f>
        <v>0.2236985481220968</v>
      </c>
      <c r="L4" s="2">
        <f>1000*D4/56/(C4/40)</f>
        <v>0.8469209347099993</v>
      </c>
      <c r="M4">
        <f>1000*F4/55/(C4/40)</f>
        <v>0.1312198793296962</v>
      </c>
      <c r="N4">
        <f>1000*I4/88/(C4/40)</f>
        <v>1.0174330362794959</v>
      </c>
      <c r="O4">
        <f>M4/N4</f>
        <v>0.12897151424287859</v>
      </c>
      <c r="P4" s="2">
        <f>L4/M4</f>
        <v>6.454212113562992</v>
      </c>
      <c r="Q4">
        <f>1000*G4/24/(C4/40)</f>
        <v>14.117646071808503</v>
      </c>
      <c r="R4">
        <v>6.5187957863979504E-2</v>
      </c>
      <c r="S4">
        <f>1000*R4/7/(C4/40)</f>
        <v>6.2503165635681626</v>
      </c>
      <c r="T4">
        <f>J4/23/(C4/40)</f>
        <v>2.3435804976026818E-3</v>
      </c>
      <c r="U4">
        <f t="shared" si="0"/>
        <v>2666.9946135674868</v>
      </c>
      <c r="V4">
        <f>1000000*(10^(0.707*(LOG10(T4/(44.77*0.7/0.2))-0.563))*(0.7/0.2)*0.002509)</f>
        <v>1.3618484925511298</v>
      </c>
      <c r="W4">
        <f>0.2/0.7*S4/(1000*10^(0.707*LOG10(T4/((0.67/0.21)*44.77))-0.563) )</f>
        <v>15.768944242093191</v>
      </c>
      <c r="X4">
        <f>V4/S4</f>
        <v>0.21788472290972757</v>
      </c>
      <c r="Y4">
        <v>6.3390878570350004</v>
      </c>
      <c r="AA4">
        <v>0.22669830242467201</v>
      </c>
    </row>
    <row r="5" spans="1:28" x14ac:dyDescent="0.25">
      <c r="A5" t="s">
        <v>26</v>
      </c>
      <c r="P5" s="2"/>
      <c r="U5" t="e">
        <f t="shared" si="0"/>
        <v>#DIV/0!</v>
      </c>
    </row>
    <row r="6" spans="1:28" x14ac:dyDescent="0.25">
      <c r="A6" t="s">
        <v>3</v>
      </c>
      <c r="B6">
        <v>415.5</v>
      </c>
      <c r="C6">
        <v>55.889499999999998</v>
      </c>
      <c r="D6">
        <v>7.2720999999999994E-2</v>
      </c>
      <c r="E6">
        <v>4.4609999999999997E-3</v>
      </c>
      <c r="F6">
        <v>1.8207000000000001E-2</v>
      </c>
      <c r="G6">
        <v>0.40440900000000002</v>
      </c>
      <c r="H6">
        <v>7.3229999999999996E-3</v>
      </c>
      <c r="I6">
        <v>0.16318299999999999</v>
      </c>
      <c r="J6">
        <v>2.3987000000000001E-2</v>
      </c>
      <c r="K6">
        <f t="shared" ref="K6:K28" si="1">1000*H6/27/(C6/40)</f>
        <v>0.19411318564111127</v>
      </c>
      <c r="L6" s="2">
        <f t="shared" ref="L6:L28" si="2">1000*D6/56/(C6/40)</f>
        <v>0.92939767628215364</v>
      </c>
      <c r="M6">
        <f t="shared" ref="M6:M28" si="3">1000*F6/55/(C6/40)</f>
        <v>0.23692204341521297</v>
      </c>
      <c r="N6">
        <f t="shared" ref="N6:N28" si="4">1000*I6/88/(C6/40)</f>
        <v>1.3271561010402833</v>
      </c>
      <c r="O6">
        <f t="shared" ref="O6:O28" si="5">M6/N6</f>
        <v>0.17851859568705072</v>
      </c>
      <c r="P6" s="2">
        <f t="shared" ref="P6:P11" si="6">L6/M6</f>
        <v>3.9227995119616472</v>
      </c>
      <c r="Q6">
        <f t="shared" ref="Q6:Q28" si="7">1000*G6/24/(C6/40)</f>
        <v>12.059778670412154</v>
      </c>
      <c r="R6">
        <v>3.0554061606743E-2</v>
      </c>
      <c r="S6">
        <f t="shared" ref="S6:S16" si="8">1000*R6/7/(C6/40)</f>
        <v>3.1239255629915665</v>
      </c>
      <c r="T6">
        <f t="shared" ref="T6:T28" si="9">J6/23/(C6/40)</f>
        <v>7.4641071648754126E-4</v>
      </c>
      <c r="U6">
        <f t="shared" si="0"/>
        <v>4185.2635472493375</v>
      </c>
      <c r="V6">
        <f t="shared" ref="V6:V28" si="10">1000000*(10^(0.707*(LOG10(T6/(44.77*0.7/0.2))-0.563))*(0.7/0.2)*0.002509)</f>
        <v>0.60648361727109179</v>
      </c>
      <c r="W6">
        <f t="shared" ref="W6:W28" si="11">0.2/0.7*S6/(1000*10^(0.707*LOG10(T6/((0.67/0.21)*44.77))-0.563) )</f>
        <v>17.697462514858799</v>
      </c>
      <c r="X6">
        <f t="shared" ref="X6:X28" si="12">V6/S6</f>
        <v>0.19414150722922621</v>
      </c>
      <c r="Y6">
        <v>5.6116455520465198</v>
      </c>
      <c r="Z6">
        <v>5.6116455520465198</v>
      </c>
      <c r="AA6">
        <v>0.20818621427798401</v>
      </c>
    </row>
    <row r="7" spans="1:28" x14ac:dyDescent="0.25">
      <c r="A7" t="s">
        <v>27</v>
      </c>
      <c r="C7">
        <v>54.349299999999999</v>
      </c>
      <c r="D7">
        <v>0.21021400000000001</v>
      </c>
      <c r="E7">
        <v>3.0209999999999998E-3</v>
      </c>
      <c r="F7">
        <v>7.0059999999999997E-2</v>
      </c>
      <c r="G7">
        <v>0.39731300000000003</v>
      </c>
      <c r="H7">
        <v>1.1344999999999999E-2</v>
      </c>
      <c r="I7">
        <v>0.11233600000000001</v>
      </c>
      <c r="J7">
        <v>1.4641E-2</v>
      </c>
      <c r="K7">
        <f t="shared" si="1"/>
        <v>0.30924790949299086</v>
      </c>
      <c r="L7" s="2">
        <f t="shared" si="2"/>
        <v>2.7627376459836124</v>
      </c>
      <c r="M7">
        <f t="shared" si="3"/>
        <v>0.93750475668918054</v>
      </c>
      <c r="N7">
        <f t="shared" si="4"/>
        <v>0.93951197498069305</v>
      </c>
      <c r="O7">
        <f t="shared" si="5"/>
        <v>0.99786355220054135</v>
      </c>
      <c r="P7" s="2">
        <f t="shared" si="6"/>
        <v>2.946905203702948</v>
      </c>
      <c r="Q7">
        <f t="shared" si="7"/>
        <v>12.183934905018711</v>
      </c>
      <c r="R7">
        <v>4.5613035534539E-2</v>
      </c>
      <c r="S7">
        <f t="shared" si="8"/>
        <v>4.7957548181894314</v>
      </c>
      <c r="T7">
        <f t="shared" si="9"/>
        <v>4.6849929429913865E-4</v>
      </c>
      <c r="U7">
        <f t="shared" si="0"/>
        <v>10236.418446187292</v>
      </c>
      <c r="V7">
        <f t="shared" si="10"/>
        <v>0.43632986922901768</v>
      </c>
      <c r="W7">
        <f t="shared" si="11"/>
        <v>37.763429321932698</v>
      </c>
      <c r="X7">
        <f t="shared" si="12"/>
        <v>9.0982522203615857E-2</v>
      </c>
      <c r="Y7">
        <v>6.8635584422960303</v>
      </c>
      <c r="AA7">
        <v>0.16313074872245101</v>
      </c>
    </row>
    <row r="8" spans="1:28" x14ac:dyDescent="0.25">
      <c r="A8" t="s">
        <v>4</v>
      </c>
      <c r="B8">
        <v>413</v>
      </c>
      <c r="C8">
        <v>57.264000000000003</v>
      </c>
      <c r="D8">
        <v>0.13288900000000001</v>
      </c>
      <c r="E8">
        <v>4.7219999999999996E-3</v>
      </c>
      <c r="F8">
        <v>2.894E-2</v>
      </c>
      <c r="G8">
        <v>0.50320100000000001</v>
      </c>
      <c r="H8">
        <v>6.7409999999999996E-3</v>
      </c>
      <c r="I8">
        <v>0.128777</v>
      </c>
      <c r="J8">
        <v>8.4329999999999995E-3</v>
      </c>
      <c r="K8">
        <f t="shared" si="1"/>
        <v>0.17439694514296358</v>
      </c>
      <c r="L8" s="2">
        <f t="shared" si="2"/>
        <v>1.6575983914102106</v>
      </c>
      <c r="M8">
        <f t="shared" si="3"/>
        <v>0.36754807081714042</v>
      </c>
      <c r="N8">
        <f t="shared" si="4"/>
        <v>1.0221954456552109</v>
      </c>
      <c r="O8">
        <f t="shared" si="5"/>
        <v>0.35956731403899767</v>
      </c>
      <c r="P8" s="2">
        <f t="shared" si="6"/>
        <v>4.5098818985092315</v>
      </c>
      <c r="Q8">
        <f t="shared" si="7"/>
        <v>14.645647061562821</v>
      </c>
      <c r="R8">
        <v>2.65637373229346E-2</v>
      </c>
      <c r="S8">
        <f t="shared" si="8"/>
        <v>2.6507541335303757</v>
      </c>
      <c r="T8">
        <f t="shared" si="9"/>
        <v>2.5611356098983199E-4</v>
      </c>
      <c r="U8">
        <f t="shared" si="0"/>
        <v>10349.917135530413</v>
      </c>
      <c r="V8">
        <f>1000000*(10^(0.707*(LOG10(T8/(44.77*0.7/0.2))-0.563))*(0.7/0.2)*0.002509)</f>
        <v>0.28469874507105236</v>
      </c>
      <c r="W8">
        <f t="shared" si="11"/>
        <v>31.989930207557595</v>
      </c>
      <c r="X8">
        <f t="shared" si="12"/>
        <v>0.10740292412253251</v>
      </c>
      <c r="Y8">
        <v>6.4717400908651497</v>
      </c>
      <c r="Z8">
        <v>6.4717400908651497</v>
      </c>
      <c r="AA8">
        <v>0.40541563383394302</v>
      </c>
    </row>
    <row r="9" spans="1:28" x14ac:dyDescent="0.25">
      <c r="A9" t="s">
        <v>28</v>
      </c>
      <c r="C9">
        <v>55.331499999999998</v>
      </c>
      <c r="D9">
        <v>2.4009999999999999E-3</v>
      </c>
      <c r="E9">
        <v>1.712E-3</v>
      </c>
      <c r="F9">
        <v>5.2399999999999999E-3</v>
      </c>
      <c r="G9">
        <v>0.31136900000000001</v>
      </c>
      <c r="H9">
        <v>6.7200000000000003E-3</v>
      </c>
      <c r="I9">
        <v>6.7793999999999993E-2</v>
      </c>
      <c r="J9">
        <v>2.7628E-2</v>
      </c>
      <c r="K9">
        <f t="shared" si="1"/>
        <v>0.17992564010654974</v>
      </c>
      <c r="L9" s="2">
        <f t="shared" si="2"/>
        <v>3.0995002846479852E-2</v>
      </c>
      <c r="M9">
        <f t="shared" si="3"/>
        <v>6.8874133014812378E-2</v>
      </c>
      <c r="N9">
        <f t="shared" si="4"/>
        <v>0.5569242573480665</v>
      </c>
      <c r="O9">
        <f t="shared" si="5"/>
        <v>0.12366876124730804</v>
      </c>
      <c r="P9" s="2">
        <f t="shared" si="6"/>
        <v>0.450023854961832</v>
      </c>
      <c r="Q9">
        <f t="shared" si="7"/>
        <v>9.3788950838732621</v>
      </c>
      <c r="R9">
        <v>1.8637568238374098E-2</v>
      </c>
      <c r="S9">
        <f t="shared" si="8"/>
        <v>1.9247696146601172</v>
      </c>
      <c r="T9">
        <f t="shared" si="9"/>
        <v>8.6837869300803176E-4</v>
      </c>
      <c r="U9">
        <f t="shared" si="0"/>
        <v>2216.5094907992116</v>
      </c>
      <c r="V9">
        <f t="shared" si="10"/>
        <v>0.67498030030626444</v>
      </c>
      <c r="W9">
        <f t="shared" si="11"/>
        <v>9.7975402042111082</v>
      </c>
      <c r="X9">
        <f t="shared" si="12"/>
        <v>0.35068108679877247</v>
      </c>
      <c r="Y9">
        <v>10.795723895976201</v>
      </c>
      <c r="AA9">
        <v>9.1918086522492004E-2</v>
      </c>
    </row>
    <row r="10" spans="1:28" x14ac:dyDescent="0.25">
      <c r="A10" t="s">
        <v>5</v>
      </c>
      <c r="B10">
        <v>410.2</v>
      </c>
      <c r="C10">
        <v>53.744900000000001</v>
      </c>
      <c r="D10">
        <v>8.6599999999999993E-3</v>
      </c>
      <c r="E10">
        <v>1.603E-3</v>
      </c>
      <c r="F10">
        <v>1.3029000000000001E-2</v>
      </c>
      <c r="G10">
        <v>0.37187799999999999</v>
      </c>
      <c r="H10">
        <v>1.1077999999999999E-2</v>
      </c>
      <c r="I10">
        <v>0.18206</v>
      </c>
      <c r="J10">
        <v>1.4595E-2</v>
      </c>
      <c r="K10">
        <f t="shared" si="1"/>
        <v>0.30536575287798196</v>
      </c>
      <c r="L10" s="2">
        <f t="shared" si="2"/>
        <v>0.11509397702320194</v>
      </c>
      <c r="M10">
        <f t="shared" si="3"/>
        <v>0.17630763781561345</v>
      </c>
      <c r="N10">
        <f t="shared" si="4"/>
        <v>1.5397655490017743</v>
      </c>
      <c r="O10">
        <f t="shared" si="5"/>
        <v>0.11450291112819949</v>
      </c>
      <c r="P10" s="2">
        <f t="shared" si="6"/>
        <v>0.65280199116257143</v>
      </c>
      <c r="Q10">
        <f t="shared" si="7"/>
        <v>11.532194992765206</v>
      </c>
      <c r="R10">
        <v>3.3785915234629697E-2</v>
      </c>
      <c r="S10">
        <f t="shared" si="8"/>
        <v>3.5921989392353986</v>
      </c>
      <c r="T10">
        <f t="shared" si="9"/>
        <v>4.7227939201025914E-4</v>
      </c>
      <c r="U10">
        <f t="shared" si="0"/>
        <v>7606.0886839571576</v>
      </c>
      <c r="V10">
        <f t="shared" si="10"/>
        <v>0.43881595761767789</v>
      </c>
      <c r="W10">
        <f t="shared" si="11"/>
        <v>28.125960725802283</v>
      </c>
      <c r="X10">
        <f t="shared" si="12"/>
        <v>0.12215803329396899</v>
      </c>
      <c r="Y10">
        <v>5.1580845357980198</v>
      </c>
      <c r="Z10">
        <v>5.1580845357980198</v>
      </c>
      <c r="AA10">
        <v>0.55135161905216801</v>
      </c>
    </row>
    <row r="11" spans="1:28" x14ac:dyDescent="0.25">
      <c r="A11" t="s">
        <v>29</v>
      </c>
      <c r="C11">
        <v>53.693300000000001</v>
      </c>
      <c r="D11">
        <v>2.3005999999999999E-2</v>
      </c>
      <c r="E11">
        <v>3.6129999999999999E-3</v>
      </c>
      <c r="F11">
        <v>1.1042E-2</v>
      </c>
      <c r="G11">
        <v>0.49093500000000001</v>
      </c>
      <c r="H11">
        <v>6.3709999999999999E-3</v>
      </c>
      <c r="I11">
        <v>0.33767900000000001</v>
      </c>
      <c r="J11">
        <v>9.6410000000000003E-3</v>
      </c>
      <c r="K11">
        <f t="shared" si="1"/>
        <v>0.17578577808625134</v>
      </c>
      <c r="L11" s="2">
        <f t="shared" si="2"/>
        <v>0.30605042235916108</v>
      </c>
      <c r="M11">
        <f t="shared" si="3"/>
        <v>0.14956326868613878</v>
      </c>
      <c r="N11">
        <f t="shared" si="4"/>
        <v>2.858651908998973</v>
      </c>
      <c r="O11">
        <f t="shared" si="5"/>
        <v>5.2319510541075996E-2</v>
      </c>
      <c r="P11" s="2">
        <f t="shared" si="6"/>
        <v>2.0462940202344293</v>
      </c>
      <c r="Q11">
        <f t="shared" si="7"/>
        <v>15.238865929268645</v>
      </c>
      <c r="R11">
        <v>8.1301764098876197E-3</v>
      </c>
      <c r="S11">
        <f t="shared" si="8"/>
        <v>0.8652504300097692</v>
      </c>
      <c r="T11">
        <f t="shared" si="9"/>
        <v>3.1227278862985011E-4</v>
      </c>
      <c r="U11">
        <f t="shared" si="0"/>
        <v>2770.8159708894341</v>
      </c>
      <c r="V11">
        <f t="shared" si="10"/>
        <v>0.32753624113029173</v>
      </c>
      <c r="W11">
        <f t="shared" si="11"/>
        <v>9.076363093865023</v>
      </c>
      <c r="X11">
        <f t="shared" si="12"/>
        <v>0.37854501976565752</v>
      </c>
      <c r="Y11">
        <v>6.0839292284957702</v>
      </c>
      <c r="AA11">
        <v>0.28245505815291999</v>
      </c>
    </row>
    <row r="12" spans="1:28" x14ac:dyDescent="0.25">
      <c r="A12" t="s">
        <v>6</v>
      </c>
      <c r="B12">
        <v>408.5</v>
      </c>
      <c r="C12">
        <v>54.063800000000001</v>
      </c>
      <c r="D12">
        <v>0</v>
      </c>
      <c r="E12">
        <v>8.6600000000000002E-4</v>
      </c>
      <c r="F12">
        <v>2.9390000000000002E-3</v>
      </c>
      <c r="G12">
        <v>0.42348000000000002</v>
      </c>
      <c r="H12">
        <v>8.3920000000000002E-3</v>
      </c>
      <c r="I12">
        <v>4.7775999999999999E-2</v>
      </c>
      <c r="J12">
        <v>1.1946E-2</v>
      </c>
      <c r="K12">
        <f t="shared" si="1"/>
        <v>0.22996150090434989</v>
      </c>
      <c r="L12" s="2">
        <f t="shared" si="2"/>
        <v>0</v>
      </c>
      <c r="M12">
        <f t="shared" si="3"/>
        <v>3.953578078963272E-2</v>
      </c>
      <c r="N12">
        <f t="shared" si="4"/>
        <v>0.40168030431385943</v>
      </c>
      <c r="O12">
        <f t="shared" si="5"/>
        <v>9.8425987943737456E-2</v>
      </c>
      <c r="P12" s="2">
        <v>0</v>
      </c>
      <c r="Q12">
        <f t="shared" si="7"/>
        <v>13.054946193201365</v>
      </c>
      <c r="R12">
        <v>6.6677687356563797E-3</v>
      </c>
      <c r="S12">
        <f t="shared" si="8"/>
        <v>0.70475134253090177</v>
      </c>
      <c r="T12">
        <f t="shared" si="9"/>
        <v>3.8428027948300046E-4</v>
      </c>
      <c r="U12">
        <f t="shared" si="0"/>
        <v>1833.9513635179349</v>
      </c>
      <c r="V12">
        <f t="shared" si="10"/>
        <v>0.37928872066060199</v>
      </c>
      <c r="W12">
        <f t="shared" si="11"/>
        <v>6.3840368055919967</v>
      </c>
      <c r="X12">
        <f t="shared" si="12"/>
        <v>0.53818800727431182</v>
      </c>
      <c r="Y12" s="1">
        <v>3.1060770741294998</v>
      </c>
      <c r="Z12" s="1">
        <v>3.1060770741294998</v>
      </c>
      <c r="AA12">
        <v>9.9203891487815193E-2</v>
      </c>
    </row>
    <row r="13" spans="1:28" x14ac:dyDescent="0.25">
      <c r="A13" t="s">
        <v>7</v>
      </c>
      <c r="B13">
        <v>407.8</v>
      </c>
      <c r="C13">
        <v>55.409599999999998</v>
      </c>
      <c r="D13">
        <v>7.182E-3</v>
      </c>
      <c r="E13">
        <v>1.3860000000000001E-3</v>
      </c>
      <c r="F13">
        <v>8.3289999999999996E-3</v>
      </c>
      <c r="G13">
        <v>0.36684699999999998</v>
      </c>
      <c r="H13">
        <v>6.9239999999999996E-3</v>
      </c>
      <c r="I13">
        <v>0.30305199999999999</v>
      </c>
      <c r="J13">
        <v>4.7704999999999997E-2</v>
      </c>
      <c r="K13">
        <f t="shared" si="1"/>
        <v>0.1851263639834573</v>
      </c>
      <c r="L13" s="2">
        <f t="shared" si="2"/>
        <v>9.2583234674135886E-2</v>
      </c>
      <c r="M13">
        <f t="shared" si="3"/>
        <v>0.10932139097655541</v>
      </c>
      <c r="N13">
        <f t="shared" si="4"/>
        <v>2.4860477081752816</v>
      </c>
      <c r="O13">
        <f t="shared" si="5"/>
        <v>4.3973971463643201E-2</v>
      </c>
      <c r="P13" s="2">
        <f>L13/M13</f>
        <v>0.84689038299915964</v>
      </c>
      <c r="Q13">
        <f t="shared" si="7"/>
        <v>11.03439957456229</v>
      </c>
      <c r="R13">
        <v>1.99014814143662E-2</v>
      </c>
      <c r="S13">
        <f t="shared" si="8"/>
        <v>2.0524015863539065</v>
      </c>
      <c r="T13">
        <f t="shared" si="9"/>
        <v>1.4973076396744309E-3</v>
      </c>
      <c r="U13">
        <f t="shared" si="0"/>
        <v>1370.7280534547817</v>
      </c>
      <c r="V13">
        <f t="shared" si="10"/>
        <v>0.99213010550472902</v>
      </c>
      <c r="W13">
        <f t="shared" si="11"/>
        <v>7.107602174426396</v>
      </c>
      <c r="X13">
        <f t="shared" si="12"/>
        <v>0.48339959981576958</v>
      </c>
      <c r="Y13" s="1">
        <v>4.16917194925544</v>
      </c>
      <c r="Z13" s="1">
        <v>4.16917194925544</v>
      </c>
      <c r="AA13">
        <v>5.5799775945264099E-2</v>
      </c>
    </row>
    <row r="14" spans="1:28" x14ac:dyDescent="0.25">
      <c r="A14" t="s">
        <v>8</v>
      </c>
      <c r="B14">
        <v>407.6</v>
      </c>
      <c r="C14">
        <v>54.346400000000003</v>
      </c>
      <c r="D14">
        <v>0</v>
      </c>
      <c r="E14">
        <v>1.73E-3</v>
      </c>
      <c r="F14">
        <v>1.704E-3</v>
      </c>
      <c r="G14">
        <v>0.309477</v>
      </c>
      <c r="H14">
        <v>7.0369999999999999E-3</v>
      </c>
      <c r="I14">
        <v>0.115187</v>
      </c>
      <c r="J14">
        <v>4.9306999999999997E-2</v>
      </c>
      <c r="K14">
        <f t="shared" si="1"/>
        <v>0.19182844098569884</v>
      </c>
      <c r="L14" s="2">
        <f t="shared" si="2"/>
        <v>0</v>
      </c>
      <c r="M14">
        <f t="shared" si="3"/>
        <v>2.2803216538220143E-2</v>
      </c>
      <c r="N14">
        <f t="shared" si="4"/>
        <v>0.96340746162997504</v>
      </c>
      <c r="O14">
        <f t="shared" si="5"/>
        <v>2.3669337685676334E-2</v>
      </c>
      <c r="P14" s="2">
        <v>0</v>
      </c>
      <c r="Q14">
        <f t="shared" si="7"/>
        <v>9.4908770406135456</v>
      </c>
      <c r="R14">
        <v>8.6717761216617908E-3</v>
      </c>
      <c r="S14">
        <f t="shared" si="8"/>
        <v>0.91179924354687614</v>
      </c>
      <c r="T14">
        <f t="shared" si="9"/>
        <v>1.5778654031881796E-3</v>
      </c>
      <c r="U14">
        <f t="shared" si="0"/>
        <v>577.86883577301751</v>
      </c>
      <c r="V14">
        <f t="shared" si="10"/>
        <v>1.0295778243490004</v>
      </c>
      <c r="W14">
        <f t="shared" si="11"/>
        <v>3.0427722422951584</v>
      </c>
      <c r="X14">
        <f t="shared" si="12"/>
        <v>1.1291716149532747</v>
      </c>
      <c r="Y14" s="1">
        <v>3.09938603259089</v>
      </c>
      <c r="Z14" s="1">
        <v>3.09938603259089</v>
      </c>
      <c r="AA14">
        <v>6.8506864624167496E-2</v>
      </c>
    </row>
    <row r="15" spans="1:28" x14ac:dyDescent="0.25">
      <c r="A15" t="s">
        <v>9</v>
      </c>
      <c r="B15">
        <v>407</v>
      </c>
      <c r="C15">
        <v>54.968200000000003</v>
      </c>
      <c r="D15">
        <v>3.0180999999999999E-2</v>
      </c>
      <c r="E15">
        <v>5.8669999999999998E-3</v>
      </c>
      <c r="F15">
        <v>5.4460000000000003E-3</v>
      </c>
      <c r="G15">
        <v>0.48819899999999999</v>
      </c>
      <c r="H15">
        <v>8.548E-3</v>
      </c>
      <c r="I15">
        <v>0.23400299999999999</v>
      </c>
      <c r="J15">
        <v>2.3165999999999999E-2</v>
      </c>
      <c r="K15">
        <f t="shared" si="1"/>
        <v>0.2303823611416001</v>
      </c>
      <c r="L15" s="2">
        <f t="shared" si="2"/>
        <v>0.39218779481331284</v>
      </c>
      <c r="M15">
        <f t="shared" si="3"/>
        <v>7.2054883964315239E-2</v>
      </c>
      <c r="N15">
        <f t="shared" si="4"/>
        <v>1.9350278888520998</v>
      </c>
      <c r="O15">
        <f t="shared" si="5"/>
        <v>3.7237129438511478E-2</v>
      </c>
      <c r="P15" s="2">
        <f t="shared" ref="P15:P28" si="13">L15/M15</f>
        <v>5.4429037038980113</v>
      </c>
      <c r="Q15">
        <f t="shared" si="7"/>
        <v>14.802467608544577</v>
      </c>
      <c r="R15">
        <v>1.9648651845219502E-2</v>
      </c>
      <c r="S15">
        <f t="shared" si="8"/>
        <v>2.0425993673453275</v>
      </c>
      <c r="T15">
        <f t="shared" si="9"/>
        <v>7.3294551490086829E-4</v>
      </c>
      <c r="U15">
        <f t="shared" si="0"/>
        <v>2786.8365735502066</v>
      </c>
      <c r="V15">
        <f t="shared" si="10"/>
        <v>0.59872777914308573</v>
      </c>
      <c r="W15">
        <f t="shared" si="11"/>
        <v>11.721499749166298</v>
      </c>
      <c r="X15">
        <f t="shared" si="12"/>
        <v>0.29312051531731587</v>
      </c>
      <c r="AA15">
        <v>1.4136055648999799</v>
      </c>
      <c r="AB15" s="1">
        <v>69.788977614379803</v>
      </c>
    </row>
    <row r="16" spans="1:28" x14ac:dyDescent="0.25">
      <c r="A16" t="s">
        <v>10</v>
      </c>
      <c r="B16">
        <v>406.5</v>
      </c>
      <c r="C16">
        <v>53.734299999999998</v>
      </c>
      <c r="D16">
        <v>4.5755999999999998E-2</v>
      </c>
      <c r="E16">
        <v>1.291E-3</v>
      </c>
      <c r="F16">
        <v>1.5025E-2</v>
      </c>
      <c r="G16">
        <v>0.30800899999999998</v>
      </c>
      <c r="H16">
        <v>6.0689999999999997E-3</v>
      </c>
      <c r="I16">
        <v>0.24903800000000001</v>
      </c>
      <c r="J16">
        <v>2.1447000000000001E-2</v>
      </c>
      <c r="K16">
        <f t="shared" si="1"/>
        <v>0.16732536035848816</v>
      </c>
      <c r="L16" s="2">
        <f t="shared" si="2"/>
        <v>0.60823081612409846</v>
      </c>
      <c r="M16">
        <f t="shared" si="3"/>
        <v>0.20335749655755686</v>
      </c>
      <c r="N16">
        <f t="shared" si="4"/>
        <v>2.1066449345965408</v>
      </c>
      <c r="O16">
        <f t="shared" si="5"/>
        <v>9.6531453031264314E-2</v>
      </c>
      <c r="P16" s="2">
        <f t="shared" si="13"/>
        <v>2.9909436653197052</v>
      </c>
      <c r="Q16">
        <f t="shared" si="7"/>
        <v>9.5534571648524924</v>
      </c>
      <c r="R16">
        <v>1.8511279814430799E-2</v>
      </c>
      <c r="S16">
        <f t="shared" si="8"/>
        <v>1.9685515917532641</v>
      </c>
      <c r="T16">
        <f t="shared" si="9"/>
        <v>6.9414006388438313E-4</v>
      </c>
      <c r="U16">
        <f t="shared" si="0"/>
        <v>2835.9573149218895</v>
      </c>
      <c r="V16">
        <f t="shared" si="10"/>
        <v>0.57613841082170036</v>
      </c>
      <c r="W16">
        <f t="shared" si="11"/>
        <v>11.739493751132995</v>
      </c>
      <c r="X16">
        <f t="shared" si="12"/>
        <v>0.29267122753362557</v>
      </c>
      <c r="Y16" s="1">
        <v>4.2708661856362102</v>
      </c>
      <c r="Z16" s="1">
        <v>4.2708661856362102</v>
      </c>
      <c r="AA16">
        <v>0.46814412833105101</v>
      </c>
    </row>
    <row r="17" spans="1:28" x14ac:dyDescent="0.25">
      <c r="A17" t="s">
        <v>2</v>
      </c>
      <c r="B17">
        <v>419.1</v>
      </c>
      <c r="C17" s="3">
        <v>51.844900000000003</v>
      </c>
      <c r="D17">
        <v>0.20958399999999999</v>
      </c>
      <c r="E17">
        <v>2.1870000000000001E-3</v>
      </c>
      <c r="F17">
        <v>0.20400799999999999</v>
      </c>
      <c r="G17">
        <v>0.26734799999999997</v>
      </c>
      <c r="H17">
        <v>1.1332E-2</v>
      </c>
      <c r="I17">
        <v>4.6279000000000001E-2</v>
      </c>
      <c r="J17">
        <v>8.7139999999999995E-3</v>
      </c>
      <c r="K17">
        <f t="shared" si="1"/>
        <v>0.3238148428900075</v>
      </c>
      <c r="L17" s="2">
        <f t="shared" si="2"/>
        <v>2.8875136636941559</v>
      </c>
      <c r="M17">
        <f t="shared" si="3"/>
        <v>2.8617945939804019</v>
      </c>
      <c r="N17">
        <f t="shared" si="4"/>
        <v>0.40574693153828228</v>
      </c>
      <c r="O17" s="1">
        <f t="shared" si="5"/>
        <v>7.0531515374143776</v>
      </c>
      <c r="P17" s="2">
        <f t="shared" si="13"/>
        <v>1.008987042524943</v>
      </c>
      <c r="Q17">
        <f t="shared" si="7"/>
        <v>8.5944808457533899</v>
      </c>
      <c r="R17">
        <v>3.9166693839633601E-2</v>
      </c>
      <c r="S17">
        <f>1000*(R17/7)/(C17/40)</f>
        <v>4.3169082992468022</v>
      </c>
      <c r="T17">
        <f t="shared" si="9"/>
        <v>2.9230999787241657E-4</v>
      </c>
      <c r="U17">
        <f t="shared" si="0"/>
        <v>14768.254013436061</v>
      </c>
      <c r="V17">
        <f t="shared" si="10"/>
        <v>0.31259008394516563</v>
      </c>
      <c r="W17">
        <f t="shared" si="11"/>
        <v>47.448995669178835</v>
      </c>
      <c r="X17">
        <f t="shared" si="12"/>
        <v>7.2410637955803964E-2</v>
      </c>
      <c r="AA17">
        <v>0.12661612058226601</v>
      </c>
      <c r="AB17">
        <v>4.7262723283261199</v>
      </c>
    </row>
    <row r="18" spans="1:28" x14ac:dyDescent="0.25">
      <c r="A18" t="s">
        <v>21</v>
      </c>
      <c r="B18">
        <v>366.6</v>
      </c>
      <c r="C18" s="3">
        <v>58.088900000000002</v>
      </c>
      <c r="D18">
        <v>5.4788999999999997E-2</v>
      </c>
      <c r="E18">
        <v>5.5059999999999996E-3</v>
      </c>
      <c r="F18">
        <v>2.9567E-2</v>
      </c>
      <c r="G18">
        <v>0.22924900000000001</v>
      </c>
      <c r="H18">
        <v>8.7679999999999998E-3</v>
      </c>
      <c r="I18">
        <v>3.7096999999999998E-2</v>
      </c>
      <c r="J18">
        <v>4.1209000000000003E-2</v>
      </c>
      <c r="K18">
        <f t="shared" si="1"/>
        <v>0.22361638160870026</v>
      </c>
      <c r="L18" s="2">
        <f t="shared" si="2"/>
        <v>0.6737087464214333</v>
      </c>
      <c r="M18">
        <f t="shared" si="3"/>
        <v>0.37017868693111294</v>
      </c>
      <c r="N18">
        <f t="shared" si="4"/>
        <v>0.29028390496760531</v>
      </c>
      <c r="O18" s="1">
        <f t="shared" si="5"/>
        <v>1.2752298029490254</v>
      </c>
      <c r="P18" s="2">
        <f t="shared" si="13"/>
        <v>1.81995552474042</v>
      </c>
      <c r="Q18">
        <f t="shared" si="7"/>
        <v>6.5775331718566994</v>
      </c>
      <c r="R18">
        <v>2.3097069541437899E-2</v>
      </c>
      <c r="S18">
        <f t="shared" ref="S18:S28" si="14">1000*R18/7/(C18/40)</f>
        <v>2.2720907870953364</v>
      </c>
      <c r="T18">
        <f t="shared" si="9"/>
        <v>1.2337611159267353E-3</v>
      </c>
      <c r="U18">
        <f t="shared" si="0"/>
        <v>1841.5970140124439</v>
      </c>
      <c r="V18">
        <f t="shared" si="10"/>
        <v>0.86521510971014259</v>
      </c>
      <c r="W18">
        <f t="shared" si="11"/>
        <v>9.022585031214577</v>
      </c>
      <c r="X18">
        <f t="shared" si="12"/>
        <v>0.38080129307519539</v>
      </c>
      <c r="AA18">
        <v>6.08539237496597E-2</v>
      </c>
      <c r="AB18">
        <v>2.06735548411985</v>
      </c>
    </row>
    <row r="19" spans="1:28" x14ac:dyDescent="0.25">
      <c r="A19" t="s">
        <v>22</v>
      </c>
      <c r="B19">
        <v>369.8</v>
      </c>
      <c r="C19" s="3">
        <v>55.106000000000002</v>
      </c>
      <c r="D19">
        <v>0.31440899999999999</v>
      </c>
      <c r="E19">
        <v>8.8389999999999996E-3</v>
      </c>
      <c r="F19">
        <v>1.6242000000000001</v>
      </c>
      <c r="G19">
        <v>0.41896</v>
      </c>
      <c r="H19">
        <v>1.6625999999999998E-2</v>
      </c>
      <c r="I19">
        <v>5.9246E-2</v>
      </c>
      <c r="J19">
        <v>5.7359E-2</v>
      </c>
      <c r="K19">
        <f t="shared" si="1"/>
        <v>0.44697693737725663</v>
      </c>
      <c r="L19" s="2">
        <f t="shared" si="2"/>
        <v>4.0753793986654285</v>
      </c>
      <c r="M19">
        <f t="shared" si="3"/>
        <v>21.435712329625879</v>
      </c>
      <c r="N19">
        <f t="shared" si="4"/>
        <v>0.48869451602366348</v>
      </c>
      <c r="O19" s="1">
        <f t="shared" si="5"/>
        <v>43.863214394220712</v>
      </c>
      <c r="P19" s="2">
        <f t="shared" si="13"/>
        <v>0.19012101562087705</v>
      </c>
      <c r="Q19">
        <f t="shared" si="7"/>
        <v>12.671336454590547</v>
      </c>
      <c r="R19">
        <v>2.2122088971740402E-2</v>
      </c>
      <c r="S19">
        <f t="shared" si="14"/>
        <v>2.2939777334840801</v>
      </c>
      <c r="T19">
        <f t="shared" si="9"/>
        <v>1.8102345045674817E-3</v>
      </c>
      <c r="U19">
        <f t="shared" si="0"/>
        <v>1267.2268303891262</v>
      </c>
      <c r="V19">
        <f t="shared" si="10"/>
        <v>1.1345986265421044</v>
      </c>
      <c r="W19">
        <f t="shared" si="11"/>
        <v>6.9466647917084812</v>
      </c>
      <c r="X19">
        <f t="shared" si="12"/>
        <v>0.49459879665827561</v>
      </c>
      <c r="AA19">
        <v>0.1164163125682105</v>
      </c>
      <c r="AB19">
        <v>5.3837585662708252</v>
      </c>
    </row>
    <row r="20" spans="1:28" x14ac:dyDescent="0.25">
      <c r="A20" t="s">
        <v>23</v>
      </c>
      <c r="B20">
        <v>371.8</v>
      </c>
      <c r="C20" s="3">
        <v>59.5974</v>
      </c>
      <c r="D20">
        <v>6.9460999999999995E-2</v>
      </c>
      <c r="E20">
        <v>2.196E-3</v>
      </c>
      <c r="F20">
        <v>1.0753E-2</v>
      </c>
      <c r="G20">
        <v>0.50482499999999997</v>
      </c>
      <c r="H20">
        <v>8.9990000000000001E-3</v>
      </c>
      <c r="I20">
        <v>0.13339999999999999</v>
      </c>
      <c r="J20">
        <v>8.0310999999999994E-2</v>
      </c>
      <c r="K20">
        <f t="shared" si="1"/>
        <v>0.2236985481220968</v>
      </c>
      <c r="L20" s="2">
        <f t="shared" si="2"/>
        <v>0.832502760187525</v>
      </c>
      <c r="M20">
        <f t="shared" si="3"/>
        <v>0.1312198793296962</v>
      </c>
      <c r="N20">
        <f t="shared" si="4"/>
        <v>1.0174330362794959</v>
      </c>
      <c r="O20" s="3">
        <f t="shared" si="5"/>
        <v>0.12897151424287859</v>
      </c>
      <c r="P20" s="2">
        <f t="shared" si="13"/>
        <v>6.3443341393099608</v>
      </c>
      <c r="Q20">
        <f t="shared" si="7"/>
        <v>14.117646071808503</v>
      </c>
      <c r="R20">
        <v>8.8161882702533691E-3</v>
      </c>
      <c r="S20">
        <f t="shared" si="14"/>
        <v>0.84530900151956467</v>
      </c>
      <c r="T20">
        <f t="shared" si="9"/>
        <v>2.3435804976026818E-3</v>
      </c>
      <c r="U20">
        <f t="shared" si="0"/>
        <v>360.6912595425062</v>
      </c>
      <c r="V20">
        <f t="shared" si="10"/>
        <v>1.3618484925511298</v>
      </c>
      <c r="W20">
        <f t="shared" si="11"/>
        <v>2.1326328637492087</v>
      </c>
      <c r="X20">
        <f t="shared" si="12"/>
        <v>1.6110658825388242</v>
      </c>
      <c r="Y20">
        <v>7.3228233519935255</v>
      </c>
      <c r="Z20">
        <v>7.3228233519935255</v>
      </c>
      <c r="AA20">
        <v>3.0073924535130026E-2</v>
      </c>
    </row>
    <row r="21" spans="1:28" x14ac:dyDescent="0.25">
      <c r="A21" t="s">
        <v>24</v>
      </c>
      <c r="B21">
        <v>373</v>
      </c>
      <c r="C21" s="3">
        <v>55.680399999999999</v>
      </c>
      <c r="D21">
        <v>0.13440299999999999</v>
      </c>
      <c r="E21">
        <v>9.9310000000000006E-3</v>
      </c>
      <c r="F21">
        <v>7.0553000000000005E-2</v>
      </c>
      <c r="G21">
        <v>0.41072399999999998</v>
      </c>
      <c r="H21">
        <v>1.8792E-2</v>
      </c>
      <c r="I21">
        <v>4.8417000000000002E-2</v>
      </c>
      <c r="J21">
        <v>6.2542E-2</v>
      </c>
      <c r="K21">
        <f t="shared" si="1"/>
        <v>0.49999640807178108</v>
      </c>
      <c r="L21" s="2">
        <f t="shared" si="2"/>
        <v>1.7241640300203098</v>
      </c>
      <c r="M21">
        <f t="shared" si="3"/>
        <v>0.92153204228548535</v>
      </c>
      <c r="N21">
        <f t="shared" si="4"/>
        <v>0.39525088312453349</v>
      </c>
      <c r="O21" s="1">
        <f t="shared" si="5"/>
        <v>2.3315116591279925</v>
      </c>
      <c r="P21" s="2">
        <f t="shared" si="13"/>
        <v>1.8709756697599167</v>
      </c>
      <c r="Q21">
        <f t="shared" si="7"/>
        <v>12.294092714851185</v>
      </c>
      <c r="R21">
        <v>5.9637414597538303E-3</v>
      </c>
      <c r="S21">
        <f t="shared" si="14"/>
        <v>0.61203803541577906</v>
      </c>
      <c r="T21">
        <f t="shared" si="9"/>
        <v>1.9534467362334667E-3</v>
      </c>
      <c r="U21">
        <f t="shared" si="0"/>
        <v>313.3118625982496</v>
      </c>
      <c r="V21">
        <f t="shared" si="10"/>
        <v>1.1973481166058058</v>
      </c>
      <c r="W21">
        <f t="shared" si="11"/>
        <v>1.7562541970855245</v>
      </c>
      <c r="X21">
        <f t="shared" si="12"/>
        <v>1.9563295862689398</v>
      </c>
      <c r="AA21">
        <v>0.14426752934747977</v>
      </c>
      <c r="AB21">
        <v>4.8037510973507604</v>
      </c>
    </row>
    <row r="22" spans="1:28" ht="15" customHeight="1" x14ac:dyDescent="0.25">
      <c r="A22" t="s">
        <v>20</v>
      </c>
      <c r="B22">
        <v>363.2</v>
      </c>
      <c r="C22" s="3">
        <v>55.429600000000001</v>
      </c>
      <c r="D22">
        <v>5.8238999999999999E-2</v>
      </c>
      <c r="E22">
        <v>1.243E-3</v>
      </c>
      <c r="F22">
        <v>7.8619999999999992E-3</v>
      </c>
      <c r="G22">
        <v>0.22741700000000001</v>
      </c>
      <c r="H22">
        <v>9.6740000000000003E-3</v>
      </c>
      <c r="I22">
        <v>1.4407E-2</v>
      </c>
      <c r="J22">
        <v>1.3509999999999999E-2</v>
      </c>
      <c r="K22">
        <f t="shared" si="1"/>
        <v>0.25855953952133609</v>
      </c>
      <c r="L22" s="2">
        <f t="shared" si="2"/>
        <v>0.75048865072606896</v>
      </c>
      <c r="M22">
        <f t="shared" si="3"/>
        <v>0.10315459938044261</v>
      </c>
      <c r="N22">
        <f t="shared" si="4"/>
        <v>0.11814330905574573</v>
      </c>
      <c r="O22" s="3">
        <f t="shared" si="5"/>
        <v>0.87313111681821332</v>
      </c>
      <c r="P22" s="2">
        <f t="shared" si="13"/>
        <v>7.2753774939128535</v>
      </c>
      <c r="Q22">
        <f t="shared" si="7"/>
        <v>6.8380131433987135</v>
      </c>
      <c r="R22">
        <v>2.9705387512507401E-2</v>
      </c>
      <c r="S22">
        <f t="shared" si="14"/>
        <v>3.0623542565712594</v>
      </c>
      <c r="T22">
        <f t="shared" si="9"/>
        <v>4.2388276613782245E-4</v>
      </c>
      <c r="U22">
        <f t="shared" si="0"/>
        <v>7224.5311704311116</v>
      </c>
      <c r="V22">
        <f t="shared" si="10"/>
        <v>0.40652426635548072</v>
      </c>
      <c r="W22">
        <f t="shared" si="11"/>
        <v>25.882030956047416</v>
      </c>
      <c r="X22">
        <f t="shared" si="12"/>
        <v>0.13274893506626578</v>
      </c>
      <c r="Y22">
        <v>5.8855169187754797</v>
      </c>
      <c r="AA22">
        <v>3.3146560824222571E-2</v>
      </c>
    </row>
    <row r="23" spans="1:28" x14ac:dyDescent="0.25">
      <c r="A23" t="s">
        <v>17</v>
      </c>
      <c r="B23">
        <v>376.11875176503816</v>
      </c>
      <c r="C23" s="3">
        <v>55.162199999999999</v>
      </c>
      <c r="D23">
        <v>1.5049999999999999E-2</v>
      </c>
      <c r="E23">
        <v>5.62E-4</v>
      </c>
      <c r="F23">
        <v>2.9849999999999998E-3</v>
      </c>
      <c r="G23">
        <v>0.30949399999999999</v>
      </c>
      <c r="H23">
        <v>7.0070000000000002E-3</v>
      </c>
      <c r="I23">
        <v>2.1988000000000001E-2</v>
      </c>
      <c r="J23">
        <v>7.7029999999999998E-3</v>
      </c>
      <c r="K23">
        <f t="shared" si="1"/>
        <v>0.18818576381545229</v>
      </c>
      <c r="L23" s="2">
        <f t="shared" si="2"/>
        <v>0.19487982712799706</v>
      </c>
      <c r="M23">
        <f t="shared" si="3"/>
        <v>3.9355012869484736E-2</v>
      </c>
      <c r="N23">
        <f t="shared" si="4"/>
        <v>0.18118467817718392</v>
      </c>
      <c r="O23">
        <f t="shared" si="5"/>
        <v>0.21720938693833</v>
      </c>
      <c r="P23" s="2">
        <f t="shared" si="13"/>
        <v>4.9518425460636513</v>
      </c>
      <c r="Q23">
        <f t="shared" si="7"/>
        <v>9.3510290259150892</v>
      </c>
      <c r="R23">
        <v>9.2855458046945897E-3</v>
      </c>
      <c r="S23">
        <f t="shared" si="14"/>
        <v>0.96189531492782998</v>
      </c>
      <c r="T23">
        <f t="shared" si="9"/>
        <v>2.4285691540820408E-4</v>
      </c>
      <c r="U23">
        <f t="shared" si="0"/>
        <v>3960.7491238659441</v>
      </c>
      <c r="V23">
        <f t="shared" si="10"/>
        <v>0.27419940505257201</v>
      </c>
      <c r="W23">
        <f t="shared" si="11"/>
        <v>12.052876300459276</v>
      </c>
      <c r="X23">
        <f t="shared" si="12"/>
        <v>0.28506158705341539</v>
      </c>
      <c r="Y23">
        <v>7.4626275335044596</v>
      </c>
      <c r="Z23">
        <v>7.4626275335044596</v>
      </c>
      <c r="AA23">
        <v>0.39454309309591001</v>
      </c>
    </row>
    <row r="24" spans="1:28" x14ac:dyDescent="0.25">
      <c r="A24" t="s">
        <v>30</v>
      </c>
      <c r="C24">
        <v>55.076500000000003</v>
      </c>
      <c r="D24">
        <v>1.8023999999999998E-2</v>
      </c>
      <c r="E24">
        <v>3.3700000000000001E-4</v>
      </c>
      <c r="F24">
        <v>5.6239999999999997E-3</v>
      </c>
      <c r="G24">
        <v>0.15456700000000001</v>
      </c>
      <c r="H24">
        <v>7.3980000000000001E-3</v>
      </c>
      <c r="I24">
        <v>9.8740000000000008E-3</v>
      </c>
      <c r="J24">
        <v>1.2838E-2</v>
      </c>
      <c r="K24">
        <f t="shared" si="1"/>
        <v>0.19899594200793438</v>
      </c>
      <c r="L24" s="2">
        <f t="shared" si="2"/>
        <v>0.2337527931928447</v>
      </c>
      <c r="M24">
        <f t="shared" si="3"/>
        <v>7.4263648165402985E-2</v>
      </c>
      <c r="N24">
        <f t="shared" si="4"/>
        <v>8.1489960658026897E-2</v>
      </c>
      <c r="O24">
        <f t="shared" si="5"/>
        <v>0.9113226655863883</v>
      </c>
      <c r="P24" s="2">
        <f t="shared" si="13"/>
        <v>3.1476071936598249</v>
      </c>
      <c r="Q24">
        <f t="shared" si="7"/>
        <v>4.6773427263291367</v>
      </c>
      <c r="R24">
        <v>3.6512488806113103E-2</v>
      </c>
      <c r="S24">
        <f t="shared" si="14"/>
        <v>3.7882362382829187</v>
      </c>
      <c r="T24">
        <f t="shared" si="9"/>
        <v>4.0538081616913081E-4</v>
      </c>
      <c r="U24">
        <f t="shared" si="0"/>
        <v>9344.8828538112448</v>
      </c>
      <c r="V24">
        <f t="shared" si="10"/>
        <v>0.39389729630636089</v>
      </c>
      <c r="W24">
        <f t="shared" si="11"/>
        <v>33.043302976545803</v>
      </c>
      <c r="X24">
        <f t="shared" si="12"/>
        <v>0.10397907404130145</v>
      </c>
      <c r="Y24">
        <v>7.4964004423911197</v>
      </c>
      <c r="AA24">
        <v>0.204672514688822</v>
      </c>
    </row>
    <row r="25" spans="1:28" x14ac:dyDescent="0.25">
      <c r="A25" t="s">
        <v>18</v>
      </c>
      <c r="B25">
        <v>371.65730019768432</v>
      </c>
      <c r="C25">
        <v>55.488100000000003</v>
      </c>
      <c r="D25">
        <v>1.1115999999999999E-2</v>
      </c>
      <c r="E25">
        <v>4.4799999999999999E-4</v>
      </c>
      <c r="F25">
        <v>3.153E-3</v>
      </c>
      <c r="G25">
        <v>0.29801299999999997</v>
      </c>
      <c r="H25">
        <v>7.8750000000000001E-3</v>
      </c>
      <c r="I25">
        <v>2.7001000000000001E-2</v>
      </c>
      <c r="J25">
        <v>1.2883E-2</v>
      </c>
      <c r="K25">
        <f t="shared" si="1"/>
        <v>0.21025529197551668</v>
      </c>
      <c r="L25" s="2">
        <f t="shared" si="2"/>
        <v>0.14309374442448017</v>
      </c>
      <c r="M25">
        <f t="shared" si="3"/>
        <v>4.1325814167198174E-2</v>
      </c>
      <c r="N25">
        <f t="shared" si="4"/>
        <v>0.22118583657003607</v>
      </c>
      <c r="O25">
        <f t="shared" si="5"/>
        <v>0.18683752453612829</v>
      </c>
      <c r="P25" s="2">
        <f t="shared" si="13"/>
        <v>3.4625753250872178</v>
      </c>
      <c r="Q25">
        <f t="shared" si="7"/>
        <v>8.9512586182142346</v>
      </c>
      <c r="R25">
        <v>1.8095932423562801E-2</v>
      </c>
      <c r="S25">
        <f t="shared" si="14"/>
        <v>1.8635586393234689</v>
      </c>
      <c r="T25">
        <f t="shared" si="9"/>
        <v>4.0378418780431027E-4</v>
      </c>
      <c r="U25">
        <f t="shared" si="0"/>
        <v>4615.2343147885294</v>
      </c>
      <c r="V25">
        <f t="shared" si="10"/>
        <v>0.39279982290211413</v>
      </c>
      <c r="W25">
        <f t="shared" si="11"/>
        <v>16.300509444070361</v>
      </c>
      <c r="X25">
        <f t="shared" si="12"/>
        <v>0.21077942738883332</v>
      </c>
      <c r="Y25">
        <v>7.4337182460969498</v>
      </c>
      <c r="Z25">
        <v>7.4337182460969498</v>
      </c>
      <c r="AA25">
        <v>3.3345003732051397E-2</v>
      </c>
    </row>
    <row r="26" spans="1:28" x14ac:dyDescent="0.25">
      <c r="A26" t="s">
        <v>19</v>
      </c>
      <c r="B26">
        <v>370.5</v>
      </c>
      <c r="C26">
        <v>55.429600000000001</v>
      </c>
      <c r="D26">
        <v>6.0006999999999998E-2</v>
      </c>
      <c r="E26">
        <v>1.243E-3</v>
      </c>
      <c r="F26">
        <v>7.8619999999999992E-3</v>
      </c>
      <c r="G26">
        <v>0.22741700000000001</v>
      </c>
      <c r="H26">
        <v>9.6740000000000003E-3</v>
      </c>
      <c r="I26">
        <v>1.4407E-2</v>
      </c>
      <c r="J26">
        <v>1.3509999999999999E-2</v>
      </c>
      <c r="K26">
        <f t="shared" si="1"/>
        <v>0.25855953952133609</v>
      </c>
      <c r="L26" s="2">
        <f t="shared" si="2"/>
        <v>0.77327173310185993</v>
      </c>
      <c r="M26">
        <f t="shared" si="3"/>
        <v>0.10315459938044261</v>
      </c>
      <c r="N26">
        <f t="shared" si="4"/>
        <v>0.11814330905574573</v>
      </c>
      <c r="O26">
        <f t="shared" si="5"/>
        <v>0.87313111681821332</v>
      </c>
      <c r="P26" s="2">
        <f t="shared" si="13"/>
        <v>7.4962409601337354</v>
      </c>
      <c r="Q26">
        <f t="shared" si="7"/>
        <v>6.8380131433987135</v>
      </c>
      <c r="R26">
        <v>2.4451150052706899E-2</v>
      </c>
      <c r="S26">
        <f t="shared" si="14"/>
        <v>2.5206903431386736</v>
      </c>
      <c r="T26">
        <f t="shared" si="9"/>
        <v>4.2388276613782245E-4</v>
      </c>
      <c r="U26">
        <f t="shared" si="0"/>
        <v>5946.6686180845791</v>
      </c>
      <c r="V26">
        <f t="shared" si="10"/>
        <v>0.40652426635548072</v>
      </c>
      <c r="W26">
        <f t="shared" si="11"/>
        <v>21.304062177564994</v>
      </c>
      <c r="X26">
        <f t="shared" si="12"/>
        <v>0.16127497273199023</v>
      </c>
      <c r="Y26">
        <v>6.4574579006098096</v>
      </c>
      <c r="Z26">
        <v>6.4574579006098096</v>
      </c>
      <c r="AA26">
        <v>9.6014651507800503E-2</v>
      </c>
    </row>
    <row r="27" spans="1:28" x14ac:dyDescent="0.25">
      <c r="A27" t="s">
        <v>12</v>
      </c>
      <c r="B27">
        <v>385.4</v>
      </c>
      <c r="C27">
        <v>118.857</v>
      </c>
      <c r="D27">
        <v>1.0255999999999999E-2</v>
      </c>
      <c r="E27">
        <v>8.6739999999999994E-3</v>
      </c>
      <c r="F27">
        <v>6.9890000000000004E-3</v>
      </c>
      <c r="G27">
        <v>0.40474300000000002</v>
      </c>
      <c r="H27">
        <v>8.515E-3</v>
      </c>
      <c r="I27">
        <v>3.5808E-2</v>
      </c>
      <c r="J27">
        <v>1.5913E-2</v>
      </c>
      <c r="K27">
        <f t="shared" si="1"/>
        <v>0.10613438682462806</v>
      </c>
      <c r="L27" s="2">
        <f t="shared" si="2"/>
        <v>6.1634689464770992E-2</v>
      </c>
      <c r="M27">
        <f t="shared" si="3"/>
        <v>4.2764911539994205E-2</v>
      </c>
      <c r="N27">
        <f t="shared" si="4"/>
        <v>0.13694072403277582</v>
      </c>
      <c r="O27">
        <f t="shared" si="5"/>
        <v>0.31228775692582667</v>
      </c>
      <c r="P27" s="2">
        <f t="shared" si="13"/>
        <v>1.441244404472334</v>
      </c>
      <c r="Q27">
        <f t="shared" si="7"/>
        <v>5.6754895939378134</v>
      </c>
      <c r="R27">
        <v>7.5344040908730502E-3</v>
      </c>
      <c r="S27">
        <f t="shared" si="14"/>
        <v>0.36223140128163855</v>
      </c>
      <c r="T27">
        <f t="shared" si="9"/>
        <v>2.3284099892051502E-4</v>
      </c>
      <c r="U27">
        <f t="shared" si="0"/>
        <v>1555.7028313784788</v>
      </c>
      <c r="V27">
        <f t="shared" si="10"/>
        <v>0.26615507792691223</v>
      </c>
      <c r="W27">
        <f t="shared" si="11"/>
        <v>4.6760671332472512</v>
      </c>
      <c r="X27">
        <f t="shared" si="12"/>
        <v>0.7347653378067408</v>
      </c>
      <c r="Y27">
        <v>8.7633258778620302</v>
      </c>
      <c r="Z27">
        <v>8.7633258778620302</v>
      </c>
      <c r="AA27">
        <v>9.3982198335924805E-2</v>
      </c>
    </row>
    <row r="28" spans="1:28" x14ac:dyDescent="0.25">
      <c r="A28" t="s">
        <v>11</v>
      </c>
      <c r="B28">
        <v>386.2</v>
      </c>
      <c r="C28">
        <v>54.509700000000002</v>
      </c>
      <c r="D28">
        <v>6.6410000000000002E-3</v>
      </c>
      <c r="E28">
        <v>3.1970000000000002E-3</v>
      </c>
      <c r="F28">
        <v>1.98E-3</v>
      </c>
      <c r="G28">
        <v>0.28021499999999999</v>
      </c>
      <c r="H28">
        <v>6.3749999999999996E-3</v>
      </c>
      <c r="I28">
        <v>2.3654999999999999E-2</v>
      </c>
      <c r="J28">
        <v>9.587E-3</v>
      </c>
      <c r="K28">
        <f t="shared" si="1"/>
        <v>0.17326172120639893</v>
      </c>
      <c r="L28" s="2">
        <f t="shared" si="2"/>
        <v>8.7022519451976962E-2</v>
      </c>
      <c r="M28">
        <f t="shared" si="3"/>
        <v>2.641731655099918E-2</v>
      </c>
      <c r="N28">
        <f t="shared" si="4"/>
        <v>0.19725430019377702</v>
      </c>
      <c r="O28">
        <f t="shared" si="5"/>
        <v>0.13392517438173748</v>
      </c>
      <c r="P28" s="2">
        <f t="shared" si="13"/>
        <v>3.2941468253968256</v>
      </c>
      <c r="Q28">
        <f t="shared" si="7"/>
        <v>8.5677411543266597</v>
      </c>
      <c r="R28">
        <v>5.87364446956724E-3</v>
      </c>
      <c r="S28">
        <f t="shared" si="14"/>
        <v>0.61573779865310885</v>
      </c>
      <c r="T28">
        <f t="shared" si="9"/>
        <v>3.0587296349568737E-4</v>
      </c>
      <c r="U28">
        <f t="shared" si="0"/>
        <v>2013.0507502726387</v>
      </c>
      <c r="V28">
        <f t="shared" si="10"/>
        <v>0.3227760286158593</v>
      </c>
      <c r="W28">
        <f t="shared" si="11"/>
        <v>6.5542641296332516</v>
      </c>
      <c r="X28">
        <f t="shared" si="12"/>
        <v>0.5242101903146329</v>
      </c>
      <c r="Y28" s="1">
        <v>1.91222212979603</v>
      </c>
      <c r="Z28" s="1">
        <v>1.91222212979603</v>
      </c>
      <c r="AA28">
        <v>0.220708336453281</v>
      </c>
    </row>
    <row r="29" spans="1:28" x14ac:dyDescent="0.25">
      <c r="A29" t="s">
        <v>13</v>
      </c>
      <c r="B29">
        <v>384.5</v>
      </c>
      <c r="P29" s="2"/>
      <c r="U29" t="e">
        <f t="shared" si="0"/>
        <v>#DIV/0!</v>
      </c>
      <c r="Y29">
        <v>7.6711682944733397</v>
      </c>
      <c r="Z29">
        <v>7.6711682944733397</v>
      </c>
      <c r="AA29">
        <v>1.3541188006612299</v>
      </c>
    </row>
    <row r="30" spans="1:28" x14ac:dyDescent="0.25">
      <c r="A30" t="s">
        <v>14</v>
      </c>
      <c r="B30">
        <v>383.5</v>
      </c>
      <c r="C30">
        <v>54.302399999999999</v>
      </c>
      <c r="D30">
        <v>8.1030000000000008E-3</v>
      </c>
      <c r="E30">
        <v>8.2719999999999998E-3</v>
      </c>
      <c r="F30">
        <v>2.5560000000000001E-3</v>
      </c>
      <c r="G30">
        <v>0.25916699999999998</v>
      </c>
      <c r="H30">
        <v>6.9930000000000001E-3</v>
      </c>
      <c r="I30">
        <v>2.0556999999999999E-2</v>
      </c>
      <c r="J30">
        <v>1.2251E-2</v>
      </c>
      <c r="K30">
        <f>1000*H30/27/(C30/40)</f>
        <v>0.1907834644509267</v>
      </c>
      <c r="L30" s="2">
        <f>1000*D30/56/(C30/40)</f>
        <v>0.10658565998661466</v>
      </c>
      <c r="M30">
        <f>1000*F30/55/(C30/40)</f>
        <v>3.4232540199127318E-2</v>
      </c>
      <c r="N30">
        <f>1000*I30/88/(C30/40)</f>
        <v>0.17207509997883905</v>
      </c>
      <c r="O30">
        <f>M30/N30</f>
        <v>0.19893953397869341</v>
      </c>
      <c r="P30" s="2">
        <f>L30/M30</f>
        <v>3.1135772971160298</v>
      </c>
      <c r="Q30">
        <f>1000*G30/24/(C30/40)</f>
        <v>7.9544366363181007</v>
      </c>
      <c r="R30">
        <v>5.81925710508795E-3</v>
      </c>
      <c r="S30">
        <f>1000*R30/7/(C30/40)</f>
        <v>0.61236515777129041</v>
      </c>
      <c r="T30">
        <f>J30/23/(C30/40)</f>
        <v>3.9235995014072565E-4</v>
      </c>
      <c r="U30">
        <f t="shared" si="0"/>
        <v>1560.7228962886163</v>
      </c>
      <c r="V30">
        <f>1000000*(10^(0.707*(LOG10(T30/(44.77*0.7/0.2))-0.563))*(0.7/0.2)*0.002509)</f>
        <v>0.38490963705782943</v>
      </c>
      <c r="W30">
        <f>0.2/0.7*S30/(1000*10^(0.707*LOG10(T30/((0.67/0.21)*44.77))-0.563) )</f>
        <v>5.4661442154931716</v>
      </c>
      <c r="X30">
        <f>V30/S30</f>
        <v>0.62856227558522793</v>
      </c>
      <c r="Y30">
        <v>9.2277704153906903</v>
      </c>
      <c r="Z30">
        <v>9.2277704153906903</v>
      </c>
      <c r="AA30">
        <v>0.41062522244080901</v>
      </c>
    </row>
    <row r="31" spans="1:28" x14ac:dyDescent="0.25">
      <c r="A31" t="s">
        <v>15</v>
      </c>
      <c r="B31">
        <v>382.5</v>
      </c>
      <c r="C31">
        <v>55.185600000000001</v>
      </c>
      <c r="D31">
        <v>2.7339999999999999E-3</v>
      </c>
      <c r="E31">
        <v>3.7500000000000001E-4</v>
      </c>
      <c r="F31">
        <v>3.47E-3</v>
      </c>
      <c r="G31">
        <v>0.24979199999999999</v>
      </c>
      <c r="H31">
        <v>7.4900000000000001E-3</v>
      </c>
      <c r="I31">
        <v>1.7180999999999998E-2</v>
      </c>
      <c r="J31">
        <v>1.0387E-2</v>
      </c>
      <c r="K31">
        <f>1000*H31/27/(C31/40)</f>
        <v>0.20107231408730353</v>
      </c>
      <c r="L31" s="2">
        <f>1000*D31/56/(C31/40)</f>
        <v>3.5387078202595297E-2</v>
      </c>
      <c r="M31">
        <f>1000*F31/55/(C31/40)</f>
        <v>4.5729979625778537E-2</v>
      </c>
      <c r="N31">
        <f>1000*I31/88/(C31/40)</f>
        <v>0.14151418947235245</v>
      </c>
      <c r="O31">
        <f>M31/N31</f>
        <v>0.32314766311623316</v>
      </c>
      <c r="P31" s="2">
        <f>L31/M31</f>
        <v>0.77382667764512136</v>
      </c>
      <c r="Q31">
        <f>1000*G31/24/(C31/40)</f>
        <v>7.5439969847206516</v>
      </c>
      <c r="R31">
        <v>2.9542941896860402E-2</v>
      </c>
      <c r="S31">
        <f>1000*R31/7/(C31/40)</f>
        <v>3.0590735778754299</v>
      </c>
      <c r="T31">
        <f>J31/23/(C31/40)</f>
        <v>3.2733807054896488E-4</v>
      </c>
      <c r="U31">
        <f t="shared" si="0"/>
        <v>9345.3033823569203</v>
      </c>
      <c r="V31">
        <f>1000000*(10^(0.707*(LOG10(T31/(44.77*0.7/0.2))-0.563))*(0.7/0.2)*0.002509)</f>
        <v>0.33863064743152221</v>
      </c>
      <c r="W31">
        <f>0.2/0.7*S31/(1000*10^(0.707*LOG10(T31/((0.67/0.21)*44.77))-0.563) )</f>
        <v>31.037952207021441</v>
      </c>
      <c r="X31">
        <f>V31/S31</f>
        <v>0.11069712408379076</v>
      </c>
      <c r="Y31">
        <v>7.1887051715778396</v>
      </c>
      <c r="Z31">
        <v>7.1887051715778396</v>
      </c>
      <c r="AA31">
        <v>0.103056160691353</v>
      </c>
    </row>
    <row r="32" spans="1:28" x14ac:dyDescent="0.25">
      <c r="A32" t="s">
        <v>16</v>
      </c>
      <c r="B32">
        <v>379.95834510025418</v>
      </c>
      <c r="C32">
        <v>55.374099999999999</v>
      </c>
      <c r="D32">
        <v>4.7299999999999998E-3</v>
      </c>
      <c r="E32">
        <v>1.748E-3</v>
      </c>
      <c r="F32">
        <v>2.496E-3</v>
      </c>
      <c r="G32">
        <v>0.28285300000000002</v>
      </c>
      <c r="H32">
        <v>6.5909999999999996E-3</v>
      </c>
      <c r="I32">
        <v>1.7301E-2</v>
      </c>
      <c r="J32">
        <v>9.7540000000000005E-3</v>
      </c>
      <c r="K32">
        <f>1000*H32/27/(C32/40)</f>
        <v>0.17633594847490874</v>
      </c>
      <c r="L32" s="2">
        <f>1000*D32/56/(C32/40)</f>
        <v>6.1013568230841281E-2</v>
      </c>
      <c r="M32">
        <f>1000*F32/55/(C32/40)</f>
        <v>3.2781981599208428E-2</v>
      </c>
      <c r="N32">
        <f>1000*I32/88/(C32/40)</f>
        <v>0.14201749390221982</v>
      </c>
      <c r="O32">
        <f>M32/N32</f>
        <v>0.23083058782729318</v>
      </c>
      <c r="P32" s="2">
        <f>L32/M32</f>
        <v>1.861192193223443</v>
      </c>
      <c r="Q32">
        <f>1000*G32/24/(C32/40)</f>
        <v>8.5133964555029653</v>
      </c>
      <c r="R32">
        <v>1.0350783967261801E-2</v>
      </c>
      <c r="S32">
        <f>1000*R32/7/(C32/40)</f>
        <v>1.0681408267724752</v>
      </c>
      <c r="T32">
        <f>J32/23/(C32/40)</f>
        <v>3.0634318681241893E-4</v>
      </c>
      <c r="U32">
        <f t="shared" si="0"/>
        <v>3486.7458221831544</v>
      </c>
      <c r="V32">
        <f>1000000*(10^(0.707*(LOG10(T32/(44.77*0.7/0.2))-0.563))*(0.7/0.2)*0.002509)</f>
        <v>0.32312676918356387</v>
      </c>
      <c r="W32">
        <f>0.2/0.7*S32/(1000*10^(0.707*LOG10(T32/((0.67/0.21)*44.77))-0.563) )</f>
        <v>11.357558303020522</v>
      </c>
      <c r="X32">
        <f>V32/S32</f>
        <v>0.30251326518426686</v>
      </c>
      <c r="Y32">
        <v>6.9963072280535901</v>
      </c>
      <c r="Z32">
        <v>6.9963072280535901</v>
      </c>
      <c r="AA32">
        <v>0.592489730362178</v>
      </c>
    </row>
    <row r="33" spans="1:28" x14ac:dyDescent="0.25">
      <c r="A33" t="s">
        <v>41</v>
      </c>
      <c r="C33">
        <v>55.680399999999999</v>
      </c>
      <c r="D33">
        <v>0.13581199999999999</v>
      </c>
      <c r="E33">
        <v>9.9310000000000006E-3</v>
      </c>
      <c r="F33">
        <v>7.0553000000000005E-2</v>
      </c>
      <c r="G33">
        <v>0.41072399999999998</v>
      </c>
      <c r="H33">
        <v>1.8792E-2</v>
      </c>
      <c r="I33">
        <v>4.8417000000000002E-2</v>
      </c>
      <c r="J33">
        <v>6.2542E-2</v>
      </c>
      <c r="K33">
        <f>1000*H33/27/(C33/40)</f>
        <v>0.49999640807178108</v>
      </c>
      <c r="L33" s="2">
        <f>1000*D33/56/(C33/40)</f>
        <v>1.7422391259504497</v>
      </c>
      <c r="M33">
        <f>1000*F33/55/(C33/40)</f>
        <v>0.92153204228548535</v>
      </c>
      <c r="N33">
        <f>1000*I33/88/(C33/40)</f>
        <v>0.39525088312453349</v>
      </c>
      <c r="O33" s="1">
        <f>M33/N33</f>
        <v>2.3315116591279925</v>
      </c>
      <c r="P33" s="2">
        <f>L33/M33</f>
        <v>1.8905898503860314</v>
      </c>
      <c r="Q33">
        <f>1000*G33/24/(C33/40)</f>
        <v>12.294092714851185</v>
      </c>
      <c r="R33">
        <v>8.9352731512106404E-2</v>
      </c>
      <c r="S33">
        <f>1000*R33/7/(C33/40)</f>
        <v>9.1699599358488193</v>
      </c>
      <c r="T33">
        <f>J33/23/(C33/40)</f>
        <v>1.9534467362334667E-3</v>
      </c>
      <c r="U33">
        <f t="shared" si="0"/>
        <v>4694.2462088983566</v>
      </c>
      <c r="V33">
        <f>1000000*(10^(0.707*(LOG10(T33/(44.77*0.7/0.2))-0.563))*(0.7/0.2)*0.002509)</f>
        <v>1.1973481166058058</v>
      </c>
      <c r="W33">
        <f>0.2/0.7*S33/(1000*10^(0.707*LOG10(T33/((0.67/0.21)*44.77))-0.563) )</f>
        <v>26.313365661171776</v>
      </c>
      <c r="X33">
        <f>V33/S33</f>
        <v>0.13057288417639887</v>
      </c>
      <c r="AA33">
        <v>0.234381463031477</v>
      </c>
      <c r="AB33">
        <v>4.3359762889507696</v>
      </c>
    </row>
  </sheetData>
  <autoFilter ref="A1:AD21" xr:uid="{00000000-0001-0000-0000-000000000000}">
    <sortState xmlns:xlrd2="http://schemas.microsoft.com/office/spreadsheetml/2017/richdata2" ref="A2:AB33">
      <sortCondition ref="A1:A21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xianyi liu</dc:creator>
  <cp:lastModifiedBy>liuxi</cp:lastModifiedBy>
  <dcterms:created xsi:type="dcterms:W3CDTF">2015-06-05T18:17:20Z</dcterms:created>
  <dcterms:modified xsi:type="dcterms:W3CDTF">2022-04-06T17:36:43Z</dcterms:modified>
</cp:coreProperties>
</file>