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hd 2020\labworks\carbonates\"/>
    </mc:Choice>
  </mc:AlternateContent>
  <xr:revisionPtr revIDLastSave="0" documentId="13_ncr:1_{9A09DAE1-A614-4C15-B4DE-5B22A38510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Sheet1!$A$1:$AG$76</definedName>
    <definedName name="_xlnm._FilterDatabase" localSheetId="1" hidden="1">Sheet2!$B$1:$K$43</definedName>
    <definedName name="_xlchart.v1.0" hidden="1">Sheet1!$R$1</definedName>
    <definedName name="_xlchart.v1.1" hidden="1">Sheet1!$R$2:$R$77</definedName>
    <definedName name="_xlchart.v1.2" hidden="1">Sheet1!$R$1</definedName>
    <definedName name="_xlchart.v1.3" hidden="1">Sheet1!$R$2:$R$77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K71" i="1"/>
  <c r="K56" i="1"/>
  <c r="K68" i="1"/>
  <c r="K74" i="1"/>
  <c r="K25" i="1"/>
  <c r="K57" i="1"/>
  <c r="K75" i="1"/>
  <c r="K32" i="1"/>
  <c r="K60" i="1"/>
  <c r="K50" i="1"/>
  <c r="K37" i="1"/>
  <c r="K36" i="1"/>
  <c r="K45" i="1"/>
  <c r="K33" i="1"/>
  <c r="K35" i="1"/>
  <c r="K31" i="1"/>
  <c r="K28" i="1"/>
  <c r="K12" i="1" l="1"/>
  <c r="K30" i="1"/>
  <c r="K8" i="1"/>
  <c r="K21" i="1"/>
  <c r="K23" i="1"/>
  <c r="K7" i="1"/>
  <c r="K15" i="1"/>
  <c r="K34" i="1"/>
  <c r="K17" i="1"/>
  <c r="K20" i="1"/>
  <c r="K27" i="1"/>
  <c r="K43" i="1"/>
  <c r="K6" i="1"/>
  <c r="K3" i="1"/>
  <c r="K54" i="1"/>
  <c r="K72" i="1"/>
  <c r="K65" i="1"/>
  <c r="K39" i="1"/>
  <c r="K18" i="1"/>
  <c r="K24" i="1"/>
  <c r="K62" i="1"/>
  <c r="K26" i="1"/>
  <c r="K73" i="1"/>
  <c r="K49" i="1"/>
  <c r="K53" i="1"/>
  <c r="K55" i="1"/>
  <c r="K61" i="1"/>
  <c r="K66" i="1"/>
  <c r="K51" i="1"/>
  <c r="K59" i="1"/>
  <c r="K69" i="1"/>
  <c r="K47" i="1"/>
  <c r="K22" i="1"/>
  <c r="K44" i="1"/>
  <c r="K48" i="1"/>
  <c r="K10" i="1"/>
  <c r="K14" i="1"/>
  <c r="K13" i="1"/>
  <c r="K40" i="1"/>
  <c r="K11" i="1"/>
  <c r="K19" i="1"/>
  <c r="K2" i="1"/>
  <c r="K9" i="1"/>
  <c r="K58" i="1"/>
  <c r="K41" i="1"/>
  <c r="K64" i="1"/>
  <c r="K70" i="1"/>
  <c r="K46" i="1"/>
  <c r="K29" i="1"/>
  <c r="K4" i="1"/>
  <c r="K67" i="1"/>
  <c r="K38" i="1"/>
  <c r="K52" i="1"/>
  <c r="K63" i="1"/>
  <c r="K5" i="1"/>
  <c r="O38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V34" i="1" l="1"/>
  <c r="V24" i="1"/>
  <c r="V49" i="1"/>
  <c r="V5" i="1"/>
  <c r="V66" i="1"/>
  <c r="V55" i="1"/>
  <c r="V25" i="1"/>
  <c r="V61" i="1"/>
  <c r="V32" i="1"/>
  <c r="V30" i="1"/>
  <c r="V53" i="1"/>
  <c r="V7" i="1"/>
  <c r="V60" i="1"/>
  <c r="V43" i="1"/>
  <c r="V39" i="1"/>
  <c r="V52" i="1"/>
  <c r="V58" i="1"/>
  <c r="V41" i="1"/>
  <c r="V8" i="1"/>
  <c r="V62" i="1"/>
  <c r="V15" i="1"/>
  <c r="V18" i="1"/>
  <c r="V6" i="1"/>
  <c r="V21" i="1"/>
  <c r="V14" i="1"/>
  <c r="V23" i="1"/>
  <c r="V12" i="1"/>
  <c r="V29" i="1"/>
  <c r="V59" i="1"/>
  <c r="V51" i="1"/>
  <c r="V13" i="1"/>
  <c r="V11" i="1"/>
  <c r="V31" i="1"/>
  <c r="V67" i="1"/>
  <c r="V2" i="1"/>
  <c r="V28" i="1"/>
  <c r="V10" i="1"/>
  <c r="V26" i="1"/>
  <c r="V20" i="1"/>
  <c r="V68" i="1"/>
  <c r="V45" i="1"/>
  <c r="V63" i="1"/>
  <c r="V19" i="1"/>
  <c r="V17" i="1"/>
  <c r="V42" i="1"/>
  <c r="V36" i="1"/>
  <c r="V22" i="1"/>
  <c r="V33" i="1"/>
  <c r="V64" i="1"/>
  <c r="V37" i="1"/>
  <c r="V50" i="1"/>
  <c r="V38" i="1"/>
  <c r="V48" i="1"/>
  <c r="V40" i="1"/>
  <c r="V73" i="1"/>
  <c r="V4" i="1"/>
  <c r="V56" i="1"/>
  <c r="V75" i="1"/>
  <c r="V35" i="1"/>
  <c r="V44" i="1"/>
  <c r="V70" i="1"/>
  <c r="V71" i="1"/>
  <c r="V54" i="1"/>
  <c r="V65" i="1"/>
  <c r="V69" i="1"/>
  <c r="V74" i="1"/>
  <c r="V9" i="1"/>
  <c r="V72" i="1"/>
  <c r="V46" i="1"/>
  <c r="V27" i="1"/>
  <c r="T72" i="1" l="1"/>
  <c r="T9" i="1"/>
  <c r="T74" i="1"/>
  <c r="T69" i="1"/>
  <c r="T65" i="1"/>
  <c r="T47" i="1"/>
  <c r="T54" i="1"/>
  <c r="T71" i="1"/>
  <c r="T70" i="1"/>
  <c r="T44" i="1"/>
  <c r="T35" i="1"/>
  <c r="T75" i="1"/>
  <c r="T56" i="1"/>
  <c r="T4" i="1"/>
  <c r="T73" i="1"/>
  <c r="T40" i="1"/>
  <c r="T48" i="1"/>
  <c r="T38" i="1"/>
  <c r="T50" i="1"/>
  <c r="T37" i="1"/>
  <c r="T64" i="1"/>
  <c r="T33" i="1"/>
  <c r="T22" i="1"/>
  <c r="T57" i="1"/>
  <c r="T36" i="1"/>
  <c r="T42" i="1"/>
  <c r="T17" i="1"/>
  <c r="T19" i="1"/>
  <c r="T63" i="1"/>
  <c r="T45" i="1"/>
  <c r="T68" i="1"/>
  <c r="T20" i="1"/>
  <c r="T26" i="1"/>
  <c r="T10" i="1"/>
  <c r="T28" i="1"/>
  <c r="T3" i="1"/>
  <c r="T2" i="1"/>
  <c r="T67" i="1"/>
  <c r="T31" i="1"/>
  <c r="T11" i="1"/>
  <c r="T13" i="1"/>
  <c r="T51" i="1"/>
  <c r="T59" i="1"/>
  <c r="T29" i="1"/>
  <c r="T12" i="1"/>
  <c r="T23" i="1"/>
  <c r="T14" i="1"/>
  <c r="T21" i="1"/>
  <c r="T6" i="1"/>
  <c r="T18" i="1"/>
  <c r="T15" i="1"/>
  <c r="T62" i="1"/>
  <c r="T8" i="1"/>
  <c r="T41" i="1"/>
  <c r="T58" i="1"/>
  <c r="T52" i="1"/>
  <c r="T39" i="1"/>
  <c r="T43" i="1"/>
  <c r="T60" i="1"/>
  <c r="T7" i="1"/>
  <c r="T53" i="1"/>
  <c r="T30" i="1"/>
  <c r="T32" i="1"/>
  <c r="T61" i="1"/>
  <c r="T25" i="1"/>
  <c r="T55" i="1"/>
  <c r="T66" i="1"/>
  <c r="T5" i="1"/>
  <c r="T49" i="1"/>
  <c r="T24" i="1"/>
  <c r="T34" i="1"/>
  <c r="T27" i="1"/>
  <c r="T46" i="1"/>
  <c r="T16" i="1" l="1"/>
  <c r="M57" i="1"/>
  <c r="N57" i="1"/>
  <c r="O57" i="1"/>
  <c r="P57" i="1"/>
  <c r="M25" i="1"/>
  <c r="N25" i="1"/>
  <c r="O25" i="1"/>
  <c r="P25" i="1"/>
  <c r="M75" i="1"/>
  <c r="N75" i="1"/>
  <c r="O75" i="1"/>
  <c r="P75" i="1"/>
  <c r="M32" i="1"/>
  <c r="N32" i="1"/>
  <c r="O32" i="1"/>
  <c r="P32" i="1"/>
  <c r="M60" i="1"/>
  <c r="N60" i="1"/>
  <c r="O60" i="1"/>
  <c r="P60" i="1"/>
  <c r="M74" i="1"/>
  <c r="N74" i="1"/>
  <c r="O74" i="1"/>
  <c r="P74" i="1"/>
  <c r="M71" i="1"/>
  <c r="N71" i="1"/>
  <c r="O71" i="1"/>
  <c r="P71" i="1"/>
  <c r="M56" i="1"/>
  <c r="N56" i="1"/>
  <c r="O56" i="1"/>
  <c r="P56" i="1"/>
  <c r="M68" i="1"/>
  <c r="N68" i="1"/>
  <c r="O68" i="1"/>
  <c r="P68" i="1"/>
  <c r="M46" i="1"/>
  <c r="N46" i="1"/>
  <c r="O46" i="1"/>
  <c r="P46" i="1"/>
  <c r="M29" i="1"/>
  <c r="N29" i="1"/>
  <c r="O29" i="1"/>
  <c r="P29" i="1"/>
  <c r="M4" i="1"/>
  <c r="N4" i="1"/>
  <c r="O4" i="1"/>
  <c r="P4" i="1"/>
  <c r="M40" i="1"/>
  <c r="N40" i="1"/>
  <c r="O40" i="1"/>
  <c r="P40" i="1"/>
  <c r="M22" i="1"/>
  <c r="N22" i="1"/>
  <c r="O22" i="1"/>
  <c r="P22" i="1"/>
  <c r="M44" i="1"/>
  <c r="N44" i="1"/>
  <c r="O44" i="1"/>
  <c r="P44" i="1"/>
  <c r="M48" i="1"/>
  <c r="N48" i="1"/>
  <c r="O48" i="1"/>
  <c r="P48" i="1"/>
  <c r="M10" i="1"/>
  <c r="N10" i="1"/>
  <c r="O10" i="1"/>
  <c r="P10" i="1"/>
  <c r="M14" i="1"/>
  <c r="N14" i="1"/>
  <c r="O14" i="1"/>
  <c r="P14" i="1"/>
  <c r="M13" i="1"/>
  <c r="N13" i="1"/>
  <c r="O13" i="1"/>
  <c r="P13" i="1"/>
  <c r="M11" i="1"/>
  <c r="N11" i="1"/>
  <c r="O11" i="1"/>
  <c r="P11" i="1"/>
  <c r="M19" i="1"/>
  <c r="N19" i="1"/>
  <c r="O19" i="1"/>
  <c r="P19" i="1"/>
  <c r="N2" i="1"/>
  <c r="O2" i="1"/>
  <c r="P2" i="1"/>
  <c r="M9" i="1"/>
  <c r="N9" i="1"/>
  <c r="O9" i="1"/>
  <c r="P9" i="1"/>
  <c r="M47" i="1"/>
  <c r="N47" i="1"/>
  <c r="O47" i="1"/>
  <c r="P47" i="1"/>
  <c r="M28" i="1"/>
  <c r="N28" i="1"/>
  <c r="O28" i="1"/>
  <c r="P28" i="1"/>
  <c r="M50" i="1"/>
  <c r="N50" i="1"/>
  <c r="O50" i="1"/>
  <c r="P50" i="1"/>
  <c r="M37" i="1"/>
  <c r="N37" i="1"/>
  <c r="O37" i="1"/>
  <c r="P37" i="1"/>
  <c r="M36" i="1"/>
  <c r="N36" i="1"/>
  <c r="O36" i="1"/>
  <c r="P36" i="1"/>
  <c r="M45" i="1"/>
  <c r="N45" i="1"/>
  <c r="O45" i="1"/>
  <c r="P45" i="1"/>
  <c r="M33" i="1"/>
  <c r="N33" i="1"/>
  <c r="O33" i="1"/>
  <c r="P33" i="1"/>
  <c r="M35" i="1"/>
  <c r="N35" i="1"/>
  <c r="O35" i="1"/>
  <c r="P35" i="1"/>
  <c r="M31" i="1"/>
  <c r="N31" i="1"/>
  <c r="O31" i="1"/>
  <c r="P31" i="1"/>
  <c r="R57" i="1"/>
  <c r="Q25" i="1"/>
  <c r="R25" i="1"/>
  <c r="Q32" i="1"/>
  <c r="R32" i="1"/>
  <c r="Q60" i="1"/>
  <c r="R60" i="1"/>
  <c r="Q74" i="1"/>
  <c r="R74" i="1"/>
  <c r="Q71" i="1"/>
  <c r="R71" i="1"/>
  <c r="R56" i="1"/>
  <c r="R68" i="1"/>
  <c r="Q46" i="1"/>
  <c r="R46" i="1"/>
  <c r="Q29" i="1"/>
  <c r="R29" i="1"/>
  <c r="Q4" i="1"/>
  <c r="R4" i="1"/>
  <c r="Q40" i="1"/>
  <c r="R40" i="1"/>
  <c r="R22" i="1"/>
  <c r="Q44" i="1"/>
  <c r="R44" i="1"/>
  <c r="R48" i="1"/>
  <c r="Q10" i="1"/>
  <c r="R10" i="1"/>
  <c r="Q14" i="1"/>
  <c r="R14" i="1"/>
  <c r="Q13" i="1"/>
  <c r="R13" i="1"/>
  <c r="Q11" i="1"/>
  <c r="R11" i="1"/>
  <c r="Q19" i="1"/>
  <c r="R19" i="1"/>
  <c r="Q2" i="1"/>
  <c r="R2" i="1"/>
  <c r="Q9" i="1"/>
  <c r="R9" i="1"/>
  <c r="R47" i="1"/>
  <c r="Q28" i="1"/>
  <c r="R28" i="1"/>
  <c r="Q50" i="1"/>
  <c r="R50" i="1"/>
  <c r="Q37" i="1"/>
  <c r="R37" i="1"/>
  <c r="Q36" i="1"/>
  <c r="R36" i="1"/>
  <c r="Q45" i="1"/>
  <c r="R45" i="1"/>
  <c r="Q33" i="1"/>
  <c r="R33" i="1"/>
  <c r="Q35" i="1"/>
  <c r="R35" i="1"/>
  <c r="Q31" i="1"/>
  <c r="R31" i="1"/>
  <c r="U57" i="1"/>
  <c r="U25" i="1"/>
  <c r="AA25" i="1" s="1"/>
  <c r="U75" i="1"/>
  <c r="AA75" i="1" s="1"/>
  <c r="U32" i="1"/>
  <c r="AA32" i="1" s="1"/>
  <c r="U60" i="1"/>
  <c r="AA60" i="1" s="1"/>
  <c r="U74" i="1"/>
  <c r="AA74" i="1" s="1"/>
  <c r="U71" i="1"/>
  <c r="AA71" i="1" s="1"/>
  <c r="U56" i="1"/>
  <c r="AA56" i="1" s="1"/>
  <c r="U68" i="1"/>
  <c r="AA68" i="1" s="1"/>
  <c r="U46" i="1"/>
  <c r="AA46" i="1" s="1"/>
  <c r="U29" i="1"/>
  <c r="AA29" i="1" s="1"/>
  <c r="U4" i="1"/>
  <c r="AA4" i="1" s="1"/>
  <c r="U40" i="1"/>
  <c r="AA40" i="1" s="1"/>
  <c r="U22" i="1"/>
  <c r="AA22" i="1" s="1"/>
  <c r="U44" i="1"/>
  <c r="AA44" i="1" s="1"/>
  <c r="U48" i="1"/>
  <c r="AA48" i="1" s="1"/>
  <c r="U10" i="1"/>
  <c r="AA10" i="1" s="1"/>
  <c r="U14" i="1"/>
  <c r="AA14" i="1" s="1"/>
  <c r="U13" i="1"/>
  <c r="AA13" i="1" s="1"/>
  <c r="U11" i="1"/>
  <c r="AA11" i="1" s="1"/>
  <c r="U19" i="1"/>
  <c r="AA19" i="1" s="1"/>
  <c r="U2" i="1"/>
  <c r="AA2" i="1" s="1"/>
  <c r="U9" i="1"/>
  <c r="AA9" i="1" s="1"/>
  <c r="U47" i="1"/>
  <c r="U28" i="1"/>
  <c r="AA28" i="1" s="1"/>
  <c r="U50" i="1"/>
  <c r="AA50" i="1" s="1"/>
  <c r="U37" i="1"/>
  <c r="AA37" i="1" s="1"/>
  <c r="U36" i="1"/>
  <c r="AA36" i="1" s="1"/>
  <c r="U45" i="1"/>
  <c r="AA45" i="1" s="1"/>
  <c r="U33" i="1"/>
  <c r="AA33" i="1" s="1"/>
  <c r="U35" i="1"/>
  <c r="AA35" i="1" s="1"/>
  <c r="U31" i="1"/>
  <c r="AA31" i="1" s="1"/>
  <c r="S36" i="1" l="1"/>
  <c r="S28" i="1"/>
  <c r="S2" i="1"/>
  <c r="S13" i="1"/>
  <c r="S48" i="1"/>
  <c r="S40" i="1"/>
  <c r="S46" i="1"/>
  <c r="S71" i="1"/>
  <c r="S32" i="1"/>
  <c r="AF14" i="1"/>
  <c r="AF47" i="1"/>
  <c r="AF45" i="1"/>
  <c r="AF51" i="1"/>
  <c r="AF11" i="1"/>
  <c r="AF38" i="1"/>
  <c r="AF69" i="1"/>
  <c r="AF4" i="1"/>
  <c r="AF41" i="1"/>
  <c r="AF58" i="1"/>
  <c r="AF22" i="1"/>
  <c r="AF2" i="1"/>
  <c r="AF66" i="1"/>
  <c r="AF61" i="1"/>
  <c r="AF59" i="1"/>
  <c r="AF10" i="1"/>
  <c r="AF29" i="1"/>
  <c r="AF42" i="1"/>
  <c r="AF67" i="1"/>
  <c r="AF46" i="1"/>
  <c r="AF28" i="1"/>
  <c r="AF71" i="1"/>
  <c r="AF9" i="1"/>
  <c r="AF48" i="1"/>
  <c r="AF19" i="1"/>
  <c r="AF15" i="1"/>
  <c r="AF26" i="1"/>
  <c r="AF37" i="1"/>
  <c r="AF55" i="1"/>
  <c r="AF8" i="1"/>
  <c r="AF5" i="1"/>
  <c r="AF21" i="1"/>
  <c r="AF52" i="1"/>
  <c r="AF56" i="1"/>
  <c r="AF64" i="1"/>
  <c r="AF13" i="1"/>
  <c r="AF68" i="1"/>
  <c r="AF40" i="1"/>
  <c r="AF63" i="1"/>
  <c r="AF70" i="1"/>
  <c r="AF74" i="1"/>
  <c r="AF44" i="1"/>
  <c r="S25" i="1"/>
  <c r="S35" i="1"/>
  <c r="S57" i="1"/>
  <c r="AF34" i="1"/>
  <c r="AF18" i="1"/>
  <c r="AF27" i="1"/>
  <c r="AF33" i="1"/>
  <c r="AF72" i="1"/>
  <c r="AF30" i="1"/>
  <c r="AF35" i="1"/>
  <c r="AF73" i="1"/>
  <c r="AF36" i="1"/>
  <c r="AF50" i="1"/>
  <c r="AF25" i="1"/>
  <c r="AF32" i="1"/>
  <c r="AF57" i="1"/>
  <c r="AF65" i="1"/>
  <c r="AF49" i="1"/>
  <c r="AF43" i="1"/>
  <c r="AF54" i="1"/>
  <c r="AF24" i="1"/>
  <c r="AF53" i="1"/>
  <c r="S31" i="1"/>
  <c r="S45" i="1"/>
  <c r="S50" i="1"/>
  <c r="S9" i="1"/>
  <c r="S11" i="1"/>
  <c r="S10" i="1"/>
  <c r="S22" i="1"/>
  <c r="S29" i="1"/>
  <c r="S56" i="1"/>
  <c r="S60" i="1"/>
  <c r="AF7" i="1"/>
  <c r="AF62" i="1"/>
  <c r="AF3" i="1"/>
  <c r="AF17" i="1"/>
  <c r="AF39" i="1"/>
  <c r="AF31" i="1"/>
  <c r="S33" i="1"/>
  <c r="S37" i="1"/>
  <c r="S47" i="1"/>
  <c r="S19" i="1"/>
  <c r="S14" i="1"/>
  <c r="S44" i="1"/>
  <c r="S4" i="1"/>
  <c r="S68" i="1"/>
  <c r="S74" i="1"/>
  <c r="AF23" i="1"/>
  <c r="AF6" i="1"/>
  <c r="AF60" i="1"/>
  <c r="AF12" i="1"/>
  <c r="AF20" i="1"/>
  <c r="AF75" i="1"/>
  <c r="U12" i="1"/>
  <c r="AA12" i="1" s="1"/>
  <c r="U30" i="1"/>
  <c r="AA30" i="1" s="1"/>
  <c r="U8" i="1"/>
  <c r="AA8" i="1" s="1"/>
  <c r="U21" i="1"/>
  <c r="AA21" i="1" s="1"/>
  <c r="U23" i="1"/>
  <c r="AA23" i="1" s="1"/>
  <c r="U7" i="1"/>
  <c r="AA7" i="1" s="1"/>
  <c r="U15" i="1"/>
  <c r="AA15" i="1" s="1"/>
  <c r="U34" i="1"/>
  <c r="AA34" i="1" s="1"/>
  <c r="U17" i="1"/>
  <c r="U20" i="1"/>
  <c r="AA20" i="1" s="1"/>
  <c r="U27" i="1"/>
  <c r="AA27" i="1" s="1"/>
  <c r="U43" i="1"/>
  <c r="AA43" i="1" s="1"/>
  <c r="U6" i="1"/>
  <c r="AA6" i="1" s="1"/>
  <c r="U3" i="1"/>
  <c r="U54" i="1"/>
  <c r="AA54" i="1" s="1"/>
  <c r="U72" i="1"/>
  <c r="AA72" i="1" s="1"/>
  <c r="U65" i="1"/>
  <c r="AA65" i="1" s="1"/>
  <c r="U39" i="1"/>
  <c r="AA39" i="1" s="1"/>
  <c r="U18" i="1"/>
  <c r="AA18" i="1" s="1"/>
  <c r="U24" i="1"/>
  <c r="AA24" i="1" s="1"/>
  <c r="U62" i="1"/>
  <c r="AA62" i="1" s="1"/>
  <c r="U26" i="1"/>
  <c r="AA26" i="1" s="1"/>
  <c r="U73" i="1"/>
  <c r="AA73" i="1" s="1"/>
  <c r="U49" i="1"/>
  <c r="AA49" i="1" s="1"/>
  <c r="U53" i="1"/>
  <c r="AA53" i="1" s="1"/>
  <c r="U55" i="1"/>
  <c r="AA55" i="1" s="1"/>
  <c r="U61" i="1"/>
  <c r="AA61" i="1" s="1"/>
  <c r="U66" i="1"/>
  <c r="AA66" i="1" s="1"/>
  <c r="U51" i="1"/>
  <c r="AA51" i="1" s="1"/>
  <c r="U59" i="1"/>
  <c r="AA59" i="1" s="1"/>
  <c r="U69" i="1"/>
  <c r="AA69" i="1" s="1"/>
  <c r="U58" i="1"/>
  <c r="AA58" i="1" s="1"/>
  <c r="U41" i="1"/>
  <c r="AA41" i="1" s="1"/>
  <c r="U64" i="1"/>
  <c r="AA64" i="1" s="1"/>
  <c r="U70" i="1"/>
  <c r="AA70" i="1" s="1"/>
  <c r="U67" i="1"/>
  <c r="AA67" i="1" s="1"/>
  <c r="U38" i="1"/>
  <c r="AA38" i="1" s="1"/>
  <c r="U63" i="1"/>
  <c r="AA63" i="1" s="1"/>
  <c r="U42" i="1"/>
  <c r="AA42" i="1" s="1"/>
  <c r="U52" i="1"/>
  <c r="AA52" i="1" s="1"/>
  <c r="U5" i="1"/>
  <c r="AA5" i="1" s="1"/>
  <c r="AA17" i="1" l="1"/>
  <c r="U16" i="1"/>
  <c r="C43" i="1"/>
  <c r="C27" i="1"/>
  <c r="C20" i="1"/>
  <c r="C17" i="1"/>
  <c r="C34" i="1"/>
  <c r="C15" i="1"/>
  <c r="C7" i="1"/>
  <c r="C23" i="1"/>
  <c r="C21" i="1"/>
  <c r="C8" i="1"/>
  <c r="C30" i="1"/>
  <c r="C12" i="1"/>
  <c r="C5" i="1"/>
  <c r="M5" i="1"/>
  <c r="N5" i="1"/>
  <c r="O5" i="1"/>
  <c r="P5" i="1"/>
  <c r="Q5" i="1"/>
  <c r="R5" i="1"/>
  <c r="B43" i="1"/>
  <c r="B27" i="1"/>
  <c r="B20" i="1"/>
  <c r="B17" i="1"/>
  <c r="B34" i="1"/>
  <c r="B15" i="1"/>
  <c r="B7" i="1"/>
  <c r="B23" i="1"/>
  <c r="B21" i="1"/>
  <c r="B8" i="1"/>
  <c r="B30" i="1"/>
  <c r="B12" i="1"/>
  <c r="B5" i="1"/>
  <c r="N12" i="1"/>
  <c r="O12" i="1"/>
  <c r="P12" i="1"/>
  <c r="N30" i="1"/>
  <c r="O30" i="1"/>
  <c r="P30" i="1"/>
  <c r="N8" i="1"/>
  <c r="O8" i="1"/>
  <c r="P8" i="1"/>
  <c r="N21" i="1"/>
  <c r="O21" i="1"/>
  <c r="P21" i="1"/>
  <c r="N23" i="1"/>
  <c r="O23" i="1"/>
  <c r="P23" i="1"/>
  <c r="N7" i="1"/>
  <c r="O7" i="1"/>
  <c r="P7" i="1"/>
  <c r="N15" i="1"/>
  <c r="O15" i="1"/>
  <c r="P15" i="1"/>
  <c r="N34" i="1"/>
  <c r="O34" i="1"/>
  <c r="P34" i="1"/>
  <c r="N17" i="1"/>
  <c r="O17" i="1"/>
  <c r="P17" i="1"/>
  <c r="N20" i="1"/>
  <c r="O20" i="1"/>
  <c r="P20" i="1"/>
  <c r="N27" i="1"/>
  <c r="O27" i="1"/>
  <c r="P27" i="1"/>
  <c r="N43" i="1"/>
  <c r="O43" i="1"/>
  <c r="P43" i="1"/>
  <c r="N6" i="1"/>
  <c r="O6" i="1"/>
  <c r="P6" i="1"/>
  <c r="N3" i="1"/>
  <c r="O3" i="1"/>
  <c r="P3" i="1"/>
  <c r="N72" i="1"/>
  <c r="O72" i="1"/>
  <c r="P72" i="1"/>
  <c r="N54" i="1"/>
  <c r="O54" i="1"/>
  <c r="P54" i="1"/>
  <c r="N65" i="1"/>
  <c r="O65" i="1"/>
  <c r="P65" i="1"/>
  <c r="N39" i="1"/>
  <c r="O39" i="1"/>
  <c r="P39" i="1"/>
  <c r="N18" i="1"/>
  <c r="O18" i="1"/>
  <c r="P18" i="1"/>
  <c r="N24" i="1"/>
  <c r="O24" i="1"/>
  <c r="P24" i="1"/>
  <c r="N62" i="1"/>
  <c r="O62" i="1"/>
  <c r="P62" i="1"/>
  <c r="N26" i="1"/>
  <c r="O26" i="1"/>
  <c r="P26" i="1"/>
  <c r="N73" i="1"/>
  <c r="O73" i="1"/>
  <c r="P73" i="1"/>
  <c r="N49" i="1"/>
  <c r="O49" i="1"/>
  <c r="P49" i="1"/>
  <c r="N53" i="1"/>
  <c r="O53" i="1"/>
  <c r="P53" i="1"/>
  <c r="N55" i="1"/>
  <c r="O55" i="1"/>
  <c r="P55" i="1"/>
  <c r="N61" i="1"/>
  <c r="O61" i="1"/>
  <c r="P61" i="1"/>
  <c r="N66" i="1"/>
  <c r="O66" i="1"/>
  <c r="P66" i="1"/>
  <c r="N51" i="1"/>
  <c r="O51" i="1"/>
  <c r="P51" i="1"/>
  <c r="N59" i="1"/>
  <c r="O59" i="1"/>
  <c r="P59" i="1"/>
  <c r="N69" i="1"/>
  <c r="O69" i="1"/>
  <c r="P69" i="1"/>
  <c r="N58" i="1"/>
  <c r="O58" i="1"/>
  <c r="P58" i="1"/>
  <c r="N41" i="1"/>
  <c r="O41" i="1"/>
  <c r="P41" i="1"/>
  <c r="N64" i="1"/>
  <c r="O64" i="1"/>
  <c r="P64" i="1"/>
  <c r="N70" i="1"/>
  <c r="O70" i="1"/>
  <c r="P70" i="1"/>
  <c r="N67" i="1"/>
  <c r="O67" i="1"/>
  <c r="P67" i="1"/>
  <c r="N38" i="1"/>
  <c r="P38" i="1"/>
  <c r="N63" i="1"/>
  <c r="O63" i="1"/>
  <c r="P63" i="1"/>
  <c r="N42" i="1"/>
  <c r="O42" i="1"/>
  <c r="P42" i="1"/>
  <c r="N52" i="1"/>
  <c r="O52" i="1"/>
  <c r="P52" i="1"/>
  <c r="R72" i="1"/>
  <c r="R73" i="1"/>
  <c r="R51" i="1"/>
  <c r="R70" i="1"/>
  <c r="R58" i="1"/>
  <c r="R24" i="1"/>
  <c r="R41" i="1"/>
  <c r="R65" i="1"/>
  <c r="R64" i="1"/>
  <c r="R67" i="1"/>
  <c r="Q72" i="1"/>
  <c r="Q73" i="1"/>
  <c r="Q51" i="1"/>
  <c r="Q70" i="1"/>
  <c r="Q58" i="1"/>
  <c r="Q24" i="1"/>
  <c r="Q41" i="1"/>
  <c r="Q65" i="1"/>
  <c r="Q64" i="1"/>
  <c r="Q67" i="1"/>
  <c r="M72" i="1"/>
  <c r="M73" i="1"/>
  <c r="M51" i="1"/>
  <c r="M70" i="1"/>
  <c r="M58" i="1"/>
  <c r="M24" i="1"/>
  <c r="M41" i="1"/>
  <c r="M65" i="1"/>
  <c r="M64" i="1"/>
  <c r="M67" i="1"/>
  <c r="Q8" i="1"/>
  <c r="Q6" i="1"/>
  <c r="Q7" i="1"/>
  <c r="Q12" i="1"/>
  <c r="Q3" i="1"/>
  <c r="Q39" i="1"/>
  <c r="Q26" i="1"/>
  <c r="Q49" i="1"/>
  <c r="Q59" i="1"/>
  <c r="Q42" i="1"/>
  <c r="Q17" i="1"/>
  <c r="Q15" i="1"/>
  <c r="Q34" i="1"/>
  <c r="Q23" i="1"/>
  <c r="Q55" i="1"/>
  <c r="Q38" i="1"/>
  <c r="Q21" i="1"/>
  <c r="Q66" i="1"/>
  <c r="Q30" i="1"/>
  <c r="Q20" i="1"/>
  <c r="Q63" i="1"/>
  <c r="Q61" i="1"/>
  <c r="Q52" i="1"/>
  <c r="Q43" i="1"/>
  <c r="Q62" i="1"/>
  <c r="Q18" i="1"/>
  <c r="Q53" i="1"/>
  <c r="Q54" i="1"/>
  <c r="Q69" i="1"/>
  <c r="Q27" i="1"/>
  <c r="R8" i="1"/>
  <c r="R7" i="1"/>
  <c r="R12" i="1"/>
  <c r="R39" i="1"/>
  <c r="R26" i="1"/>
  <c r="R49" i="1"/>
  <c r="R59" i="1"/>
  <c r="R42" i="1"/>
  <c r="R17" i="1"/>
  <c r="R15" i="1"/>
  <c r="R34" i="1"/>
  <c r="R23" i="1"/>
  <c r="R55" i="1"/>
  <c r="R38" i="1"/>
  <c r="R21" i="1"/>
  <c r="R66" i="1"/>
  <c r="R30" i="1"/>
  <c r="R20" i="1"/>
  <c r="R63" i="1"/>
  <c r="R61" i="1"/>
  <c r="R52" i="1"/>
  <c r="R43" i="1"/>
  <c r="R62" i="1"/>
  <c r="R18" i="1"/>
  <c r="R53" i="1"/>
  <c r="R54" i="1"/>
  <c r="R69" i="1"/>
  <c r="R27" i="1"/>
  <c r="M12" i="1"/>
  <c r="M30" i="1"/>
  <c r="M8" i="1"/>
  <c r="M21" i="1"/>
  <c r="M23" i="1"/>
  <c r="M7" i="1"/>
  <c r="M15" i="1"/>
  <c r="M34" i="1"/>
  <c r="M17" i="1"/>
  <c r="M20" i="1"/>
  <c r="M27" i="1"/>
  <c r="M43" i="1"/>
  <c r="M6" i="1"/>
  <c r="M3" i="1"/>
  <c r="M42" i="1"/>
  <c r="M38" i="1"/>
  <c r="M39" i="1"/>
  <c r="M52" i="1"/>
  <c r="M62" i="1"/>
  <c r="M66" i="1"/>
  <c r="M18" i="1"/>
  <c r="M61" i="1"/>
  <c r="M69" i="1"/>
  <c r="M59" i="1"/>
  <c r="M63" i="1"/>
  <c r="M54" i="1"/>
  <c r="M49" i="1"/>
  <c r="M55" i="1"/>
  <c r="M26" i="1"/>
  <c r="M53" i="1"/>
  <c r="M81" i="1" l="1"/>
  <c r="N82" i="1"/>
  <c r="M82" i="1"/>
  <c r="O16" i="1"/>
  <c r="N16" i="1"/>
  <c r="R16" i="1"/>
  <c r="M16" i="1"/>
  <c r="N81" i="1" s="1"/>
  <c r="Q16" i="1"/>
  <c r="P16" i="1"/>
  <c r="AG38" i="1"/>
  <c r="AG66" i="1"/>
  <c r="AG39" i="1"/>
  <c r="AG5" i="1"/>
  <c r="AG8" i="1"/>
  <c r="AG60" i="1"/>
  <c r="AG54" i="1"/>
  <c r="AG65" i="1"/>
  <c r="AG2" i="1"/>
  <c r="AG53" i="1"/>
  <c r="AG69" i="1"/>
  <c r="AG20" i="1"/>
  <c r="AG46" i="1"/>
  <c r="AG11" i="1"/>
  <c r="AG42" i="1"/>
  <c r="AG21" i="1"/>
  <c r="AG71" i="1"/>
  <c r="AG26" i="1"/>
  <c r="AG28" i="1"/>
  <c r="AG17" i="1"/>
  <c r="AG3" i="1"/>
  <c r="AG35" i="1"/>
  <c r="AG27" i="1"/>
  <c r="AG4" i="1"/>
  <c r="AG44" i="1"/>
  <c r="AG43" i="1"/>
  <c r="AG30" i="1"/>
  <c r="AG24" i="1"/>
  <c r="AG7" i="1"/>
  <c r="AG15" i="1"/>
  <c r="AG33" i="1"/>
  <c r="AG70" i="1"/>
  <c r="AG14" i="1"/>
  <c r="AG62" i="1"/>
  <c r="AG52" i="1"/>
  <c r="AG25" i="1"/>
  <c r="AG67" i="1"/>
  <c r="AG55" i="1"/>
  <c r="AG63" i="1"/>
  <c r="AG58" i="1"/>
  <c r="AG32" i="1"/>
  <c r="AG29" i="1"/>
  <c r="AG51" i="1"/>
  <c r="AG9" i="1"/>
  <c r="AG48" i="1"/>
  <c r="AG61" i="1"/>
  <c r="AG41" i="1"/>
  <c r="AG57" i="1"/>
  <c r="AG49" i="1"/>
  <c r="AG73" i="1"/>
  <c r="AG12" i="1"/>
  <c r="AG64" i="1"/>
  <c r="AG50" i="1"/>
  <c r="AG23" i="1"/>
  <c r="AG72" i="1"/>
  <c r="AG45" i="1"/>
  <c r="AG75" i="1"/>
  <c r="AG22" i="1"/>
  <c r="AG19" i="1"/>
  <c r="AG31" i="1"/>
  <c r="AG68" i="1"/>
  <c r="AG18" i="1"/>
  <c r="AG56" i="1"/>
  <c r="AG74" i="1"/>
  <c r="AG36" i="1"/>
  <c r="AG59" i="1"/>
  <c r="AG37" i="1"/>
  <c r="AG34" i="1"/>
  <c r="AG13" i="1"/>
  <c r="AG10" i="1"/>
  <c r="AG47" i="1"/>
  <c r="AG40" i="1"/>
  <c r="AG6" i="1"/>
  <c r="S70" i="1"/>
  <c r="S18" i="1"/>
  <c r="S73" i="1"/>
  <c r="S67" i="1"/>
  <c r="S64" i="1"/>
  <c r="S58" i="1"/>
  <c r="S49" i="1"/>
  <c r="S24" i="1"/>
  <c r="S21" i="1"/>
  <c r="S41" i="1"/>
  <c r="S51" i="1"/>
  <c r="S53" i="1"/>
  <c r="S65" i="1"/>
  <c r="S72" i="1"/>
  <c r="S23" i="1"/>
  <c r="S20" i="1"/>
  <c r="S15" i="1"/>
  <c r="S54" i="1"/>
  <c r="S66" i="1"/>
  <c r="S26" i="1"/>
  <c r="S12" i="1"/>
  <c r="S59" i="1"/>
  <c r="S30" i="1"/>
  <c r="S6" i="1"/>
  <c r="S38" i="1"/>
  <c r="S62" i="1"/>
  <c r="S39" i="1"/>
  <c r="S27" i="1"/>
  <c r="S55" i="1"/>
  <c r="S5" i="1"/>
  <c r="S34" i="1"/>
  <c r="S17" i="1"/>
  <c r="S3" i="1"/>
  <c r="S52" i="1"/>
  <c r="S63" i="1"/>
  <c r="S7" i="1"/>
  <c r="S61" i="1"/>
  <c r="S69" i="1"/>
  <c r="S43" i="1"/>
  <c r="S42" i="1"/>
  <c r="S8" i="1"/>
  <c r="S16" i="1" l="1"/>
</calcChain>
</file>

<file path=xl/sharedStrings.xml><?xml version="1.0" encoding="utf-8"?>
<sst xmlns="http://schemas.openxmlformats.org/spreadsheetml/2006/main" count="145" uniqueCount="101">
  <si>
    <t>Sample Labels</t>
  </si>
  <si>
    <t>Fe 238.204</t>
  </si>
  <si>
    <t>YA 36-2</t>
  </si>
  <si>
    <t>YA 14-1</t>
  </si>
  <si>
    <t>BS 1-4</t>
  </si>
  <si>
    <t>HG24-1</t>
  </si>
  <si>
    <t>HG18-1</t>
  </si>
  <si>
    <t>MRK23-1</t>
  </si>
  <si>
    <t>MRK III 8-3</t>
  </si>
  <si>
    <t>YA 33-1</t>
  </si>
  <si>
    <t>ABI 8-1</t>
  </si>
  <si>
    <t>HG 32-1</t>
  </si>
  <si>
    <t>HG 8-2</t>
  </si>
  <si>
    <t>ELM 4-2</t>
  </si>
  <si>
    <t>ABI 3-1</t>
  </si>
  <si>
    <t>HG 36-1</t>
  </si>
  <si>
    <t>Al 396.152</t>
  </si>
  <si>
    <t>Sr 407.771</t>
  </si>
  <si>
    <t>Ca 315.887</t>
  </si>
  <si>
    <t>Mn 257.610</t>
  </si>
  <si>
    <t>Mg 280.270</t>
  </si>
  <si>
    <t>Al/Ca</t>
  </si>
  <si>
    <t>Fe ppm</t>
  </si>
  <si>
    <t>Mn ppm</t>
  </si>
  <si>
    <t>Sr ppm</t>
  </si>
  <si>
    <t>BQ 37-1</t>
  </si>
  <si>
    <t>Mn/Sr</t>
  </si>
  <si>
    <t>Microscope</t>
  </si>
  <si>
    <t>N</t>
  </si>
  <si>
    <t>Y</t>
  </si>
  <si>
    <t>NA</t>
  </si>
  <si>
    <t>Y/N</t>
  </si>
  <si>
    <t>Mn/Ca</t>
  </si>
  <si>
    <t>Fe/Ca</t>
  </si>
  <si>
    <t>ABI 5-4</t>
  </si>
  <si>
    <t>HG 10-3</t>
  </si>
  <si>
    <t>MQ-15</t>
  </si>
  <si>
    <t>STR4</t>
  </si>
  <si>
    <t>STR12-2</t>
  </si>
  <si>
    <t>BQ91-5</t>
  </si>
  <si>
    <t>STR-22</t>
  </si>
  <si>
    <t>STR-26</t>
  </si>
  <si>
    <t>VAL 3-1</t>
  </si>
  <si>
    <t>Sr/Ca (0.46&lt;2)</t>
  </si>
  <si>
    <t>C</t>
  </si>
  <si>
    <t>O</t>
  </si>
  <si>
    <t>d7Li</t>
  </si>
  <si>
    <t>BH 4-1</t>
  </si>
  <si>
    <t>err</t>
  </si>
  <si>
    <t>Age</t>
  </si>
  <si>
    <t>d7Lis</t>
  </si>
  <si>
    <t>age_err</t>
  </si>
  <si>
    <t>Li</t>
  </si>
  <si>
    <t>Li/Ca</t>
  </si>
  <si>
    <t>YA 26-2</t>
  </si>
  <si>
    <t>b2-8</t>
  </si>
  <si>
    <t>b2-11</t>
  </si>
  <si>
    <t>b3-19</t>
  </si>
  <si>
    <t>b3-33</t>
  </si>
  <si>
    <t>b3-63</t>
  </si>
  <si>
    <t>RMT-6</t>
  </si>
  <si>
    <t>RMT-14</t>
  </si>
  <si>
    <t>RMT-21</t>
  </si>
  <si>
    <t>RMT-32</t>
  </si>
  <si>
    <t>TLB-1</t>
  </si>
  <si>
    <t>TLD-29</t>
  </si>
  <si>
    <t>TLM-19</t>
  </si>
  <si>
    <t>SO-6</t>
  </si>
  <si>
    <t>SO-16</t>
  </si>
  <si>
    <t>SO-26</t>
  </si>
  <si>
    <t>SO-29</t>
  </si>
  <si>
    <t>SO-42</t>
  </si>
  <si>
    <t>SO-48</t>
  </si>
  <si>
    <t>SO-57</t>
  </si>
  <si>
    <t>SO-65</t>
  </si>
  <si>
    <t>SO-66</t>
  </si>
  <si>
    <t>SO-70</t>
  </si>
  <si>
    <t>SO-75</t>
  </si>
  <si>
    <t>OJS-20</t>
  </si>
  <si>
    <t>0.001252 uv</t>
  </si>
  <si>
    <t>0.000213 uv</t>
  </si>
  <si>
    <t>0.001868 uv</t>
  </si>
  <si>
    <t>0.000091 uv</t>
  </si>
  <si>
    <t>0.000592 uv</t>
  </si>
  <si>
    <t>0.000431 uv</t>
  </si>
  <si>
    <t>0.001140 uv</t>
  </si>
  <si>
    <t>-0.000064 uv</t>
  </si>
  <si>
    <t>Mg/Ca</t>
  </si>
  <si>
    <t>Li/Mg</t>
  </si>
  <si>
    <t>d7Li_sil</t>
  </si>
  <si>
    <t>Li/Ca_sil</t>
  </si>
  <si>
    <t>6_Can</t>
  </si>
  <si>
    <t>Fe/Mn</t>
  </si>
  <si>
    <t>Li/Sr</t>
  </si>
  <si>
    <t>Na</t>
  </si>
  <si>
    <t>BH4-1</t>
  </si>
  <si>
    <t>YA26-2</t>
  </si>
  <si>
    <t>name</t>
  </si>
  <si>
    <t>BQ 34-1</t>
  </si>
  <si>
    <t>Li/Na</t>
  </si>
  <si>
    <t>Na/Ca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</si>
</sst>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2"/>
  <sheetViews>
    <sheetView tabSelected="1"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S8" sqref="S8"/>
    </sheetView>
  </sheetViews>
  <sheetFormatPr defaultRowHeight="15" x14ac:dyDescent="0.25"/>
  <cols>
    <col min="1" max="1" width="14.42578125" style="2" customWidth="1"/>
    <col min="2" max="2" width="8.28515625" style="2" customWidth="1"/>
    <col min="3" max="3" width="6.28515625" style="2" customWidth="1"/>
    <col min="4" max="4" width="10.7109375" customWidth="1"/>
    <col min="5" max="5" width="11" customWidth="1"/>
    <col min="6" max="6" width="9.42578125" customWidth="1"/>
    <col min="7" max="7" width="11.5703125" customWidth="1"/>
    <col min="8" max="8" width="9.7109375" customWidth="1"/>
    <col min="9" max="11" width="10.42578125" customWidth="1"/>
    <col min="12" max="12" width="9" customWidth="1"/>
    <col min="13" max="13" width="11.140625" customWidth="1"/>
    <col min="14" max="15" width="9.140625" style="5"/>
    <col min="16" max="16" width="11" style="5" customWidth="1"/>
    <col min="17" max="17" width="11.85546875" customWidth="1"/>
    <col min="18" max="18" width="11.7109375" style="4" customWidth="1"/>
    <col min="19" max="19" width="20.28515625" customWidth="1"/>
    <col min="20" max="20" width="11.5703125" style="4" customWidth="1"/>
    <col min="21" max="21" width="15.5703125" style="4" customWidth="1"/>
    <col min="22" max="22" width="10.140625" style="4" customWidth="1"/>
    <col min="23" max="23" width="15.5703125" style="4" customWidth="1"/>
    <col min="24" max="24" width="6.85546875" customWidth="1"/>
    <col min="25" max="27" width="9" customWidth="1"/>
    <col min="28" max="28" width="15.85546875" customWidth="1"/>
    <col min="29" max="30" width="8.85546875" customWidth="1"/>
    <col min="33" max="33" width="11.7109375" customWidth="1"/>
  </cols>
  <sheetData>
    <row r="1" spans="1:33" s="9" customFormat="1" ht="25.5" customHeight="1" x14ac:dyDescent="0.35">
      <c r="A1" s="8" t="s">
        <v>0</v>
      </c>
      <c r="B1" s="8" t="s">
        <v>49</v>
      </c>
      <c r="C1" s="8" t="s">
        <v>51</v>
      </c>
      <c r="D1" s="9" t="s">
        <v>18</v>
      </c>
      <c r="E1" s="9" t="s">
        <v>16</v>
      </c>
      <c r="F1" s="9" t="s">
        <v>17</v>
      </c>
      <c r="G1" s="9" t="s">
        <v>1</v>
      </c>
      <c r="H1" s="9" t="s">
        <v>19</v>
      </c>
      <c r="I1" s="9" t="s">
        <v>20</v>
      </c>
      <c r="J1" s="9" t="s">
        <v>94</v>
      </c>
      <c r="K1" s="9" t="s">
        <v>100</v>
      </c>
      <c r="L1" s="9" t="s">
        <v>52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33</v>
      </c>
      <c r="R1" s="10" t="s">
        <v>32</v>
      </c>
      <c r="S1" s="9" t="s">
        <v>26</v>
      </c>
      <c r="T1" s="10" t="s">
        <v>87</v>
      </c>
      <c r="U1" s="10" t="s">
        <v>43</v>
      </c>
      <c r="V1" s="10" t="s">
        <v>53</v>
      </c>
      <c r="W1" s="10" t="s">
        <v>90</v>
      </c>
      <c r="X1" s="9" t="s">
        <v>27</v>
      </c>
      <c r="Y1" s="9" t="s">
        <v>44</v>
      </c>
      <c r="Z1" s="9" t="s">
        <v>45</v>
      </c>
      <c r="AA1" s="9" t="s">
        <v>93</v>
      </c>
      <c r="AB1" s="9" t="s">
        <v>46</v>
      </c>
      <c r="AC1" s="9" t="s">
        <v>48</v>
      </c>
      <c r="AD1" s="9" t="s">
        <v>89</v>
      </c>
      <c r="AE1" s="9" t="s">
        <v>50</v>
      </c>
      <c r="AF1" s="9" t="s">
        <v>88</v>
      </c>
      <c r="AG1" s="9" t="s">
        <v>92</v>
      </c>
    </row>
    <row r="2" spans="1:33" x14ac:dyDescent="0.25">
      <c r="A2" s="13" t="s">
        <v>76</v>
      </c>
      <c r="B2" s="2">
        <v>384.94</v>
      </c>
      <c r="D2">
        <v>53.801000000000002</v>
      </c>
      <c r="E2">
        <v>1.6712999999999999E-2</v>
      </c>
      <c r="F2">
        <v>9.8136000000000001E-2</v>
      </c>
      <c r="G2">
        <v>1.6594999999999999E-2</v>
      </c>
      <c r="H2">
        <v>0.305566</v>
      </c>
      <c r="I2">
        <v>0.21425900000000001</v>
      </c>
      <c r="J2" s="7">
        <v>0.41432471495101975</v>
      </c>
      <c r="K2" s="7">
        <f>J2/D2</f>
        <v>7.7010597377561709E-3</v>
      </c>
      <c r="L2">
        <v>0.187120468927468</v>
      </c>
      <c r="M2">
        <f>1000*(E2/27)/(D2/40)</f>
        <v>0.4602144941543837</v>
      </c>
      <c r="N2" s="5">
        <f>10^6*G2/(2.5*D2)</f>
        <v>123.38060630843293</v>
      </c>
      <c r="O2" s="5">
        <f>H2*10^6/(2.5*D2)</f>
        <v>2271.8239437928664</v>
      </c>
      <c r="P2" s="5">
        <f>F2*10^6/(2.5*D2)</f>
        <v>729.62212598278848</v>
      </c>
      <c r="Q2" s="12">
        <f>1000*(G2/56)/(D2/40)</f>
        <v>0.22032251126505875</v>
      </c>
      <c r="R2" s="1">
        <f>1000*(H2/55)/(D2/40)</f>
        <v>4.1305889887143028</v>
      </c>
      <c r="S2" s="1">
        <f>O2/P2</f>
        <v>3.1136993559957609</v>
      </c>
      <c r="T2" s="12">
        <f>1000*I2/24/(D2/40)</f>
        <v>6.6373921178664581</v>
      </c>
      <c r="U2" s="4">
        <f>1000*(F2/87.62)/(D2/40 +I2/24)</f>
        <v>0.82722126155727915</v>
      </c>
      <c r="V2" s="4">
        <f>1000*(L2/7)/(D2/40)</f>
        <v>19.874348477587297</v>
      </c>
      <c r="W2" s="12">
        <v>19.874348477587297</v>
      </c>
      <c r="Y2">
        <v>1.2</v>
      </c>
      <c r="Z2">
        <v>-6.39</v>
      </c>
      <c r="AA2">
        <f>V2/U2</f>
        <v>24.025432373646915</v>
      </c>
      <c r="AB2" s="1">
        <v>21.563814427530701</v>
      </c>
      <c r="AC2" s="1">
        <v>4.2136211381983015</v>
      </c>
      <c r="AD2" s="1">
        <v>21.563814427530701</v>
      </c>
      <c r="AF2">
        <f>V2/T2</f>
        <v>2.9943007923382661</v>
      </c>
      <c r="AG2">
        <f>Q2/R2</f>
        <v>5.3339248196087617E-2</v>
      </c>
    </row>
    <row r="3" spans="1:33" x14ac:dyDescent="0.25">
      <c r="A3" s="2">
        <v>15.2</v>
      </c>
      <c r="D3">
        <v>26.268699999999999</v>
      </c>
      <c r="E3">
        <v>1.0200000000000001E-2</v>
      </c>
      <c r="F3">
        <v>7.8044000000000002E-2</v>
      </c>
      <c r="G3">
        <v>2.9538999999999999E-2</v>
      </c>
      <c r="H3">
        <v>0.16026399999999999</v>
      </c>
      <c r="I3">
        <v>0.102522</v>
      </c>
      <c r="K3">
        <f>J3/D3</f>
        <v>0</v>
      </c>
      <c r="M3">
        <f>1000*(E3/27)/(D3/40)</f>
        <v>0.57525157739481259</v>
      </c>
      <c r="N3" s="5">
        <f>10^6*G3/(2.5*D3)</f>
        <v>449.79766794702437</v>
      </c>
      <c r="O3" s="5">
        <f>H3*10^6/(2.5*D3)</f>
        <v>2440.3796152835885</v>
      </c>
      <c r="P3" s="5">
        <f>F3*10^6/(2.5*D3)</f>
        <v>1188.3953145759021</v>
      </c>
      <c r="Q3" s="5">
        <f>1000*(G3/56)/(D3/40)</f>
        <v>0.80321012133397207</v>
      </c>
      <c r="R3" s="5"/>
      <c r="S3" s="5">
        <f>O3/P3</f>
        <v>2.0535082773819897</v>
      </c>
      <c r="T3" s="12">
        <f>1000*I3/24/(D3/40)</f>
        <v>6.5046995093019451</v>
      </c>
      <c r="U3" s="4">
        <f>1000*(F3/87.62)/(D3/40 +I3/24)</f>
        <v>1.3475406500003169</v>
      </c>
      <c r="X3" s="1" t="s">
        <v>28</v>
      </c>
      <c r="Y3" s="1">
        <v>-0.59051937561360357</v>
      </c>
      <c r="Z3" s="1">
        <v>-7.8505696116019639</v>
      </c>
      <c r="AB3" s="1">
        <v>25.4144504508679</v>
      </c>
      <c r="AC3">
        <v>6.553978906899971E-2</v>
      </c>
      <c r="AD3">
        <v>25.4144504508679</v>
      </c>
      <c r="AE3" s="1"/>
      <c r="AF3">
        <f>V3/T3</f>
        <v>0</v>
      </c>
      <c r="AG3" t="e">
        <f>Q3/R3</f>
        <v>#DIV/0!</v>
      </c>
    </row>
    <row r="4" spans="1:33" x14ac:dyDescent="0.25">
      <c r="A4" s="11" t="s">
        <v>66</v>
      </c>
      <c r="B4" s="2">
        <v>385.7</v>
      </c>
      <c r="D4">
        <v>49.575099999999999</v>
      </c>
      <c r="E4">
        <v>3.8185999999999998E-2</v>
      </c>
      <c r="F4">
        <v>9.9632999999999999E-2</v>
      </c>
      <c r="G4">
        <v>0.17458099999999999</v>
      </c>
      <c r="H4">
        <v>0.14379</v>
      </c>
      <c r="I4">
        <v>0.115123</v>
      </c>
      <c r="J4" s="7">
        <v>0.36518387666613139</v>
      </c>
      <c r="K4" s="7">
        <f>J4/D4</f>
        <v>7.3662761480285744E-3</v>
      </c>
      <c r="L4">
        <v>6.4002710228932599E-2</v>
      </c>
      <c r="M4" s="1">
        <f>1000*(E4/27)/(D4/40)</f>
        <v>1.1411343971439665</v>
      </c>
      <c r="N4" s="5">
        <f>10^6*G4/(2.5*D4)</f>
        <v>1408.6184394988613</v>
      </c>
      <c r="O4" s="5">
        <f>H4*10^6/(2.5*D4)</f>
        <v>1160.1792028659549</v>
      </c>
      <c r="P4" s="5">
        <f>F4*10^6/(2.5*D4)</f>
        <v>803.89550399293194</v>
      </c>
      <c r="Q4" s="1">
        <f>1000*(G4/56)/(D4/40)</f>
        <v>2.5153900705336807</v>
      </c>
      <c r="R4" s="1">
        <f>1000*(H4/55)/(D4/40)</f>
        <v>2.1094167324835542</v>
      </c>
      <c r="S4" s="1">
        <f>O4/P4</f>
        <v>1.4431965312697601</v>
      </c>
      <c r="T4" s="12">
        <f>1000*I4/24/(D4/40)</f>
        <v>3.8703233410858808</v>
      </c>
      <c r="U4" s="4">
        <f>1000*(F4/87.62)/(D4/40 +I4/24)</f>
        <v>0.91394220943655047</v>
      </c>
      <c r="V4" s="4">
        <f>1000*(L4/7)/(D4/40)</f>
        <v>7.3772876451435838</v>
      </c>
      <c r="Y4">
        <v>1.58</v>
      </c>
      <c r="Z4" s="1">
        <v>-7.86</v>
      </c>
      <c r="AA4">
        <f>V4/U4</f>
        <v>8.0719410581679067</v>
      </c>
      <c r="AB4" s="1">
        <v>0.853520287391903</v>
      </c>
      <c r="AC4">
        <v>0.27659245474969402</v>
      </c>
      <c r="AF4">
        <f>V4/T4</f>
        <v>1.9061166199808433</v>
      </c>
      <c r="AG4">
        <f>Q4/R4</f>
        <v>1.1924576266976643</v>
      </c>
    </row>
    <row r="5" spans="1:33" x14ac:dyDescent="0.25">
      <c r="A5" s="2">
        <v>1</v>
      </c>
      <c r="B5">
        <f>AVERAGE(383.7,382)</f>
        <v>382.85</v>
      </c>
      <c r="C5">
        <f>_xlfn.STDEV.P(383.7,382)</f>
        <v>0.84999999999999432</v>
      </c>
      <c r="D5">
        <v>49.198900000000002</v>
      </c>
      <c r="E5">
        <v>2.5940000000000001E-2</v>
      </c>
      <c r="F5">
        <v>4.4068000000000003E-2</v>
      </c>
      <c r="G5">
        <v>6.6462999999999994E-2</v>
      </c>
      <c r="H5">
        <v>5.7547000000000001E-2</v>
      </c>
      <c r="I5">
        <v>0.493087</v>
      </c>
      <c r="J5">
        <v>0.108279</v>
      </c>
      <c r="K5">
        <f>J5/D5</f>
        <v>2.2008418887414149E-3</v>
      </c>
      <c r="L5">
        <v>6.3067127266734205E-2</v>
      </c>
      <c r="M5">
        <f>1000*(E5/27)/(D5/40)</f>
        <v>0.78110749690805337</v>
      </c>
      <c r="N5" s="5">
        <f>10^6*G5/(2.5*D5)</f>
        <v>540.36167475289074</v>
      </c>
      <c r="O5" s="5">
        <f>H5*10^6/(2.5*D5)</f>
        <v>467.87224917630272</v>
      </c>
      <c r="P5" s="5">
        <f>F5*10^6/(2.5*D5)</f>
        <v>358.28443318854687</v>
      </c>
      <c r="Q5" s="1">
        <f>1000*(G5/56)/(D5/40)</f>
        <v>0.96493156205873332</v>
      </c>
      <c r="R5" s="1">
        <f>1000*(H5/55)/(D5/40)</f>
        <v>0.8506768166841866</v>
      </c>
      <c r="S5" s="1">
        <f>O5/P5</f>
        <v>1.3058682036852138</v>
      </c>
      <c r="T5" s="1">
        <f>1000*I5/24/(D5/40)</f>
        <v>16.703862620234734</v>
      </c>
      <c r="U5" s="5">
        <f>1000*(F5/87.62)/(D5/40 +I5/24)</f>
        <v>0.40218902646821236</v>
      </c>
      <c r="V5" s="4">
        <f>1000*(L5/7)/(D5/40)</f>
        <v>7.3250333723180461</v>
      </c>
      <c r="W5" s="4">
        <v>7.3250333723180461</v>
      </c>
      <c r="X5" s="1" t="s">
        <v>28</v>
      </c>
      <c r="Y5">
        <v>1.4451039931529914</v>
      </c>
      <c r="Z5">
        <v>-6.4484562951352666</v>
      </c>
      <c r="AA5">
        <f>V5/U5</f>
        <v>18.212912064364819</v>
      </c>
      <c r="AB5" s="1">
        <v>22.127918132905403</v>
      </c>
      <c r="AC5">
        <v>3.7161930680450317E-2</v>
      </c>
      <c r="AD5">
        <v>22.127918132905403</v>
      </c>
      <c r="AE5" s="1"/>
      <c r="AF5">
        <f>V5/T5</f>
        <v>0.43852332474553779</v>
      </c>
      <c r="AG5">
        <f>Q5/R5</f>
        <v>1.1343104021805777</v>
      </c>
    </row>
    <row r="6" spans="1:33" x14ac:dyDescent="0.25">
      <c r="A6" s="2">
        <v>15</v>
      </c>
      <c r="B6"/>
      <c r="C6"/>
      <c r="D6">
        <v>43.625700000000002</v>
      </c>
      <c r="E6">
        <v>1.8280000000000001E-2</v>
      </c>
      <c r="F6">
        <v>0.15631200000000001</v>
      </c>
      <c r="G6">
        <v>7.1196999999999996E-2</v>
      </c>
      <c r="H6">
        <v>0.199877</v>
      </c>
      <c r="I6">
        <v>0.218139</v>
      </c>
      <c r="J6">
        <v>0.25124299999999999</v>
      </c>
      <c r="K6">
        <f>J6/D6</f>
        <v>5.7590594534872785E-3</v>
      </c>
      <c r="L6">
        <v>6.4360654614085605E-2</v>
      </c>
      <c r="M6">
        <f>1000*(E6/27)/(D6/40)</f>
        <v>0.62076898437117312</v>
      </c>
      <c r="N6" s="5">
        <f>10^6*G6/(2.5*D6)</f>
        <v>652.7986943475978</v>
      </c>
      <c r="O6" s="5">
        <f>H6*10^6/(2.5*D6)</f>
        <v>1832.6536880783574</v>
      </c>
      <c r="P6" s="5">
        <f>F6*10^6/(2.5*D6)</f>
        <v>1433.2102407525838</v>
      </c>
      <c r="Q6" s="1">
        <f>1000*(G6/56)/(D6/40)</f>
        <v>1.165711954192139</v>
      </c>
      <c r="R6" s="5"/>
      <c r="S6" s="5">
        <f>O6/P6</f>
        <v>1.2787054096934336</v>
      </c>
      <c r="T6" s="12">
        <f>1000*I6/24/(D6/40)</f>
        <v>8.3337344730285139</v>
      </c>
      <c r="U6" s="4">
        <f>1000*(F6/87.62)/(D6/40 +I6/24)</f>
        <v>1.622192379097579</v>
      </c>
      <c r="V6" s="4">
        <f>1000*(L6/7)/(D6/40)</f>
        <v>8.4302411015375398</v>
      </c>
      <c r="W6" s="4">
        <v>8.4302411015375398</v>
      </c>
      <c r="X6" s="3" t="s">
        <v>31</v>
      </c>
      <c r="AA6">
        <f>V6/U6</f>
        <v>5.1968195697154362</v>
      </c>
      <c r="AB6" s="1">
        <v>21.064993385012201</v>
      </c>
      <c r="AC6">
        <v>0.40798126101977034</v>
      </c>
      <c r="AD6">
        <v>21.064993385012201</v>
      </c>
      <c r="AE6" s="1"/>
      <c r="AF6">
        <f>V6/T6</f>
        <v>1.0115802379859069</v>
      </c>
      <c r="AG6" t="e">
        <f>Q6/R6</f>
        <v>#DIV/0!</v>
      </c>
    </row>
    <row r="7" spans="1:33" x14ac:dyDescent="0.25">
      <c r="A7" s="2">
        <v>7</v>
      </c>
      <c r="B7">
        <f>AVERAGE(374,363)</f>
        <v>368.5</v>
      </c>
      <c r="C7">
        <f>_xlfn.STDEV.P(374,363)</f>
        <v>5.5</v>
      </c>
      <c r="D7">
        <v>13.7075</v>
      </c>
      <c r="E7">
        <v>1.0352E-2</v>
      </c>
      <c r="F7">
        <v>5.5813000000000001E-2</v>
      </c>
      <c r="G7">
        <v>2.1519E-2</v>
      </c>
      <c r="H7">
        <v>6.9404999999999994E-2</v>
      </c>
      <c r="I7">
        <v>8.4318000000000004E-2</v>
      </c>
      <c r="J7">
        <v>2.7383000000000001E-2</v>
      </c>
      <c r="K7">
        <f>J7/D7</f>
        <v>1.9976655115812514E-3</v>
      </c>
      <c r="L7">
        <v>2.3538990415435401E-2</v>
      </c>
      <c r="M7" s="1">
        <f>1000*(E7/27)/(D7/40)</f>
        <v>1.1188251903188982</v>
      </c>
      <c r="N7" s="5">
        <f>10^6*G7/(2.5*D7)</f>
        <v>627.9482035382091</v>
      </c>
      <c r="O7" s="5">
        <f>H7*10^6/(2.5*D7)</f>
        <v>2025.3146087908081</v>
      </c>
      <c r="P7" s="5">
        <f>F7*10^6/(2.5*D7)</f>
        <v>1628.6850264453767</v>
      </c>
      <c r="Q7" s="1">
        <f>1000*(G7/56)/(D7/40)</f>
        <v>1.121336077746802</v>
      </c>
      <c r="R7" s="1">
        <f>1000*(H7/55)/(D7/40)</f>
        <v>3.6823901978014693</v>
      </c>
      <c r="S7" s="1">
        <f>O7/P7</f>
        <v>1.2435274935946823</v>
      </c>
      <c r="T7" s="12">
        <f>1000*I7/24/(D7/40)</f>
        <v>10.252051796461791</v>
      </c>
      <c r="U7" s="4">
        <f>1000*(F7/87.62)/(D7/40 +I7/24)</f>
        <v>1.8399419176756278</v>
      </c>
      <c r="V7" s="4">
        <f>1000*(L7/7)/(D7/40)</f>
        <v>9.8127679489061368</v>
      </c>
      <c r="X7" t="s">
        <v>29</v>
      </c>
      <c r="Y7">
        <v>0.1522157720448277</v>
      </c>
      <c r="Z7" s="1">
        <v>-7.5191438750246444</v>
      </c>
      <c r="AA7">
        <f>V7/U7</f>
        <v>5.3331944093661745</v>
      </c>
      <c r="AB7" s="1">
        <v>27.464801008513447</v>
      </c>
      <c r="AC7">
        <v>1.5162535831913999</v>
      </c>
      <c r="AE7" s="5"/>
      <c r="AF7">
        <f>V7/T7</f>
        <v>0.95715161644937652</v>
      </c>
      <c r="AG7">
        <f>Q7/R7</f>
        <v>0.30451310630152217</v>
      </c>
    </row>
    <row r="8" spans="1:33" x14ac:dyDescent="0.25">
      <c r="A8" s="2">
        <v>4</v>
      </c>
      <c r="B8">
        <f>AVERAGE(374,363)</f>
        <v>368.5</v>
      </c>
      <c r="C8">
        <f>_xlfn.STDEV.P(374,363)</f>
        <v>5.5</v>
      </c>
      <c r="D8">
        <v>21.0776</v>
      </c>
      <c r="E8">
        <v>1.6809000000000001E-2</v>
      </c>
      <c r="F8">
        <v>9.2050999999999994E-2</v>
      </c>
      <c r="G8">
        <v>3.4438000000000003E-2</v>
      </c>
      <c r="H8">
        <v>0.108793</v>
      </c>
      <c r="I8">
        <v>0.108158</v>
      </c>
      <c r="J8">
        <v>0.214805</v>
      </c>
      <c r="K8">
        <f>J8/D8</f>
        <v>1.0191150795156943E-2</v>
      </c>
      <c r="L8">
        <v>3.6369560855514599E-2</v>
      </c>
      <c r="M8" s="1">
        <f>1000*(E8/27)/(D8/40)</f>
        <v>1.1814543506956305</v>
      </c>
      <c r="N8" s="5">
        <f>10^6*G8/(2.5*D8)</f>
        <v>653.54689338444598</v>
      </c>
      <c r="O8" s="5">
        <f>H8*10^6/(2.5*D8)</f>
        <v>2064.6183626219304</v>
      </c>
      <c r="P8" s="5">
        <f>F8*10^6/(2.5*D8)</f>
        <v>1746.8971799445856</v>
      </c>
      <c r="Q8" s="1">
        <f>1000*(G8/56)/(D8/40)</f>
        <v>1.1670480239007965</v>
      </c>
      <c r="R8" s="1">
        <f>1000*(H8/55)/(D8/40)</f>
        <v>3.7538515684035101</v>
      </c>
      <c r="S8" s="1">
        <f>O8/P8</f>
        <v>1.1818774375074688</v>
      </c>
      <c r="T8" s="12">
        <f>1000*I8/24/(D8/40)</f>
        <v>8.5523652281727216</v>
      </c>
      <c r="U8" s="5">
        <f>1000*(F8/87.62)/(D8/40 +I8/24)</f>
        <v>1.9768132469341735</v>
      </c>
      <c r="V8" s="4">
        <f>1000*(L8/7)/(D8/40)</f>
        <v>9.8600439343906334</v>
      </c>
      <c r="X8" t="s">
        <v>29</v>
      </c>
      <c r="Y8">
        <v>0.7873827554564623</v>
      </c>
      <c r="Z8" s="1">
        <v>-7.8706899339980891</v>
      </c>
      <c r="AA8">
        <f>V8/U8</f>
        <v>4.9878479667629252</v>
      </c>
      <c r="AB8" s="1">
        <v>21.514355751830902</v>
      </c>
      <c r="AC8">
        <v>0.4120226233746519</v>
      </c>
      <c r="AE8" s="5"/>
      <c r="AF8">
        <f>V8/T8</f>
        <v>1.1529025797343442</v>
      </c>
      <c r="AG8">
        <f>Q8/R8</f>
        <v>0.31089349235967123</v>
      </c>
    </row>
    <row r="9" spans="1:33" x14ac:dyDescent="0.25">
      <c r="A9" s="2" t="s">
        <v>77</v>
      </c>
      <c r="B9" s="2">
        <v>384.86</v>
      </c>
      <c r="D9">
        <v>53.209699999999998</v>
      </c>
      <c r="E9">
        <v>1.0962E-2</v>
      </c>
      <c r="F9">
        <v>8.8970999999999995E-2</v>
      </c>
      <c r="G9">
        <v>2.0370000000000002E-3</v>
      </c>
      <c r="H9">
        <v>9.0034000000000003E-2</v>
      </c>
      <c r="I9">
        <v>6.3919000000000004E-2</v>
      </c>
      <c r="J9" s="7">
        <v>0.37003301561511065</v>
      </c>
      <c r="K9" s="7">
        <f>J9/D9</f>
        <v>6.9542398400124538E-3</v>
      </c>
      <c r="L9">
        <v>0.14995923124129401</v>
      </c>
      <c r="M9">
        <f>1000*(E9/27)/(D9/40)</f>
        <v>0.30520750915716499</v>
      </c>
      <c r="N9" s="5">
        <f>10^6*G9/(2.5*D9)</f>
        <v>15.312997442195693</v>
      </c>
      <c r="O9" s="5">
        <f>H9*10^6/(2.5*D9)</f>
        <v>676.82396254818207</v>
      </c>
      <c r="P9" s="5">
        <f>F9*10^6/(2.5*D9)</f>
        <v>668.83293835522477</v>
      </c>
      <c r="Q9" s="12">
        <f>1000*(G9/56)/(D9/40)</f>
        <v>2.7344638289635164E-2</v>
      </c>
      <c r="R9" s="1">
        <f>1000*(H9/55)/(D9/40)</f>
        <v>1.2305890228148766</v>
      </c>
      <c r="S9" s="5">
        <f>O9/P9</f>
        <v>1.0119477132998393</v>
      </c>
      <c r="T9" s="4">
        <f>1000*I9/24/(D9/40)</f>
        <v>2.0021098909910537</v>
      </c>
      <c r="U9" s="4">
        <f>1000*(F9/87.62)/(D9/40 +I9/24)</f>
        <v>0.76180841923809861</v>
      </c>
      <c r="V9" s="4">
        <f>1000*(L9/7)/(D9/40)</f>
        <v>16.10439248496786</v>
      </c>
      <c r="W9" s="4">
        <v>16.10439248496786</v>
      </c>
      <c r="Y9">
        <v>1.3</v>
      </c>
      <c r="Z9">
        <v>-6.85</v>
      </c>
      <c r="AA9">
        <f>V9/U9</f>
        <v>21.139688244813858</v>
      </c>
      <c r="AB9">
        <v>25.4565900750476</v>
      </c>
      <c r="AC9">
        <v>3.7850900146815497E-2</v>
      </c>
      <c r="AD9">
        <v>25.4565900750476</v>
      </c>
      <c r="AF9">
        <f>V9/T9</f>
        <v>8.0437105662547381</v>
      </c>
      <c r="AG9">
        <f>Q9/R9</f>
        <v>2.2220772152742298E-2</v>
      </c>
    </row>
    <row r="10" spans="1:33" x14ac:dyDescent="0.25">
      <c r="A10" s="2" t="s">
        <v>71</v>
      </c>
      <c r="D10">
        <v>6.4283799999999998</v>
      </c>
      <c r="E10">
        <v>3.2399999999999998E-3</v>
      </c>
      <c r="F10">
        <v>1.0815E-2</v>
      </c>
      <c r="G10">
        <v>3.0929999999999998E-3</v>
      </c>
      <c r="H10">
        <v>9.4889999999999992E-3</v>
      </c>
      <c r="I10">
        <v>2.4721E-2</v>
      </c>
      <c r="J10" s="7">
        <v>0.27594701442484815</v>
      </c>
      <c r="K10" s="7">
        <f>J10/D10</f>
        <v>4.2926369384642497E-2</v>
      </c>
      <c r="L10">
        <v>1.6550519995338901E-2</v>
      </c>
      <c r="M10">
        <f>1000*(E10/27)/(D10/40)</f>
        <v>0.74668890140284172</v>
      </c>
      <c r="N10" s="5">
        <f>10^6*G10/(2.5*D10)</f>
        <v>192.45906433658246</v>
      </c>
      <c r="O10" s="5">
        <f>H10*10^6/(2.5*D10)</f>
        <v>590.44424878429709</v>
      </c>
      <c r="P10" s="5">
        <f>F10*10^6/(2.5*D10)</f>
        <v>672.9533723893112</v>
      </c>
      <c r="Q10" s="12">
        <f>1000*(G10/56)/(D10/40)</f>
        <v>0.34367690060104011</v>
      </c>
      <c r="R10" s="1">
        <f>1000*(H10/55)/(D10/40)</f>
        <v>1.0735349977896311</v>
      </c>
      <c r="S10" s="5">
        <f>O10/P10</f>
        <v>0.87739251040221899</v>
      </c>
      <c r="T10" s="12">
        <f>1000*I10/24/(D10/40)</f>
        <v>6.4093390040207128</v>
      </c>
      <c r="U10" s="4">
        <f>1000*(F10/87.62)/(D10/40 +I10/24)</f>
        <v>0.76314500651592787</v>
      </c>
      <c r="V10" s="4">
        <f>1000*(L10/7)/(D10/40)</f>
        <v>14.712011420196868</v>
      </c>
      <c r="W10" s="4">
        <v>14.712011420196868</v>
      </c>
      <c r="AA10">
        <f>V10/U10</f>
        <v>19.278133637227448</v>
      </c>
      <c r="AB10" s="7"/>
      <c r="AC10" s="7"/>
      <c r="AD10" s="7"/>
      <c r="AF10">
        <f>V10/T10</f>
        <v>2.2954022889049424</v>
      </c>
      <c r="AG10">
        <f>Q10/R10</f>
        <v>0.32013572106047605</v>
      </c>
    </row>
    <row r="11" spans="1:33" x14ac:dyDescent="0.25">
      <c r="A11" s="13" t="s">
        <v>74</v>
      </c>
      <c r="B11" s="2">
        <v>384.98</v>
      </c>
      <c r="D11">
        <v>35.359900000000003</v>
      </c>
      <c r="E11">
        <v>8.5140000000000007E-3</v>
      </c>
      <c r="F11">
        <v>8.2660999999999998E-2</v>
      </c>
      <c r="G11">
        <v>4.2550000000000001E-3</v>
      </c>
      <c r="H11">
        <v>6.8987999999999994E-2</v>
      </c>
      <c r="I11">
        <v>0.14579300000000001</v>
      </c>
      <c r="J11" s="7">
        <v>0.38867101521835645</v>
      </c>
      <c r="K11" s="7">
        <f>J11/D11</f>
        <v>1.0991858439032814E-2</v>
      </c>
      <c r="L11">
        <v>0.147877093822705</v>
      </c>
      <c r="M11">
        <f>1000*(E11/27)/(D11/40)</f>
        <v>0.35671292433896401</v>
      </c>
      <c r="N11" s="5">
        <f>10^6*G11/(2.5*D11)</f>
        <v>48.133620287387686</v>
      </c>
      <c r="O11" s="5">
        <f>H11*10^6/(2.5*D11)</f>
        <v>780.40944685929526</v>
      </c>
      <c r="P11" s="5">
        <f>F11*10^6/(2.5*D11)</f>
        <v>935.08182998255074</v>
      </c>
      <c r="Q11" s="12">
        <f>1000*(G11/56)/(D11/40)</f>
        <v>8.5952893370335154E-2</v>
      </c>
      <c r="R11" s="1">
        <f>1000*(H11/55)/(D11/40)</f>
        <v>1.4189262670169003</v>
      </c>
      <c r="S11" s="5">
        <f>O11/P11</f>
        <v>0.83458946782642351</v>
      </c>
      <c r="T11" s="12">
        <f>1000*I11/24/(D11/40)</f>
        <v>6.8718614400304672</v>
      </c>
      <c r="U11" s="4">
        <f>1000*(F11/87.62)/(D11/40 +I11/24)</f>
        <v>1.0599177502002917</v>
      </c>
      <c r="V11" s="4">
        <f>1000*(L11/7)/(D11/40)</f>
        <v>23.897464775103188</v>
      </c>
      <c r="W11" s="12">
        <v>23.897464775103199</v>
      </c>
      <c r="AA11">
        <f>V11/U11</f>
        <v>22.546527568377176</v>
      </c>
      <c r="AB11">
        <v>22.953282744407598</v>
      </c>
      <c r="AC11">
        <v>0.33445723044373099</v>
      </c>
      <c r="AD11">
        <v>22.953282744407598</v>
      </c>
      <c r="AF11">
        <f>V11/T11</f>
        <v>3.4775824547180094</v>
      </c>
      <c r="AG11">
        <f>Q11/R11</f>
        <v>6.057601114893689E-2</v>
      </c>
    </row>
    <row r="12" spans="1:33" x14ac:dyDescent="0.25">
      <c r="A12" s="2">
        <v>2</v>
      </c>
      <c r="B12">
        <f>AVERAGE(374,363)</f>
        <v>368.5</v>
      </c>
      <c r="C12">
        <f>_xlfn.STDEV.P(374,363)</f>
        <v>5.5</v>
      </c>
      <c r="D12" s="1">
        <v>67.603499999999997</v>
      </c>
      <c r="E12">
        <v>4.5225000000000001E-2</v>
      </c>
      <c r="F12">
        <v>0.29249000000000003</v>
      </c>
      <c r="G12">
        <v>9.6051999999999998E-2</v>
      </c>
      <c r="H12">
        <v>0.223187</v>
      </c>
      <c r="I12">
        <v>0.31892300000000001</v>
      </c>
      <c r="J12">
        <v>0.44276199999999999</v>
      </c>
      <c r="K12">
        <f>J12/D12</f>
        <v>6.5493946319347372E-3</v>
      </c>
      <c r="L12">
        <v>0.11450063013470201</v>
      </c>
      <c r="M12" s="1">
        <f>1000*(E12/27)/(D12/40)</f>
        <v>0.99107294740656926</v>
      </c>
      <c r="N12" s="5">
        <f>10^6*G12/(2.5*D12)</f>
        <v>568.32560444355693</v>
      </c>
      <c r="O12" s="5">
        <f>H12*10^6/(2.5*D12)</f>
        <v>1320.5647636586864</v>
      </c>
      <c r="P12" s="5">
        <f>F12*10^6/(2.5*D12)</f>
        <v>1730.6204560414772</v>
      </c>
      <c r="Q12" s="1">
        <f>1000*(G12/56)/(D12/40)</f>
        <v>1.0148671507920659</v>
      </c>
      <c r="R12" s="1">
        <f>1000*(H12/55)/(D12/40)</f>
        <v>2.4010268430157935</v>
      </c>
      <c r="S12">
        <f>O12/P12</f>
        <v>0.76305856610482414</v>
      </c>
      <c r="T12" s="12">
        <f>1000*I12/24/(D12/40)</f>
        <v>7.8625860100931657</v>
      </c>
      <c r="U12" s="5">
        <f>1000*(F12/87.62)/(D12/40 +I12/24)</f>
        <v>1.9597346001188831</v>
      </c>
      <c r="V12" s="4">
        <f>1000*(L12/7)/(D12/40)</f>
        <v>9.6783349243077659</v>
      </c>
      <c r="X12" t="s">
        <v>29</v>
      </c>
      <c r="Y12">
        <v>0.29406588981935128</v>
      </c>
      <c r="Z12" s="1">
        <v>-7.6766859608817715</v>
      </c>
      <c r="AA12">
        <f>V12/U12</f>
        <v>4.9385947075285861</v>
      </c>
      <c r="AB12">
        <v>27.415610551552501</v>
      </c>
      <c r="AC12">
        <v>1.1235307419238012</v>
      </c>
      <c r="AF12">
        <f>V12/T12</f>
        <v>1.2309353324572516</v>
      </c>
      <c r="AG12">
        <f>Q12/R12</f>
        <v>0.42268046846046459</v>
      </c>
    </row>
    <row r="13" spans="1:33" x14ac:dyDescent="0.25">
      <c r="A13" s="13" t="s">
        <v>73</v>
      </c>
      <c r="B13" s="2">
        <v>385</v>
      </c>
      <c r="D13">
        <v>28.235600000000002</v>
      </c>
      <c r="E13">
        <v>4.8919999999999996E-3</v>
      </c>
      <c r="F13">
        <v>6.4436999999999994E-2</v>
      </c>
      <c r="G13">
        <v>2.4650000000000002E-3</v>
      </c>
      <c r="H13">
        <v>4.6411000000000001E-2</v>
      </c>
      <c r="I13">
        <v>0.117946</v>
      </c>
      <c r="J13" s="7">
        <v>0.3662050463352195</v>
      </c>
      <c r="K13" s="7">
        <f>J13/D13</f>
        <v>1.2969621553472194E-2</v>
      </c>
      <c r="L13">
        <v>0.13362291047637201</v>
      </c>
      <c r="M13">
        <f>1000*(E13/27)/(D13/40)</f>
        <v>0.25667623168650239</v>
      </c>
      <c r="N13" s="5">
        <f>10^6*G13/(2.5*D13)</f>
        <v>34.920455028403858</v>
      </c>
      <c r="O13" s="5">
        <f>H13*10^6/(2.5*D13)</f>
        <v>657.48204394452398</v>
      </c>
      <c r="P13" s="5">
        <f>F13*10^6/(2.5*D13)</f>
        <v>912.84761081754937</v>
      </c>
      <c r="Q13" s="12">
        <f>1000*(G13/56)/(D13/40)</f>
        <v>6.2357955407864041E-2</v>
      </c>
      <c r="R13" s="1">
        <f>1000*(H13/55)/(D13/40)</f>
        <v>1.1954218980809528</v>
      </c>
      <c r="S13" s="5">
        <f>O13/P13</f>
        <v>0.72025389139779949</v>
      </c>
      <c r="T13" s="12">
        <f>1000*I13/24/(D13/40)</f>
        <v>6.962014855950172</v>
      </c>
      <c r="U13" s="4">
        <f>1000*(F13/87.62)/(D13/40 +I13/24)</f>
        <v>1.0346225652674776</v>
      </c>
      <c r="V13" s="4">
        <f>1000*(L13/7)/(D13/40)</f>
        <v>27.042438922367911</v>
      </c>
      <c r="W13" s="12">
        <v>27.042438922367911</v>
      </c>
      <c r="Y13">
        <v>1.85</v>
      </c>
      <c r="Z13">
        <v>-5.96</v>
      </c>
      <c r="AA13">
        <f>V13/U13</f>
        <v>26.137491903027183</v>
      </c>
      <c r="AB13">
        <v>23.580312813619599</v>
      </c>
      <c r="AC13">
        <v>0.32147192268202102</v>
      </c>
      <c r="AD13">
        <v>23.580312813619599</v>
      </c>
      <c r="AF13">
        <f>V13/T13</f>
        <v>3.8842834268381021</v>
      </c>
      <c r="AG13">
        <f>Q13/R13</f>
        <v>5.2163972826639003E-2</v>
      </c>
    </row>
    <row r="14" spans="1:33" x14ac:dyDescent="0.25">
      <c r="A14" s="13" t="s">
        <v>72</v>
      </c>
      <c r="B14" s="2">
        <v>385.16</v>
      </c>
      <c r="D14">
        <v>51.125</v>
      </c>
      <c r="E14">
        <v>1.0448000000000001E-2</v>
      </c>
      <c r="F14">
        <v>0.100158</v>
      </c>
      <c r="G14">
        <v>1.1651999999999999E-2</v>
      </c>
      <c r="H14">
        <v>5.9948000000000001E-2</v>
      </c>
      <c r="I14">
        <v>0.25378400000000001</v>
      </c>
      <c r="J14" s="7">
        <v>0.42226027073749045</v>
      </c>
      <c r="K14" s="7">
        <f>J14/D14</f>
        <v>8.2593695987773202E-3</v>
      </c>
      <c r="L14">
        <v>0.21352682915426499</v>
      </c>
      <c r="M14">
        <f>1000*(E14/27)/(D14/40)</f>
        <v>0.30275830843068008</v>
      </c>
      <c r="N14" s="5">
        <f>10^6*G14/(2.5*D14)</f>
        <v>91.164792176039114</v>
      </c>
      <c r="O14" s="5">
        <f>H14*10^6/(2.5*D14)</f>
        <v>469.03080684596574</v>
      </c>
      <c r="P14" s="5">
        <f>F14*10^6/(2.5*D14)</f>
        <v>783.63227383863079</v>
      </c>
      <c r="Q14" s="12">
        <f>1000*(G14/56)/(D14/40)</f>
        <v>0.16279427174292699</v>
      </c>
      <c r="R14" s="1">
        <f>1000*(H14/55)/(D14/40)</f>
        <v>0.85278328517448332</v>
      </c>
      <c r="S14" s="5">
        <f>O14/P14</f>
        <v>0.59853431578106586</v>
      </c>
      <c r="T14" s="12">
        <f>1000*I14/24/(D14/40)</f>
        <v>8.273317033414834</v>
      </c>
      <c r="U14" s="4">
        <f>1000*(F14/87.62)/(D14/40 +I14/24)</f>
        <v>0.88701464661371976</v>
      </c>
      <c r="V14" s="4">
        <f>1000*(L14/7)/(D14/40)</f>
        <v>23.86607940250255</v>
      </c>
      <c r="W14" s="12">
        <v>23.86607940250255</v>
      </c>
      <c r="Y14">
        <v>1.5</v>
      </c>
      <c r="Z14">
        <v>-5.37</v>
      </c>
      <c r="AA14">
        <f>V14/U14</f>
        <v>26.906071386322704</v>
      </c>
      <c r="AB14">
        <v>22.282688343685301</v>
      </c>
      <c r="AC14">
        <v>1.3959733029150283</v>
      </c>
      <c r="AD14">
        <v>22.282688343685301</v>
      </c>
      <c r="AF14">
        <f>V14/T14</f>
        <v>2.8847050470942439</v>
      </c>
      <c r="AG14">
        <f>Q14/R14</f>
        <v>0.19089758743291801</v>
      </c>
    </row>
    <row r="15" spans="1:33" x14ac:dyDescent="0.25">
      <c r="A15" s="2">
        <v>8</v>
      </c>
      <c r="B15">
        <f>AVERAGE(374,363)</f>
        <v>368.5</v>
      </c>
      <c r="C15">
        <f>_xlfn.STDEV.P(374,363)</f>
        <v>5.5</v>
      </c>
      <c r="D15">
        <v>44.572099999999999</v>
      </c>
      <c r="E15">
        <v>1.5334E-2</v>
      </c>
      <c r="F15">
        <v>0.19226699999999999</v>
      </c>
      <c r="G15">
        <v>4.0495999999999997E-2</v>
      </c>
      <c r="H15">
        <v>0.114103</v>
      </c>
      <c r="I15">
        <v>0.22608400000000001</v>
      </c>
      <c r="J15">
        <v>0.42724899999999999</v>
      </c>
      <c r="K15">
        <f>J15/D15</f>
        <v>9.5855703455749227E-3</v>
      </c>
      <c r="L15">
        <v>6.8758699325828093E-2</v>
      </c>
      <c r="M15">
        <f>1000*(E15/27)/(D15/40)</f>
        <v>0.50966943529779929</v>
      </c>
      <c r="N15" s="5">
        <f>10^6*G15/(2.5*D15)</f>
        <v>363.42016642698013</v>
      </c>
      <c r="O15" s="5">
        <f>H15*10^6/(2.5*D15)</f>
        <v>1023.9858566233137</v>
      </c>
      <c r="P15" s="5">
        <f>F15*10^6/(2.5*D15)</f>
        <v>1725.4470846112254</v>
      </c>
      <c r="Q15" s="12">
        <f>1000*(G15/56)/(D15/40)</f>
        <v>0.64896458290532155</v>
      </c>
      <c r="R15" s="1">
        <f>1000*(H15/55)/(D15/40)</f>
        <v>1.8617924665878429</v>
      </c>
      <c r="S15">
        <f>O15/P15</f>
        <v>0.59346117638492302</v>
      </c>
      <c r="T15" s="12">
        <f>1000*I15/24/(D15/40)</f>
        <v>8.4538683765554392</v>
      </c>
      <c r="U15" s="4">
        <f>1000*(F15/87.62)/(D15/40 +I15/24)</f>
        <v>1.9527307263054345</v>
      </c>
      <c r="V15" s="4">
        <f>1000*(L15/7)/(D15/40)</f>
        <v>8.8150850709400324</v>
      </c>
      <c r="W15" s="4">
        <v>8.8150850709400324</v>
      </c>
      <c r="X15" t="s">
        <v>29</v>
      </c>
      <c r="Y15">
        <v>0.3709876526770482</v>
      </c>
      <c r="Z15" s="1">
        <v>-7.9870080190499131</v>
      </c>
      <c r="AA15">
        <f>V15/U15</f>
        <v>4.5142348364734177</v>
      </c>
      <c r="AB15">
        <v>27.825262507474964</v>
      </c>
      <c r="AC15">
        <v>0.34678132790434441</v>
      </c>
      <c r="AD15">
        <v>27.825262507474964</v>
      </c>
      <c r="AF15">
        <f>V15/T15</f>
        <v>1.0427279770981923</v>
      </c>
      <c r="AG15">
        <f>Q15/R15</f>
        <v>0.34856977592926691</v>
      </c>
    </row>
    <row r="16" spans="1:33" ht="16.5" customHeight="1" x14ac:dyDescent="0.25">
      <c r="M16">
        <f>STDEV(M1:M14)</f>
        <v>0.34124643794366344</v>
      </c>
      <c r="N16">
        <f>STDEV(N1:N14)</f>
        <v>394.20157448667334</v>
      </c>
      <c r="O16">
        <f>STDEV(O1:O14)</f>
        <v>742.48067239790237</v>
      </c>
      <c r="P16">
        <f>STDEV(P1:P14)</f>
        <v>454.75637756837608</v>
      </c>
      <c r="Q16">
        <f>STDEV(Q1:Q14)</f>
        <v>0.70393138301191727</v>
      </c>
      <c r="R16">
        <f>STDEV(R1:R14)</f>
        <v>1.2508622938852405</v>
      </c>
      <c r="S16">
        <f>STDEV(S1:S14)</f>
        <v>0.6753263454070042</v>
      </c>
      <c r="T16">
        <f>STDEV(T1:T14)</f>
        <v>3.4350498511412835</v>
      </c>
      <c r="U16">
        <f>STDEV(U1:U14)</f>
        <v>0.51413838054860717</v>
      </c>
    </row>
    <row r="17" spans="1:33" x14ac:dyDescent="0.25">
      <c r="A17" s="2">
        <v>11</v>
      </c>
      <c r="B17">
        <f>AVERAGE(374,363)</f>
        <v>368.5</v>
      </c>
      <c r="C17">
        <f>_xlfn.STDEV.P(374,363)</f>
        <v>5.5</v>
      </c>
      <c r="D17">
        <v>41.126100000000001</v>
      </c>
      <c r="E17">
        <v>1.2945E-2</v>
      </c>
      <c r="F17">
        <v>0.14888699999999999</v>
      </c>
      <c r="G17">
        <v>3.7471999999999998E-2</v>
      </c>
      <c r="H17">
        <v>7.7229999999999993E-2</v>
      </c>
      <c r="I17">
        <v>0.13503599999999999</v>
      </c>
      <c r="J17">
        <v>0.34282899999999999</v>
      </c>
      <c r="K17">
        <f>J17/D17</f>
        <v>8.3360445070162249E-3</v>
      </c>
      <c r="L17">
        <v>5.3598434661075098E-2</v>
      </c>
      <c r="M17">
        <f>1000*(E17/27)/(D17/40)</f>
        <v>0.46631647002214599</v>
      </c>
      <c r="N17" s="5">
        <f>10^6*G17/(2.5*D17)</f>
        <v>364.45955244966092</v>
      </c>
      <c r="O17" s="5">
        <f>H17*10^6/(2.5*D17)</f>
        <v>751.15316064494323</v>
      </c>
      <c r="P17" s="5">
        <f>F17*10^6/(2.5*D17)</f>
        <v>1448.1022999992704</v>
      </c>
      <c r="Q17" s="12">
        <f>1000*(G17/56)/(D17/40)</f>
        <v>0.65082062937439433</v>
      </c>
      <c r="R17" s="1">
        <f>1000*(H17/55)/(D17/40)</f>
        <v>1.3657330193544421</v>
      </c>
      <c r="S17">
        <f>O17/P17</f>
        <v>0.5187155359433665</v>
      </c>
      <c r="T17" s="12">
        <f>1000*I17/24/(D17/40)</f>
        <v>5.4724372114058957</v>
      </c>
      <c r="U17" s="4">
        <f>1000*(F17/87.62)/(D17/40 +I17/24)</f>
        <v>1.6437123741133637</v>
      </c>
      <c r="V17" s="4">
        <f>1000*(L17/7)/(D17/40)</f>
        <v>7.4472602432970234</v>
      </c>
      <c r="W17" s="4">
        <v>7.4472602432970234</v>
      </c>
      <c r="X17" s="1" t="s">
        <v>28</v>
      </c>
      <c r="Y17">
        <v>-0.15846355920228272</v>
      </c>
      <c r="Z17" s="1">
        <v>-8.3718535306809425</v>
      </c>
      <c r="AA17">
        <f>V17/U17</f>
        <v>4.5307563297466542</v>
      </c>
      <c r="AB17" s="1">
        <v>28.645530157138896</v>
      </c>
      <c r="AC17">
        <v>0.4397941898217072</v>
      </c>
      <c r="AD17">
        <v>28.6455301571389</v>
      </c>
      <c r="AE17" s="1"/>
      <c r="AF17">
        <f>V17/T17</f>
        <v>1.3608671887134884</v>
      </c>
      <c r="AG17">
        <f>Q17/R17</f>
        <v>0.47653576515417762</v>
      </c>
    </row>
    <row r="18" spans="1:33" x14ac:dyDescent="0.25">
      <c r="A18" s="13" t="s">
        <v>25</v>
      </c>
      <c r="B18" s="2">
        <v>381.65</v>
      </c>
      <c r="C18">
        <v>0.1</v>
      </c>
      <c r="D18">
        <v>28.776399999999999</v>
      </c>
      <c r="E18">
        <v>9.7129999999999994E-3</v>
      </c>
      <c r="F18">
        <v>7.7552999999999997E-2</v>
      </c>
      <c r="G18">
        <v>1.4319999999999999E-2</v>
      </c>
      <c r="H18">
        <v>3.6512999999999997E-2</v>
      </c>
      <c r="I18">
        <v>0.14449899999999999</v>
      </c>
      <c r="J18">
        <v>6.4645999999999995E-2</v>
      </c>
      <c r="K18">
        <f>J18/D18</f>
        <v>2.2464936545224558E-3</v>
      </c>
      <c r="L18">
        <v>0.150156927440315</v>
      </c>
      <c r="M18">
        <f>1000*(E18/27)/(D18/40)</f>
        <v>0.5000496806282102</v>
      </c>
      <c r="N18" s="5">
        <f>10^6*G18/(2.5*D18)</f>
        <v>199.05200094521899</v>
      </c>
      <c r="O18" s="5">
        <f>H18*10^6/(2.5*D18)</f>
        <v>507.54090157212158</v>
      </c>
      <c r="P18" s="5">
        <f>F18*10^6/(2.5*D18)</f>
        <v>1078.0083679681961</v>
      </c>
      <c r="Q18" s="12">
        <f>1000*(G18/56)/(D18/40)</f>
        <v>0.35545000168789109</v>
      </c>
      <c r="R18" s="1">
        <f>1000*(H18/55)/(D18/40)</f>
        <v>0.92280163922203917</v>
      </c>
      <c r="S18">
        <f>O18/P18</f>
        <v>0.47081350818150169</v>
      </c>
      <c r="T18" s="12">
        <f>1000*I18/24/(D18/40)</f>
        <v>8.3690686349462293</v>
      </c>
      <c r="U18" s="4">
        <f>1000*(F18/87.62)/(D18/40 +I18/24)</f>
        <v>1.2201110709915304</v>
      </c>
      <c r="V18" s="4">
        <f>1000*(L18/7)/(D18/40)</f>
        <v>29.817474922965644</v>
      </c>
      <c r="W18" s="12">
        <v>29.817474922965644</v>
      </c>
      <c r="X18" t="s">
        <v>29</v>
      </c>
      <c r="Y18">
        <v>1.1061250708859318</v>
      </c>
      <c r="Z18">
        <v>-5.4012034742699662</v>
      </c>
      <c r="AA18">
        <f>V18/U18</f>
        <v>24.438328306237153</v>
      </c>
      <c r="AB18">
        <v>22.56313406764265</v>
      </c>
      <c r="AC18">
        <v>0.50329250283670035</v>
      </c>
      <c r="AD18">
        <v>22.56313406764265</v>
      </c>
      <c r="AF18">
        <f>V18/T18</f>
        <v>3.5628187823025566</v>
      </c>
      <c r="AG18">
        <f>Q18/R18</f>
        <v>0.38518570685196279</v>
      </c>
    </row>
    <row r="19" spans="1:33" x14ac:dyDescent="0.25">
      <c r="A19" s="13" t="s">
        <v>75</v>
      </c>
      <c r="B19" s="2">
        <v>384.96</v>
      </c>
      <c r="D19">
        <v>39.696300000000001</v>
      </c>
      <c r="E19">
        <v>1.1995E-2</v>
      </c>
      <c r="F19">
        <v>8.8472999999999996E-2</v>
      </c>
      <c r="G19">
        <v>5.4799999999999996E-3</v>
      </c>
      <c r="H19">
        <v>4.0687000000000001E-2</v>
      </c>
      <c r="I19">
        <v>0.13991999999999999</v>
      </c>
      <c r="J19" s="7">
        <v>0.39578236144305162</v>
      </c>
      <c r="K19" s="7">
        <f>J19/D19</f>
        <v>9.9702582216239701E-3</v>
      </c>
      <c r="L19">
        <v>0.173633969082512</v>
      </c>
      <c r="M19">
        <f>1000*(E19/27)/(D19/40)</f>
        <v>0.4476581034093951</v>
      </c>
      <c r="N19" s="5">
        <f>10^6*G19/(2.5*D19)</f>
        <v>55.219252172116796</v>
      </c>
      <c r="O19" s="5">
        <f>H19*10^6/(2.5*D19)</f>
        <v>409.98279436622556</v>
      </c>
      <c r="P19" s="5">
        <f>F19*10^6/(2.5*D19)</f>
        <v>891.49870390943227</v>
      </c>
      <c r="Q19" s="12">
        <f>1000*(G19/56)/(D19/40)</f>
        <v>9.8605807450208555E-2</v>
      </c>
      <c r="R19" s="1">
        <f>1000*(H19/55)/(D19/40)</f>
        <v>0.74542326248404656</v>
      </c>
      <c r="S19" s="5">
        <f>O19/P19</f>
        <v>0.45988041549399256</v>
      </c>
      <c r="T19" s="12">
        <f>1000*I19/24/(D19/40)</f>
        <v>5.874602922690527</v>
      </c>
      <c r="U19" s="4">
        <f>1000*(F19/87.62)/(D19/40 +I19/24)</f>
        <v>1.0115180207809713</v>
      </c>
      <c r="V19" s="4">
        <f>1000*(L19/7)/(D19/40)</f>
        <v>24.994624411920647</v>
      </c>
      <c r="W19" s="12">
        <v>24.994624411920647</v>
      </c>
      <c r="Y19">
        <v>1.55</v>
      </c>
      <c r="Z19">
        <v>-5.84</v>
      </c>
      <c r="AA19">
        <f>V19/U19</f>
        <v>24.710013957658248</v>
      </c>
      <c r="AB19">
        <v>21.143178764617701</v>
      </c>
      <c r="AC19">
        <v>0.27010046558748602</v>
      </c>
      <c r="AD19">
        <v>21.143178764617701</v>
      </c>
      <c r="AF19">
        <f>V19/T19</f>
        <v>4.2546917197381031</v>
      </c>
      <c r="AG19">
        <f>Q19/R19</f>
        <v>0.13228163435846477</v>
      </c>
    </row>
    <row r="20" spans="1:33" x14ac:dyDescent="0.25">
      <c r="A20" s="2">
        <v>12.2</v>
      </c>
      <c r="B20">
        <f>AVERAGE(388.1,382.5)</f>
        <v>385.3</v>
      </c>
      <c r="C20">
        <f>_xlfn.STDEV.P(388.1,382.5)</f>
        <v>2.8000000000000114</v>
      </c>
      <c r="D20" s="1">
        <v>66.6143</v>
      </c>
      <c r="E20">
        <v>1.7291000000000001E-2</v>
      </c>
      <c r="F20">
        <v>4.8723000000000002E-2</v>
      </c>
      <c r="G20">
        <v>4.0349999999999997E-2</v>
      </c>
      <c r="H20">
        <v>2.2217000000000001E-2</v>
      </c>
      <c r="I20">
        <v>0.25509100000000001</v>
      </c>
      <c r="J20">
        <v>0.41828799999999999</v>
      </c>
      <c r="K20">
        <f>J20/D20</f>
        <v>6.2792523527230642E-3</v>
      </c>
      <c r="L20">
        <v>4.2267745521100103E-2</v>
      </c>
      <c r="M20">
        <f>1000*(E20/27)/(D20/40)</f>
        <v>0.38454650572469118</v>
      </c>
      <c r="N20" s="5">
        <f>10^6*G20/(2.5*D20)</f>
        <v>242.29031904561032</v>
      </c>
      <c r="O20" s="5">
        <f>H20*10^6/(2.5*D20)</f>
        <v>133.40679103435747</v>
      </c>
      <c r="P20" s="5">
        <f>F20*10^6/(2.5*D20)</f>
        <v>292.56781201633885</v>
      </c>
      <c r="Q20" s="12">
        <f>1000*(G20/56)/(D20/40)</f>
        <v>0.43266128401001841</v>
      </c>
      <c r="R20" s="5">
        <f>1000*(H20/55)/(D20/40)</f>
        <v>0.24255780188064999</v>
      </c>
      <c r="S20">
        <f>O20/P20</f>
        <v>0.45598587935882429</v>
      </c>
      <c r="T20" s="12">
        <f>1000*I20/24/(D20/40)</f>
        <v>6.382288287449791</v>
      </c>
      <c r="U20" s="1">
        <f>1000*(F20/87.62)/(D20/40 +I20/24)</f>
        <v>0.33178772159347919</v>
      </c>
      <c r="V20" s="4">
        <f>1000*(L20/7)/(D20/40)</f>
        <v>3.6257976801720697</v>
      </c>
      <c r="W20" s="4">
        <v>3.6257976801720697</v>
      </c>
      <c r="X20" s="1" t="s">
        <v>28</v>
      </c>
      <c r="Y20">
        <v>1.5996579714888082</v>
      </c>
      <c r="Z20" s="1">
        <v>-7.6450644496490154</v>
      </c>
      <c r="AA20">
        <f>V20/U20</f>
        <v>10.928064675686086</v>
      </c>
      <c r="AB20" s="1">
        <v>32.496685744566648</v>
      </c>
      <c r="AC20">
        <v>0.21996413262230163</v>
      </c>
      <c r="AD20">
        <v>32.496685744566648</v>
      </c>
      <c r="AE20" s="1"/>
      <c r="AF20">
        <f>V20/T20</f>
        <v>0.56810308730520398</v>
      </c>
      <c r="AG20">
        <f>Q20/R20</f>
        <v>1.7837450729492856</v>
      </c>
    </row>
    <row r="21" spans="1:33" x14ac:dyDescent="0.25">
      <c r="A21" s="2">
        <v>5</v>
      </c>
      <c r="B21">
        <f>AVERAGE(388.1,382.5)</f>
        <v>385.3</v>
      </c>
      <c r="C21">
        <f>_xlfn.STDEV.P(388.1,382.5)</f>
        <v>2.8000000000000114</v>
      </c>
      <c r="D21">
        <v>22.4055</v>
      </c>
      <c r="E21">
        <v>9.1470000000000006E-3</v>
      </c>
      <c r="F21">
        <v>2.0230000000000001E-2</v>
      </c>
      <c r="G21">
        <v>1.4737999999999999E-2</v>
      </c>
      <c r="H21">
        <v>8.6730000000000002E-3</v>
      </c>
      <c r="I21">
        <v>0.111376</v>
      </c>
      <c r="J21">
        <v>0.15060599999999999</v>
      </c>
      <c r="K21">
        <f>J21/D21</f>
        <v>6.7218316931110661E-3</v>
      </c>
      <c r="L21">
        <v>1.8675886281469802E-2</v>
      </c>
      <c r="M21">
        <f>1000*(E21/27)/(D21/40)</f>
        <v>0.60481181455942123</v>
      </c>
      <c r="N21" s="5">
        <f>10^6*G21/(2.5*D21)</f>
        <v>263.11396755260984</v>
      </c>
      <c r="O21" s="5">
        <f>H21*10^6/(2.5*D21)</f>
        <v>154.83698199102898</v>
      </c>
      <c r="P21" s="5">
        <f>F21*10^6/(2.5*D21)</f>
        <v>361.16132199683113</v>
      </c>
      <c r="Q21" s="12">
        <f>1000*(G21/56)/(D21/40)</f>
        <v>0.4698463706296605</v>
      </c>
      <c r="R21" s="5">
        <f>1000*(H21/55)/(D21/40)</f>
        <v>0.28152178543823458</v>
      </c>
      <c r="S21">
        <f>O21/P21</f>
        <v>0.42871972318339097</v>
      </c>
      <c r="T21" s="12">
        <f>1000*I21/24/(D21/40)</f>
        <v>8.2848705303013421</v>
      </c>
      <c r="U21" s="5">
        <f>1000*(F21/87.62)/(D21/40 +I21/24)</f>
        <v>0.40880362165229833</v>
      </c>
      <c r="V21" s="4">
        <f>1000*(L21/7)/(D21/40)</f>
        <v>4.7630871964395993</v>
      </c>
      <c r="W21" s="4">
        <v>4.7630871964395993</v>
      </c>
      <c r="X21" t="s">
        <v>30</v>
      </c>
      <c r="AA21">
        <f>V21/U21</f>
        <v>11.651284245448222</v>
      </c>
      <c r="AB21">
        <v>37.098075570725101</v>
      </c>
      <c r="AC21">
        <v>0.15731156524180245</v>
      </c>
      <c r="AD21">
        <v>37.098075570725101</v>
      </c>
      <c r="AF21">
        <f>V21/T21</f>
        <v>0.57491389624242606</v>
      </c>
      <c r="AG21">
        <f>Q21/R21</f>
        <v>1.6689520844657475</v>
      </c>
    </row>
    <row r="22" spans="1:33" x14ac:dyDescent="0.25">
      <c r="A22" s="2" t="s">
        <v>68</v>
      </c>
      <c r="B22" s="2">
        <v>385.7</v>
      </c>
      <c r="D22">
        <v>7.3505700000000003</v>
      </c>
      <c r="E22">
        <v>1.9810000000000001E-3</v>
      </c>
      <c r="F22">
        <v>1.1403999999999999E-2</v>
      </c>
      <c r="G22" t="s">
        <v>83</v>
      </c>
      <c r="H22">
        <v>4.7169999999999998E-3</v>
      </c>
      <c r="I22">
        <v>2.3297999999999999E-2</v>
      </c>
      <c r="J22" s="7">
        <v>0.28204096959162661</v>
      </c>
      <c r="K22" s="7">
        <f>J22/D22</f>
        <v>3.836994540445525E-2</v>
      </c>
      <c r="L22">
        <v>1.37754681335952E-2</v>
      </c>
      <c r="M22">
        <f>1000*(E22/27)/(D22/40)</f>
        <v>0.39926356933065249</v>
      </c>
      <c r="N22" s="5" t="e">
        <f>10^6*G22/(2.5*D22)</f>
        <v>#VALUE!</v>
      </c>
      <c r="O22" s="5">
        <f>H22*10^6/(2.5*D22)</f>
        <v>256.6875766097051</v>
      </c>
      <c r="P22" s="5">
        <f>F22*10^6/(2.5*D22)</f>
        <v>620.57772390440471</v>
      </c>
      <c r="Q22" s="5"/>
      <c r="R22" s="5">
        <f>1000*(H22/55)/(D22/40)</f>
        <v>0.46670468474491827</v>
      </c>
      <c r="S22" s="5">
        <f>O22/P22</f>
        <v>0.41362679761487198</v>
      </c>
      <c r="T22" s="12">
        <f>1000*I22/24/(D22/40)</f>
        <v>5.2825835275359587</v>
      </c>
      <c r="U22" s="4">
        <f>1000*(F22/87.62)/(D22/40 +I22/24)</f>
        <v>0.70453857211839743</v>
      </c>
      <c r="V22" s="4">
        <f>1000*(L22/7)/(D22/40)</f>
        <v>10.708960089272143</v>
      </c>
      <c r="W22" s="4">
        <v>10.708960089272143</v>
      </c>
      <c r="AA22">
        <f>V22/U22</f>
        <v>15.199962802707281</v>
      </c>
      <c r="AB22">
        <v>24.6287006396382</v>
      </c>
      <c r="AC22">
        <v>0.22742635070469333</v>
      </c>
      <c r="AD22">
        <v>24.6287006396382</v>
      </c>
      <c r="AE22">
        <v>24.6287006396382</v>
      </c>
      <c r="AF22">
        <f>V22/T22</f>
        <v>2.0272202102343844</v>
      </c>
      <c r="AG22">
        <f>Q22/R22</f>
        <v>0</v>
      </c>
    </row>
    <row r="23" spans="1:33" x14ac:dyDescent="0.25">
      <c r="A23" s="2">
        <v>6</v>
      </c>
      <c r="B23">
        <f>AVERAGE(388.1,382.5)</f>
        <v>385.3</v>
      </c>
      <c r="C23">
        <f>_xlfn.STDEV.P(388.1,382.5)</f>
        <v>2.8000000000000114</v>
      </c>
      <c r="D23">
        <v>42.558799999999998</v>
      </c>
      <c r="E23">
        <v>2.6016999999999998E-2</v>
      </c>
      <c r="F23">
        <v>3.9253999999999997E-2</v>
      </c>
      <c r="G23">
        <v>3.4015999999999998E-2</v>
      </c>
      <c r="H23">
        <v>1.4818E-2</v>
      </c>
      <c r="I23">
        <v>0.202843</v>
      </c>
      <c r="J23">
        <v>0.25434499999999999</v>
      </c>
      <c r="K23">
        <f>J23/D23</f>
        <v>5.9763198210475857E-3</v>
      </c>
      <c r="L23">
        <v>3.3006596675391998E-2</v>
      </c>
      <c r="M23" s="1">
        <f>1000*(E23/27)/(D23/40)</f>
        <v>0.90565767135595232</v>
      </c>
      <c r="N23" s="5">
        <f>10^6*G23/(2.5*D23)</f>
        <v>319.70826245100898</v>
      </c>
      <c r="O23" s="5">
        <f>H23*10^6/(2.5*D23)</f>
        <v>139.27084410274728</v>
      </c>
      <c r="P23" s="5">
        <f>F23*10^6/(2.5*D23)</f>
        <v>368.93897384324748</v>
      </c>
      <c r="Q23" s="12">
        <f>1000*(G23/56)/(D23/40)</f>
        <v>0.57090761151965885</v>
      </c>
      <c r="R23" s="5">
        <f>1000*(H23/55)/(D23/40)</f>
        <v>0.25321971655044961</v>
      </c>
      <c r="S23">
        <f>O23/P23</f>
        <v>0.37749019208233558</v>
      </c>
      <c r="T23" s="12">
        <f>1000*I23/24/(D23/40)</f>
        <v>7.943637195284329</v>
      </c>
      <c r="U23" s="5">
        <f>1000*(F23/87.62)/(D23/40 +I23/24)</f>
        <v>0.41774863452225663</v>
      </c>
      <c r="V23" s="4">
        <f>1000*(L23/7)/(D23/40)</f>
        <v>4.4317303086408186</v>
      </c>
      <c r="X23" s="1" t="s">
        <v>28</v>
      </c>
      <c r="Y23">
        <v>1.7115222921044175</v>
      </c>
      <c r="Z23" s="1">
        <v>-7.2443598993742713</v>
      </c>
      <c r="AA23">
        <f>V23/U23</f>
        <v>10.608605133345341</v>
      </c>
      <c r="AB23" s="1">
        <v>41.879526130182654</v>
      </c>
      <c r="AC23">
        <v>0.23210524873929472</v>
      </c>
      <c r="AE23" s="1"/>
      <c r="AF23">
        <f>V23/T23</f>
        <v>0.55789686760514146</v>
      </c>
      <c r="AG23">
        <f>Q23/R23</f>
        <v>2.2545938337543139</v>
      </c>
    </row>
    <row r="24" spans="1:33" ht="15.75" customHeight="1" x14ac:dyDescent="0.25">
      <c r="A24" s="2" t="s">
        <v>39</v>
      </c>
      <c r="B24" s="2">
        <v>380.88</v>
      </c>
      <c r="C24">
        <v>0.1</v>
      </c>
      <c r="D24">
        <v>5.4020200000000003</v>
      </c>
      <c r="E24">
        <v>3.1770000000000001E-3</v>
      </c>
      <c r="F24">
        <v>6.4209999999999996E-3</v>
      </c>
      <c r="G24">
        <v>1.039E-2</v>
      </c>
      <c r="H24">
        <v>2.1280000000000001E-3</v>
      </c>
      <c r="I24">
        <v>6.7427000000000001E-2</v>
      </c>
      <c r="J24">
        <v>4.4510000000000001E-3</v>
      </c>
      <c r="K24">
        <f>J24/D24</f>
        <v>8.2395104053668811E-4</v>
      </c>
      <c r="L24">
        <v>1.2957839495909101E-2</v>
      </c>
      <c r="M24" s="1">
        <f>1000*(E24/27)/(D24/40)</f>
        <v>0.8712790153806661</v>
      </c>
      <c r="N24" s="5">
        <f>10^6*G24/(2.5*D24)</f>
        <v>769.34183879363638</v>
      </c>
      <c r="O24" s="5">
        <f>H24*10^6/(2.5*D24)</f>
        <v>157.57068652096808</v>
      </c>
      <c r="P24" s="5">
        <f>F24*10^6/(2.5*D24)</f>
        <v>475.45177544696242</v>
      </c>
      <c r="Q24" s="1">
        <f>1000*(G24/56)/(D24/40)</f>
        <v>1.3738247121314935</v>
      </c>
      <c r="R24" s="4">
        <f>1000*(H24/55)/(D24/40)</f>
        <v>0.28649215731085104</v>
      </c>
      <c r="S24">
        <f>O24/P24</f>
        <v>0.33141255256190627</v>
      </c>
      <c r="T24" s="1">
        <f>1000*I24/24/(D24/40)</f>
        <v>20.803020598467487</v>
      </c>
      <c r="U24" s="4">
        <f>1000*(F24/87.62)/(D24/40 +I24/24)</f>
        <v>0.53157099793530282</v>
      </c>
      <c r="V24" s="4">
        <f>1000*(L24/7)/(D24/40)</f>
        <v>13.70687208108829</v>
      </c>
      <c r="Y24">
        <v>1.8</v>
      </c>
      <c r="Z24">
        <v>-4.84</v>
      </c>
      <c r="AA24">
        <f>V24/U24</f>
        <v>25.785590512514275</v>
      </c>
      <c r="AB24">
        <v>24.025056111831098</v>
      </c>
      <c r="AC24">
        <v>0.56105838940741104</v>
      </c>
      <c r="AF24">
        <f>V24/T24</f>
        <v>0.65888855016074188</v>
      </c>
      <c r="AG24">
        <f>Q24/R24</f>
        <v>4.7953309613319011</v>
      </c>
    </row>
    <row r="25" spans="1:33" x14ac:dyDescent="0.25">
      <c r="A25" s="2" t="s">
        <v>56</v>
      </c>
      <c r="D25">
        <v>4.4932400000000001</v>
      </c>
      <c r="E25">
        <v>1.8129999999999999E-3</v>
      </c>
      <c r="F25">
        <v>1.3358E-2</v>
      </c>
      <c r="G25">
        <v>1.333E-3</v>
      </c>
      <c r="H25">
        <v>4.2490000000000002E-3</v>
      </c>
      <c r="I25">
        <v>3.7387999999999998E-2</v>
      </c>
      <c r="J25" s="7">
        <v>0.27713893008624679</v>
      </c>
      <c r="K25" s="7">
        <f>J25/D25</f>
        <v>6.1679084599586667E-2</v>
      </c>
      <c r="L25">
        <v>3.2211639993922101E-4</v>
      </c>
      <c r="M25">
        <f>1000*(E25/27)/(D25/40)</f>
        <v>0.59777041198020264</v>
      </c>
      <c r="N25" s="5">
        <f>10^6*G25/(2.5*D25)</f>
        <v>118.66715332365953</v>
      </c>
      <c r="O25" s="5">
        <f>H25*10^6/(2.5*D25)</f>
        <v>378.25711513295528</v>
      </c>
      <c r="P25" s="5">
        <f>F25*10^6/(2.5*D25)</f>
        <v>1189.1641666147368</v>
      </c>
      <c r="Q25" s="12">
        <f>1000*(G25/56)/(D25/40)</f>
        <v>0.21190563093510631</v>
      </c>
      <c r="R25" s="1">
        <f>1000*(H25/55)/(D25/40)</f>
        <v>0.6877402093326459</v>
      </c>
      <c r="S25" s="5">
        <f>O25/P25</f>
        <v>0.3180865399011828</v>
      </c>
      <c r="T25" s="12">
        <f>1000*I25/24/(D25/40)</f>
        <v>13.86824058659972</v>
      </c>
      <c r="U25" s="4">
        <f>1000*(F25/87.62)/(D25/40 +I25/24)</f>
        <v>1.3386191886795713</v>
      </c>
      <c r="V25" s="4">
        <f>1000*(L25/7)/(D25/40)</f>
        <v>0.40965208680369497</v>
      </c>
      <c r="W25" s="4">
        <v>0.40965208680369497</v>
      </c>
      <c r="Y25">
        <v>1.0018</v>
      </c>
      <c r="Z25" s="1">
        <v>-7.7376000000000005</v>
      </c>
      <c r="AA25">
        <f>V25/U25</f>
        <v>0.30602585878645616</v>
      </c>
      <c r="AF25">
        <f>V25/T25</f>
        <v>2.953886502369479E-2</v>
      </c>
      <c r="AG25">
        <f>Q25/R25</f>
        <v>0.30811871700904414</v>
      </c>
    </row>
    <row r="26" spans="1:33" x14ac:dyDescent="0.25">
      <c r="A26" s="11" t="s">
        <v>13</v>
      </c>
      <c r="B26" s="2">
        <v>397.74</v>
      </c>
      <c r="C26">
        <v>0.1</v>
      </c>
      <c r="D26">
        <v>22.208200000000001</v>
      </c>
      <c r="E26">
        <v>1.3899E-2</v>
      </c>
      <c r="F26">
        <v>5.8157E-2</v>
      </c>
      <c r="G26">
        <v>2.2179999999999998E-2</v>
      </c>
      <c r="H26">
        <v>1.6653000000000001E-2</v>
      </c>
      <c r="I26">
        <v>8.5148000000000001E-2</v>
      </c>
      <c r="J26">
        <v>2.1663000000000002E-2</v>
      </c>
      <c r="K26">
        <f>J26/D26</f>
        <v>9.7545050927135024E-4</v>
      </c>
      <c r="L26">
        <v>1.0605268864353701E-2</v>
      </c>
      <c r="M26" s="1">
        <f>1000*(E26/27)/(D26/40)</f>
        <v>0.92718505376892812</v>
      </c>
      <c r="N26" s="5">
        <f>10^6*G26/(2.5*D26)</f>
        <v>399.49207950216584</v>
      </c>
      <c r="O26" s="5">
        <f>H26*10^6/(2.5*D26)</f>
        <v>299.94326419970997</v>
      </c>
      <c r="P26" s="5">
        <f>F26*10^6/(2.5*D26)</f>
        <v>1047.486964274457</v>
      </c>
      <c r="Q26" s="12">
        <f>1000*(G26/56)/(D26/40)</f>
        <v>0.71337871339672454</v>
      </c>
      <c r="R26" s="5">
        <f>1000*(H26/55)/(D26/40)</f>
        <v>0.54535138945401818</v>
      </c>
      <c r="S26" s="5">
        <f>O26/P26</f>
        <v>0.28634558178723113</v>
      </c>
      <c r="T26" s="12">
        <f>1000*I26/24/(D26/40)</f>
        <v>6.3901321734014154</v>
      </c>
      <c r="U26" s="4">
        <f>1000*(F26/87.62)/(D26/40 +I26/24)</f>
        <v>1.1878976094452838</v>
      </c>
      <c r="V26" s="4">
        <f>1000*(L26/7)/(D26/40)</f>
        <v>2.7287910036714105</v>
      </c>
      <c r="X26" s="3" t="s">
        <v>31</v>
      </c>
      <c r="Y26">
        <v>0.14864650638220592</v>
      </c>
      <c r="Z26">
        <v>-6.308462421474526</v>
      </c>
      <c r="AA26">
        <f>V26/U26</f>
        <v>2.2971601104119426</v>
      </c>
      <c r="AB26">
        <v>4.1895241017814557</v>
      </c>
      <c r="AC26">
        <v>0.23639973408844145</v>
      </c>
      <c r="AF26">
        <f>V26/T26</f>
        <v>0.42703201273830571</v>
      </c>
      <c r="AG26">
        <f>Q26/R26</f>
        <v>1.3081083631434915</v>
      </c>
    </row>
    <row r="27" spans="1:33" x14ac:dyDescent="0.25">
      <c r="A27" s="2">
        <v>13</v>
      </c>
      <c r="B27">
        <f>AVERAGE(383.7,382)</f>
        <v>382.85</v>
      </c>
      <c r="C27">
        <f>_xlfn.STDEV.P(383.7,382)</f>
        <v>0.84999999999999432</v>
      </c>
      <c r="D27">
        <v>49.075600000000001</v>
      </c>
      <c r="E27">
        <v>1.8572000000000002E-2</v>
      </c>
      <c r="F27">
        <v>9.7678000000000001E-2</v>
      </c>
      <c r="G27">
        <v>8.7234000000000006E-2</v>
      </c>
      <c r="H27">
        <v>2.7935999999999999E-2</v>
      </c>
      <c r="I27">
        <v>0.75397000000000003</v>
      </c>
      <c r="J27">
        <v>0.28501300000000002</v>
      </c>
      <c r="K27">
        <f>J27/D27</f>
        <v>5.8076314910057141E-3</v>
      </c>
      <c r="L27">
        <v>0.106945923464842</v>
      </c>
      <c r="M27">
        <f>1000*(E27/27)/(D27/40)</f>
        <v>0.56064671800393839</v>
      </c>
      <c r="N27" s="5">
        <f>10^6*G27/(2.5*D27)</f>
        <v>711.01728761339643</v>
      </c>
      <c r="O27" s="5">
        <f>H27*10^6/(2.5*D27)</f>
        <v>227.69767460815558</v>
      </c>
      <c r="P27" s="5">
        <f>F27*10^6/(2.5*D27)</f>
        <v>796.14309351286579</v>
      </c>
      <c r="Q27" s="1">
        <f>1000*(G27/56)/(D27/40)</f>
        <v>1.2696737278810653</v>
      </c>
      <c r="R27" s="5">
        <f>1000*(H27/55)/(D27/40)</f>
        <v>0.41399577201482834</v>
      </c>
      <c r="S27">
        <f>O27/P27</f>
        <v>0.28600094187022668</v>
      </c>
      <c r="T27" s="1">
        <f>1000*I27/24/(D27/40)</f>
        <v>25.605732108556325</v>
      </c>
      <c r="U27" s="4">
        <f>1000*(F27/87.62)/(D27/40 +I27/24)</f>
        <v>0.88594639171758549</v>
      </c>
      <c r="V27" s="4">
        <f>1000*(L27/7)/(D27/40)</f>
        <v>12.452615202997823</v>
      </c>
      <c r="W27" s="4">
        <v>12.452615202997823</v>
      </c>
      <c r="X27" t="s">
        <v>29</v>
      </c>
      <c r="Y27">
        <v>3.6416691691456906</v>
      </c>
      <c r="Z27">
        <v>-5.7313396171012547</v>
      </c>
      <c r="AA27">
        <f>V27/U27</f>
        <v>14.055720887192644</v>
      </c>
      <c r="AB27">
        <v>30.647772369076797</v>
      </c>
      <c r="AC27">
        <v>0.66388960986200019</v>
      </c>
      <c r="AD27">
        <v>30.647772369076797</v>
      </c>
      <c r="AF27">
        <f>V27/T27</f>
        <v>0.48632138890638082</v>
      </c>
      <c r="AG27">
        <f>Q27/R27</f>
        <v>3.0668760738831615</v>
      </c>
    </row>
    <row r="28" spans="1:33" x14ac:dyDescent="0.25">
      <c r="A28" s="2" t="s">
        <v>91</v>
      </c>
      <c r="D28">
        <v>55.888800000000003</v>
      </c>
      <c r="E28">
        <v>9.7079999999999996E-3</v>
      </c>
      <c r="F28">
        <v>0.117052</v>
      </c>
      <c r="G28">
        <v>5.7535999999999997E-2</v>
      </c>
      <c r="H28">
        <v>3.1192999999999999E-2</v>
      </c>
      <c r="I28">
        <v>0.215448</v>
      </c>
      <c r="J28" s="7">
        <v>0.43509243427578193</v>
      </c>
      <c r="K28" s="7">
        <f>J28/D28</f>
        <v>7.7849664740660364E-3</v>
      </c>
      <c r="L28">
        <v>6.1450280884482698E-2</v>
      </c>
      <c r="M28">
        <f>1000*(E28/27)/(D28/40)</f>
        <v>0.2573363933779616</v>
      </c>
      <c r="N28" s="5">
        <f>10^6*G28/(2.5*D28)</f>
        <v>411.78912411789122</v>
      </c>
      <c r="O28" s="5">
        <f>H28*10^6/(2.5*D28)</f>
        <v>223.25045447388385</v>
      </c>
      <c r="P28" s="5">
        <f>F28*10^6/(2.5*D28)</f>
        <v>837.7492449292165</v>
      </c>
      <c r="Q28" s="12">
        <f>1000*(G28/56)/(D28/40)</f>
        <v>0.73533772163909139</v>
      </c>
      <c r="R28" s="5">
        <f>1000*(H28/55)/(D28/40)</f>
        <v>0.40590991722524339</v>
      </c>
      <c r="S28" s="5">
        <f>O28/P28</f>
        <v>0.26648839831869597</v>
      </c>
      <c r="T28" s="12">
        <f>1000*I28/24/(D28/40)</f>
        <v>6.4249008745938356</v>
      </c>
      <c r="U28" s="4">
        <f>1000*(F28/87.62)/(D28/40 +I28/24)</f>
        <v>0.95001272546477167</v>
      </c>
      <c r="V28" s="4">
        <f>1000*(L28/7)/(D28/40)</f>
        <v>6.2829128948383923</v>
      </c>
      <c r="W28" s="4">
        <v>6.2829128948383923</v>
      </c>
      <c r="Y28">
        <v>2.0499999999999998</v>
      </c>
      <c r="Z28">
        <v>-3.58</v>
      </c>
      <c r="AA28">
        <f>V28/U28</f>
        <v>6.6135039315022048</v>
      </c>
      <c r="AB28">
        <v>46.842337344506497</v>
      </c>
      <c r="AC28">
        <v>8.4261488692229602E-2</v>
      </c>
      <c r="AD28">
        <v>46.842337344506497</v>
      </c>
      <c r="AF28">
        <f>V28/T28</f>
        <v>0.97790036258506174</v>
      </c>
      <c r="AG28">
        <f>Q28/R28</f>
        <v>1.8115786050899694</v>
      </c>
    </row>
    <row r="29" spans="1:33" x14ac:dyDescent="0.25">
      <c r="A29" s="11" t="s">
        <v>65</v>
      </c>
      <c r="B29" s="2">
        <v>385.6</v>
      </c>
      <c r="D29">
        <v>6.6605600000000003</v>
      </c>
      <c r="E29">
        <v>1.903E-3</v>
      </c>
      <c r="F29">
        <v>1.3402000000000001E-2</v>
      </c>
      <c r="G29">
        <v>4.4070000000000003E-3</v>
      </c>
      <c r="H29">
        <v>3.47E-3</v>
      </c>
      <c r="I29">
        <v>3.0841E-2</v>
      </c>
      <c r="J29" s="7">
        <v>0.28394586194844085</v>
      </c>
      <c r="K29" s="7">
        <f>J29/D29</f>
        <v>4.2630929223434789E-2</v>
      </c>
      <c r="L29">
        <v>2.47768506060002E-4</v>
      </c>
      <c r="M29">
        <f>1000*(E29/27)/(D29/40)</f>
        <v>0.42327661026389063</v>
      </c>
      <c r="N29" s="5">
        <f>10^6*G29/(2.5*D29)</f>
        <v>264.66243078660051</v>
      </c>
      <c r="O29" s="5">
        <f>H29*10^6/(2.5*D29)</f>
        <v>208.39088605162326</v>
      </c>
      <c r="P29" s="5">
        <f>F29*10^6/(2.5*D29)</f>
        <v>804.85724924030399</v>
      </c>
      <c r="Q29" s="12">
        <f>1000*(G29/56)/(D29/40)</f>
        <v>0.47261148354750104</v>
      </c>
      <c r="R29" s="5">
        <f>1000*(H29/55)/(D29/40)</f>
        <v>0.37889252009386049</v>
      </c>
      <c r="S29" s="5">
        <f>O29/P29</f>
        <v>0.25891657961498282</v>
      </c>
      <c r="T29" s="12">
        <f>1000*I29/24/(D29/40)</f>
        <v>7.7173190642628651</v>
      </c>
      <c r="U29" s="4">
        <f>1000*(F29/87.62)/(D29/40 +I29/24)</f>
        <v>0.91154242963358401</v>
      </c>
      <c r="V29" s="4">
        <f>1000*(L29/7)/(D29/40)</f>
        <v>0.21256771722326395</v>
      </c>
      <c r="W29" s="4">
        <v>0.21256771722326395</v>
      </c>
      <c r="Y29">
        <v>4.92</v>
      </c>
      <c r="Z29">
        <v>-3.6</v>
      </c>
      <c r="AA29">
        <f>V29/U29</f>
        <v>0.23319563666247611</v>
      </c>
      <c r="AB29">
        <v>7.6653991756081545</v>
      </c>
      <c r="AC29">
        <v>0.33177750315566173</v>
      </c>
      <c r="AD29">
        <v>7.6653991756081545</v>
      </c>
      <c r="AE29">
        <v>7.6653991756081545</v>
      </c>
      <c r="AF29">
        <f>V29/T29</f>
        <v>2.7544243726764686E-2</v>
      </c>
      <c r="AG29">
        <f>Q29/R29</f>
        <v>1.247349732400165</v>
      </c>
    </row>
    <row r="30" spans="1:33" x14ac:dyDescent="0.25">
      <c r="A30" s="2">
        <v>3</v>
      </c>
      <c r="B30">
        <f>AVERAGE(383.7,382)</f>
        <v>382.85</v>
      </c>
      <c r="C30">
        <f>_xlfn.STDEV.P(383.7,382)</f>
        <v>0.84999999999999432</v>
      </c>
      <c r="D30">
        <v>50.338999999999999</v>
      </c>
      <c r="E30">
        <v>1.9042E-2</v>
      </c>
      <c r="F30">
        <v>5.0247E-2</v>
      </c>
      <c r="G30">
        <v>3.236E-2</v>
      </c>
      <c r="H30">
        <v>1.2714E-2</v>
      </c>
      <c r="I30">
        <v>0.39327499999999999</v>
      </c>
      <c r="J30">
        <v>0.24818899999999999</v>
      </c>
      <c r="K30">
        <f>J30/D30</f>
        <v>4.9303522120026219E-3</v>
      </c>
      <c r="L30">
        <v>6.3222216048472293E-2</v>
      </c>
      <c r="M30">
        <f>1000*(E30/27)/(D30/40)</f>
        <v>0.56040784223704021</v>
      </c>
      <c r="N30" s="5">
        <f>10^6*G30/(2.5*D30)</f>
        <v>257.1366137587159</v>
      </c>
      <c r="O30" s="5">
        <f>H30*10^6/(2.5*D30)</f>
        <v>101.02703669123343</v>
      </c>
      <c r="P30" s="5">
        <f>F30*10^6/(2.5*D30)</f>
        <v>399.26895647509883</v>
      </c>
      <c r="Q30" s="12">
        <f>1000*(G30/56)/(D30/40)</f>
        <v>0.45917252456913554</v>
      </c>
      <c r="R30" s="4">
        <f>1000*(H30/55)/(D30/40)</f>
        <v>0.18368552125678808</v>
      </c>
      <c r="S30">
        <f>O30/P30</f>
        <v>0.25303003164368021</v>
      </c>
      <c r="T30" s="1">
        <f>1000*I30/24/(D30/40)</f>
        <v>13.020885065919732</v>
      </c>
      <c r="U30" s="5">
        <f>1000*(F30/87.62)/(D30/40 +I30/24)</f>
        <v>0.44982531912689144</v>
      </c>
      <c r="V30" s="4">
        <f>1000*(L30/7)/(D30/40)</f>
        <v>7.1767378372885879</v>
      </c>
      <c r="W30" s="4">
        <v>7.1767378372885879</v>
      </c>
      <c r="X30" s="1" t="s">
        <v>28</v>
      </c>
      <c r="Y30">
        <v>0.20438189950013841</v>
      </c>
      <c r="Z30">
        <v>-6.0369646414395826</v>
      </c>
      <c r="AA30">
        <f>V30/U30</f>
        <v>15.954499518209865</v>
      </c>
      <c r="AB30" s="5">
        <v>27.3892407549259</v>
      </c>
      <c r="AC30">
        <v>0.53830091158199878</v>
      </c>
      <c r="AD30">
        <v>27.3892407549259</v>
      </c>
      <c r="AE30" s="5"/>
      <c r="AF30">
        <f>V30/T30</f>
        <v>0.55117127606576088</v>
      </c>
      <c r="AG30">
        <f>Q30/R30</f>
        <v>2.4997752758488954</v>
      </c>
    </row>
    <row r="31" spans="1:33" x14ac:dyDescent="0.25">
      <c r="A31" s="2">
        <v>416</v>
      </c>
      <c r="D31">
        <v>52.773499999999999</v>
      </c>
      <c r="E31">
        <v>1.5772999999999999E-2</v>
      </c>
      <c r="F31">
        <v>0.12629699999999999</v>
      </c>
      <c r="G31">
        <v>3.8564000000000001E-2</v>
      </c>
      <c r="H31">
        <v>3.1661000000000002E-2</v>
      </c>
      <c r="I31">
        <v>0.21190700000000001</v>
      </c>
      <c r="J31" s="7">
        <v>0.47134277671241936</v>
      </c>
      <c r="K31" s="7">
        <f>J31/D31</f>
        <v>8.9314291588092395E-3</v>
      </c>
      <c r="L31">
        <v>4.1725247034428203E-2</v>
      </c>
      <c r="M31">
        <f>1000*(E31/27)/(D31/40)</f>
        <v>0.4427867662256133</v>
      </c>
      <c r="N31" s="5">
        <f>10^6*G31/(2.5*D31)</f>
        <v>292.29821785555248</v>
      </c>
      <c r="O31" s="5">
        <f>H31*10^6/(2.5*D31)</f>
        <v>239.97650335869326</v>
      </c>
      <c r="P31" s="5">
        <f>F31*10^6/(2.5*D31)</f>
        <v>957.2759055207631</v>
      </c>
      <c r="Q31" s="12">
        <f>1000*(G31/56)/(D31/40)</f>
        <v>0.52196110331348666</v>
      </c>
      <c r="R31" s="5">
        <f>1000*(H31/55)/(D31/40)</f>
        <v>0.43632091519762412</v>
      </c>
      <c r="S31" s="5">
        <f>O31/P31</f>
        <v>0.25068687300569298</v>
      </c>
      <c r="T31" s="12">
        <f>1000*I31/24/(D31/40)</f>
        <v>6.692342431965538</v>
      </c>
      <c r="U31" s="4">
        <f>1000*(F31/87.62)/(D31/40 +I31/24)</f>
        <v>1.08526829066832</v>
      </c>
      <c r="V31" s="4">
        <f>1000*(L31/7)/(D31/40)</f>
        <v>4.5179869262769277</v>
      </c>
      <c r="W31" s="4">
        <v>4.5179869262769277</v>
      </c>
      <c r="AA31">
        <f>V31/U31</f>
        <v>4.1630138511599766</v>
      </c>
      <c r="AB31">
        <v>28.5947699851348</v>
      </c>
      <c r="AC31">
        <v>0.90860175397338405</v>
      </c>
      <c r="AD31">
        <v>28.5947699851348</v>
      </c>
      <c r="AF31">
        <f>V31/T31</f>
        <v>0.67509799030860362</v>
      </c>
      <c r="AG31">
        <f>Q31/R31</f>
        <v>1.1962779805709596</v>
      </c>
    </row>
    <row r="32" spans="1:33" x14ac:dyDescent="0.25">
      <c r="A32" s="2" t="s">
        <v>58</v>
      </c>
      <c r="D32">
        <v>22.367799999999999</v>
      </c>
      <c r="E32">
        <v>2.1180000000000001E-2</v>
      </c>
      <c r="F32">
        <v>6.5601999999999994E-2</v>
      </c>
      <c r="G32">
        <v>2.0133999999999999E-2</v>
      </c>
      <c r="H32">
        <v>1.5650000000000001E-2</v>
      </c>
      <c r="I32">
        <v>0.18024100000000001</v>
      </c>
      <c r="J32" s="7">
        <v>0.2943495593194721</v>
      </c>
      <c r="K32" s="7">
        <f>J32/D32</f>
        <v>1.3159522139838165E-2</v>
      </c>
      <c r="L32">
        <v>1.5683268288195999E-2</v>
      </c>
      <c r="M32" s="1">
        <f>1000*(E32/27)/(D32/40)</f>
        <v>1.402810190442412</v>
      </c>
      <c r="N32" s="5">
        <f>10^6*G32/(2.5*D32)</f>
        <v>360.05329089137064</v>
      </c>
      <c r="O32" s="5">
        <f>H32*10^6/(2.5*D32)</f>
        <v>279.8665939430789</v>
      </c>
      <c r="P32" s="5">
        <f>F32*10^6/(2.5*D32)</f>
        <v>1173.1506898309176</v>
      </c>
      <c r="Q32" s="12">
        <f>1000*(G32/56)/(D32/40)</f>
        <v>0.64295230516316171</v>
      </c>
      <c r="R32" s="5">
        <f>1000*(H32/55)/(D32/40)</f>
        <v>0.50884835262377981</v>
      </c>
      <c r="S32" s="5">
        <f>O32/P32</f>
        <v>0.23855980000609739</v>
      </c>
      <c r="T32" s="12">
        <f>1000*I32/24/(D32/40)</f>
        <v>13.430094451249863</v>
      </c>
      <c r="U32" s="4">
        <f>1000*(F32/87.62)/(D32/40 +I32/24)</f>
        <v>1.321164071353695</v>
      </c>
      <c r="V32" s="4">
        <f>1000*(L32/7)/(D32/40)</f>
        <v>4.0065932247493521</v>
      </c>
      <c r="Y32">
        <v>5.4441999999999995</v>
      </c>
      <c r="Z32">
        <v>-0.2054</v>
      </c>
      <c r="AA32">
        <f>V32/U32</f>
        <v>3.0326235110557502</v>
      </c>
      <c r="AF32">
        <f>V32/T32</f>
        <v>0.29832948973612627</v>
      </c>
      <c r="AG32">
        <f>Q32/R32</f>
        <v>1.2635440438156089</v>
      </c>
    </row>
    <row r="33" spans="1:33" x14ac:dyDescent="0.25">
      <c r="A33" s="2">
        <v>405</v>
      </c>
      <c r="D33">
        <v>52.889200000000002</v>
      </c>
      <c r="E33">
        <v>1.8654E-2</v>
      </c>
      <c r="F33">
        <v>0.13600300000000001</v>
      </c>
      <c r="G33">
        <v>3.8383E-2</v>
      </c>
      <c r="H33">
        <v>3.0057E-2</v>
      </c>
      <c r="I33">
        <v>0.166464</v>
      </c>
      <c r="J33" s="7">
        <v>0.47867328238505935</v>
      </c>
      <c r="K33" s="7">
        <f>J33/D33</f>
        <v>9.0504920169913582E-3</v>
      </c>
      <c r="L33">
        <v>9.0148320178129404E-2</v>
      </c>
      <c r="M33">
        <f>1000*(E33/27)/(D33/40)</f>
        <v>0.52251793476845099</v>
      </c>
      <c r="N33" s="5">
        <f>10^6*G33/(2.5*D33)</f>
        <v>290.28988905107281</v>
      </c>
      <c r="O33" s="5">
        <f>H33*10^6/(2.5*D33)</f>
        <v>227.320511560016</v>
      </c>
      <c r="P33" s="5">
        <f>F33*10^6/(2.5*D33)</f>
        <v>1028.5880671290167</v>
      </c>
      <c r="Q33" s="12">
        <f>1000*(G33/56)/(D33/40)</f>
        <v>0.51837480187691565</v>
      </c>
      <c r="R33" s="5">
        <f>1000*(H33/55)/(D33/40)</f>
        <v>0.4133100210182109</v>
      </c>
      <c r="S33" s="5">
        <f>O33/P33</f>
        <v>0.22100247788651722</v>
      </c>
      <c r="T33" s="12">
        <f>1000*I33/24/(D33/40)</f>
        <v>5.2456834287529404</v>
      </c>
      <c r="U33" s="4">
        <f>1000*(F33/87.62)/(D33/40 +I33/24)</f>
        <v>1.167793398664696</v>
      </c>
      <c r="V33" s="4">
        <f>1000*(L33/7)/(D33/40)</f>
        <v>9.7398572517780462</v>
      </c>
      <c r="W33" s="4">
        <v>9.7398572517780462</v>
      </c>
      <c r="Y33">
        <v>2.04</v>
      </c>
      <c r="Z33">
        <v>-3.59</v>
      </c>
      <c r="AA33">
        <f>V33/U33</f>
        <v>8.3403941681079949</v>
      </c>
      <c r="AB33">
        <v>34.369030195022702</v>
      </c>
      <c r="AC33">
        <v>4.5263872291985197E-2</v>
      </c>
      <c r="AD33">
        <v>34.369030195022702</v>
      </c>
      <c r="AF33">
        <f>V33/T33</f>
        <v>1.8567375222056639</v>
      </c>
      <c r="AG33">
        <f>Q33/R33</f>
        <v>1.2542033232097112</v>
      </c>
    </row>
    <row r="34" spans="1:33" x14ac:dyDescent="0.25">
      <c r="A34" s="2">
        <v>9</v>
      </c>
      <c r="B34">
        <f>AVERAGE(383.7,382)</f>
        <v>382.85</v>
      </c>
      <c r="C34">
        <f>_xlfn.STDEV.P(383.7,382)</f>
        <v>0.84999999999999432</v>
      </c>
      <c r="D34">
        <v>6.0546100000000003</v>
      </c>
      <c r="E34" s="1">
        <v>4.3119999999999999E-3</v>
      </c>
      <c r="F34">
        <v>8.8760000000000002E-3</v>
      </c>
      <c r="G34">
        <v>5.4039999999999999E-3</v>
      </c>
      <c r="H34">
        <v>1.6930000000000001E-3</v>
      </c>
      <c r="I34">
        <v>8.1108E-2</v>
      </c>
      <c r="J34">
        <v>7.1884000000000003E-2</v>
      </c>
      <c r="K34">
        <f>J34/D34</f>
        <v>1.1872606162907272E-2</v>
      </c>
      <c r="L34">
        <v>1.08122435860795E-2</v>
      </c>
      <c r="M34" s="1">
        <f>1000*(E34/27)/(D34/40)</f>
        <v>1.0550882960501415</v>
      </c>
      <c r="N34" s="5">
        <f>10^6*G34/(2.5*D34)</f>
        <v>357.0172149816421</v>
      </c>
      <c r="O34" s="5">
        <f>H34*10^6/(2.5*D34)</f>
        <v>111.84865746926721</v>
      </c>
      <c r="P34" s="5">
        <f>F34*10^6/(2.5*D34)</f>
        <v>586.39615103202345</v>
      </c>
      <c r="Q34" s="12">
        <f>1000*(G34/56)/(D34/40)</f>
        <v>0.6375307410386466</v>
      </c>
      <c r="R34" s="5">
        <f>1000*(H34/55)/(D34/40)</f>
        <v>0.20336119539866768</v>
      </c>
      <c r="S34">
        <f>O34/P34</f>
        <v>0.19073907165389817</v>
      </c>
      <c r="T34" s="1">
        <f>1000*I34/24/(D34/40)</f>
        <v>22.326789008705763</v>
      </c>
      <c r="U34" s="4">
        <f>1000*(F34/87.62)/(D34/40 +I34/24)</f>
        <v>0.6546333417736363</v>
      </c>
      <c r="V34" s="4">
        <f>1000*(L34/7)/(D34/40)</f>
        <v>10.204496914468715</v>
      </c>
      <c r="X34" t="s">
        <v>30</v>
      </c>
      <c r="AA34">
        <f>V34/U34</f>
        <v>15.588110570141563</v>
      </c>
      <c r="AB34" s="1">
        <v>25.58139611029565</v>
      </c>
      <c r="AC34">
        <v>3.4957066476302145E-2</v>
      </c>
      <c r="AE34" s="1"/>
      <c r="AF34">
        <f>V34/T34</f>
        <v>0.45705170190347261</v>
      </c>
      <c r="AG34">
        <f>Q34/R34</f>
        <v>3.1349675132900177</v>
      </c>
    </row>
    <row r="35" spans="1:33" x14ac:dyDescent="0.25">
      <c r="A35" s="2">
        <v>415</v>
      </c>
      <c r="D35">
        <v>53.328000000000003</v>
      </c>
      <c r="E35">
        <v>1.3051E-2</v>
      </c>
      <c r="F35">
        <v>0.11842</v>
      </c>
      <c r="G35">
        <v>2.4899999999999999E-2</v>
      </c>
      <c r="H35">
        <v>2.1101999999999999E-2</v>
      </c>
      <c r="I35">
        <v>0.11633400000000001</v>
      </c>
      <c r="J35" s="7">
        <v>0.46675530658706393</v>
      </c>
      <c r="K35" s="7">
        <f>J35/D35</f>
        <v>8.7525372522326717E-3</v>
      </c>
      <c r="L35">
        <v>3.1194131713511101E-2</v>
      </c>
      <c r="M35">
        <f>1000*(E35/27)/(D35/40)</f>
        <v>0.36256403418119587</v>
      </c>
      <c r="N35" s="5">
        <f>10^6*G35/(2.5*D35)</f>
        <v>186.76867686768676</v>
      </c>
      <c r="O35" s="5">
        <f>H35*10^6/(2.5*D35)</f>
        <v>158.28082808280828</v>
      </c>
      <c r="P35" s="5">
        <f>F35*10^6/(2.5*D35)</f>
        <v>888.23882388238826</v>
      </c>
      <c r="Q35" s="12">
        <f>1000*(G35/56)/(D35/40)</f>
        <v>0.33351549440658346</v>
      </c>
      <c r="R35" s="5">
        <f>1000*(H35/55)/(D35/40)</f>
        <v>0.28778332378692412</v>
      </c>
      <c r="S35" s="5">
        <f>O35/P35</f>
        <v>0.17819625063333897</v>
      </c>
      <c r="T35" s="12">
        <f>1000*I35/24/(D35/40)</f>
        <v>3.6358010801080103</v>
      </c>
      <c r="U35" s="4">
        <f>1000*(F35/87.62)/(D35/40 +I35/24)</f>
        <v>1.0100674085190164</v>
      </c>
      <c r="V35" s="4">
        <f>1000*(L35/7)/(D35/40)</f>
        <v>3.3425626541416031</v>
      </c>
      <c r="W35" s="4">
        <v>3.3425626541416031</v>
      </c>
      <c r="Y35">
        <v>1.92</v>
      </c>
      <c r="Z35">
        <v>-3.31</v>
      </c>
      <c r="AA35">
        <f>V35/U35</f>
        <v>3.3092471115789626</v>
      </c>
      <c r="AB35">
        <v>28.8938943799293</v>
      </c>
      <c r="AC35">
        <v>0.30731156108705299</v>
      </c>
      <c r="AD35">
        <v>28.8938943799293</v>
      </c>
      <c r="AF35">
        <f>V35/T35</f>
        <v>0.91934695559370483</v>
      </c>
      <c r="AG35">
        <f>Q35/R35</f>
        <v>1.1589118160770135</v>
      </c>
    </row>
    <row r="36" spans="1:33" x14ac:dyDescent="0.25">
      <c r="A36" s="2">
        <v>252</v>
      </c>
      <c r="D36">
        <v>53.342500000000001</v>
      </c>
      <c r="E36">
        <v>1.0128E-2</v>
      </c>
      <c r="F36">
        <v>0.117255</v>
      </c>
      <c r="G36">
        <v>1.9775000000000001E-2</v>
      </c>
      <c r="H36">
        <v>1.9273999999999999E-2</v>
      </c>
      <c r="I36">
        <v>0.16984299999999999</v>
      </c>
      <c r="J36" s="7">
        <v>0.44084206349956073</v>
      </c>
      <c r="K36" s="7">
        <f>J36/D36</f>
        <v>8.2643682523233959E-3</v>
      </c>
      <c r="L36">
        <v>3.7215295368427902E-2</v>
      </c>
      <c r="M36">
        <f>1000*(E36/27)/(D36/40)</f>
        <v>0.28128498747611086</v>
      </c>
      <c r="N36" s="5">
        <f>10^6*G36/(2.5*D36)</f>
        <v>148.2870131696115</v>
      </c>
      <c r="O36" s="5">
        <f>H36*10^6/(2.5*D36)</f>
        <v>144.5301588789427</v>
      </c>
      <c r="P36" s="5">
        <f>F36*10^6/(2.5*D36)</f>
        <v>879.26137695083662</v>
      </c>
      <c r="Q36" s="12">
        <f>1000*(G36/56)/(D36/40)</f>
        <v>0.26479823780287765</v>
      </c>
      <c r="R36" s="5">
        <f>1000*(H36/55)/(D36/40)</f>
        <v>0.26278210705262306</v>
      </c>
      <c r="S36" s="5">
        <f>O36/P36</f>
        <v>0.16437678563813912</v>
      </c>
      <c r="T36" s="12">
        <f>1000*I36/24/(D36/40)</f>
        <v>5.306681664088984</v>
      </c>
      <c r="U36" s="4">
        <f>1000*(F36/87.62)/(D36/40 +I36/24)</f>
        <v>0.99819681212681488</v>
      </c>
      <c r="V36" s="4">
        <f>1000*(L36/7)/(D36/40)</f>
        <v>3.9866678666491229</v>
      </c>
      <c r="W36" s="4">
        <v>3.9866678666491229</v>
      </c>
      <c r="Y36">
        <v>2.39</v>
      </c>
      <c r="Z36">
        <v>-3.04</v>
      </c>
      <c r="AA36">
        <f>V36/U36</f>
        <v>3.993869563813675</v>
      </c>
      <c r="AB36">
        <v>62.709347928125702</v>
      </c>
      <c r="AC36">
        <v>9.1600822328392104E-2</v>
      </c>
      <c r="AD36">
        <v>62.709347928125702</v>
      </c>
      <c r="AF36">
        <f>V36/T36</f>
        <v>0.75125438437874104</v>
      </c>
      <c r="AG36">
        <f>Q36/R36</f>
        <v>1.0076722527757602</v>
      </c>
    </row>
    <row r="37" spans="1:33" x14ac:dyDescent="0.25">
      <c r="A37" s="2">
        <v>208</v>
      </c>
      <c r="D37">
        <v>52.580599999999997</v>
      </c>
      <c r="E37">
        <v>1.0534E-2</v>
      </c>
      <c r="F37">
        <v>0.120792</v>
      </c>
      <c r="G37">
        <v>3.0325999999999999E-2</v>
      </c>
      <c r="H37">
        <v>1.9536000000000001E-2</v>
      </c>
      <c r="I37">
        <v>0.14793300000000001</v>
      </c>
      <c r="J37" s="7">
        <v>0.44857758905714201</v>
      </c>
      <c r="K37" s="7">
        <f>J37/D37</f>
        <v>8.5312375487754423E-3</v>
      </c>
      <c r="L37">
        <v>7.4336472893187996E-2</v>
      </c>
      <c r="M37">
        <f>1000*(E37/27)/(D37/40)</f>
        <v>0.29680007314343937</v>
      </c>
      <c r="N37" s="5">
        <f>10^6*G37/(2.5*D37)</f>
        <v>230.7010570438527</v>
      </c>
      <c r="O37" s="5">
        <f>H37*10^6/(2.5*D37)</f>
        <v>148.61755095985973</v>
      </c>
      <c r="P37" s="5">
        <f>F37*10^6/(2.5*D37)</f>
        <v>918.90925550488214</v>
      </c>
      <c r="Q37" s="12">
        <f>1000*(G37/56)/(D37/40)</f>
        <v>0.41196617329259405</v>
      </c>
      <c r="R37" s="5">
        <f>1000*(H37/55)/(D37/40)</f>
        <v>0.27021372901792678</v>
      </c>
      <c r="S37" s="5">
        <f>O37/P37</f>
        <v>0.16173256507053446</v>
      </c>
      <c r="T37" s="12">
        <f>1000*I37/24/(D37/40)</f>
        <v>4.6890868495224485</v>
      </c>
      <c r="U37" s="4">
        <f>1000*(F37/87.62)/(D37/40 +I37/24)</f>
        <v>1.0438490304155854</v>
      </c>
      <c r="V37" s="4">
        <f>1000*(L37/7)/(D37/40)</f>
        <v>8.0786420296446106</v>
      </c>
      <c r="W37" s="4">
        <v>8.0786420296446106</v>
      </c>
      <c r="AA37">
        <f>V37/U37</f>
        <v>7.7392820170827559</v>
      </c>
      <c r="AB37">
        <v>52.812157072366901</v>
      </c>
      <c r="AC37">
        <v>8.6518008387515E-2</v>
      </c>
      <c r="AD37">
        <v>52.812157072366901</v>
      </c>
      <c r="AF37">
        <f>V37/T37</f>
        <v>1.7228603966820033</v>
      </c>
      <c r="AG37">
        <f>Q37/R37</f>
        <v>1.52459379021879</v>
      </c>
    </row>
    <row r="38" spans="1:33" x14ac:dyDescent="0.25">
      <c r="A38" s="6" t="s">
        <v>3</v>
      </c>
      <c r="B38" s="6">
        <v>373.6</v>
      </c>
      <c r="C38">
        <v>0.1</v>
      </c>
      <c r="D38">
        <v>18.712599999999998</v>
      </c>
      <c r="E38">
        <v>9.8510000000000004E-3</v>
      </c>
      <c r="F38">
        <v>7.5426000000000007E-2</v>
      </c>
      <c r="G38">
        <v>1.2527E-2</v>
      </c>
      <c r="H38">
        <v>1.2151E-2</v>
      </c>
      <c r="I38">
        <v>4.9036000000000003E-2</v>
      </c>
      <c r="J38">
        <v>0.195105</v>
      </c>
      <c r="K38">
        <f>J38/D38</f>
        <v>1.0426397186922181E-2</v>
      </c>
      <c r="L38">
        <v>3.2023815929741802E-2</v>
      </c>
      <c r="M38">
        <f>1000*(E38/27)/(D38/40)</f>
        <v>0.77990627032449122</v>
      </c>
      <c r="N38" s="5">
        <f>10^6*G38/(2.5*D38)</f>
        <v>267.77679210799147</v>
      </c>
      <c r="O38" s="5">
        <f>H38*10^6/(2.5*D38)</f>
        <v>259.73942691021028</v>
      </c>
      <c r="P38" s="5">
        <f>F38*10^6/(2.5*D38)</f>
        <v>1612.304009063412</v>
      </c>
      <c r="Q38" s="12">
        <f>1000*(G38/56)/(D38/40)</f>
        <v>0.4781728430499847</v>
      </c>
      <c r="R38" s="5">
        <f>1000*(H38/55)/(D38/40)</f>
        <v>0.47225350347310951</v>
      </c>
      <c r="S38">
        <f>O38/P38</f>
        <v>0.1610982950176332</v>
      </c>
      <c r="T38" s="12">
        <f>1000*I38/24/(D38/40)</f>
        <v>4.3674671967907539</v>
      </c>
      <c r="U38" s="4">
        <f>1000*(F38/87.62)/(D38/40 +I38/24)</f>
        <v>1.8321079032022602</v>
      </c>
      <c r="V38" s="4">
        <f>1000*(L38/7)/(D38/40)</f>
        <v>9.7791452756024739</v>
      </c>
      <c r="W38" s="4">
        <v>9.7791452756024739</v>
      </c>
      <c r="X38" t="s">
        <v>29</v>
      </c>
      <c r="Y38">
        <v>3.0339663064722089</v>
      </c>
      <c r="Z38">
        <v>-3.9250062185344481</v>
      </c>
      <c r="AA38">
        <f>V38/U38</f>
        <v>5.3376470122256112</v>
      </c>
      <c r="AB38">
        <v>38.794903167317955</v>
      </c>
      <c r="AC38">
        <v>0.24456575403170433</v>
      </c>
      <c r="AD38">
        <v>38.794903167317955</v>
      </c>
      <c r="AF38">
        <f>V38/T38</f>
        <v>2.2390884315715662</v>
      </c>
      <c r="AG38">
        <f>Q38/R38</f>
        <v>1.0125342417437719</v>
      </c>
    </row>
    <row r="39" spans="1:33" x14ac:dyDescent="0.25">
      <c r="A39" s="13" t="s">
        <v>47</v>
      </c>
      <c r="B39" s="2">
        <v>375.23</v>
      </c>
      <c r="C39">
        <v>0.1</v>
      </c>
      <c r="D39">
        <v>42.195900000000002</v>
      </c>
      <c r="E39">
        <v>1.3271E-2</v>
      </c>
      <c r="F39">
        <v>0.119864</v>
      </c>
      <c r="G39">
        <v>4.4430999999999998E-2</v>
      </c>
      <c r="H39">
        <v>1.8676000000000002E-2</v>
      </c>
      <c r="I39">
        <v>0.232485</v>
      </c>
      <c r="J39">
        <v>0.23833799999999999</v>
      </c>
      <c r="K39">
        <f>J39/D39</f>
        <v>5.6483686803694196E-3</v>
      </c>
      <c r="L39">
        <v>0.15015609974835101</v>
      </c>
      <c r="M39">
        <f>1000*(E39/27)/(D39/40)</f>
        <v>0.46593959936251483</v>
      </c>
      <c r="N39" s="5">
        <f>10^6*G39/(2.5*D39)</f>
        <v>421.18784052479032</v>
      </c>
      <c r="O39" s="5">
        <f>H39*10^6/(2.5*D39)</f>
        <v>177.04089733836699</v>
      </c>
      <c r="P39" s="5">
        <f>F39*10^6/(2.5*D39)</f>
        <v>1136.2620538962317</v>
      </c>
      <c r="Q39" s="12">
        <f>1000*(G39/56)/(D39/40)</f>
        <v>0.75212114379426842</v>
      </c>
      <c r="R39" s="5">
        <f>1000*(H39/55)/(D39/40)</f>
        <v>0.32189254061521272</v>
      </c>
      <c r="S39">
        <f>O39/P39</f>
        <v>0.15580991790696119</v>
      </c>
      <c r="T39" s="12">
        <f>1000*I39/24/(D39/40)</f>
        <v>9.1827642022092171</v>
      </c>
      <c r="U39" s="4">
        <f>1000*(F39/87.62)/(D39/40 +I39/24)</f>
        <v>1.2850068121025087</v>
      </c>
      <c r="V39" s="4">
        <f>1000*(L39/7)/(D39/40)</f>
        <v>20.334555151208125</v>
      </c>
      <c r="W39" s="12">
        <v>20.334555151208125</v>
      </c>
      <c r="X39" t="s">
        <v>29</v>
      </c>
      <c r="Y39">
        <v>0.11362935700994452</v>
      </c>
      <c r="Z39">
        <v>-5.7793289341273661</v>
      </c>
      <c r="AA39">
        <f>V39/U39</f>
        <v>15.824472648465601</v>
      </c>
      <c r="AB39">
        <v>17.567059961484802</v>
      </c>
      <c r="AC39">
        <v>0.92607187643279687</v>
      </c>
      <c r="AD39">
        <v>17.567059961484802</v>
      </c>
      <c r="AE39">
        <v>17.567059961484802</v>
      </c>
      <c r="AF39">
        <f>V39/T39</f>
        <v>2.2144263648102798</v>
      </c>
      <c r="AG39">
        <f>Q39/R39</f>
        <v>2.3365597175901844</v>
      </c>
    </row>
    <row r="40" spans="1:33" x14ac:dyDescent="0.25">
      <c r="A40" s="2" t="s">
        <v>67</v>
      </c>
      <c r="B40" s="2">
        <v>386.5</v>
      </c>
      <c r="D40">
        <v>29.511800000000001</v>
      </c>
      <c r="E40">
        <v>7.2870000000000001E-3</v>
      </c>
      <c r="F40">
        <v>3.8185999999999998E-2</v>
      </c>
      <c r="G40">
        <v>3.568E-3</v>
      </c>
      <c r="H40">
        <v>5.7460000000000002E-3</v>
      </c>
      <c r="I40">
        <v>7.1712999999999999E-2</v>
      </c>
      <c r="J40" s="7">
        <v>0.29332673650799651</v>
      </c>
      <c r="K40" s="7">
        <f>J40/D40</f>
        <v>9.9393034822679912E-3</v>
      </c>
      <c r="L40">
        <v>3.4588790648203603E-2</v>
      </c>
      <c r="M40">
        <f>1000*(E40/27)/(D40/40)</f>
        <v>0.3658047138959859</v>
      </c>
      <c r="N40" s="5">
        <f>10^6*G40/(2.5*D40)</f>
        <v>48.360316890193076</v>
      </c>
      <c r="O40" s="5">
        <f>H40*10^6/(2.5*D40)</f>
        <v>77.880712121930884</v>
      </c>
      <c r="P40" s="5">
        <f>F40*10^6/(2.5*D40)</f>
        <v>517.56924348904511</v>
      </c>
      <c r="Q40" s="12">
        <f>1000*(G40/56)/(D40/40)</f>
        <v>8.6357708732487645E-2</v>
      </c>
      <c r="R40" s="5">
        <f>1000*(H40/55)/(D40/40)</f>
        <v>0.14160129476714708</v>
      </c>
      <c r="S40" s="5">
        <f>O40/P40</f>
        <v>0.15047399570523226</v>
      </c>
      <c r="T40" s="12">
        <f>1000*I40/24/(D40/40)</f>
        <v>4.0499619361295025</v>
      </c>
      <c r="U40" s="4">
        <f>1000*(F40/87.62)/(D40/40 +I40/24)</f>
        <v>0.58831495409838552</v>
      </c>
      <c r="V40" s="4">
        <f>1000*(L40/7)/(D40/40)</f>
        <v>6.6973289421671724</v>
      </c>
      <c r="W40" s="4">
        <v>6.6973289421671724</v>
      </c>
      <c r="Y40">
        <v>1.66</v>
      </c>
      <c r="Z40">
        <v>-4.82</v>
      </c>
      <c r="AA40">
        <f>V40/U40</f>
        <v>11.383917569171903</v>
      </c>
      <c r="AB40">
        <v>23.927205487882599</v>
      </c>
      <c r="AC40">
        <v>0.49751251950162001</v>
      </c>
      <c r="AD40">
        <v>23.927205487882599</v>
      </c>
      <c r="AE40">
        <v>23.927205487882599</v>
      </c>
      <c r="AF40">
        <f>V40/T40</f>
        <v>1.6536770092628883</v>
      </c>
      <c r="AG40">
        <f>Q40/R40</f>
        <v>0.60986524787429763</v>
      </c>
    </row>
    <row r="41" spans="1:33" x14ac:dyDescent="0.25">
      <c r="A41" s="2" t="s">
        <v>40</v>
      </c>
      <c r="B41" s="2">
        <v>388.7</v>
      </c>
      <c r="C41">
        <v>0.1</v>
      </c>
      <c r="D41">
        <v>3.0527700000000002</v>
      </c>
      <c r="E41">
        <v>5.8570000000000002E-3</v>
      </c>
      <c r="F41">
        <v>9.1120000000000003E-3</v>
      </c>
      <c r="G41">
        <v>3.8509999999999998E-3</v>
      </c>
      <c r="H41">
        <v>1.2880000000000001E-3</v>
      </c>
      <c r="I41">
        <v>1.6028000000000001E-2</v>
      </c>
      <c r="J41">
        <v>5.6870999999999998E-2</v>
      </c>
      <c r="K41">
        <f>J41/D41</f>
        <v>1.8629310429544313E-2</v>
      </c>
      <c r="L41">
        <v>2.5247315952473499E-2</v>
      </c>
      <c r="M41" s="1">
        <f>1000*(E41/27)/(D41/40)</f>
        <v>2.842348764249202</v>
      </c>
      <c r="N41" s="5">
        <f>10^6*G41/(2.5*D41)</f>
        <v>504.59091251551865</v>
      </c>
      <c r="O41" s="5">
        <f>H41*10^6/(2.5*D41)</f>
        <v>168.76476118410491</v>
      </c>
      <c r="P41" s="5">
        <f>F41*10^6/(2.5*D41)</f>
        <v>1193.9320682527671</v>
      </c>
      <c r="Q41" s="4">
        <f>1000*(G41/56)/(D41/40)</f>
        <v>0.90105520092056901</v>
      </c>
      <c r="R41" s="4">
        <f>1000*(H41/55)/(D41/40)</f>
        <v>0.30684502033473626</v>
      </c>
      <c r="S41">
        <f>O41/P41</f>
        <v>0.14135206321334504</v>
      </c>
      <c r="T41" s="12">
        <f>1000*I41/24/(D41/40)</f>
        <v>8.7505227492845297</v>
      </c>
      <c r="U41" s="4">
        <f>1000*(F41/87.62)/(D41/40 +I41/24)</f>
        <v>1.3508048012211062</v>
      </c>
      <c r="V41" s="4">
        <f>1000*(L41/7)/(D41/40)</f>
        <v>47.258842582728846</v>
      </c>
      <c r="Y41">
        <v>0.45</v>
      </c>
      <c r="Z41">
        <v>-3.25</v>
      </c>
      <c r="AA41">
        <f>V41/U41</f>
        <v>34.985693373319073</v>
      </c>
      <c r="AB41">
        <v>40.682320579839597</v>
      </c>
      <c r="AC41">
        <v>0.13955392511501899</v>
      </c>
      <c r="AF41">
        <f>V41/T41</f>
        <v>5.4006879287974972</v>
      </c>
      <c r="AG41">
        <f>Q41/R41</f>
        <v>2.9365156388642406</v>
      </c>
    </row>
    <row r="42" spans="1:33" x14ac:dyDescent="0.25">
      <c r="A42" s="6" t="s">
        <v>2</v>
      </c>
      <c r="B42" s="6">
        <v>371.1</v>
      </c>
      <c r="C42">
        <v>0.1</v>
      </c>
      <c r="D42">
        <v>15.1516</v>
      </c>
      <c r="E42">
        <v>8.3630000000000006E-3</v>
      </c>
      <c r="F42">
        <v>6.5823000000000007E-2</v>
      </c>
      <c r="G42">
        <v>1.4392E-2</v>
      </c>
      <c r="H42">
        <v>9.1330000000000005E-3</v>
      </c>
      <c r="I42">
        <v>4.9338E-2</v>
      </c>
      <c r="J42">
        <v>0.18753300000000001</v>
      </c>
      <c r="L42">
        <v>1.73825658571094E-2</v>
      </c>
      <c r="M42" s="1">
        <f>1000*(E42/27)/(D42/40)</f>
        <v>0.81771097637408785</v>
      </c>
      <c r="N42" s="5">
        <f>10^6*G42/(2.5*D42)</f>
        <v>379.94667229863512</v>
      </c>
      <c r="O42" s="5">
        <f>H42*10^6/(2.5*D42)</f>
        <v>241.10984978484123</v>
      </c>
      <c r="P42" s="5">
        <f>F42*10^6/(2.5*D42)</f>
        <v>1737.7174687821748</v>
      </c>
      <c r="Q42" s="12">
        <f>1000*(G42/56)/(D42/40)</f>
        <v>0.67847620053327695</v>
      </c>
      <c r="R42" s="5">
        <f>1000*(H42/55)/(D42/40)</f>
        <v>0.4383815450633477</v>
      </c>
      <c r="S42">
        <f>O42/P42</f>
        <v>0.13875089254515899</v>
      </c>
      <c r="T42" s="12">
        <f>1000*I42/24/(D42/40)</f>
        <v>5.4271496079621953</v>
      </c>
      <c r="U42" s="4">
        <f>1000*(F42/87.62)/(D42/40 +I42/24)</f>
        <v>1.9725376882842389</v>
      </c>
      <c r="V42" s="4">
        <f>1000*(L42/7)/(D42/40)</f>
        <v>6.5556738400506118</v>
      </c>
      <c r="X42" t="s">
        <v>29</v>
      </c>
      <c r="Y42">
        <v>1.62</v>
      </c>
      <c r="Z42">
        <v>-5.23</v>
      </c>
      <c r="AA42">
        <f>V42/U42</f>
        <v>3.3234720324927713</v>
      </c>
      <c r="AB42">
        <v>42.347440538304298</v>
      </c>
      <c r="AC42">
        <v>0.13748728981139635</v>
      </c>
      <c r="AF42">
        <f>V42/T42</f>
        <v>1.2079405053497612</v>
      </c>
      <c r="AG42">
        <f>Q42/R42</f>
        <v>1.5476842220518994</v>
      </c>
    </row>
    <row r="43" spans="1:33" x14ac:dyDescent="0.25">
      <c r="A43" s="2">
        <v>14</v>
      </c>
      <c r="B43">
        <f>AVERAGE(383.7,382)</f>
        <v>382.85</v>
      </c>
      <c r="C43">
        <f>_xlfn.STDEV.P(383.7,382)</f>
        <v>0.84999999999999432</v>
      </c>
      <c r="D43">
        <v>49.413400000000003</v>
      </c>
      <c r="E43">
        <v>1.9439999999999999E-2</v>
      </c>
      <c r="F43">
        <v>6.2714000000000006E-2</v>
      </c>
      <c r="G43">
        <v>2.5590000000000002E-2</v>
      </c>
      <c r="H43">
        <v>8.397E-3</v>
      </c>
      <c r="I43">
        <v>0.27444099999999999</v>
      </c>
      <c r="J43">
        <v>0.22423199999999999</v>
      </c>
      <c r="K43">
        <f>J43/D43</f>
        <v>4.5378783892628307E-3</v>
      </c>
      <c r="L43">
        <v>0.146998972213504</v>
      </c>
      <c r="M43">
        <f>1000*(E43/27)/(D43/40)</f>
        <v>0.58283785369960373</v>
      </c>
      <c r="N43" s="5">
        <f>10^6*G43/(2.5*D43)</f>
        <v>207.1502871690675</v>
      </c>
      <c r="O43" s="5">
        <f>H43*10^6/(2.5*D43)</f>
        <v>67.973464687716287</v>
      </c>
      <c r="P43" s="5">
        <f>F43*10^6/(2.5*D43)</f>
        <v>507.66796051273548</v>
      </c>
      <c r="Q43" s="12">
        <f>1000*(G43/56)/(D43/40)</f>
        <v>0.36991122708762053</v>
      </c>
      <c r="R43" s="12">
        <f>1000*(H43/55)/(D43/40)</f>
        <v>0.1235881176140296</v>
      </c>
      <c r="S43">
        <f>O43/P43</f>
        <v>0.13389354848997032</v>
      </c>
      <c r="T43" s="12">
        <f>1000*I43/24/(D43/40)</f>
        <v>9.2566321416188035</v>
      </c>
      <c r="U43" s="4">
        <f>1000*(F43/87.62)/(D43/40 +I43/24)</f>
        <v>0.57408327509169466</v>
      </c>
      <c r="V43" s="4">
        <f>1000*(L43/7)/(D43/40)</f>
        <v>16.999318543842531</v>
      </c>
      <c r="W43" s="4">
        <v>16.999318543842531</v>
      </c>
      <c r="X43" t="s">
        <v>29</v>
      </c>
      <c r="Y43">
        <v>0.93357990694564552</v>
      </c>
      <c r="Z43">
        <v>-5.9433401668018488</v>
      </c>
      <c r="AA43">
        <f>V43/U43</f>
        <v>29.611241576628998</v>
      </c>
      <c r="AB43">
        <v>32.2699489744574</v>
      </c>
      <c r="AC43">
        <v>3.370519592486057E-2</v>
      </c>
      <c r="AD43">
        <v>32.2699489744574</v>
      </c>
      <c r="AE43">
        <v>32.2699489744574</v>
      </c>
      <c r="AF43">
        <f>V43/T43</f>
        <v>1.8364474555936803</v>
      </c>
      <c r="AG43">
        <f>Q43/R43</f>
        <v>2.9930970244475068</v>
      </c>
    </row>
    <row r="44" spans="1:33" x14ac:dyDescent="0.25">
      <c r="A44" s="2" t="s">
        <v>69</v>
      </c>
      <c r="B44" s="2">
        <v>385.9</v>
      </c>
      <c r="D44">
        <v>7.1965399999999997</v>
      </c>
      <c r="E44">
        <v>1.5479999999999999E-3</v>
      </c>
      <c r="F44">
        <v>9.5409999999999991E-3</v>
      </c>
      <c r="G44">
        <v>0</v>
      </c>
      <c r="H44">
        <v>1.2639999999999999E-3</v>
      </c>
      <c r="I44">
        <v>1.5626999999999999E-2</v>
      </c>
      <c r="J44" s="7">
        <v>0.27292100813346054</v>
      </c>
      <c r="K44" s="7">
        <f>J44/D44</f>
        <v>3.7923920124596062E-2</v>
      </c>
      <c r="L44">
        <v>8.5476294562859597E-3</v>
      </c>
      <c r="M44">
        <f>1000*(E44/27)/(D44/40)</f>
        <v>0.31867165795414643</v>
      </c>
      <c r="N44" s="5">
        <f>10^6*G44/(2.5*D44)</f>
        <v>0</v>
      </c>
      <c r="O44" s="5">
        <f>H44*10^6/(2.5*D44)</f>
        <v>70.255984125704856</v>
      </c>
      <c r="P44" s="5">
        <f>F44*10^6/(2.5*D44)</f>
        <v>530.31039916404268</v>
      </c>
      <c r="Q44" s="12">
        <f>1000*(G44/56)/(D44/40)</f>
        <v>0</v>
      </c>
      <c r="R44" s="12">
        <f>1000*(H44/55)/(D44/40)</f>
        <v>0.12773815295582699</v>
      </c>
      <c r="S44" s="5">
        <f>O44/P44</f>
        <v>0.1324808720259931</v>
      </c>
      <c r="T44" s="12">
        <f>1000*I44/24/(D44/40)</f>
        <v>3.6191002898615166</v>
      </c>
      <c r="U44" s="4">
        <f>1000*(F44/87.62)/(D44/40 +I44/24)</f>
        <v>0.60305646375590183</v>
      </c>
      <c r="V44" s="4">
        <f>1000*(L44/7)/(D44/40)</f>
        <v>6.7870944777716273</v>
      </c>
      <c r="W44" s="4">
        <v>6.7870944777716273</v>
      </c>
      <c r="Y44">
        <v>1.73</v>
      </c>
      <c r="Z44">
        <v>-4.34</v>
      </c>
      <c r="AA44">
        <f>V44/U44</f>
        <v>11.254492548675888</v>
      </c>
      <c r="AB44" s="7"/>
      <c r="AC44" s="7"/>
      <c r="AD44" s="7"/>
      <c r="AF44">
        <f>V44/T44</f>
        <v>1.8753540753719573</v>
      </c>
      <c r="AG44">
        <f>Q44/R44</f>
        <v>0</v>
      </c>
    </row>
    <row r="45" spans="1:33" x14ac:dyDescent="0.25">
      <c r="A45" s="2">
        <v>282</v>
      </c>
      <c r="D45">
        <v>25.182700000000001</v>
      </c>
      <c r="E45">
        <v>6.6309999999999997E-3</v>
      </c>
      <c r="F45">
        <v>6.5067E-2</v>
      </c>
      <c r="G45">
        <v>2.0912E-2</v>
      </c>
      <c r="H45">
        <v>8.3079999999999994E-3</v>
      </c>
      <c r="I45">
        <v>9.1628000000000001E-2</v>
      </c>
      <c r="J45" s="7">
        <v>0.35764838133743942</v>
      </c>
      <c r="K45" s="7">
        <f>J45/D45</f>
        <v>1.4202145970743384E-2</v>
      </c>
      <c r="L45">
        <v>1.5386000584544901E-2</v>
      </c>
      <c r="M45">
        <f>1000*(E45/27)/(D45/40)</f>
        <v>0.39009731695583488</v>
      </c>
      <c r="N45" s="5">
        <f>10^6*G45/(2.5*D45)</f>
        <v>332.16454153049517</v>
      </c>
      <c r="O45" s="5">
        <f>H45*10^6/(2.5*D45)</f>
        <v>131.96360993856894</v>
      </c>
      <c r="P45" s="5">
        <f>F45*10^6/(2.5*D45)</f>
        <v>1033.5190428349622</v>
      </c>
      <c r="Q45" s="12">
        <f>1000*(G45/56)/(D45/40)</f>
        <v>0.59315096701874126</v>
      </c>
      <c r="R45" s="5">
        <f>1000*(H45/55)/(D45/40)</f>
        <v>0.23993383625194353</v>
      </c>
      <c r="S45" s="5">
        <f>O45/P45</f>
        <v>0.12768377211182319</v>
      </c>
      <c r="T45" s="12">
        <f>1000*I45/24/(D45/40)</f>
        <v>6.0642160424947811</v>
      </c>
      <c r="U45" s="4">
        <f>1000*(F45/87.62)/(D45/40 +I45/24)</f>
        <v>1.1724370444522503</v>
      </c>
      <c r="V45" s="4">
        <f>1000*(L45/7)/(D45/40)</f>
        <v>3.4912858168606449</v>
      </c>
      <c r="W45" s="4">
        <v>3.4912858168606449</v>
      </c>
      <c r="Y45">
        <v>4</v>
      </c>
      <c r="Z45">
        <v>-1.89</v>
      </c>
      <c r="AA45">
        <f>V45/U45</f>
        <v>2.9778023761537962</v>
      </c>
      <c r="AB45">
        <v>48.666781413881502</v>
      </c>
      <c r="AC45">
        <v>0.21857572311684201</v>
      </c>
      <c r="AD45">
        <v>48.666781413881502</v>
      </c>
      <c r="AF45">
        <f>V45/T45</f>
        <v>0.57571923434052841</v>
      </c>
      <c r="AG45">
        <f>Q45/R45</f>
        <v>2.472143888850677</v>
      </c>
    </row>
    <row r="46" spans="1:33" x14ac:dyDescent="0.25">
      <c r="A46" s="11" t="s">
        <v>64</v>
      </c>
      <c r="B46" s="2">
        <v>385.3</v>
      </c>
      <c r="D46">
        <v>47.866</v>
      </c>
      <c r="E46">
        <v>9.8860000000000007E-3</v>
      </c>
      <c r="F46">
        <v>0.10455100000000001</v>
      </c>
      <c r="G46">
        <v>4.1650000000000003E-3</v>
      </c>
      <c r="H46">
        <v>1.2631E-2</v>
      </c>
      <c r="I46">
        <v>4.6092000000000001E-2</v>
      </c>
      <c r="J46" s="7">
        <v>0.38032382697739442</v>
      </c>
      <c r="K46" s="7">
        <f>J46/D46</f>
        <v>7.9455945133789004E-3</v>
      </c>
      <c r="L46">
        <v>8.5228550831172797E-3</v>
      </c>
      <c r="M46">
        <f>1000*(E46/27)/(D46/40)</f>
        <v>0.3059776443806862</v>
      </c>
      <c r="N46" s="5">
        <f>10^6*G46/(2.5*D46)</f>
        <v>34.805498683825682</v>
      </c>
      <c r="O46" s="5">
        <f>H46*10^6/(2.5*D46)</f>
        <v>105.55300213094891</v>
      </c>
      <c r="P46" s="5">
        <f>F46*10^6/(2.5*D46)</f>
        <v>873.69740525634063</v>
      </c>
      <c r="Q46" s="12">
        <f>1000*(G46/56)/(D46/40)</f>
        <v>6.2152676221117295E-2</v>
      </c>
      <c r="R46" s="5">
        <f>1000*(H46/55)/(D46/40)</f>
        <v>0.19191454932899799</v>
      </c>
      <c r="S46" s="5">
        <f>O46/P46</f>
        <v>0.12081185258868879</v>
      </c>
      <c r="T46" s="4">
        <f>1000*I46/24/(D46/40)</f>
        <v>1.6048970041365478</v>
      </c>
      <c r="U46" s="4">
        <f>1000*(F46/87.62)/(D46/40 +I46/24)</f>
        <v>0.9955460598947663</v>
      </c>
      <c r="V46" s="4">
        <f>1000*(L46/7)/(D46/40)</f>
        <v>1.0174660311365993</v>
      </c>
      <c r="W46" s="4">
        <v>1.0174660311365993</v>
      </c>
      <c r="Y46">
        <v>2.06</v>
      </c>
      <c r="Z46">
        <v>-4.9400000000000004</v>
      </c>
      <c r="AA46">
        <f>V46/U46</f>
        <v>1.0220180382655022</v>
      </c>
      <c r="AB46">
        <v>8.4200933033916296</v>
      </c>
      <c r="AC46">
        <v>0.53901562044372098</v>
      </c>
      <c r="AD46">
        <v>8.4200933033916296</v>
      </c>
      <c r="AE46">
        <v>8.4200933033916296</v>
      </c>
      <c r="AF46">
        <f>V46/T46</f>
        <v>0.63397590531612158</v>
      </c>
      <c r="AG46">
        <f>Q46/R46</f>
        <v>0.32385598923283992</v>
      </c>
    </row>
    <row r="47" spans="1:33" x14ac:dyDescent="0.25">
      <c r="A47" s="2" t="s">
        <v>78</v>
      </c>
      <c r="D47">
        <v>6.0603400000000001</v>
      </c>
      <c r="E47">
        <v>1.967E-3</v>
      </c>
      <c r="F47">
        <v>7.7590000000000003E-3</v>
      </c>
      <c r="G47" t="s">
        <v>85</v>
      </c>
      <c r="H47">
        <v>9.3000000000000005E-4</v>
      </c>
      <c r="I47">
        <v>1.1178E-2</v>
      </c>
      <c r="K47">
        <f>J47/D47</f>
        <v>0</v>
      </c>
      <c r="M47">
        <f>1000*(E47/27)/(D47/40)</f>
        <v>0.48084333124446388</v>
      </c>
      <c r="N47" s="5" t="e">
        <f>10^6*G47/(2.5*D47)</f>
        <v>#VALUE!</v>
      </c>
      <c r="O47" s="5">
        <f>H47*10^6/(2.5*D47)</f>
        <v>61.382694700297343</v>
      </c>
      <c r="P47" s="5">
        <f>F47*10^6/(2.5*D47)</f>
        <v>512.11648191355596</v>
      </c>
      <c r="Q47" s="5"/>
      <c r="R47" s="12">
        <f>1000*(H47/55)/(D47/40)</f>
        <v>0.1116048994550861</v>
      </c>
      <c r="S47" s="5">
        <f>O47/P47</f>
        <v>0.11986080680500065</v>
      </c>
      <c r="T47" s="12">
        <f>1000*I47/24/(D47/40)</f>
        <v>3.0740849523294078</v>
      </c>
      <c r="U47" s="4">
        <f>1000*(F47/87.62)/(D47/40 +I47/24)</f>
        <v>0.58268319677140556</v>
      </c>
      <c r="AF47">
        <f>V47/T47</f>
        <v>0</v>
      </c>
      <c r="AG47">
        <f>Q47/R47</f>
        <v>0</v>
      </c>
    </row>
    <row r="48" spans="1:33" x14ac:dyDescent="0.25">
      <c r="A48" s="2" t="s">
        <v>70</v>
      </c>
      <c r="B48" s="2">
        <v>385.7</v>
      </c>
      <c r="D48">
        <v>15.5555</v>
      </c>
      <c r="E48">
        <v>4.3790000000000001E-3</v>
      </c>
      <c r="F48">
        <v>1.8277999999999999E-2</v>
      </c>
      <c r="G48" t="s">
        <v>84</v>
      </c>
      <c r="H48">
        <v>2.0100000000000001E-3</v>
      </c>
      <c r="I48">
        <v>3.8982000000000003E-2</v>
      </c>
      <c r="J48" s="7">
        <v>0.27636313398010565</v>
      </c>
      <c r="K48" s="7">
        <f>J48/D48</f>
        <v>1.7766264921095794E-2</v>
      </c>
      <c r="L48">
        <v>1.40232861884015E-2</v>
      </c>
      <c r="M48">
        <f>1000*(E48/27)/(D48/40)</f>
        <v>0.41704910850872084</v>
      </c>
      <c r="N48" s="5" t="e">
        <f>10^6*G48/(2.5*D48)</f>
        <v>#VALUE!</v>
      </c>
      <c r="O48" s="5">
        <f>H48*10^6/(2.5*D48)</f>
        <v>51.685898878210274</v>
      </c>
      <c r="P48" s="5">
        <f>F48*10^6/(2.5*D48)</f>
        <v>470.007392883546</v>
      </c>
      <c r="Q48" s="5"/>
      <c r="R48" s="12">
        <f>1000*(H48/55)/(D48/40)</f>
        <v>9.3974361596745964E-2</v>
      </c>
      <c r="S48" s="5">
        <f>O48/P48</f>
        <v>0.10996826786300469</v>
      </c>
      <c r="T48" s="12">
        <f>1000*I48/24/(D48/40)</f>
        <v>4.1766577737777633</v>
      </c>
      <c r="U48" s="4">
        <f>1000*(F48/87.62)/(D48/40 +I48/24)</f>
        <v>0.53418454437360918</v>
      </c>
      <c r="V48" s="4">
        <f>1000*(L48/7)/(D48/40)</f>
        <v>5.1514296508452224</v>
      </c>
      <c r="W48" s="4">
        <v>5.1514296508452224</v>
      </c>
      <c r="AA48">
        <f>V48/U48</f>
        <v>9.6435393069746098</v>
      </c>
      <c r="AB48">
        <v>25.233958600082151</v>
      </c>
      <c r="AC48">
        <v>1.9801855757917725E-2</v>
      </c>
      <c r="AD48">
        <v>25.233958600082151</v>
      </c>
      <c r="AE48">
        <v>25.233958600082151</v>
      </c>
      <c r="AF48">
        <f>V48/T48</f>
        <v>1.2333856231140967</v>
      </c>
      <c r="AG48">
        <f>Q48/R48</f>
        <v>0</v>
      </c>
    </row>
    <row r="49" spans="1:33" x14ac:dyDescent="0.25">
      <c r="A49" s="13" t="s">
        <v>11</v>
      </c>
      <c r="B49" s="2">
        <v>375.37</v>
      </c>
      <c r="C49">
        <v>0.1</v>
      </c>
      <c r="D49">
        <v>21.668500000000002</v>
      </c>
      <c r="E49">
        <v>1.0108000000000001E-2</v>
      </c>
      <c r="F49">
        <v>7.2460999999999998E-2</v>
      </c>
      <c r="G49">
        <v>2.1565000000000001E-2</v>
      </c>
      <c r="H49">
        <v>7.7019999999999996E-3</v>
      </c>
      <c r="I49">
        <v>0.22046299999999999</v>
      </c>
      <c r="J49">
        <v>0.13919799999999999</v>
      </c>
      <c r="K49">
        <f>J49/D49</f>
        <v>6.4239795094261243E-3</v>
      </c>
      <c r="L49">
        <v>7.4036166749227306E-2</v>
      </c>
      <c r="M49">
        <f>1000*(E49/27)/(D49/40)</f>
        <v>0.69108682256800491</v>
      </c>
      <c r="N49" s="5">
        <f>10^6*G49/(2.5*D49)</f>
        <v>398.08939243602464</v>
      </c>
      <c r="O49" s="5">
        <f>H49*10^6/(2.5*D49)</f>
        <v>142.17873872210814</v>
      </c>
      <c r="P49" s="5">
        <f>F49*10^6/(2.5*D49)</f>
        <v>1337.628354523848</v>
      </c>
      <c r="Q49" s="12">
        <f>1000*(G49/56)/(D49/40)</f>
        <v>0.71087391506432973</v>
      </c>
      <c r="R49" s="5">
        <f>1000*(H49/55)/(D49/40)</f>
        <v>0.25850679767656021</v>
      </c>
      <c r="S49">
        <f>O49/P49</f>
        <v>0.10629166034142505</v>
      </c>
      <c r="T49" s="12">
        <f>1000*I49/24/(D49/40)</f>
        <v>16.957257462830068</v>
      </c>
      <c r="U49" s="4">
        <f>1000*(F49/87.62)/(D49/40 +I49/24)</f>
        <v>1.5011687579260493</v>
      </c>
      <c r="V49" s="4">
        <f>1000*(L49/7)/(D49/40)</f>
        <v>19.524369937724558</v>
      </c>
      <c r="W49" s="12">
        <v>19.524369937724558</v>
      </c>
      <c r="X49" s="3" t="s">
        <v>31</v>
      </c>
      <c r="Y49">
        <v>0.25441663768110201</v>
      </c>
      <c r="Z49">
        <v>-5.9246238403106748</v>
      </c>
      <c r="AA49">
        <f>V49/U49</f>
        <v>13.006112627003105</v>
      </c>
      <c r="AB49">
        <v>19.191354882614601</v>
      </c>
      <c r="AC49">
        <v>0.10546229333782327</v>
      </c>
      <c r="AD49">
        <v>19.191354882614601</v>
      </c>
      <c r="AE49">
        <v>19.191354882614601</v>
      </c>
      <c r="AF49">
        <f>V49/T49</f>
        <v>1.151387244106044</v>
      </c>
      <c r="AG49">
        <f>Q49/R49</f>
        <v>2.7499234892606745</v>
      </c>
    </row>
    <row r="50" spans="1:33" x14ac:dyDescent="0.25">
      <c r="A50" s="2">
        <v>106</v>
      </c>
      <c r="D50">
        <v>51.622500000000002</v>
      </c>
      <c r="E50">
        <v>1.1580999999999999E-2</v>
      </c>
      <c r="F50">
        <v>0.12778700000000001</v>
      </c>
      <c r="G50">
        <v>2.8483999999999999E-2</v>
      </c>
      <c r="H50">
        <v>1.3422999999999999E-2</v>
      </c>
      <c r="I50">
        <v>0.14330599999999999</v>
      </c>
      <c r="J50" s="7">
        <v>0.44903928810965527</v>
      </c>
      <c r="K50" s="7">
        <f>J50/D50</f>
        <v>8.6985188262803086E-3</v>
      </c>
      <c r="L50">
        <v>7.4782956646434001E-2</v>
      </c>
      <c r="M50">
        <f>1000*(E50/27)/(D50/40)</f>
        <v>0.33235579518692504</v>
      </c>
      <c r="N50" s="5">
        <f>10^6*G50/(2.5*D50)</f>
        <v>220.70996174148868</v>
      </c>
      <c r="O50" s="5">
        <f>H50*10^6/(2.5*D50)</f>
        <v>104.0089108431401</v>
      </c>
      <c r="P50" s="5">
        <f>F50*10^6/(2.5*D50)</f>
        <v>990.16514116906399</v>
      </c>
      <c r="Q50" s="12">
        <f>1000*(G50/56)/(D50/40)</f>
        <v>0.39412493168122981</v>
      </c>
      <c r="R50" s="5">
        <f>1000*(H50/55)/(D50/40)</f>
        <v>0.18910711062389107</v>
      </c>
      <c r="S50" s="5">
        <f>O50/P50</f>
        <v>0.10504198392637747</v>
      </c>
      <c r="T50" s="12">
        <f>1000*I50/24/(D50/40)</f>
        <v>4.6267293008539552</v>
      </c>
      <c r="U50" s="4">
        <f>1000*(F50/87.62)/(D50/40 +I50/24)</f>
        <v>1.1248630604584502</v>
      </c>
      <c r="V50" s="4">
        <f>1000*(L50/7)/(D50/40)</f>
        <v>8.2780024376340879</v>
      </c>
      <c r="W50" s="4">
        <v>8.2780024376340879</v>
      </c>
      <c r="Y50">
        <v>2.5</v>
      </c>
      <c r="Z50">
        <v>-3.57</v>
      </c>
      <c r="AA50">
        <f>V50/U50</f>
        <v>7.3591201708235472</v>
      </c>
      <c r="AB50">
        <v>46.834286060077403</v>
      </c>
      <c r="AC50">
        <v>0.104354540697496</v>
      </c>
      <c r="AD50">
        <v>46.834286060077403</v>
      </c>
      <c r="AF50">
        <f>V50/T50</f>
        <v>1.7891693892932568</v>
      </c>
      <c r="AG50">
        <f>Q50/R50</f>
        <v>2.0841359713072447</v>
      </c>
    </row>
    <row r="51" spans="1:33" x14ac:dyDescent="0.25">
      <c r="A51" s="2" t="s">
        <v>36</v>
      </c>
      <c r="B51" s="2">
        <v>380.28</v>
      </c>
      <c r="C51">
        <v>0.1</v>
      </c>
      <c r="D51">
        <v>7.5850200000000001</v>
      </c>
      <c r="E51">
        <v>3.2590000000000002E-3</v>
      </c>
      <c r="F51">
        <v>9.1500000000000001E-3</v>
      </c>
      <c r="G51">
        <v>3.2060000000000001E-3</v>
      </c>
      <c r="H51">
        <v>6.5200000000000002E-4</v>
      </c>
      <c r="I51">
        <v>3.2822999999999998E-2</v>
      </c>
      <c r="J51">
        <v>7.0200000000000002E-3</v>
      </c>
      <c r="K51">
        <f>J51/D51</f>
        <v>9.2550843636536226E-4</v>
      </c>
      <c r="L51">
        <v>1.50886833321476E-2</v>
      </c>
      <c r="M51">
        <f>1000*(E51/27)/(D51/40)</f>
        <v>0.63653729959158289</v>
      </c>
      <c r="N51" s="5">
        <f>10^6*G51/(2.5*D51)</f>
        <v>169.07008814742744</v>
      </c>
      <c r="O51" s="5">
        <f>H51*10^6/(2.5*D51)</f>
        <v>34.383561282633401</v>
      </c>
      <c r="P51" s="5">
        <f>F51*10^6/(2.5*D51)</f>
        <v>482.53003947253927</v>
      </c>
      <c r="Q51" s="12">
        <f>1000*(G51/56)/(D51/40)</f>
        <v>0.30191087169183473</v>
      </c>
      <c r="R51" s="12">
        <f>1000*(H51/55)/(D51/40)</f>
        <v>6.2515565968424364E-2</v>
      </c>
      <c r="S51">
        <f>O51/P51</f>
        <v>7.1256830601092905E-2</v>
      </c>
      <c r="T51" s="12">
        <f>1000*I51/24/(D51/40)</f>
        <v>7.2122420244112746</v>
      </c>
      <c r="U51" s="4">
        <f>1000*(F51/87.62)/(D51/40 +I51/24)</f>
        <v>0.54676424995307071</v>
      </c>
      <c r="V51" s="4">
        <f>1000*(L51/7)/(D51/40)</f>
        <v>11.367280193364287</v>
      </c>
      <c r="W51" s="4">
        <v>11.367280193364287</v>
      </c>
      <c r="Y51">
        <v>1.69</v>
      </c>
      <c r="Z51">
        <v>-3.95</v>
      </c>
      <c r="AA51">
        <f>V51/U51</f>
        <v>20.79009407498744</v>
      </c>
      <c r="AB51">
        <v>18.434519448377799</v>
      </c>
      <c r="AC51">
        <v>0.37264232792961099</v>
      </c>
      <c r="AD51">
        <v>18.434519448377799</v>
      </c>
      <c r="AE51">
        <v>18.434519448377799</v>
      </c>
      <c r="AF51">
        <f>V51/T51</f>
        <v>1.5761090871450869</v>
      </c>
      <c r="AG51">
        <f>Q51/R51</f>
        <v>4.8293711656441722</v>
      </c>
    </row>
    <row r="52" spans="1:33" x14ac:dyDescent="0.25">
      <c r="A52" s="6" t="s">
        <v>54</v>
      </c>
      <c r="B52" s="6">
        <v>372.85</v>
      </c>
      <c r="C52">
        <v>0.1</v>
      </c>
      <c r="D52">
        <v>32.505800000000001</v>
      </c>
      <c r="E52">
        <v>1.4805E-2</v>
      </c>
      <c r="F52">
        <v>0.124635</v>
      </c>
      <c r="G52">
        <v>1.6985E-2</v>
      </c>
      <c r="H52">
        <v>8.1829999999999993E-3</v>
      </c>
      <c r="I52">
        <v>0.17769599999999999</v>
      </c>
      <c r="J52">
        <v>0.23817199999999999</v>
      </c>
      <c r="K52">
        <f>J52/D52</f>
        <v>7.3270616320779674E-3</v>
      </c>
      <c r="L52">
        <v>5.0183688002460099E-2</v>
      </c>
      <c r="M52">
        <f>1000*(E52/27)/(D52/40)</f>
        <v>0.6747513777028511</v>
      </c>
      <c r="N52" s="5">
        <f>10^6*G52/(2.5*D52)</f>
        <v>209.00885380455182</v>
      </c>
      <c r="O52" s="5">
        <f>H52*10^6/(2.5*D52)</f>
        <v>100.69587581293183</v>
      </c>
      <c r="P52" s="5">
        <f>F52*10^6/(2.5*D52)</f>
        <v>1533.6955251062889</v>
      </c>
      <c r="Q52" s="12">
        <f>1000*(G52/56)/(D52/40)</f>
        <v>0.37323009607955682</v>
      </c>
      <c r="R52" s="4">
        <f>1000*(H52/55)/(D52/40)</f>
        <v>0.18308341056896699</v>
      </c>
      <c r="S52">
        <f>O52/P52</f>
        <v>6.5655714686885691E-2</v>
      </c>
      <c r="T52" s="12">
        <f>1000*I52/24/(D52/40)</f>
        <v>9.1109894234259716</v>
      </c>
      <c r="U52" s="4">
        <f>1000*(F52/87.62)/(D52/40 +I52/24)</f>
        <v>1.734590509236106</v>
      </c>
      <c r="V52" s="4">
        <f>1000*(L52/7)/(D52/40)</f>
        <v>8.8219312074346465</v>
      </c>
      <c r="W52" s="4">
        <v>8.8219312074346465</v>
      </c>
      <c r="X52" t="s">
        <v>29</v>
      </c>
      <c r="Y52">
        <v>2.8808090648364328</v>
      </c>
      <c r="Z52">
        <v>-5.9458787863808187</v>
      </c>
      <c r="AA52">
        <f>V52/U52</f>
        <v>5.0858869343864477</v>
      </c>
      <c r="AB52">
        <v>39.785246732878548</v>
      </c>
      <c r="AC52">
        <v>2.414286292488498</v>
      </c>
      <c r="AD52">
        <v>39.785246732878548</v>
      </c>
      <c r="AF52">
        <f>V52/T52</f>
        <v>0.9682736745091477</v>
      </c>
      <c r="AG52">
        <f>Q52/R52</f>
        <v>2.0385795464464658</v>
      </c>
    </row>
    <row r="53" spans="1:33" x14ac:dyDescent="0.25">
      <c r="A53" s="13" t="s">
        <v>15</v>
      </c>
      <c r="B53" s="2">
        <v>375.29</v>
      </c>
      <c r="C53">
        <v>0.1</v>
      </c>
      <c r="D53" s="1">
        <v>55.126199999999997</v>
      </c>
      <c r="E53">
        <v>1.4097999999999999E-2</v>
      </c>
      <c r="F53">
        <v>0.176092</v>
      </c>
      <c r="G53">
        <v>2.1644E-2</v>
      </c>
      <c r="H53">
        <v>9.5099999999999994E-3</v>
      </c>
      <c r="I53">
        <v>0.34668599999999999</v>
      </c>
      <c r="J53">
        <v>0.33990700000000001</v>
      </c>
      <c r="K53">
        <f>J53/D53</f>
        <v>6.1659791532882738E-3</v>
      </c>
      <c r="L53">
        <v>0.197150587152362</v>
      </c>
      <c r="M53">
        <f>1000*(E53/27)/(D53/40)</f>
        <v>0.37887476238024614</v>
      </c>
      <c r="N53" s="5">
        <f>10^6*G53/(2.5*D53)</f>
        <v>157.0505494664969</v>
      </c>
      <c r="O53" s="5">
        <f>H53*10^6/(2.5*D53)</f>
        <v>69.005300564885673</v>
      </c>
      <c r="P53" s="5">
        <f>F53*10^6/(2.5*D53)</f>
        <v>1277.7372646763247</v>
      </c>
      <c r="Q53" s="12">
        <f>1000*(G53/56)/(D53/40)</f>
        <v>0.28044740976160154</v>
      </c>
      <c r="R53" s="12">
        <f>1000*(H53/55)/(D53/40)</f>
        <v>0.12546418284524666</v>
      </c>
      <c r="S53">
        <f>O53/P53</f>
        <v>5.4005860572882355E-2</v>
      </c>
      <c r="T53" s="12">
        <f>1000*I53/24/(D53/40)</f>
        <v>10.481585888379755</v>
      </c>
      <c r="U53" s="4">
        <f>1000*(F53/87.62)/(D53/40 +I53/24)</f>
        <v>1.4431447986239554</v>
      </c>
      <c r="V53" s="4">
        <f>1000*(L53/7)/(D53/40)</f>
        <v>20.43628589904225</v>
      </c>
      <c r="W53" s="12">
        <v>20.43628589904225</v>
      </c>
      <c r="X53" t="s">
        <v>29</v>
      </c>
      <c r="Y53">
        <v>3.6809867888200495E-2</v>
      </c>
      <c r="Z53">
        <v>-5.5626125593035987</v>
      </c>
      <c r="AA53">
        <f>V53/U53</f>
        <v>14.160939303199743</v>
      </c>
      <c r="AB53">
        <v>18.0049720396547</v>
      </c>
      <c r="AC53">
        <v>0.54110260319941594</v>
      </c>
      <c r="AD53">
        <v>18.0049720396547</v>
      </c>
      <c r="AE53">
        <v>18.0049720396547</v>
      </c>
      <c r="AF53">
        <f>V53/T53</f>
        <v>1.9497322367694967</v>
      </c>
      <c r="AG53">
        <f>Q53/R53</f>
        <v>2.2352786540483698</v>
      </c>
    </row>
    <row r="54" spans="1:33" x14ac:dyDescent="0.25">
      <c r="A54" s="11" t="s">
        <v>14</v>
      </c>
      <c r="B54">
        <v>385.77</v>
      </c>
      <c r="C54">
        <v>0.1</v>
      </c>
      <c r="D54">
        <v>20.936299999999999</v>
      </c>
      <c r="E54">
        <v>8.6960000000000006E-3</v>
      </c>
      <c r="F54">
        <v>3.1572000000000003E-2</v>
      </c>
      <c r="G54">
        <v>5.1070000000000004E-3</v>
      </c>
      <c r="H54">
        <v>1.658E-3</v>
      </c>
      <c r="I54">
        <v>3.8886999999999998E-2</v>
      </c>
      <c r="J54">
        <v>8.3114999999999994E-2</v>
      </c>
      <c r="K54">
        <f>J54/D54</f>
        <v>3.9698991703405089E-3</v>
      </c>
      <c r="L54">
        <v>6.3631406263131296E-3</v>
      </c>
      <c r="M54">
        <f>1000*(E54/27)/(D54/40)</f>
        <v>0.61534096105629754</v>
      </c>
      <c r="N54" s="5">
        <f>10^6*G54/(2.5*D54)</f>
        <v>97.572159359581207</v>
      </c>
      <c r="O54" s="5">
        <f>H54*10^6/(2.5*D54)</f>
        <v>31.67703940046713</v>
      </c>
      <c r="P54" s="5">
        <f>F54*10^6/(2.5*D54)</f>
        <v>603.2011386921281</v>
      </c>
      <c r="Q54" s="12">
        <f>1000*(G54/56)/(D54/40)</f>
        <v>0.17423599885639501</v>
      </c>
      <c r="R54" s="12">
        <f>1000*(H54/55)/(D54/40)</f>
        <v>5.7594617091758414E-2</v>
      </c>
      <c r="S54">
        <f>O54/P54</f>
        <v>5.2514886608387171E-2</v>
      </c>
      <c r="T54" s="12">
        <f>1000*I54/24/(D54/40)</f>
        <v>3.0956600099667404</v>
      </c>
      <c r="U54" s="4">
        <f>1000*(F54/87.62)/(D54/40 +I54/24)</f>
        <v>0.68630403532657558</v>
      </c>
      <c r="V54" s="4">
        <f>1000*(L54/7)/(D54/40)</f>
        <v>1.7367349330556101</v>
      </c>
      <c r="W54" s="4">
        <v>1.7367349330556101</v>
      </c>
      <c r="X54" s="3" t="s">
        <v>31</v>
      </c>
      <c r="Y54">
        <v>2.3426557559507519</v>
      </c>
      <c r="Z54">
        <v>-4.2342908639407622</v>
      </c>
      <c r="AA54">
        <f>V54/U54</f>
        <v>2.5305620303240537</v>
      </c>
      <c r="AB54">
        <v>7.5805160500669295</v>
      </c>
      <c r="AC54">
        <v>0.48936250549291938</v>
      </c>
      <c r="AD54">
        <v>7.5805160500669295</v>
      </c>
      <c r="AF54">
        <f>V54/T54</f>
        <v>0.56102250488233352</v>
      </c>
      <c r="AG54">
        <f>Q54/R54</f>
        <v>3.0252132517663282</v>
      </c>
    </row>
    <row r="55" spans="1:33" x14ac:dyDescent="0.25">
      <c r="A55" s="13" t="s">
        <v>12</v>
      </c>
      <c r="B55" s="2">
        <v>375.79</v>
      </c>
      <c r="C55">
        <v>0.1</v>
      </c>
      <c r="D55">
        <v>24.087</v>
      </c>
      <c r="E55">
        <v>1.0544E-2</v>
      </c>
      <c r="F55">
        <v>9.9407999999999996E-2</v>
      </c>
      <c r="G55">
        <v>1.8714000000000001E-2</v>
      </c>
      <c r="H55">
        <v>5.1749999999999999E-3</v>
      </c>
      <c r="I55">
        <v>0.20616999999999999</v>
      </c>
      <c r="J55">
        <v>0.299759</v>
      </c>
      <c r="K55">
        <f>J55/D55</f>
        <v>1.2444845767426412E-2</v>
      </c>
      <c r="L55">
        <v>0.125108899382425</v>
      </c>
      <c r="M55">
        <f>1000*(E55/27)/(D55/40)</f>
        <v>0.64851333668537958</v>
      </c>
      <c r="N55" s="5">
        <f>10^6*G55/(2.5*D55)</f>
        <v>310.77344625731723</v>
      </c>
      <c r="O55" s="5">
        <f>H55*10^6/(2.5*D55)</f>
        <v>85.938473035247227</v>
      </c>
      <c r="P55" s="5">
        <f>F55*10^6/(2.5*D55)</f>
        <v>1650.8157927512766</v>
      </c>
      <c r="Q55" s="12">
        <f>1000*(G55/56)/(D55/40)</f>
        <v>0.55495258260235225</v>
      </c>
      <c r="R55" s="4">
        <f>1000*(H55/55)/(D55/40)</f>
        <v>0.15625176915499497</v>
      </c>
      <c r="S55">
        <f>O55/P55</f>
        <v>5.2058184451955578E-2</v>
      </c>
      <c r="T55" s="12">
        <f>1000*I55/24/(D55/40)</f>
        <v>14.265648136615876</v>
      </c>
      <c r="U55" s="4">
        <f>1000*(F55/87.62)/(D55/40 +I55/24)</f>
        <v>1.8575634166899773</v>
      </c>
      <c r="V55" s="4">
        <f>1000*(L55/7)/(D55/40)</f>
        <v>29.68024230792544</v>
      </c>
      <c r="W55" s="12">
        <v>29.68024230792544</v>
      </c>
      <c r="X55" t="s">
        <v>29</v>
      </c>
      <c r="Y55">
        <v>-5.3394647125965242E-2</v>
      </c>
      <c r="Z55">
        <v>-5.3452337510015271</v>
      </c>
      <c r="AA55">
        <f>V55/U55</f>
        <v>15.978050623333846</v>
      </c>
      <c r="AB55">
        <v>17.522107913794766</v>
      </c>
      <c r="AC55">
        <v>0.37241462077901849</v>
      </c>
      <c r="AD55">
        <v>17.522107913794766</v>
      </c>
      <c r="AE55">
        <v>17.522107913794766</v>
      </c>
      <c r="AF55">
        <f>V55/T55</f>
        <v>2.0805393504515695</v>
      </c>
      <c r="AG55">
        <f>Q55/R55</f>
        <v>3.5516563146997933</v>
      </c>
    </row>
    <row r="56" spans="1:33" x14ac:dyDescent="0.25">
      <c r="A56" s="11" t="s">
        <v>62</v>
      </c>
      <c r="B56" s="14">
        <v>386</v>
      </c>
      <c r="D56">
        <v>9.6495099999999994</v>
      </c>
      <c r="E56">
        <v>2.3089999999999999E-3</v>
      </c>
      <c r="F56">
        <v>9.6080000000000002E-3</v>
      </c>
      <c r="G56" t="s">
        <v>81</v>
      </c>
      <c r="H56">
        <v>4.9799999999999996E-4</v>
      </c>
      <c r="I56">
        <v>2.1565000000000001E-2</v>
      </c>
      <c r="J56" s="7">
        <v>0.27008676635902473</v>
      </c>
      <c r="K56" s="7">
        <f>J56/D56</f>
        <v>2.7989687181942374E-2</v>
      </c>
      <c r="L56">
        <v>5.2033615966185604E-4</v>
      </c>
      <c r="M56">
        <f>1000*(E56/27)/(D56/40)</f>
        <v>0.35449890623883917</v>
      </c>
      <c r="N56" s="5" t="e">
        <f>10^6*G56/(2.5*D56)</f>
        <v>#VALUE!</v>
      </c>
      <c r="O56" s="5">
        <f>H56*10^6/(2.5*D56)</f>
        <v>20.643535267593897</v>
      </c>
      <c r="P56" s="5">
        <f>F56*10^6/(2.5*D56)</f>
        <v>398.27929086554656</v>
      </c>
      <c r="Q56" s="5"/>
      <c r="R56" s="12">
        <f>1000*(H56/55)/(D56/40)</f>
        <v>3.7533700486534358E-2</v>
      </c>
      <c r="S56" s="5">
        <f>O56/P56</f>
        <v>5.1831806827643628E-2</v>
      </c>
      <c r="T56" s="12">
        <f>1000*I56/24/(D56/40)</f>
        <v>3.7247141737421559</v>
      </c>
      <c r="U56" s="4">
        <f>1000*(F56/87.62)/(D56/40 +I56/24)</f>
        <v>0.45286614855870827</v>
      </c>
      <c r="V56" s="4">
        <f>1000*(L56/7)/(D56/40)</f>
        <v>0.30813476371152887</v>
      </c>
      <c r="W56" s="4">
        <v>0.30813476371152887</v>
      </c>
      <c r="AA56">
        <f>V56/U56</f>
        <v>0.6804102375330956</v>
      </c>
      <c r="AB56">
        <v>8.5651602656327697</v>
      </c>
      <c r="AC56">
        <v>0.58348540824904005</v>
      </c>
      <c r="AD56">
        <v>8.5651602656327697</v>
      </c>
      <c r="AE56">
        <v>8.5651602656327697</v>
      </c>
      <c r="AF56">
        <f>V56/T56</f>
        <v>8.2727089741211263E-2</v>
      </c>
      <c r="AG56">
        <f>Q56/R56</f>
        <v>0</v>
      </c>
    </row>
    <row r="57" spans="1:33" x14ac:dyDescent="0.25">
      <c r="A57" s="2" t="s">
        <v>55</v>
      </c>
      <c r="D57">
        <v>8.5026799999999998</v>
      </c>
      <c r="E57">
        <v>3.5639999999999999E-3</v>
      </c>
      <c r="F57">
        <v>2.8781000000000001E-2</v>
      </c>
      <c r="G57" t="s">
        <v>79</v>
      </c>
      <c r="H57">
        <v>1.467E-3</v>
      </c>
      <c r="I57">
        <v>2.6950000000000002E-2</v>
      </c>
      <c r="J57" s="7">
        <v>0.28362090138769497</v>
      </c>
      <c r="K57" s="7">
        <f>J57/D57</f>
        <v>3.3356647714331833E-2</v>
      </c>
      <c r="M57">
        <f>1000*(E57/27)/(D57/40)</f>
        <v>0.62098067903296361</v>
      </c>
      <c r="N57" s="5" t="e">
        <f>10^6*G57/(2.5*D57)</f>
        <v>#VALUE!</v>
      </c>
      <c r="O57" s="5">
        <f>H57*10^6/(2.5*D57)</f>
        <v>69.013534556163478</v>
      </c>
      <c r="P57" s="5">
        <f>F57*10^6/(2.5*D57)</f>
        <v>1353.9731002460401</v>
      </c>
      <c r="Q57" s="5"/>
      <c r="R57" s="12">
        <f>1000*(H57/55)/(D57/40)</f>
        <v>0.12547915373847904</v>
      </c>
      <c r="S57" s="5">
        <f>O57/P57</f>
        <v>5.0971126785031802E-2</v>
      </c>
      <c r="T57" s="12">
        <f>1000*I57/24/(D57/40)</f>
        <v>5.2826481376068095</v>
      </c>
      <c r="U57" s="4">
        <f>1000*(F57/87.62)/(D57/40 +I57/24)</f>
        <v>1.5371583230912775</v>
      </c>
      <c r="AF57">
        <f>V57/T57</f>
        <v>0</v>
      </c>
      <c r="AG57">
        <f>Q57/R57</f>
        <v>0</v>
      </c>
    </row>
    <row r="58" spans="1:33" x14ac:dyDescent="0.25">
      <c r="A58" s="2" t="s">
        <v>38</v>
      </c>
      <c r="B58" s="2">
        <v>389.8</v>
      </c>
      <c r="C58">
        <v>0.1</v>
      </c>
      <c r="D58">
        <v>25.3171</v>
      </c>
      <c r="E58">
        <v>2.1448999999999999E-2</v>
      </c>
      <c r="F58">
        <v>7.5325000000000003E-2</v>
      </c>
      <c r="G58">
        <v>2.4018999999999999E-2</v>
      </c>
      <c r="H58">
        <v>3.6879999999999999E-3</v>
      </c>
      <c r="I58">
        <v>0.137597</v>
      </c>
      <c r="J58">
        <v>0.101701</v>
      </c>
      <c r="K58">
        <f>J58/D58</f>
        <v>4.0170872651291026E-3</v>
      </c>
      <c r="L58">
        <v>5.94180886022019E-2</v>
      </c>
      <c r="M58" s="1">
        <f>1000*(E58/27)/(D58/40)</f>
        <v>1.2551317606003964</v>
      </c>
      <c r="N58" s="5">
        <f>10^6*G58/(2.5*D58)</f>
        <v>379.490541965707</v>
      </c>
      <c r="O58" s="5">
        <f>H58*10^6/(2.5*D58)</f>
        <v>58.268917056060928</v>
      </c>
      <c r="P58" s="5">
        <f>F58*10^6/(2.5*D58)</f>
        <v>1190.1047118350839</v>
      </c>
      <c r="Q58" s="12">
        <f>1000*(G58/56)/(D58/40)</f>
        <v>0.67766168208161959</v>
      </c>
      <c r="R58" s="12">
        <f>1000*(H58/55)/(D58/40)</f>
        <v>0.1059434855564744</v>
      </c>
      <c r="S58">
        <f>O58/P58</f>
        <v>4.8961168270826416E-2</v>
      </c>
      <c r="T58" s="12">
        <f>1000*I58/24/(D58/40)</f>
        <v>9.0582386344934189</v>
      </c>
      <c r="U58" s="4">
        <f>1000*(F58/87.62)/(D58/40 +I58/24)</f>
        <v>1.3460639498485212</v>
      </c>
      <c r="V58" s="4">
        <f>1000*(L58/7)/(D58/40)</f>
        <v>13.411170113074766</v>
      </c>
      <c r="Y58">
        <v>1.5</v>
      </c>
      <c r="Z58">
        <v>-2.91</v>
      </c>
      <c r="AA58">
        <f>V58/U58</f>
        <v>9.963248859449795</v>
      </c>
      <c r="AB58">
        <v>36.408328476989098</v>
      </c>
      <c r="AC58">
        <v>0.77342811077311902</v>
      </c>
      <c r="AF58">
        <f>V58/T58</f>
        <v>1.4805494372830446</v>
      </c>
      <c r="AG58">
        <f>Q58/R58</f>
        <v>6.396445034087388</v>
      </c>
    </row>
    <row r="59" spans="1:33" x14ac:dyDescent="0.25">
      <c r="A59" s="11" t="s">
        <v>8</v>
      </c>
      <c r="B59" s="2">
        <v>394.62</v>
      </c>
      <c r="C59">
        <v>0.1</v>
      </c>
      <c r="D59" s="1">
        <v>57.964399999999998</v>
      </c>
      <c r="E59">
        <v>1.5875E-2</v>
      </c>
      <c r="F59">
        <v>0.19442300000000001</v>
      </c>
      <c r="G59">
        <v>5.6649999999999999E-2</v>
      </c>
      <c r="H59">
        <v>9.2879999999999994E-3</v>
      </c>
      <c r="I59">
        <v>0.251498</v>
      </c>
      <c r="J59">
        <v>0.177648</v>
      </c>
      <c r="K59">
        <f>J59/D59</f>
        <v>3.0647776911345587E-3</v>
      </c>
      <c r="L59">
        <v>1.8055065577788E-2</v>
      </c>
      <c r="M59">
        <f>1000*(E59/27)/(D59/40)</f>
        <v>0.40574073946281725</v>
      </c>
      <c r="N59" s="5">
        <f>10^6*G59/(2.5*D59)</f>
        <v>390.92960506793827</v>
      </c>
      <c r="O59" s="5">
        <f>H59*10^6/(2.5*D59)</f>
        <v>64.094513183954291</v>
      </c>
      <c r="P59" s="5">
        <f>F59*10^6/(2.5*D59)</f>
        <v>1341.67178475064</v>
      </c>
      <c r="Q59" s="12">
        <f>1000*(G59/56)/(D59/40)</f>
        <v>0.69808858047846123</v>
      </c>
      <c r="R59" s="12">
        <f>1000*(H59/55)/(D59/40)</f>
        <v>0.11653547851628053</v>
      </c>
      <c r="S59">
        <f>O59/P59</f>
        <v>4.7772125725865769E-2</v>
      </c>
      <c r="T59" s="12">
        <f>1000*I59/24/(D59/40)</f>
        <v>7.2313926018958767</v>
      </c>
      <c r="U59" s="4">
        <f>1000*(F59/87.62)/(D59/40 +I59/24)</f>
        <v>1.520245703851278</v>
      </c>
      <c r="V59" s="4">
        <f>1000*(L59/7)/(D59/40)</f>
        <v>1.7799166954483394</v>
      </c>
      <c r="W59" s="4">
        <v>1.7799166954483394</v>
      </c>
      <c r="X59" s="1" t="s">
        <v>29</v>
      </c>
      <c r="Y59">
        <v>0.91907875829347008</v>
      </c>
      <c r="Z59">
        <v>-6.9470532781911096</v>
      </c>
      <c r="AA59">
        <f>V59/U59</f>
        <v>1.1708085679434779</v>
      </c>
      <c r="AB59">
        <v>6.5777331948793103</v>
      </c>
      <c r="AC59">
        <v>0.55646900401383981</v>
      </c>
      <c r="AD59">
        <v>6.5777331948793103</v>
      </c>
      <c r="AE59">
        <v>6.5777331948793103</v>
      </c>
      <c r="AF59">
        <f>V59/T59</f>
        <v>0.24613747219058374</v>
      </c>
      <c r="AG59">
        <f>Q59/R59</f>
        <v>5.9903523748000493</v>
      </c>
    </row>
    <row r="60" spans="1:33" x14ac:dyDescent="0.25">
      <c r="A60" s="11" t="s">
        <v>59</v>
      </c>
      <c r="B60" s="2">
        <v>358.8</v>
      </c>
      <c r="D60">
        <v>3.7711399999999999</v>
      </c>
      <c r="E60">
        <v>2.9150000000000001E-3</v>
      </c>
      <c r="F60">
        <v>8.9560000000000004E-3</v>
      </c>
      <c r="G60">
        <v>0</v>
      </c>
      <c r="H60">
        <v>4.26E-4</v>
      </c>
      <c r="I60">
        <v>2.1364000000000001E-2</v>
      </c>
      <c r="J60" s="7">
        <v>0.27033835101408477</v>
      </c>
      <c r="K60" s="7">
        <f>J60/D60</f>
        <v>7.168610844839618E-2</v>
      </c>
      <c r="L60">
        <v>2.7500792935897002E-3</v>
      </c>
      <c r="M60" s="1">
        <f>1000*(E60/27)/(D60/40)</f>
        <v>1.1451493496710594</v>
      </c>
      <c r="N60" s="5">
        <f>10^6*G60/(2.5*D60)</f>
        <v>0</v>
      </c>
      <c r="O60" s="5">
        <f>H60*10^6/(2.5*D60)</f>
        <v>45.185275540022381</v>
      </c>
      <c r="P60" s="5">
        <f>F60*10^6/(2.5*D60)</f>
        <v>949.95147355971937</v>
      </c>
      <c r="Q60" s="12">
        <f>1000*(G60/56)/(D60/40)</f>
        <v>0</v>
      </c>
      <c r="R60" s="12">
        <f>1000*(H60/55)/(D60/40)</f>
        <v>8.2155046436404325E-2</v>
      </c>
      <c r="S60" s="5">
        <f>O60/P60</f>
        <v>4.7565877623939261E-2</v>
      </c>
      <c r="T60" s="12">
        <f>1000*I60/24/(D60/40)</f>
        <v>9.4418840633513117</v>
      </c>
      <c r="U60" s="4">
        <f>1000*(F60/87.62)/(D60/40 +I60/24)</f>
        <v>1.074031085529646</v>
      </c>
      <c r="V60" s="4">
        <f>1000*(L60/7)/(D60/40)</f>
        <v>4.1671056551898289</v>
      </c>
      <c r="Y60">
        <v>3.6698</v>
      </c>
      <c r="Z60">
        <v>-4.3566000000000003</v>
      </c>
      <c r="AA60">
        <f>V60/U60</f>
        <v>3.8798743456618565</v>
      </c>
      <c r="AB60">
        <v>8.3301007827765172</v>
      </c>
      <c r="AC60">
        <v>0.56282644298738704</v>
      </c>
      <c r="AF60">
        <f>V60/T60</f>
        <v>0.44134259934036429</v>
      </c>
      <c r="AG60">
        <f>Q60/R60</f>
        <v>0</v>
      </c>
    </row>
    <row r="61" spans="1:33" x14ac:dyDescent="0.25">
      <c r="A61" s="2" t="s">
        <v>6</v>
      </c>
      <c r="B61" s="2">
        <v>375.63</v>
      </c>
      <c r="C61">
        <v>0.1</v>
      </c>
      <c r="D61">
        <v>23.616499999999998</v>
      </c>
      <c r="E61">
        <v>2.0049999999999998E-2</v>
      </c>
      <c r="F61">
        <v>9.8753999999999995E-2</v>
      </c>
      <c r="G61">
        <v>1.2548E-2</v>
      </c>
      <c r="H61">
        <v>4.3229999999999996E-3</v>
      </c>
      <c r="I61">
        <v>0.19614500000000001</v>
      </c>
      <c r="J61">
        <v>0.18959599999999999</v>
      </c>
      <c r="K61">
        <f>J61/D61</f>
        <v>8.0281159358922792E-3</v>
      </c>
      <c r="L61">
        <v>0.15419301211008901</v>
      </c>
      <c r="M61" s="1">
        <f>1000*(E61/27)/(D61/40)</f>
        <v>1.2577521522538777</v>
      </c>
      <c r="N61" s="5">
        <f>10^6*G61/(2.5*D61)</f>
        <v>212.52937564838143</v>
      </c>
      <c r="O61" s="5">
        <f>H61*10^6/(2.5*D61)</f>
        <v>73.219994495373996</v>
      </c>
      <c r="P61" s="5">
        <f>F61*10^6/(2.5*D61)</f>
        <v>1672.6271886181273</v>
      </c>
      <c r="Q61" s="12">
        <f>1000*(G61/56)/(D61/40)</f>
        <v>0.37951674222925252</v>
      </c>
      <c r="R61" s="12">
        <f>1000*(H61/55)/(D61/40)</f>
        <v>0.1331272627188618</v>
      </c>
      <c r="S61">
        <f>O61/P61</f>
        <v>4.3775442007412353E-2</v>
      </c>
      <c r="T61" s="12">
        <f>1000*I61/24/(D61/40)</f>
        <v>13.842370094354937</v>
      </c>
      <c r="U61" s="4">
        <f>1000*(F61/87.62)/(D61/40 +I61/24)</f>
        <v>1.882892241881073</v>
      </c>
      <c r="V61" s="4">
        <f>1000*(L61/7)/(D61/40)</f>
        <v>37.30878522826692</v>
      </c>
      <c r="X61" s="1" t="s">
        <v>28</v>
      </c>
      <c r="Y61" s="1">
        <v>-0.30044941142216824</v>
      </c>
      <c r="Z61">
        <v>-5.0584172537329168</v>
      </c>
      <c r="AA61">
        <f>V61/U61</f>
        <v>19.814615195925491</v>
      </c>
      <c r="AB61" s="1">
        <v>18.13772649191235</v>
      </c>
      <c r="AC61">
        <v>0.15731682911049916</v>
      </c>
      <c r="AE61" s="1"/>
      <c r="AF61">
        <f>V61/T61</f>
        <v>2.6952599138699398</v>
      </c>
      <c r="AG61">
        <f>Q61/R61</f>
        <v>2.8507815339876408</v>
      </c>
    </row>
    <row r="62" spans="1:33" x14ac:dyDescent="0.25">
      <c r="A62" s="2" t="s">
        <v>4</v>
      </c>
      <c r="B62" s="2">
        <v>374.84</v>
      </c>
      <c r="C62">
        <v>0.1</v>
      </c>
      <c r="D62">
        <v>25.566800000000001</v>
      </c>
      <c r="E62">
        <v>2.0528000000000001E-2</v>
      </c>
      <c r="F62">
        <v>0.100471</v>
      </c>
      <c r="G62">
        <v>1.2914E-2</v>
      </c>
      <c r="H62">
        <v>3.98E-3</v>
      </c>
      <c r="I62">
        <v>0.13018199999999999</v>
      </c>
      <c r="J62">
        <v>0.149726</v>
      </c>
      <c r="K62">
        <f>J62/D62</f>
        <v>5.8562667209036716E-3</v>
      </c>
      <c r="L62">
        <v>0.62739619902763699</v>
      </c>
      <c r="M62" s="1">
        <f>1000*(E62/27)/(D62/40)</f>
        <v>1.189505603041908</v>
      </c>
      <c r="N62" s="5">
        <f>10^6*G62/(2.5*D62)</f>
        <v>202.04327487209974</v>
      </c>
      <c r="O62" s="5">
        <f>H62*10^6/(2.5*D62)</f>
        <v>62.26825414209052</v>
      </c>
      <c r="P62" s="5">
        <f>F62*10^6/(2.5*D62)</f>
        <v>1571.8979301281349</v>
      </c>
      <c r="Q62" s="12">
        <f>1000*(G62/56)/(D62/40)</f>
        <v>0.36079156227160669</v>
      </c>
      <c r="R62" s="12">
        <f>1000*(H62/55)/(D62/40)</f>
        <v>0.11321500753107366</v>
      </c>
      <c r="S62">
        <f>O62/P62</f>
        <v>3.9613420788088105E-2</v>
      </c>
      <c r="T62" s="12">
        <f>1000*I62/24/(D62/40)</f>
        <v>8.4863964203576501</v>
      </c>
      <c r="U62" s="4">
        <f>1000*(F62/87.62)/(D62/40 +I62/24)</f>
        <v>1.7788980083641166</v>
      </c>
      <c r="V62" s="4">
        <f>1000*(L62/7)/(D62/40)</f>
        <v>140.22564956509154</v>
      </c>
      <c r="X62" t="s">
        <v>29</v>
      </c>
      <c r="Y62">
        <v>2.17</v>
      </c>
      <c r="Z62">
        <v>-4.76</v>
      </c>
      <c r="AA62">
        <f>V62/U62</f>
        <v>78.827256484503991</v>
      </c>
      <c r="AB62" s="1">
        <v>17.512676528325866</v>
      </c>
      <c r="AC62">
        <v>0.37322954035505868</v>
      </c>
      <c r="AE62" s="1"/>
      <c r="AF62">
        <f>V62/T62</f>
        <v>16.523579929486946</v>
      </c>
      <c r="AG62">
        <f>Q62/R62</f>
        <v>3.1867821249102661</v>
      </c>
    </row>
    <row r="63" spans="1:33" x14ac:dyDescent="0.25">
      <c r="A63" s="6" t="s">
        <v>9</v>
      </c>
      <c r="B63" s="6">
        <v>371.83</v>
      </c>
      <c r="C63">
        <v>0.1</v>
      </c>
      <c r="D63">
        <v>23.651599999999998</v>
      </c>
      <c r="E63">
        <v>1.3013E-2</v>
      </c>
      <c r="F63">
        <v>0.101937</v>
      </c>
      <c r="G63">
        <v>1.3147000000000001E-2</v>
      </c>
      <c r="H63">
        <v>4.0299999999999997E-3</v>
      </c>
      <c r="I63">
        <v>8.4832000000000005E-2</v>
      </c>
      <c r="J63">
        <v>0.19537499999999999</v>
      </c>
      <c r="K63">
        <f>J63/D63</f>
        <v>8.2605405131153924E-3</v>
      </c>
      <c r="L63">
        <v>4.42338243198779E-2</v>
      </c>
      <c r="M63" s="1">
        <f>1000*(E63/27)/(D63/40)</f>
        <v>0.81510420092165092</v>
      </c>
      <c r="N63" s="5">
        <f>10^6*G63/(2.5*D63)</f>
        <v>222.34436570887382</v>
      </c>
      <c r="O63" s="5">
        <f>H63*10^6/(2.5*D63)</f>
        <v>68.156065551590586</v>
      </c>
      <c r="P63" s="5">
        <f>F63*10^6/(2.5*D63)</f>
        <v>1723.9763906035955</v>
      </c>
      <c r="Q63" s="12">
        <f>1000*(G63/56)/(D63/40)</f>
        <v>0.39704351019441758</v>
      </c>
      <c r="R63" s="12">
        <f>1000*(H63/55)/(D63/40)</f>
        <v>0.12392011918471016</v>
      </c>
      <c r="S63">
        <f>O63/P63</f>
        <v>3.9534222117582424E-2</v>
      </c>
      <c r="T63" s="12">
        <f>1000*I63/24/(D63/40)</f>
        <v>5.9778901497854982</v>
      </c>
      <c r="U63" s="4">
        <f>1000*(F63/87.62)/(D63/40 +I63/24)</f>
        <v>1.9558683971938542</v>
      </c>
      <c r="V63" s="4">
        <f>1000*(L63/7)/(D63/40)</f>
        <v>10.687002587533287</v>
      </c>
      <c r="X63" s="3" t="s">
        <v>31</v>
      </c>
      <c r="Y63">
        <v>2.61238452982685</v>
      </c>
      <c r="Z63">
        <v>-5.1268556587753054</v>
      </c>
      <c r="AA63">
        <f>V63/U63</f>
        <v>5.4640703857510378</v>
      </c>
      <c r="AB63">
        <v>52.802051941558048</v>
      </c>
      <c r="AC63">
        <v>0.59741949407590056</v>
      </c>
      <c r="AF63">
        <f>V63/T63</f>
        <v>1.7877549302100781</v>
      </c>
      <c r="AG63">
        <f>Q63/R63</f>
        <v>3.2040278270116986</v>
      </c>
    </row>
    <row r="64" spans="1:33" x14ac:dyDescent="0.25">
      <c r="A64" s="13" t="s">
        <v>41</v>
      </c>
      <c r="B64" s="2">
        <v>388.45</v>
      </c>
      <c r="C64">
        <v>0.1</v>
      </c>
      <c r="D64">
        <v>6.5017200000000006</v>
      </c>
      <c r="E64">
        <v>3.1180000000000001E-3</v>
      </c>
      <c r="F64">
        <v>2.0659E-2</v>
      </c>
      <c r="G64">
        <v>2.967E-3</v>
      </c>
      <c r="H64">
        <v>7.45E-4</v>
      </c>
      <c r="I64">
        <v>1.9806000000000001E-2</v>
      </c>
      <c r="J64">
        <v>2.8247999999999999E-2</v>
      </c>
      <c r="K64">
        <f>J64/D64</f>
        <v>4.3446964803159774E-3</v>
      </c>
      <c r="L64">
        <v>2.6337487469388299E-2</v>
      </c>
      <c r="M64">
        <f>1000*(E64/27)/(D64/40)</f>
        <v>0.71046727008534039</v>
      </c>
      <c r="N64" s="5">
        <f>10^6*G64/(2.5*D64)</f>
        <v>182.5363134678208</v>
      </c>
      <c r="O64" s="5">
        <f>H64*10^6/(2.5*D64)</f>
        <v>45.834025457878838</v>
      </c>
      <c r="P64" s="5">
        <f>F64*10^6/(2.5*D64)</f>
        <v>1270.9867542742536</v>
      </c>
      <c r="Q64" s="12">
        <f>1000*(G64/56)/(D64/40)</f>
        <v>0.32595770262110857</v>
      </c>
      <c r="R64" s="12">
        <f>1000*(H64/55)/(D64/40)</f>
        <v>8.333459174159788E-2</v>
      </c>
      <c r="S64">
        <f>O64/P64</f>
        <v>3.6061764848250154E-2</v>
      </c>
      <c r="T64" s="12">
        <f>1000*I64/24/(D64/40)</f>
        <v>5.077118054914699</v>
      </c>
      <c r="U64" s="4">
        <f>1000*(F64/87.62)/(D64/40 +I64/24)</f>
        <v>1.443239444608809</v>
      </c>
      <c r="V64" s="4">
        <f>1000*(L64/7)/(D64/40)</f>
        <v>23.147709897766216</v>
      </c>
      <c r="W64" s="12">
        <v>23.147709897766216</v>
      </c>
      <c r="Y64">
        <v>1.23</v>
      </c>
      <c r="Z64">
        <v>-2.95</v>
      </c>
      <c r="AA64">
        <f>V64/U64</f>
        <v>16.03871761143586</v>
      </c>
      <c r="AB64">
        <v>41.6003278287847</v>
      </c>
      <c r="AC64">
        <v>0.461292747781687</v>
      </c>
      <c r="AD64">
        <v>41.6003278287847</v>
      </c>
      <c r="AF64">
        <f>V64/T64</f>
        <v>4.5592223082855066</v>
      </c>
      <c r="AG64">
        <f>Q64/R64</f>
        <v>3.9114333652924254</v>
      </c>
    </row>
    <row r="65" spans="1:33" x14ac:dyDescent="0.25">
      <c r="A65" s="11" t="s">
        <v>10</v>
      </c>
      <c r="B65">
        <v>384.57</v>
      </c>
      <c r="C65">
        <v>0.1</v>
      </c>
      <c r="D65">
        <v>12.898160000000001</v>
      </c>
      <c r="E65">
        <v>3.4150000000000001E-3</v>
      </c>
      <c r="F65">
        <v>1.719E-2</v>
      </c>
      <c r="G65">
        <v>7.8530000000000006E-3</v>
      </c>
      <c r="H65">
        <v>4.28E-4</v>
      </c>
      <c r="I65">
        <v>2.0702999999999999E-2</v>
      </c>
      <c r="J65">
        <v>8.8520000000000005E-3</v>
      </c>
      <c r="K65">
        <f>J65/D65</f>
        <v>6.8629944116059961E-4</v>
      </c>
      <c r="L65">
        <v>5.6389101578900296E-3</v>
      </c>
      <c r="M65">
        <f>1000*(E65/27)/(D65/40)</f>
        <v>0.39224658860327821</v>
      </c>
      <c r="N65" s="5">
        <f>10^6*G65/(2.5*D65)</f>
        <v>243.53861325956569</v>
      </c>
      <c r="O65" s="5">
        <f>H65*10^6/(2.5*D65)</f>
        <v>13.273211062663201</v>
      </c>
      <c r="P65" s="5">
        <f>F65*10^6/(2.5*D65)</f>
        <v>533.09929478313177</v>
      </c>
      <c r="Q65" s="12">
        <f>1000*(G65/56)/(D65/40)</f>
        <v>0.43489038082065301</v>
      </c>
      <c r="R65" s="12">
        <f>1000*(H65/55)/(D65/40)</f>
        <v>2.4133111023024002E-2</v>
      </c>
      <c r="S65">
        <f>O65/P65</f>
        <v>2.4898196625945321E-2</v>
      </c>
      <c r="T65" s="12">
        <f>1000*I65/24/(D65/40)</f>
        <v>2.6751877787219258</v>
      </c>
      <c r="U65" s="4">
        <f>1000*(F65/87.62)/(D65/40 +I65/24)</f>
        <v>0.60679862939964968</v>
      </c>
      <c r="V65" s="4">
        <f>1000*(L65/7)/(D65/40)</f>
        <v>2.498212439555068</v>
      </c>
      <c r="W65" s="4">
        <v>2.4982124395550702</v>
      </c>
      <c r="AA65">
        <f>V65/U65</f>
        <v>4.1170370507045027</v>
      </c>
      <c r="AB65">
        <v>6.2429051560789492</v>
      </c>
      <c r="AC65">
        <v>6.4689205779839831E-2</v>
      </c>
      <c r="AD65">
        <v>6.2429051560789492</v>
      </c>
      <c r="AE65">
        <v>6.2429051560789492</v>
      </c>
      <c r="AF65">
        <f>V65/T65</f>
        <v>0.93384563858488923</v>
      </c>
      <c r="AG65">
        <f>Q65/R65</f>
        <v>18.020485647530041</v>
      </c>
    </row>
    <row r="66" spans="1:33" x14ac:dyDescent="0.25">
      <c r="A66" s="13" t="s">
        <v>5</v>
      </c>
      <c r="B66" s="2">
        <v>375.5</v>
      </c>
      <c r="C66">
        <v>0.1</v>
      </c>
      <c r="D66">
        <v>18.969799999999999</v>
      </c>
      <c r="E66">
        <v>8.9739999999999993E-3</v>
      </c>
      <c r="F66">
        <v>7.7503000000000002E-2</v>
      </c>
      <c r="G66">
        <v>1.2307999999999999E-2</v>
      </c>
      <c r="H66">
        <v>1.918E-3</v>
      </c>
      <c r="I66">
        <v>0.16424800000000001</v>
      </c>
      <c r="J66">
        <v>0.177482</v>
      </c>
      <c r="K66">
        <f>J66/D66</f>
        <v>9.3560290567111931E-3</v>
      </c>
      <c r="L66">
        <v>7.6830299627151405E-2</v>
      </c>
      <c r="M66">
        <f>1000*(E66/27)/(D66/40)</f>
        <v>0.70084106394452317</v>
      </c>
      <c r="N66" s="5">
        <f>10^6*G66/(2.5*D66)</f>
        <v>259.52830288142206</v>
      </c>
      <c r="O66" s="5">
        <f>H66*10^6/(2.5*D66)</f>
        <v>40.443230819513126</v>
      </c>
      <c r="P66" s="5">
        <f>F66*10^6/(2.5*D66)</f>
        <v>1634.2396862381261</v>
      </c>
      <c r="Q66" s="12">
        <f>1000*(G66/56)/(D66/40)</f>
        <v>0.46344339800253936</v>
      </c>
      <c r="R66" s="12">
        <f>1000*(H66/55)/(D66/40)</f>
        <v>7.3533146944569305E-2</v>
      </c>
      <c r="S66">
        <f>O66/P66</f>
        <v>2.4747429131775543E-2</v>
      </c>
      <c r="T66" s="12">
        <f>1000*I66/24/(D66/40)</f>
        <v>14.430656446913869</v>
      </c>
      <c r="U66" s="4">
        <f>1000*(F66/87.62)/(D66/40 +I66/24)</f>
        <v>1.8386122049145708</v>
      </c>
      <c r="V66" s="4">
        <f>1000*(L66/7)/(D66/40)</f>
        <v>23.14364324261312</v>
      </c>
      <c r="W66" s="12">
        <v>23.14364324261312</v>
      </c>
      <c r="X66" t="s">
        <v>29</v>
      </c>
      <c r="Y66">
        <v>0.33085858732536078</v>
      </c>
      <c r="Z66">
        <v>-5.1859858058230905</v>
      </c>
      <c r="AA66">
        <f>V66/U66</f>
        <v>12.587560977105809</v>
      </c>
      <c r="AB66">
        <v>17.998184680623435</v>
      </c>
      <c r="AC66">
        <v>0.78077780261647889</v>
      </c>
      <c r="AD66">
        <v>17.998184680623435</v>
      </c>
      <c r="AE66">
        <v>17.998184680623435</v>
      </c>
      <c r="AF66">
        <f>V66/T66</f>
        <v>1.6037831215615008</v>
      </c>
      <c r="AG66">
        <f>Q66/R66</f>
        <v>6.3025100551169375</v>
      </c>
    </row>
    <row r="67" spans="1:33" x14ac:dyDescent="0.25">
      <c r="A67" s="13" t="s">
        <v>42</v>
      </c>
      <c r="B67" s="2">
        <v>384.22</v>
      </c>
      <c r="C67">
        <v>0.1</v>
      </c>
      <c r="D67">
        <v>3.7555960000000002</v>
      </c>
      <c r="E67">
        <v>1.92E-3</v>
      </c>
      <c r="F67">
        <v>1.0354E-2</v>
      </c>
      <c r="G67">
        <v>1.3960000000000001E-3</v>
      </c>
      <c r="H67">
        <v>2.5099999999999998E-4</v>
      </c>
      <c r="I67">
        <v>1.5011E-2</v>
      </c>
      <c r="J67">
        <v>1.2527E-2</v>
      </c>
      <c r="K67">
        <f>J67/D67</f>
        <v>3.3355557946062354E-3</v>
      </c>
      <c r="L67">
        <v>1.3007388242246501E-2</v>
      </c>
      <c r="M67">
        <f>1000*(E67/27)/(D67/40)</f>
        <v>0.75738829321483048</v>
      </c>
      <c r="N67" s="5">
        <f>10^6*G67/(2.5*D67)</f>
        <v>148.68478931173641</v>
      </c>
      <c r="O67" s="5">
        <f>H67*10^6/(2.5*D67)</f>
        <v>26.733439912067215</v>
      </c>
      <c r="P67" s="5">
        <f>F67*10^6/(2.5*D67)</f>
        <v>1102.7810233049561</v>
      </c>
      <c r="Q67" s="12">
        <f>1000*(G67/56)/(D67/40)</f>
        <v>0.26550855234238646</v>
      </c>
      <c r="R67" s="12">
        <f>1000*(H67/55)/(D67/40)</f>
        <v>4.8606254385576753E-2</v>
      </c>
      <c r="S67">
        <f>O67/P67</f>
        <v>2.4241838902839478E-2</v>
      </c>
      <c r="T67" s="12">
        <f>1000*I67/24/(D67/40)</f>
        <v>6.6616146500670821</v>
      </c>
      <c r="U67" s="4">
        <f>1000*(F67/87.62)/(D67/40 +I67/24)</f>
        <v>1.2502663038900879</v>
      </c>
      <c r="V67" s="4">
        <f>1000*(L67/7)/(D67/40)</f>
        <v>19.79124826334812</v>
      </c>
      <c r="W67" s="12">
        <v>19.79124826334812</v>
      </c>
      <c r="Y67">
        <v>1.98</v>
      </c>
      <c r="Z67">
        <v>-4.34</v>
      </c>
      <c r="AA67">
        <f>V67/U67</f>
        <v>15.829626217846137</v>
      </c>
      <c r="AB67">
        <v>32.140639434060503</v>
      </c>
      <c r="AC67">
        <v>0.23008733234423101</v>
      </c>
      <c r="AD67">
        <v>32.140639434060503</v>
      </c>
      <c r="AE67">
        <v>32.140639434060503</v>
      </c>
      <c r="AF67">
        <f>V67/T67</f>
        <v>2.9709386241890803</v>
      </c>
      <c r="AG67">
        <f>Q67/R67</f>
        <v>5.4624359704040995</v>
      </c>
    </row>
    <row r="68" spans="1:33" x14ac:dyDescent="0.25">
      <c r="A68" s="2" t="s">
        <v>63</v>
      </c>
      <c r="B68" s="14">
        <v>385.6</v>
      </c>
      <c r="D68">
        <v>55.210700000000003</v>
      </c>
      <c r="E68">
        <v>1.1886000000000001E-2</v>
      </c>
      <c r="F68">
        <v>8.6213999999999999E-2</v>
      </c>
      <c r="G68" t="s">
        <v>82</v>
      </c>
      <c r="H68">
        <v>1.635E-3</v>
      </c>
      <c r="I68">
        <v>0.207762</v>
      </c>
      <c r="J68" s="7">
        <v>0.38682162121312313</v>
      </c>
      <c r="K68" s="7">
        <f>J68/D68</f>
        <v>7.0062799640852793E-3</v>
      </c>
      <c r="L68">
        <v>6.5910807676011401E-2</v>
      </c>
      <c r="M68">
        <f>1000*(E68/27)/(D68/40)</f>
        <v>0.3189397868327859</v>
      </c>
      <c r="N68" s="5" t="e">
        <f>10^6*G68/(2.5*D68)</f>
        <v>#VALUE!</v>
      </c>
      <c r="O68" s="5">
        <f>H68*10^6/(2.5*D68)</f>
        <v>11.845529942565481</v>
      </c>
      <c r="P68" s="5">
        <f>F68*10^6/(2.5*D68)</f>
        <v>624.61805410907675</v>
      </c>
      <c r="Q68" s="5"/>
      <c r="R68" s="12">
        <f>1000*(H68/55)/(D68/40)</f>
        <v>2.1537327168300875E-2</v>
      </c>
      <c r="S68" s="5">
        <f>O68/P68</f>
        <v>1.8964437330363976E-2</v>
      </c>
      <c r="T68" s="12">
        <f>1000*I68/24/(D68/40)</f>
        <v>6.2717915186730115</v>
      </c>
      <c r="U68" s="4">
        <f>1000*(F68/87.62)/(D68/40 +I68/24)</f>
        <v>0.7084284368198962</v>
      </c>
      <c r="V68" s="4">
        <f>1000*(L68/7)/(D68/40)</f>
        <v>6.8217426462635888</v>
      </c>
      <c r="W68" s="4">
        <v>6.8217426462635888</v>
      </c>
      <c r="AA68">
        <f>V68/U68</f>
        <v>9.6294026209423329</v>
      </c>
      <c r="AB68">
        <v>23.442400770839001</v>
      </c>
      <c r="AC68">
        <v>0.106119293595886</v>
      </c>
      <c r="AD68">
        <v>23.442400770839001</v>
      </c>
      <c r="AE68">
        <v>23.442400770839001</v>
      </c>
      <c r="AF68">
        <f>V68/T68</f>
        <v>1.0876864490717217</v>
      </c>
      <c r="AG68">
        <f>Q68/R68</f>
        <v>0</v>
      </c>
    </row>
    <row r="69" spans="1:33" x14ac:dyDescent="0.25">
      <c r="A69" s="11" t="s">
        <v>7</v>
      </c>
      <c r="B69" s="2">
        <v>386.79</v>
      </c>
      <c r="C69">
        <v>0.1</v>
      </c>
      <c r="D69">
        <v>43.9437</v>
      </c>
      <c r="E69">
        <v>1.3863E-2</v>
      </c>
      <c r="F69">
        <v>7.8898999999999997E-2</v>
      </c>
      <c r="G69">
        <v>9.2420000000000002E-3</v>
      </c>
      <c r="H69">
        <v>1.3370000000000001E-3</v>
      </c>
      <c r="I69">
        <v>7.0369000000000001E-2</v>
      </c>
      <c r="J69">
        <v>7.8595999999999999E-2</v>
      </c>
      <c r="K69">
        <f>J69/D69</f>
        <v>1.7885612727194114E-3</v>
      </c>
      <c r="L69">
        <v>6.9839613299949596E-3</v>
      </c>
      <c r="M69">
        <f>1000*(E69/27)/(D69/40)</f>
        <v>0.4673656924150168</v>
      </c>
      <c r="N69" s="5">
        <f>10^6*G69/(2.5*D69)</f>
        <v>84.125824634703037</v>
      </c>
      <c r="O69" s="5">
        <f>H69*10^6/(2.5*D69)</f>
        <v>12.170117673295604</v>
      </c>
      <c r="P69" s="5">
        <f>F69*10^6/(2.5*D69)</f>
        <v>718.18258362404617</v>
      </c>
      <c r="Q69" s="12">
        <f>1000*(G69/56)/(D69/40)</f>
        <v>0.150224686847684</v>
      </c>
      <c r="R69" s="12">
        <f>1000*(H69/55)/(D69/40)</f>
        <v>2.212748667871928E-2</v>
      </c>
      <c r="S69">
        <f>O69/P69</f>
        <v>1.6945715408306826E-2</v>
      </c>
      <c r="T69" s="12">
        <f>1000*I69/24/(D69/40)</f>
        <v>2.6689074125908072</v>
      </c>
      <c r="U69" s="4">
        <f>1000*(F69/87.62)/(D69/40 +I69/24)</f>
        <v>0.81747423287905974</v>
      </c>
      <c r="V69" s="4">
        <f>1000*(L69/7)/(D69/40)</f>
        <v>0.90817000974233064</v>
      </c>
      <c r="W69" s="4">
        <v>0.90817000974233064</v>
      </c>
      <c r="X69" t="s">
        <v>29</v>
      </c>
      <c r="Y69">
        <v>3.1050087840826253</v>
      </c>
      <c r="Z69">
        <v>-4.4366685789782121</v>
      </c>
      <c r="AA69">
        <f>V69/U69</f>
        <v>1.1109463432796527</v>
      </c>
      <c r="AB69">
        <v>7.9013896906326631</v>
      </c>
      <c r="AC69">
        <v>0.31770460522472405</v>
      </c>
      <c r="AD69">
        <v>7.9013896906326631</v>
      </c>
      <c r="AE69">
        <v>7.9013896906326631</v>
      </c>
      <c r="AF69">
        <f>V69/T69</f>
        <v>0.34027782509725069</v>
      </c>
      <c r="AG69">
        <f>Q69/R69</f>
        <v>6.7890533176621428</v>
      </c>
    </row>
    <row r="70" spans="1:33" x14ac:dyDescent="0.25">
      <c r="A70" s="2" t="s">
        <v>37</v>
      </c>
      <c r="B70" s="2">
        <v>391</v>
      </c>
      <c r="C70">
        <v>0.1</v>
      </c>
      <c r="D70">
        <v>14.089</v>
      </c>
      <c r="E70">
        <v>2.2049999999999999E-3</v>
      </c>
      <c r="F70">
        <v>3.9498999999999999E-2</v>
      </c>
      <c r="G70">
        <v>1.544E-3</v>
      </c>
      <c r="H70">
        <v>3.0200000000000002E-4</v>
      </c>
      <c r="I70">
        <v>2.7932999999999999E-2</v>
      </c>
      <c r="J70">
        <v>3.3881000000000001E-2</v>
      </c>
      <c r="K70">
        <f>J70/D70</f>
        <v>2.4047838739442119E-3</v>
      </c>
      <c r="L70">
        <v>4.3087986204944799E-2</v>
      </c>
      <c r="M70">
        <f>1000*(E70/27)/(D70/40)</f>
        <v>0.23185937019424135</v>
      </c>
      <c r="N70" s="5">
        <f>10^6*G70/(2.5*D70)</f>
        <v>43.835616438356162</v>
      </c>
      <c r="O70" s="5">
        <f>H70*10^6/(2.5*D70)</f>
        <v>8.5740648733054154</v>
      </c>
      <c r="P70" s="5">
        <f>F70*10^6/(2.5*D70)</f>
        <v>1121.4138689757965</v>
      </c>
      <c r="Q70" s="12">
        <f>1000*(G70/56)/(D70/40)</f>
        <v>7.8277886497064575E-2</v>
      </c>
      <c r="R70" s="12">
        <f>1000*(H70/55)/(D70/40)</f>
        <v>1.5589208860555303E-2</v>
      </c>
      <c r="S70">
        <f>O70/P70</f>
        <v>7.6457631838780741E-3</v>
      </c>
      <c r="T70" s="12">
        <f>1000*I70/24/(D70/40)</f>
        <v>3.3043509120590531</v>
      </c>
      <c r="U70" s="4">
        <f>1000*(F70/87.62)/(D70/40 +I70/24)</f>
        <v>1.2756454326971531</v>
      </c>
      <c r="V70" s="4">
        <f>1000*(L70/7)/(D70/40)</f>
        <v>17.475836754081623</v>
      </c>
      <c r="W70" s="4">
        <v>17.475836754081623</v>
      </c>
      <c r="Y70">
        <v>0.64</v>
      </c>
      <c r="Z70">
        <v>-2.88</v>
      </c>
      <c r="AA70">
        <f>V70/U70</f>
        <v>13.699603593713102</v>
      </c>
      <c r="AB70">
        <v>23.743822138142299</v>
      </c>
      <c r="AC70">
        <v>0.13678823607986201</v>
      </c>
      <c r="AD70">
        <v>23.743822138142299</v>
      </c>
      <c r="AE70">
        <v>23.743822138142299</v>
      </c>
      <c r="AF70">
        <f>V70/T70</f>
        <v>5.2887351310977548</v>
      </c>
      <c r="AG70">
        <f>Q70/R70</f>
        <v>5.0212866603595074</v>
      </c>
    </row>
    <row r="71" spans="1:33" x14ac:dyDescent="0.25">
      <c r="A71" s="11" t="s">
        <v>61</v>
      </c>
      <c r="B71" s="14">
        <v>387</v>
      </c>
      <c r="D71">
        <v>54.8035</v>
      </c>
      <c r="E71">
        <v>1.0500000000000001E-2</v>
      </c>
      <c r="F71">
        <v>0.12034400000000001</v>
      </c>
      <c r="G71">
        <v>0</v>
      </c>
      <c r="H71">
        <v>8.1899999999999996E-4</v>
      </c>
      <c r="I71">
        <v>0.10581</v>
      </c>
      <c r="J71" s="7">
        <v>0.39113750366052957</v>
      </c>
      <c r="K71" s="7">
        <f>J71/D71</f>
        <v>7.1370898512052982E-3</v>
      </c>
      <c r="L71">
        <v>5.3024863411037799E-2</v>
      </c>
      <c r="M71">
        <f>1000*(E71/27)/(D71/40)</f>
        <v>0.28384237421981362</v>
      </c>
      <c r="N71" s="5">
        <f>10^6*G71/(2.5*D71)</f>
        <v>0</v>
      </c>
      <c r="O71" s="5">
        <f>H71*10^6/(2.5*D71)</f>
        <v>5.9777204010692753</v>
      </c>
      <c r="P71" s="5">
        <f>F71*10^6/(2.5*D71)</f>
        <v>878.36725756566648</v>
      </c>
      <c r="Q71" s="12">
        <f>1000*(G71/56)/(D71/40)</f>
        <v>0</v>
      </c>
      <c r="R71" s="12">
        <f>1000*(H71/55)/(D71/40)</f>
        <v>1.0868582547398682E-2</v>
      </c>
      <c r="S71" s="5">
        <f>O71/P71</f>
        <v>6.8054909260120986E-3</v>
      </c>
      <c r="T71" s="12">
        <f>1000*I71/24/(D71/40)</f>
        <v>3.2178601731641234</v>
      </c>
      <c r="U71" s="4">
        <f>1000*(F71/87.62)/(D71/40 +I71/24)</f>
        <v>0.99925800107260443</v>
      </c>
      <c r="V71" s="4">
        <f>1000*(L71/7)/(D71/40)</f>
        <v>5.5288297187523536</v>
      </c>
      <c r="W71" s="4">
        <v>5.5288297187523536</v>
      </c>
      <c r="AA71">
        <f>V71/U71</f>
        <v>5.5329351506995224</v>
      </c>
      <c r="AB71">
        <v>5.1672123421896803</v>
      </c>
      <c r="AC71">
        <v>0.55265273734595</v>
      </c>
      <c r="AD71">
        <v>5.1672123421896803</v>
      </c>
      <c r="AE71">
        <v>5.1672123421896803</v>
      </c>
      <c r="AF71">
        <f>V71/T71</f>
        <v>1.7181696597201279</v>
      </c>
      <c r="AG71">
        <f>Q71/R71</f>
        <v>0</v>
      </c>
    </row>
    <row r="72" spans="1:33" x14ac:dyDescent="0.25">
      <c r="A72" s="2" t="s">
        <v>34</v>
      </c>
      <c r="B72" s="2">
        <v>385.3</v>
      </c>
      <c r="C72">
        <v>0.1</v>
      </c>
      <c r="D72">
        <v>20.074300000000001</v>
      </c>
      <c r="E72">
        <v>1.8929999999999999E-3</v>
      </c>
      <c r="F72">
        <v>2.0951000000000001E-2</v>
      </c>
      <c r="G72">
        <v>6.8499999999999995E-4</v>
      </c>
      <c r="H72">
        <v>1.3300000000000001E-4</v>
      </c>
      <c r="I72">
        <v>2.3549E-2</v>
      </c>
      <c r="J72">
        <v>5.0679999999999996E-3</v>
      </c>
      <c r="K72">
        <f>J72/D72</f>
        <v>2.5246210328629142E-4</v>
      </c>
      <c r="L72">
        <v>9.6378009732007008E-3</v>
      </c>
      <c r="M72">
        <f>1000*(E72/27)/(D72/40)</f>
        <v>0.13970322474230454</v>
      </c>
      <c r="N72" s="5">
        <f>10^6*G72/(2.5*D72)</f>
        <v>13.649292876962086</v>
      </c>
      <c r="O72" s="5">
        <f>H72*10^6/(2.5*D72)</f>
        <v>2.6501546753809597</v>
      </c>
      <c r="P72" s="5">
        <f>F72*10^6/(2.5*D72)</f>
        <v>417.46910228501122</v>
      </c>
      <c r="Q72" s="12">
        <f>1000*(G72/56)/(D72/40)</f>
        <v>2.4373737280289434E-2</v>
      </c>
      <c r="R72" s="12">
        <f>1000*(H72/55)/(D72/40)</f>
        <v>4.8184630461471992E-3</v>
      </c>
      <c r="S72">
        <f>O72/P72</f>
        <v>6.3481456732375537E-3</v>
      </c>
      <c r="T72" s="1">
        <f>1000*I72/24/(D72/40)</f>
        <v>1.9551532722602196</v>
      </c>
      <c r="U72" s="4">
        <f>1000*(F72/87.62)/(D72/40 +I72/24)</f>
        <v>0.47552439958588721</v>
      </c>
      <c r="V72" s="4">
        <f>1000*(L72/7)/(D72/40)</f>
        <v>2.7434654467796991</v>
      </c>
      <c r="W72" s="4">
        <v>2.7434654467796991</v>
      </c>
      <c r="AA72">
        <f>V72/U72</f>
        <v>5.7693473755896854</v>
      </c>
      <c r="AB72">
        <v>16.646085693343402</v>
      </c>
      <c r="AC72">
        <v>0.26089893875159398</v>
      </c>
      <c r="AD72">
        <v>16.646085693343402</v>
      </c>
      <c r="AF72">
        <f>V72/T72</f>
        <v>1.4031971230614393</v>
      </c>
      <c r="AG72">
        <f>Q72/R72</f>
        <v>5.0584049409237375</v>
      </c>
    </row>
    <row r="73" spans="1:33" x14ac:dyDescent="0.25">
      <c r="A73" s="13" t="s">
        <v>35</v>
      </c>
      <c r="B73" s="2">
        <v>375.77</v>
      </c>
      <c r="C73">
        <v>0.1</v>
      </c>
      <c r="D73">
        <v>19.381</v>
      </c>
      <c r="E73">
        <v>3.7919999999999998E-3</v>
      </c>
      <c r="F73">
        <v>6.7332000000000003E-2</v>
      </c>
      <c r="G73">
        <v>2.3400000000000001E-3</v>
      </c>
      <c r="H73">
        <v>1.6899999999999999E-4</v>
      </c>
      <c r="I73">
        <v>4.6882E-2</v>
      </c>
      <c r="J73">
        <v>7.6694999999999999E-2</v>
      </c>
      <c r="K73">
        <f>J73/D73</f>
        <v>3.9572261493214999E-3</v>
      </c>
      <c r="L73">
        <v>9.5427912520988006E-2</v>
      </c>
      <c r="M73">
        <f>1000*(E73/27)/(D73/40)</f>
        <v>0.289860057673896</v>
      </c>
      <c r="N73" s="5">
        <f>10^6*G73/(2.5*D73)</f>
        <v>48.29472163459058</v>
      </c>
      <c r="O73" s="5">
        <f>H73*10^6/(2.5*D73)</f>
        <v>3.487952118053764</v>
      </c>
      <c r="P73" s="5">
        <f>F73*10^6/(2.5*D73)</f>
        <v>1389.6496568804498</v>
      </c>
      <c r="Q73" s="12">
        <f>1000*(G73/56)/(D73/40)</f>
        <v>8.6240574347483182E-2</v>
      </c>
      <c r="R73" s="12">
        <f>1000*(H73/55)/(D73/40)</f>
        <v>6.3417311237341156E-3</v>
      </c>
      <c r="S73">
        <f>O73/P73</f>
        <v>2.5099506920929129E-3</v>
      </c>
      <c r="T73" s="12">
        <f>1000*I73/24/(D73/40)</f>
        <v>4.0316117159417297</v>
      </c>
      <c r="U73" s="4">
        <f>1000*(F73/87.62)/(D73/40 +I73/24)</f>
        <v>1.5796275114840832</v>
      </c>
      <c r="V73" s="4">
        <f>1000*(L73/7)/(D73/40)</f>
        <v>28.135924733645769</v>
      </c>
      <c r="W73" s="12">
        <v>28.135924733645769</v>
      </c>
      <c r="Y73">
        <v>0.23</v>
      </c>
      <c r="Z73">
        <v>-4.9400000000000004</v>
      </c>
      <c r="AA73">
        <f>V73/U73</f>
        <v>17.811746458639263</v>
      </c>
      <c r="AB73">
        <v>16.262840824168698</v>
      </c>
      <c r="AC73">
        <v>0.49068532048784103</v>
      </c>
      <c r="AD73">
        <v>16.262840824168698</v>
      </c>
      <c r="AE73">
        <v>16.262840824168698</v>
      </c>
      <c r="AF73">
        <f>V73/T73</f>
        <v>6.9788280013154989</v>
      </c>
      <c r="AG73">
        <f>Q73/R73</f>
        <v>13.598901098901102</v>
      </c>
    </row>
    <row r="74" spans="1:33" x14ac:dyDescent="0.25">
      <c r="A74" s="11" t="s">
        <v>60</v>
      </c>
      <c r="B74" s="14">
        <v>388</v>
      </c>
      <c r="D74">
        <v>56.034700000000001</v>
      </c>
      <c r="E74">
        <v>1.0926E-2</v>
      </c>
      <c r="F74">
        <v>0.13092200000000001</v>
      </c>
      <c r="G74">
        <v>0</v>
      </c>
      <c r="H74">
        <v>2.6499999999999999E-4</v>
      </c>
      <c r="I74">
        <v>7.8319E-2</v>
      </c>
      <c r="J74" s="7">
        <v>0.37017636667642806</v>
      </c>
      <c r="K74" s="7">
        <f>J74/D74</f>
        <v>6.6061987781932986E-3</v>
      </c>
      <c r="L74">
        <v>3.6595836941718099E-2</v>
      </c>
      <c r="M74">
        <f>1000*(E74/27)/(D74/40)</f>
        <v>0.28886862366831029</v>
      </c>
      <c r="N74" s="5">
        <f>10^6*G74/(2.5*D74)</f>
        <v>0</v>
      </c>
      <c r="O74" s="5">
        <f>H74*10^6/(2.5*D74)</f>
        <v>1.8916849737751786</v>
      </c>
      <c r="P74" s="5">
        <f>F74*10^6/(2.5*D74)</f>
        <v>934.57803825129804</v>
      </c>
      <c r="Q74" s="12">
        <f>1000*(G74/56)/(D74/40)</f>
        <v>0</v>
      </c>
      <c r="R74" s="12">
        <f>1000*(H74/55)/(D74/40)</f>
        <v>3.439427225045779E-3</v>
      </c>
      <c r="S74" s="5">
        <f>O74/P74</f>
        <v>2.0241059562182057E-3</v>
      </c>
      <c r="T74" s="12">
        <f>1000*I74/24/(D74/40)</f>
        <v>2.3294791739166389</v>
      </c>
      <c r="U74" s="4">
        <f>1000*(F74/87.62)/(D74/40 +I74/24)</f>
        <v>1.0641474752922613</v>
      </c>
      <c r="V74" s="4">
        <f>1000*(L74/7)/(D74/40)</f>
        <v>3.7319565954379903</v>
      </c>
      <c r="W74" s="4">
        <v>3.7319565954379899</v>
      </c>
      <c r="AA74">
        <f>V74/U74</f>
        <v>3.5069919180262419</v>
      </c>
      <c r="AB74">
        <v>3.511430346107125</v>
      </c>
      <c r="AC74">
        <v>0.37024598817736987</v>
      </c>
      <c r="AD74">
        <v>3.511430346107125</v>
      </c>
      <c r="AE74">
        <v>3.511430346107125</v>
      </c>
      <c r="AF74">
        <f>V74/T74</f>
        <v>1.6020562180701168</v>
      </c>
      <c r="AG74">
        <f>Q74/R74</f>
        <v>0</v>
      </c>
    </row>
    <row r="75" spans="1:33" x14ac:dyDescent="0.25">
      <c r="A75" s="2" t="s">
        <v>57</v>
      </c>
      <c r="D75">
        <v>54.311900000000001</v>
      </c>
      <c r="E75">
        <v>9.0220000000000005E-3</v>
      </c>
      <c r="F75">
        <v>0.163966</v>
      </c>
      <c r="G75" t="s">
        <v>80</v>
      </c>
      <c r="H75" t="s">
        <v>86</v>
      </c>
      <c r="I75">
        <v>0.11919</v>
      </c>
      <c r="J75" s="7">
        <v>0.36754054922113377</v>
      </c>
      <c r="K75" s="7">
        <f>J75/D75</f>
        <v>6.7672195084527292E-3</v>
      </c>
      <c r="L75">
        <v>1.1570400275343401E-2</v>
      </c>
      <c r="M75">
        <f>1000*(E75/27)/(D75/40)</f>
        <v>0.24609571614924033</v>
      </c>
      <c r="N75" s="5" t="e">
        <f>10^6*G75/(2.5*D75)</f>
        <v>#VALUE!</v>
      </c>
      <c r="O75" s="5" t="e">
        <f>H75*10^6/(2.5*D75)</f>
        <v>#VALUE!</v>
      </c>
      <c r="P75" s="5">
        <f>F75*10^6/(2.5*D75)</f>
        <v>1207.5880239873766</v>
      </c>
      <c r="Q75" s="5"/>
      <c r="R75" s="5"/>
      <c r="S75" s="5"/>
      <c r="T75" s="12">
        <f>1000*I75/24/(D75/40)</f>
        <v>3.6575778052323704</v>
      </c>
      <c r="U75" s="4">
        <f>1000*(F75/87.62)/(D75/40 +I75/24)</f>
        <v>1.3731879398794766</v>
      </c>
      <c r="V75" s="4">
        <f>1000*(L75/7)/(D75/40)</f>
        <v>1.217349660055389</v>
      </c>
      <c r="W75" s="4">
        <v>1.217349660055389</v>
      </c>
      <c r="Y75">
        <v>1.5291999999999999</v>
      </c>
      <c r="Z75">
        <v>-4.8204000000000002</v>
      </c>
      <c r="AA75">
        <f>V75/U75</f>
        <v>0.88651350969644738</v>
      </c>
      <c r="AF75">
        <f>V75/T75</f>
        <v>0.3328294638910762</v>
      </c>
      <c r="AG75" t="e">
        <f>Q75/R75</f>
        <v>#DIV/0!</v>
      </c>
    </row>
    <row r="76" spans="1:33" x14ac:dyDescent="0.25">
      <c r="R76" s="5"/>
      <c r="S76" s="5"/>
    </row>
    <row r="81" spans="13:14" x14ac:dyDescent="0.25">
      <c r="M81">
        <f>AVERAGE(M2:M32)</f>
        <v>0.62711587107620081</v>
      </c>
      <c r="N81" s="5">
        <f>_xlfn.STDEV.S(M2:M32)</f>
        <v>0.30361362742367731</v>
      </c>
    </row>
    <row r="82" spans="13:14" x14ac:dyDescent="0.25">
      <c r="M82">
        <f>AVERAGE(M33:M74)</f>
        <v>0.61638449177519572</v>
      </c>
      <c r="N82" s="5">
        <f>_xlfn.STDEV.S(M33:M74)</f>
        <v>0.45550512741803073</v>
      </c>
    </row>
  </sheetData>
  <autoFilter ref="A1:AG76" xr:uid="{00000000-0001-0000-0000-000000000000}">
    <sortState xmlns:xlrd2="http://schemas.microsoft.com/office/spreadsheetml/2017/richdata2" ref="A2:AG76">
      <sortCondition descending="1" ref="S1:S7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5DA3-713C-41B8-BDE7-04649846821D}">
  <dimension ref="D1:H33"/>
  <sheetViews>
    <sheetView workbookViewId="0">
      <selection activeCell="H18" sqref="G2:H18"/>
    </sheetView>
  </sheetViews>
  <sheetFormatPr defaultRowHeight="15" x14ac:dyDescent="0.25"/>
  <sheetData>
    <row r="1" spans="4:8" x14ac:dyDescent="0.25">
      <c r="D1" t="s">
        <v>97</v>
      </c>
      <c r="E1" t="s">
        <v>94</v>
      </c>
      <c r="F1" t="s">
        <v>52</v>
      </c>
      <c r="G1" t="s">
        <v>99</v>
      </c>
      <c r="H1" t="s">
        <v>46</v>
      </c>
    </row>
    <row r="2" spans="4:8" x14ac:dyDescent="0.25">
      <c r="D2">
        <v>1</v>
      </c>
      <c r="E2">
        <v>0.108279</v>
      </c>
      <c r="F2">
        <v>6.3067127266734205E-2</v>
      </c>
      <c r="G2">
        <f>F2/E2</f>
        <v>0.5824502190335541</v>
      </c>
      <c r="H2">
        <v>22.127918132905403</v>
      </c>
    </row>
    <row r="3" spans="4:8" x14ac:dyDescent="0.25">
      <c r="D3">
        <v>2</v>
      </c>
      <c r="E3">
        <v>0.44276199999999999</v>
      </c>
      <c r="F3">
        <v>0.11450063013470201</v>
      </c>
      <c r="G3">
        <f t="shared" ref="G3:G33" si="0">F3/E3</f>
        <v>0.25860536842525333</v>
      </c>
      <c r="H3">
        <v>27.415610551552501</v>
      </c>
    </row>
    <row r="4" spans="4:8" x14ac:dyDescent="0.25">
      <c r="D4">
        <v>3</v>
      </c>
      <c r="E4">
        <v>0.24818899999999999</v>
      </c>
      <c r="F4">
        <v>6.3222216048472293E-2</v>
      </c>
      <c r="G4">
        <f t="shared" si="0"/>
        <v>0.25473415843761121</v>
      </c>
      <c r="H4">
        <v>27.3892407549259</v>
      </c>
    </row>
    <row r="5" spans="4:8" x14ac:dyDescent="0.25">
      <c r="D5">
        <v>4</v>
      </c>
      <c r="E5">
        <v>0.214805</v>
      </c>
      <c r="F5">
        <v>3.6369560855514599E-2</v>
      </c>
      <c r="G5">
        <f t="shared" si="0"/>
        <v>0.16931431230890623</v>
      </c>
      <c r="H5">
        <v>21.514355751830902</v>
      </c>
    </row>
    <row r="6" spans="4:8" x14ac:dyDescent="0.25">
      <c r="D6">
        <v>5</v>
      </c>
      <c r="E6">
        <v>0.15060599999999999</v>
      </c>
      <c r="F6">
        <v>1.8675886281469802E-2</v>
      </c>
      <c r="G6">
        <f t="shared" si="0"/>
        <v>0.12400492863146091</v>
      </c>
      <c r="H6">
        <v>37.098075570725101</v>
      </c>
    </row>
    <row r="7" spans="4:8" x14ac:dyDescent="0.25">
      <c r="D7">
        <v>6</v>
      </c>
      <c r="E7">
        <v>0.25434499999999999</v>
      </c>
      <c r="F7">
        <v>3.3006596675391998E-2</v>
      </c>
      <c r="G7">
        <f t="shared" si="0"/>
        <v>0.12977096729006665</v>
      </c>
      <c r="H7">
        <v>41.879526130182654</v>
      </c>
    </row>
    <row r="8" spans="4:8" x14ac:dyDescent="0.25">
      <c r="D8">
        <v>7</v>
      </c>
      <c r="E8">
        <v>2.7383000000000001E-2</v>
      </c>
      <c r="F8">
        <v>2.3538990415435401E-2</v>
      </c>
      <c r="G8">
        <f t="shared" si="0"/>
        <v>0.85962058267667529</v>
      </c>
      <c r="H8">
        <v>27.464801008513447</v>
      </c>
    </row>
    <row r="9" spans="4:8" x14ac:dyDescent="0.25">
      <c r="D9">
        <v>8</v>
      </c>
      <c r="E9">
        <v>0.42724899999999999</v>
      </c>
      <c r="F9">
        <v>6.8758699325828093E-2</v>
      </c>
      <c r="G9">
        <f t="shared" si="0"/>
        <v>0.16093355239176241</v>
      </c>
      <c r="H9">
        <v>27.825262507474964</v>
      </c>
    </row>
    <row r="10" spans="4:8" x14ac:dyDescent="0.25">
      <c r="D10">
        <v>9</v>
      </c>
      <c r="E10">
        <v>7.1884000000000003E-2</v>
      </c>
      <c r="F10">
        <v>1.08122435860795E-2</v>
      </c>
      <c r="G10">
        <f t="shared" si="0"/>
        <v>0.15041238086471953</v>
      </c>
      <c r="H10">
        <v>25.58139611029565</v>
      </c>
    </row>
    <row r="11" spans="4:8" x14ac:dyDescent="0.25">
      <c r="D11">
        <v>11</v>
      </c>
      <c r="E11">
        <v>0.34282899999999999</v>
      </c>
      <c r="F11">
        <v>5.3598434661075098E-2</v>
      </c>
      <c r="G11">
        <f t="shared" si="0"/>
        <v>0.15634160080120146</v>
      </c>
      <c r="H11">
        <v>28.645530157138896</v>
      </c>
    </row>
    <row r="12" spans="4:8" x14ac:dyDescent="0.25">
      <c r="D12">
        <v>12.2</v>
      </c>
      <c r="E12">
        <v>0.41828799999999999</v>
      </c>
      <c r="F12">
        <v>4.2267745521100103E-2</v>
      </c>
      <c r="G12">
        <f t="shared" si="0"/>
        <v>0.10104938588030281</v>
      </c>
      <c r="H12">
        <v>32.496685744566648</v>
      </c>
    </row>
    <row r="13" spans="4:8" x14ac:dyDescent="0.25">
      <c r="D13">
        <v>13</v>
      </c>
      <c r="E13">
        <v>0.28501300000000002</v>
      </c>
      <c r="F13">
        <v>0.106945923464842</v>
      </c>
      <c r="G13">
        <f t="shared" si="0"/>
        <v>0.37523173842892077</v>
      </c>
      <c r="H13">
        <v>30.647772369076797</v>
      </c>
    </row>
    <row r="14" spans="4:8" x14ac:dyDescent="0.25">
      <c r="D14">
        <v>14</v>
      </c>
      <c r="E14">
        <v>0.22423199999999999</v>
      </c>
      <c r="F14">
        <v>0.146998972213504</v>
      </c>
      <c r="G14">
        <f t="shared" si="0"/>
        <v>0.6555664321484177</v>
      </c>
      <c r="H14">
        <v>32.2699489744574</v>
      </c>
    </row>
    <row r="15" spans="4:8" x14ac:dyDescent="0.25">
      <c r="D15">
        <v>15</v>
      </c>
      <c r="E15">
        <v>0.25124299999999999</v>
      </c>
      <c r="F15">
        <v>6.4360654614085605E-2</v>
      </c>
      <c r="G15">
        <f t="shared" si="0"/>
        <v>0.25616894645457028</v>
      </c>
      <c r="H15">
        <v>21.064993385012201</v>
      </c>
    </row>
    <row r="16" spans="4:8" x14ac:dyDescent="0.25">
      <c r="D16">
        <v>15.2</v>
      </c>
      <c r="E16">
        <v>0.16897999999999999</v>
      </c>
      <c r="G16">
        <f t="shared" si="0"/>
        <v>0</v>
      </c>
    </row>
    <row r="17" spans="4:8" x14ac:dyDescent="0.25">
      <c r="D17" t="s">
        <v>14</v>
      </c>
      <c r="E17">
        <v>8.3114999999999994E-2</v>
      </c>
      <c r="F17" s="1">
        <v>6.3631406263131296E-3</v>
      </c>
      <c r="G17">
        <f t="shared" si="0"/>
        <v>7.6558270183638699E-2</v>
      </c>
      <c r="H17">
        <v>7.5805160500669295</v>
      </c>
    </row>
    <row r="18" spans="4:8" x14ac:dyDescent="0.25">
      <c r="D18" t="s">
        <v>10</v>
      </c>
      <c r="E18">
        <v>4.1229000000000002E-2</v>
      </c>
      <c r="F18" s="1">
        <v>5.6389101578900296E-3</v>
      </c>
      <c r="G18">
        <f t="shared" si="0"/>
        <v>0.13677048092095442</v>
      </c>
      <c r="H18">
        <v>6.2429051560789492</v>
      </c>
    </row>
    <row r="19" spans="4:8" x14ac:dyDescent="0.25">
      <c r="D19" t="s">
        <v>95</v>
      </c>
      <c r="E19">
        <v>0.23833799999999999</v>
      </c>
      <c r="F19">
        <v>0.15015609974835101</v>
      </c>
      <c r="G19">
        <f t="shared" si="0"/>
        <v>0.63001325742580294</v>
      </c>
    </row>
    <row r="20" spans="4:8" x14ac:dyDescent="0.25">
      <c r="D20" t="s">
        <v>98</v>
      </c>
      <c r="E20">
        <v>6.4645999999999995E-2</v>
      </c>
      <c r="F20" s="1">
        <v>0.150156927440315</v>
      </c>
      <c r="G20">
        <f t="shared" si="0"/>
        <v>2.3227566661559109</v>
      </c>
    </row>
    <row r="21" spans="4:8" x14ac:dyDescent="0.25">
      <c r="D21" t="s">
        <v>4</v>
      </c>
      <c r="E21">
        <v>0.149726</v>
      </c>
      <c r="F21" s="1">
        <v>0.62739619902763699</v>
      </c>
      <c r="G21">
        <f t="shared" si="0"/>
        <v>4.1902956001471825</v>
      </c>
    </row>
    <row r="22" spans="4:8" x14ac:dyDescent="0.25">
      <c r="D22" t="s">
        <v>13</v>
      </c>
      <c r="E22">
        <v>2.1663000000000002E-2</v>
      </c>
      <c r="F22">
        <v>1.0605268864353701E-2</v>
      </c>
      <c r="G22">
        <f t="shared" si="0"/>
        <v>0.48955679565866683</v>
      </c>
    </row>
    <row r="23" spans="4:8" x14ac:dyDescent="0.25">
      <c r="D23" t="s">
        <v>11</v>
      </c>
      <c r="E23">
        <v>0.13919799999999999</v>
      </c>
      <c r="F23">
        <v>7.4036166749227306E-2</v>
      </c>
      <c r="G23">
        <f t="shared" si="0"/>
        <v>0.53187665590904543</v>
      </c>
    </row>
    <row r="24" spans="4:8" x14ac:dyDescent="0.25">
      <c r="D24" t="s">
        <v>15</v>
      </c>
      <c r="E24">
        <v>0.33990700000000001</v>
      </c>
      <c r="F24">
        <v>0.197150587152362</v>
      </c>
      <c r="G24">
        <f t="shared" si="0"/>
        <v>0.58001331879708862</v>
      </c>
    </row>
    <row r="25" spans="4:8" x14ac:dyDescent="0.25">
      <c r="D25" t="s">
        <v>12</v>
      </c>
      <c r="E25">
        <v>0.299759</v>
      </c>
      <c r="F25">
        <v>0.125108899382425</v>
      </c>
      <c r="G25">
        <f t="shared" si="0"/>
        <v>0.4173649477828022</v>
      </c>
    </row>
    <row r="26" spans="4:8" x14ac:dyDescent="0.25">
      <c r="D26" t="s">
        <v>6</v>
      </c>
      <c r="E26">
        <v>0.18959599999999999</v>
      </c>
      <c r="F26">
        <v>0.15419301211008901</v>
      </c>
      <c r="G26">
        <f t="shared" si="0"/>
        <v>0.8132714409063958</v>
      </c>
    </row>
    <row r="27" spans="4:8" x14ac:dyDescent="0.25">
      <c r="D27" t="s">
        <v>5</v>
      </c>
      <c r="E27">
        <v>0.177482</v>
      </c>
      <c r="F27">
        <v>7.6830299627151405E-2</v>
      </c>
      <c r="G27">
        <f t="shared" si="0"/>
        <v>0.43289065723369924</v>
      </c>
    </row>
    <row r="28" spans="4:8" x14ac:dyDescent="0.25">
      <c r="D28" t="s">
        <v>8</v>
      </c>
      <c r="E28">
        <v>0.177648</v>
      </c>
      <c r="F28">
        <v>1.8055065577788E-2</v>
      </c>
      <c r="G28">
        <f t="shared" si="0"/>
        <v>0.10163393664881114</v>
      </c>
    </row>
    <row r="29" spans="4:8" x14ac:dyDescent="0.25">
      <c r="D29" t="s">
        <v>7</v>
      </c>
      <c r="E29">
        <v>7.8595999999999999E-2</v>
      </c>
      <c r="F29">
        <v>6.9839613299949596E-3</v>
      </c>
      <c r="G29">
        <f t="shared" si="0"/>
        <v>8.8858991933367604E-2</v>
      </c>
    </row>
    <row r="30" spans="4:8" x14ac:dyDescent="0.25">
      <c r="D30" t="s">
        <v>3</v>
      </c>
      <c r="E30">
        <v>0.195105</v>
      </c>
      <c r="F30">
        <v>3.2023815929741802E-2</v>
      </c>
      <c r="G30">
        <f t="shared" si="0"/>
        <v>0.16413631598237771</v>
      </c>
    </row>
    <row r="31" spans="4:8" x14ac:dyDescent="0.25">
      <c r="D31" t="s">
        <v>9</v>
      </c>
      <c r="E31">
        <v>0.19537499999999999</v>
      </c>
      <c r="F31">
        <v>5.0183688002460099E-2</v>
      </c>
      <c r="G31">
        <f t="shared" si="0"/>
        <v>0.25685828792046117</v>
      </c>
    </row>
    <row r="32" spans="4:8" x14ac:dyDescent="0.25">
      <c r="D32" t="s">
        <v>2</v>
      </c>
      <c r="E32">
        <v>0.18753300000000001</v>
      </c>
      <c r="F32">
        <v>4.42338243198779E-2</v>
      </c>
      <c r="G32">
        <f t="shared" si="0"/>
        <v>0.23587221619596496</v>
      </c>
    </row>
    <row r="33" spans="4:7" x14ac:dyDescent="0.25">
      <c r="D33" t="s">
        <v>96</v>
      </c>
      <c r="E33">
        <v>0.23817199999999999</v>
      </c>
      <c r="F33">
        <v>1.73825658571094E-2</v>
      </c>
      <c r="G33">
        <f t="shared" si="0"/>
        <v>7.2983246801090806E-2</v>
      </c>
    </row>
  </sheetData>
  <autoFilter ref="B1:K43" xr:uid="{F94E5DA3-713C-41B8-BDE7-04649846821D}">
    <sortState xmlns:xlrd2="http://schemas.microsoft.com/office/spreadsheetml/2017/richdata2" ref="B2:K43">
      <sortCondition ref="D1:D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xianyi liu</dc:creator>
  <cp:lastModifiedBy>liuxi</cp:lastModifiedBy>
  <dcterms:created xsi:type="dcterms:W3CDTF">2015-06-05T18:17:20Z</dcterms:created>
  <dcterms:modified xsi:type="dcterms:W3CDTF">2022-05-05T22:30:21Z</dcterms:modified>
</cp:coreProperties>
</file>