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05" windowWidth="14805" windowHeight="8010"/>
  </bookViews>
  <sheets>
    <sheet name="TODO" sheetId="4" r:id="rId1"/>
    <sheet name="Tracking" sheetId="5" r:id="rId2"/>
    <sheet name="每周工作量统计（上周四~周三）" sheetId="1" r:id="rId3"/>
    <sheet name="工作量汇总" sheetId="3" r:id="rId4"/>
    <sheet name="Ref" sheetId="2" r:id="rId5"/>
  </sheets>
  <definedNames>
    <definedName name="版本">OFFSET(Ref!$G$3,0,0,COUNTA(Ref!$G$1:$G$255)-1)</definedName>
    <definedName name="公告">OFFSET(Ref!$E$3,0,0,COUNTA(Ref!$E$1:$E$255)-1)</definedName>
    <definedName name="难易度">OFFSET(Ref!$D$3,0,0,COUNTA(Ref!$D$1:$D$255)-1)</definedName>
    <definedName name="任务优先级">OFFSET(Ref!$B$3,0,0,COUNTA(Ref!$B$1:$B$255)-1)</definedName>
    <definedName name="任务状态">OFFSET(Ref!$C$3,0,0,COUNTA(Ref!$C$1:$C$255)-1)</definedName>
    <definedName name="团队成员">OFFSET(Ref!$A$3,0,0,COUNTA(Ref!$A$1:$A$255)-1)</definedName>
    <definedName name="完成百分比">OFFSET(Ref!$F$3,0,0,COUNTA(Ref!$F$1:$F$255)-1)</definedName>
  </definedNames>
  <calcPr calcId="152511" concurrentCalc="0"/>
</workbook>
</file>

<file path=xl/calcChain.xml><?xml version="1.0" encoding="utf-8"?>
<calcChain xmlns="http://schemas.openxmlformats.org/spreadsheetml/2006/main">
  <c r="L27" i="5" l="1"/>
  <c r="L28" i="5"/>
  <c r="L29" i="5"/>
  <c r="L26" i="5"/>
  <c r="L22" i="5"/>
  <c r="L23" i="5"/>
  <c r="L24" i="5"/>
  <c r="L21" i="5"/>
  <c r="L17" i="5"/>
  <c r="L18" i="5"/>
  <c r="L19" i="5"/>
  <c r="L16" i="5"/>
  <c r="L12" i="5"/>
  <c r="L13" i="5"/>
  <c r="L14" i="5"/>
  <c r="L11" i="5"/>
  <c r="L8" i="5"/>
  <c r="L9" i="5"/>
  <c r="L7" i="5"/>
  <c r="K7" i="5"/>
  <c r="K29" i="5"/>
  <c r="K28" i="5"/>
  <c r="K27" i="5"/>
  <c r="K26" i="5"/>
  <c r="K24" i="5"/>
  <c r="K23" i="5"/>
  <c r="K22" i="5"/>
  <c r="K21" i="5"/>
  <c r="K19" i="5"/>
  <c r="K18" i="5"/>
  <c r="K17" i="5"/>
  <c r="K16" i="5"/>
  <c r="K14" i="5"/>
  <c r="K13" i="5"/>
  <c r="K12" i="5"/>
  <c r="K11" i="5"/>
  <c r="K9" i="5"/>
  <c r="K8" i="5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I15" i="3"/>
  <c r="J15" i="3"/>
  <c r="K15" i="3"/>
  <c r="L15" i="3"/>
  <c r="F6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21" i="4"/>
  <c r="K21" i="4"/>
  <c r="B22" i="4"/>
  <c r="K22" i="4"/>
  <c r="B23" i="4"/>
  <c r="K6" i="4"/>
  <c r="I6" i="4"/>
  <c r="H6" i="4"/>
  <c r="G6" i="4"/>
  <c r="B6" i="4"/>
  <c r="A6" i="4"/>
  <c r="C6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21" i="4"/>
  <c r="D6" i="4"/>
  <c r="E15" i="3"/>
  <c r="F15" i="3"/>
  <c r="G15" i="3"/>
  <c r="H15" i="3"/>
  <c r="M15" i="3"/>
  <c r="N15" i="3"/>
  <c r="O15" i="3"/>
  <c r="P15" i="3"/>
  <c r="Q15" i="3"/>
  <c r="R15" i="3"/>
  <c r="D15" i="3"/>
  <c r="C41" i="3"/>
  <c r="C38" i="3"/>
  <c r="C31" i="3"/>
  <c r="B6" i="3"/>
  <c r="B5" i="3"/>
  <c r="B4" i="3"/>
  <c r="C19" i="3"/>
  <c r="B15" i="3"/>
  <c r="P16" i="3"/>
  <c r="P17" i="3"/>
  <c r="A4" i="3"/>
  <c r="A5" i="3"/>
  <c r="A6" i="3"/>
  <c r="D16" i="3"/>
  <c r="D17" i="3"/>
  <c r="O16" i="3"/>
  <c r="O17" i="3"/>
  <c r="N16" i="3"/>
  <c r="N17" i="3"/>
  <c r="F16" i="3"/>
  <c r="F17" i="3"/>
  <c r="B7" i="1"/>
  <c r="D9" i="1"/>
  <c r="E9" i="1"/>
  <c r="F9" i="1"/>
  <c r="G9" i="1"/>
  <c r="H9" i="1"/>
  <c r="I9" i="1"/>
  <c r="J9" i="1"/>
  <c r="K10" i="1"/>
  <c r="M10" i="1"/>
  <c r="M26" i="1"/>
  <c r="K11" i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K24" i="1"/>
  <c r="K25" i="1"/>
  <c r="D26" i="1"/>
  <c r="E26" i="1"/>
  <c r="F26" i="1"/>
  <c r="G26" i="1"/>
  <c r="H26" i="1"/>
  <c r="I26" i="1"/>
  <c r="J26" i="1"/>
  <c r="L26" i="1"/>
  <c r="E16" i="3"/>
  <c r="E17" i="3"/>
  <c r="K16" i="3"/>
  <c r="K17" i="3"/>
  <c r="L16" i="3"/>
  <c r="L17" i="3"/>
  <c r="I16" i="3"/>
  <c r="I17" i="3"/>
  <c r="J16" i="3"/>
  <c r="J17" i="3"/>
  <c r="M16" i="3"/>
  <c r="M17" i="3"/>
  <c r="R16" i="3"/>
  <c r="R17" i="3"/>
  <c r="H16" i="3"/>
  <c r="H17" i="3"/>
  <c r="Q16" i="3"/>
  <c r="Q17" i="3"/>
  <c r="G16" i="3"/>
  <c r="G17" i="3"/>
  <c r="K26" i="1"/>
  <c r="L95" i="1"/>
  <c r="J95" i="1"/>
  <c r="I95" i="1"/>
  <c r="H95" i="1"/>
  <c r="G95" i="1"/>
  <c r="F95" i="1"/>
  <c r="E95" i="1"/>
  <c r="D95" i="1"/>
  <c r="K94" i="1"/>
  <c r="K93" i="1"/>
  <c r="K92" i="1"/>
  <c r="K91" i="1"/>
  <c r="M91" i="1"/>
  <c r="K90" i="1"/>
  <c r="M90" i="1"/>
  <c r="K89" i="1"/>
  <c r="M89" i="1"/>
  <c r="K88" i="1"/>
  <c r="M88" i="1"/>
  <c r="K87" i="1"/>
  <c r="M87" i="1"/>
  <c r="K86" i="1"/>
  <c r="M86" i="1"/>
  <c r="K85" i="1"/>
  <c r="M85" i="1"/>
  <c r="K84" i="1"/>
  <c r="M84" i="1"/>
  <c r="K83" i="1"/>
  <c r="M83" i="1"/>
  <c r="K82" i="1"/>
  <c r="M82" i="1"/>
  <c r="K81" i="1"/>
  <c r="M81" i="1"/>
  <c r="K80" i="1"/>
  <c r="M80" i="1"/>
  <c r="K79" i="1"/>
  <c r="J78" i="1"/>
  <c r="I78" i="1"/>
  <c r="H78" i="1"/>
  <c r="G78" i="1"/>
  <c r="F78" i="1"/>
  <c r="E78" i="1"/>
  <c r="D78" i="1"/>
  <c r="B76" i="1"/>
  <c r="K58" i="1"/>
  <c r="M58" i="1"/>
  <c r="L72" i="1"/>
  <c r="J72" i="1"/>
  <c r="I72" i="1"/>
  <c r="H72" i="1"/>
  <c r="G72" i="1"/>
  <c r="F72" i="1"/>
  <c r="E72" i="1"/>
  <c r="D72" i="1"/>
  <c r="K71" i="1"/>
  <c r="K70" i="1"/>
  <c r="K69" i="1"/>
  <c r="K68" i="1"/>
  <c r="M68" i="1"/>
  <c r="K67" i="1"/>
  <c r="M67" i="1"/>
  <c r="K66" i="1"/>
  <c r="M66" i="1"/>
  <c r="K65" i="1"/>
  <c r="M65" i="1"/>
  <c r="K64" i="1"/>
  <c r="M64" i="1"/>
  <c r="K63" i="1"/>
  <c r="M63" i="1"/>
  <c r="K62" i="1"/>
  <c r="M62" i="1"/>
  <c r="K61" i="1"/>
  <c r="M61" i="1"/>
  <c r="K60" i="1"/>
  <c r="M60" i="1"/>
  <c r="K59" i="1"/>
  <c r="M59" i="1"/>
  <c r="K57" i="1"/>
  <c r="M57" i="1"/>
  <c r="K56" i="1"/>
  <c r="M56" i="1"/>
  <c r="J55" i="1"/>
  <c r="I55" i="1"/>
  <c r="H55" i="1"/>
  <c r="G55" i="1"/>
  <c r="F55" i="1"/>
  <c r="E55" i="1"/>
  <c r="D55" i="1"/>
  <c r="B53" i="1"/>
  <c r="K95" i="1"/>
  <c r="M79" i="1"/>
  <c r="M95" i="1"/>
  <c r="M72" i="1"/>
  <c r="K72" i="1"/>
  <c r="B30" i="1"/>
  <c r="L49" i="1"/>
  <c r="E2" i="1"/>
  <c r="J49" i="1"/>
  <c r="I49" i="1"/>
  <c r="H49" i="1"/>
  <c r="G49" i="1"/>
  <c r="F49" i="1"/>
  <c r="E49" i="1"/>
  <c r="D49" i="1"/>
  <c r="K48" i="1"/>
  <c r="K47" i="1"/>
  <c r="K46" i="1"/>
  <c r="K45" i="1"/>
  <c r="M45" i="1"/>
  <c r="K44" i="1"/>
  <c r="M44" i="1"/>
  <c r="K43" i="1"/>
  <c r="M43" i="1"/>
  <c r="K42" i="1"/>
  <c r="M42" i="1"/>
  <c r="K41" i="1"/>
  <c r="M41" i="1"/>
  <c r="K40" i="1"/>
  <c r="M40" i="1"/>
  <c r="K39" i="1"/>
  <c r="M39" i="1"/>
  <c r="K38" i="1"/>
  <c r="M38" i="1"/>
  <c r="K37" i="1"/>
  <c r="M37" i="1"/>
  <c r="K36" i="1"/>
  <c r="M36" i="1"/>
  <c r="K35" i="1"/>
  <c r="M35" i="1"/>
  <c r="K34" i="1"/>
  <c r="M34" i="1"/>
  <c r="K33" i="1"/>
  <c r="M33" i="1"/>
  <c r="J32" i="1"/>
  <c r="I32" i="1"/>
  <c r="H32" i="1"/>
  <c r="G32" i="1"/>
  <c r="F32" i="1"/>
  <c r="E32" i="1"/>
  <c r="D32" i="1"/>
  <c r="M49" i="1"/>
  <c r="E3" i="1"/>
  <c r="E4" i="1"/>
  <c r="K49" i="1"/>
  <c r="H3" i="1"/>
</calcChain>
</file>

<file path=xl/comments1.xml><?xml version="1.0" encoding="utf-8"?>
<comments xmlns="http://schemas.openxmlformats.org/spreadsheetml/2006/main">
  <authors>
    <author>作者</author>
  </authors>
  <commentList>
    <comment ref="D20" authorId="0" shapeId="0">
      <text>
        <r>
          <rPr>
            <b/>
            <sz val="8"/>
            <color indexed="81"/>
            <rFont val="Tahoma"/>
            <family val="2"/>
          </rPr>
          <t>PICK</t>
        </r>
        <r>
          <rPr>
            <sz val="8"/>
            <color indexed="81"/>
            <rFont val="Tahoma"/>
            <family val="2"/>
          </rPr>
          <t xml:space="preserve"> is an acronym for:
</t>
        </r>
        <r>
          <rPr>
            <b/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ossible (easy / low value)
</t>
        </r>
        <r>
          <rPr>
            <b/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 xml:space="preserve">mplement (easy / high value)
</t>
        </r>
        <r>
          <rPr>
            <b/>
            <sz val="8"/>
            <color indexed="81"/>
            <rFont val="Tahoma"/>
            <family val="2"/>
          </rPr>
          <t>C</t>
        </r>
        <r>
          <rPr>
            <sz val="8"/>
            <color indexed="81"/>
            <rFont val="Tahoma"/>
            <family val="2"/>
          </rPr>
          <t xml:space="preserve">hallenge (hard / high value)
</t>
        </r>
        <r>
          <rPr>
            <b/>
            <sz val="8"/>
            <color indexed="81"/>
            <rFont val="Tahoma"/>
            <family val="2"/>
          </rPr>
          <t>K</t>
        </r>
        <r>
          <rPr>
            <sz val="8"/>
            <color indexed="81"/>
            <rFont val="Tahoma"/>
            <family val="2"/>
          </rPr>
          <t>ill (hard / low value).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请输入总积分</t>
        </r>
      </text>
    </comment>
  </commentList>
</comments>
</file>

<file path=xl/sharedStrings.xml><?xml version="1.0" encoding="utf-8"?>
<sst xmlns="http://schemas.openxmlformats.org/spreadsheetml/2006/main" count="349" uniqueCount="180">
  <si>
    <t>项目工作量统计</t>
    <phoneticPr fontId="2" type="noConversion"/>
  </si>
  <si>
    <t>说明: 按照0.25 (15分钟)的比例增加工时.</t>
    <phoneticPr fontId="2" type="noConversion"/>
  </si>
  <si>
    <t>加班工时</t>
    <phoneticPr fontId="2" type="noConversion"/>
  </si>
  <si>
    <t>定期工时</t>
    <phoneticPr fontId="2" type="noConversion"/>
  </si>
  <si>
    <t>总工时
（含假期）</t>
    <phoneticPr fontId="2" type="noConversion"/>
  </si>
  <si>
    <t>有效工时</t>
    <phoneticPr fontId="2" type="noConversion"/>
  </si>
  <si>
    <t>开始日期</t>
    <phoneticPr fontId="2" type="noConversion"/>
  </si>
  <si>
    <t>结束日期</t>
    <phoneticPr fontId="2" type="noConversion"/>
  </si>
  <si>
    <t>姓名</t>
    <phoneticPr fontId="2" type="noConversion"/>
  </si>
  <si>
    <t>职位</t>
    <phoneticPr fontId="2" type="noConversion"/>
  </si>
  <si>
    <t>总工时</t>
    <phoneticPr fontId="2" type="noConversion"/>
  </si>
  <si>
    <t>假期</t>
    <phoneticPr fontId="2" type="noConversion"/>
  </si>
  <si>
    <t>病假</t>
    <phoneticPr fontId="2" type="noConversion"/>
  </si>
  <si>
    <t>事假</t>
    <phoneticPr fontId="2" type="noConversion"/>
  </si>
  <si>
    <t>合计</t>
    <phoneticPr fontId="2" type="noConversion"/>
  </si>
  <si>
    <t>张雨舟</t>
    <phoneticPr fontId="2" type="noConversion"/>
  </si>
  <si>
    <t>团队成员</t>
    <phoneticPr fontId="2" type="noConversion"/>
  </si>
  <si>
    <t>杨正平</t>
    <phoneticPr fontId="2" type="noConversion"/>
  </si>
  <si>
    <t>王志伟</t>
    <phoneticPr fontId="2" type="noConversion"/>
  </si>
  <si>
    <t>张雨舟</t>
    <phoneticPr fontId="2" type="noConversion"/>
  </si>
  <si>
    <t>王世虎</t>
    <phoneticPr fontId="2" type="noConversion"/>
  </si>
  <si>
    <t>文良</t>
    <phoneticPr fontId="2" type="noConversion"/>
  </si>
  <si>
    <t>毛灯</t>
    <phoneticPr fontId="2" type="noConversion"/>
  </si>
  <si>
    <t>肖萍</t>
    <phoneticPr fontId="2" type="noConversion"/>
  </si>
  <si>
    <t>田晓玲</t>
    <phoneticPr fontId="2" type="noConversion"/>
  </si>
  <si>
    <t>杨正平</t>
  </si>
  <si>
    <t>毛灯</t>
  </si>
  <si>
    <t>王世虎</t>
  </si>
  <si>
    <t>文良</t>
  </si>
  <si>
    <t>肖萍</t>
  </si>
  <si>
    <t>王志伟</t>
  </si>
  <si>
    <t>田晓玲</t>
  </si>
  <si>
    <t>否</t>
    <phoneticPr fontId="18" type="noConversion"/>
  </si>
  <si>
    <t>2015.03-19-2015.03-25</t>
    <phoneticPr fontId="18" type="noConversion"/>
  </si>
  <si>
    <t>立项预算</t>
    <phoneticPr fontId="18" type="noConversion"/>
  </si>
  <si>
    <t>原计划人日</t>
    <phoneticPr fontId="18" type="noConversion"/>
  </si>
  <si>
    <t>XXXX人日</t>
    <phoneticPr fontId="18" type="noConversion"/>
  </si>
  <si>
    <t>第1次变更后人日</t>
    <phoneticPr fontId="18" type="noConversion"/>
  </si>
  <si>
    <t>第2次变更后人日</t>
    <phoneticPr fontId="18" type="noConversion"/>
  </si>
  <si>
    <t>第3次变更后人日</t>
    <phoneticPr fontId="18" type="noConversion"/>
  </si>
  <si>
    <t>类别</t>
    <phoneticPr fontId="18" type="noConversion"/>
  </si>
  <si>
    <t>项目预算</t>
    <phoneticPr fontId="18" type="noConversion"/>
  </si>
  <si>
    <t>实际总开支</t>
    <phoneticPr fontId="18" type="noConversion"/>
  </si>
  <si>
    <t>序号</t>
    <phoneticPr fontId="18" type="noConversion"/>
  </si>
  <si>
    <t>时间</t>
    <phoneticPr fontId="18" type="noConversion"/>
  </si>
  <si>
    <t>金额
（元）</t>
    <phoneticPr fontId="18" type="noConversion"/>
  </si>
  <si>
    <t>事由</t>
    <phoneticPr fontId="18" type="noConversion"/>
  </si>
  <si>
    <t>硬件及设备采购</t>
    <phoneticPr fontId="18" type="noConversion"/>
  </si>
  <si>
    <t>xx</t>
    <phoneticPr fontId="18" type="noConversion"/>
  </si>
  <si>
    <t>安保综合运营服务平台V1.0_工作量统计表</t>
    <phoneticPr fontId="18" type="noConversion"/>
  </si>
  <si>
    <t>统计周期</t>
    <phoneticPr fontId="18" type="noConversion"/>
  </si>
  <si>
    <t>项目经理</t>
    <phoneticPr fontId="18" type="noConversion"/>
  </si>
  <si>
    <t>开发</t>
    <phoneticPr fontId="18" type="noConversion"/>
  </si>
  <si>
    <t>测试/质量/项目管理</t>
    <phoneticPr fontId="18" type="noConversion"/>
  </si>
  <si>
    <t>积分是否已分配</t>
    <phoneticPr fontId="18" type="noConversion"/>
  </si>
  <si>
    <t>备注</t>
    <phoneticPr fontId="18" type="noConversion"/>
  </si>
  <si>
    <t>总工作量
(人日）</t>
    <phoneticPr fontId="18" type="noConversion"/>
  </si>
  <si>
    <t>周工作量
（人日）</t>
    <phoneticPr fontId="18" type="noConversion"/>
  </si>
  <si>
    <t>统计时间</t>
    <phoneticPr fontId="18" type="noConversion"/>
  </si>
  <si>
    <t>AA</t>
    <phoneticPr fontId="18" type="noConversion"/>
  </si>
  <si>
    <t>毛灯</t>
    <phoneticPr fontId="18" type="noConversion"/>
  </si>
  <si>
    <t>王世虎</t>
    <phoneticPr fontId="18" type="noConversion"/>
  </si>
  <si>
    <t>文良</t>
    <phoneticPr fontId="18" type="noConversion"/>
  </si>
  <si>
    <t>田晓玲</t>
    <phoneticPr fontId="18" type="noConversion"/>
  </si>
  <si>
    <t>杨正平</t>
    <phoneticPr fontId="18" type="noConversion"/>
  </si>
  <si>
    <t>王志伟</t>
    <phoneticPr fontId="18" type="noConversion"/>
  </si>
  <si>
    <t>张雨舟</t>
    <phoneticPr fontId="18" type="noConversion"/>
  </si>
  <si>
    <t>肖萍</t>
    <phoneticPr fontId="18" type="noConversion"/>
  </si>
  <si>
    <t>2015.03.01-2015.03.11</t>
    <phoneticPr fontId="18" type="noConversion"/>
  </si>
  <si>
    <t>2015.03-12-2015.03-18</t>
    <phoneticPr fontId="18" type="noConversion"/>
  </si>
  <si>
    <t>否</t>
    <phoneticPr fontId="18" type="noConversion"/>
  </si>
  <si>
    <t>差旅</t>
    <phoneticPr fontId="18" type="noConversion"/>
  </si>
  <si>
    <t>其他</t>
    <phoneticPr fontId="18" type="noConversion"/>
  </si>
  <si>
    <t>目前人力费用（万元）</t>
    <phoneticPr fontId="18" type="noConversion"/>
  </si>
  <si>
    <t>合计</t>
    <phoneticPr fontId="2" type="noConversion"/>
  </si>
  <si>
    <t>比重</t>
    <phoneticPr fontId="2" type="noConversion"/>
  </si>
  <si>
    <t>积分分配</t>
    <phoneticPr fontId="2" type="noConversion"/>
  </si>
  <si>
    <t>优先级</t>
    <phoneticPr fontId="2" type="noConversion"/>
  </si>
  <si>
    <t>中</t>
  </si>
  <si>
    <t>中</t>
    <phoneticPr fontId="2" type="noConversion"/>
  </si>
  <si>
    <t>低</t>
  </si>
  <si>
    <t>低</t>
    <phoneticPr fontId="2" type="noConversion"/>
  </si>
  <si>
    <t>高</t>
  </si>
  <si>
    <t>高</t>
    <phoneticPr fontId="2" type="noConversion"/>
  </si>
  <si>
    <t>田志勇</t>
    <phoneticPr fontId="2" type="noConversion"/>
  </si>
  <si>
    <t>待办事项</t>
    <phoneticPr fontId="2" type="noConversion"/>
  </si>
  <si>
    <t>项目/任务</t>
    <phoneticPr fontId="2" type="noConversion"/>
  </si>
  <si>
    <t>状态</t>
    <phoneticPr fontId="2" type="noConversion"/>
  </si>
  <si>
    <t>优先级</t>
    <phoneticPr fontId="2" type="noConversion"/>
  </si>
  <si>
    <t>难易度</t>
    <phoneticPr fontId="2" type="noConversion"/>
  </si>
  <si>
    <t>Task Name 1</t>
  </si>
  <si>
    <t>Task Name 2</t>
  </si>
  <si>
    <t xml:space="preserve"> - </t>
  </si>
  <si>
    <t>简单/低价值</t>
  </si>
  <si>
    <t>简单/低价值</t>
    <phoneticPr fontId="2" type="noConversion"/>
  </si>
  <si>
    <t>简单/高价值</t>
  </si>
  <si>
    <t>简单/高价值</t>
    <phoneticPr fontId="2" type="noConversion"/>
  </si>
  <si>
    <t>困难/低价值</t>
    <phoneticPr fontId="2" type="noConversion"/>
  </si>
  <si>
    <t>困难/高价值</t>
  </si>
  <si>
    <t>困难/高价值</t>
    <phoneticPr fontId="2" type="noConversion"/>
  </si>
  <si>
    <t>难易度</t>
    <phoneticPr fontId="2" type="noConversion"/>
  </si>
  <si>
    <t>状态</t>
    <phoneticPr fontId="2" type="noConversion"/>
  </si>
  <si>
    <t>待审批</t>
    <phoneticPr fontId="2" type="noConversion"/>
  </si>
  <si>
    <t>审批通过</t>
    <phoneticPr fontId="2" type="noConversion"/>
  </si>
  <si>
    <t>进行中</t>
    <phoneticPr fontId="2" type="noConversion"/>
  </si>
  <si>
    <t>待审核</t>
    <phoneticPr fontId="2" type="noConversion"/>
  </si>
  <si>
    <t>完成</t>
    <phoneticPr fontId="2" type="noConversion"/>
  </si>
  <si>
    <t>暂停</t>
    <phoneticPr fontId="2" type="noConversion"/>
  </si>
  <si>
    <t>规划设计</t>
    <phoneticPr fontId="2" type="noConversion"/>
  </si>
  <si>
    <t>指派给</t>
    <phoneticPr fontId="2" type="noConversion"/>
  </si>
  <si>
    <t>指派日期</t>
    <phoneticPr fontId="2" type="noConversion"/>
  </si>
  <si>
    <t>期望完成日期</t>
    <phoneticPr fontId="2" type="noConversion"/>
  </si>
  <si>
    <t>实际完成日期</t>
    <phoneticPr fontId="2" type="noConversion"/>
  </si>
  <si>
    <t>实际完成工作量</t>
    <phoneticPr fontId="2" type="noConversion"/>
  </si>
  <si>
    <t>备注</t>
    <phoneticPr fontId="2" type="noConversion"/>
  </si>
  <si>
    <t>Task Name 3</t>
    <phoneticPr fontId="2" type="noConversion"/>
  </si>
  <si>
    <t>按时完成</t>
    <phoneticPr fontId="2" type="noConversion"/>
  </si>
  <si>
    <t>状态统计</t>
    <phoneticPr fontId="2" type="noConversion"/>
  </si>
  <si>
    <t>任务数</t>
    <phoneticPr fontId="2" type="noConversion"/>
  </si>
  <si>
    <t>超时完成</t>
    <phoneticPr fontId="2" type="noConversion"/>
  </si>
  <si>
    <t>其他</t>
    <phoneticPr fontId="2" type="noConversion"/>
  </si>
  <si>
    <t>优先级统计</t>
    <phoneticPr fontId="2" type="noConversion"/>
  </si>
  <si>
    <t>高</t>
    <phoneticPr fontId="2" type="noConversion"/>
  </si>
  <si>
    <t>异常</t>
    <phoneticPr fontId="2" type="noConversion"/>
  </si>
  <si>
    <t>到期仍未完成</t>
    <phoneticPr fontId="2" type="noConversion"/>
  </si>
  <si>
    <t>Current Status</t>
  </si>
  <si>
    <t>Projects</t>
  </si>
  <si>
    <t>Deliverables</t>
  </si>
  <si>
    <t>Cost / Hours</t>
  </si>
  <si>
    <t>[ Project Title ]</t>
  </si>
  <si>
    <t>[ Details ]</t>
  </si>
  <si>
    <t>[ Sub Task ]</t>
  </si>
  <si>
    <t>[ use comments for longer descriptions, but this field will also wrap ]</t>
  </si>
  <si>
    <t>[ product xyz installation ]</t>
  </si>
  <si>
    <t>X</t>
  </si>
  <si>
    <t>[ this is an example of a task with multiple deliverables (rough and final drafts) ]</t>
  </si>
  <si>
    <t>[ rough draft ]</t>
  </si>
  <si>
    <t>[ final draft ]</t>
  </si>
  <si>
    <t>Graphic Design</t>
  </si>
  <si>
    <t>Create branding materials</t>
  </si>
  <si>
    <t>Logo</t>
  </si>
  <si>
    <t>[ short description ]</t>
  </si>
  <si>
    <t>Illustrator file, .png, .gif</t>
  </si>
  <si>
    <t>Business Cards</t>
  </si>
  <si>
    <t>Stationary</t>
  </si>
  <si>
    <t>Project Tracking</t>
    <phoneticPr fontId="2" type="noConversion"/>
  </si>
  <si>
    <t>状态</t>
    <phoneticPr fontId="2" type="noConversion"/>
  </si>
  <si>
    <t>修改日期</t>
    <phoneticPr fontId="2" type="noConversion"/>
  </si>
  <si>
    <t>优先级</t>
    <phoneticPr fontId="2" type="noConversion"/>
  </si>
  <si>
    <t>项目/任务</t>
    <phoneticPr fontId="2" type="noConversion"/>
  </si>
  <si>
    <t>描述</t>
    <phoneticPr fontId="2" type="noConversion"/>
  </si>
  <si>
    <t>交付物</t>
    <phoneticPr fontId="2" type="noConversion"/>
  </si>
  <si>
    <t>% 完成</t>
  </si>
  <si>
    <t>% 完成</t>
    <phoneticPr fontId="2" type="noConversion"/>
  </si>
  <si>
    <t>剩余天数</t>
    <phoneticPr fontId="2" type="noConversion"/>
  </si>
  <si>
    <t>固定成本</t>
    <phoneticPr fontId="2" type="noConversion"/>
  </si>
  <si>
    <t>预估工时</t>
    <phoneticPr fontId="2" type="noConversion"/>
  </si>
  <si>
    <t>实际工时</t>
    <phoneticPr fontId="2" type="noConversion"/>
  </si>
  <si>
    <t>Billed Hrs</t>
    <phoneticPr fontId="2" type="noConversion"/>
  </si>
  <si>
    <t>-</t>
    <phoneticPr fontId="2" type="noConversion"/>
  </si>
  <si>
    <t>完成</t>
  </si>
  <si>
    <t>审批通过</t>
  </si>
  <si>
    <t>通知</t>
    <phoneticPr fontId="2" type="noConversion"/>
  </si>
  <si>
    <t>RAR</t>
    <phoneticPr fontId="2" type="noConversion"/>
  </si>
  <si>
    <t>FYI</t>
    <phoneticPr fontId="2" type="noConversion"/>
  </si>
  <si>
    <t>NTD</t>
    <phoneticPr fontId="2" type="noConversion"/>
  </si>
  <si>
    <t>-</t>
    <phoneticPr fontId="2" type="noConversion"/>
  </si>
  <si>
    <t>公告</t>
    <phoneticPr fontId="2" type="noConversion"/>
  </si>
  <si>
    <t>公告</t>
    <phoneticPr fontId="2" type="noConversion"/>
  </si>
  <si>
    <t>交付日期</t>
    <phoneticPr fontId="2" type="noConversion"/>
  </si>
  <si>
    <t>-</t>
    <phoneticPr fontId="2" type="noConversion"/>
  </si>
  <si>
    <t>版本</t>
    <phoneticPr fontId="2" type="noConversion"/>
  </si>
  <si>
    <t>版本</t>
    <phoneticPr fontId="2" type="noConversion"/>
  </si>
  <si>
    <t>-</t>
    <phoneticPr fontId="2" type="noConversion"/>
  </si>
  <si>
    <t>Phase1</t>
  </si>
  <si>
    <t>Phase1</t>
    <phoneticPr fontId="2" type="noConversion"/>
  </si>
  <si>
    <t>Phase2</t>
  </si>
  <si>
    <t>Phase2</t>
    <phoneticPr fontId="2" type="noConversion"/>
  </si>
  <si>
    <t>Phase3</t>
    <phoneticPr fontId="2" type="noConversion"/>
  </si>
  <si>
    <t>Phase4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</si>
</sst>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¥&quot;* #,##0.00_ ;_ &quot;¥&quot;* \-#,##0.00_ ;_ &quot;¥&quot;* &quot;-&quot;??_ ;_ @_ "/>
    <numFmt numFmtId="176" formatCode="[$-F800]dddd\,\ mmmm\ dd\,\ yyyy"/>
    <numFmt numFmtId="177" formatCode="0.00_);[Red]\(0.00\)"/>
    <numFmt numFmtId="178" formatCode="#,##0.00_);[Red]\(#,##0.00\)"/>
    <numFmt numFmtId="179" formatCode="0.0_ "/>
    <numFmt numFmtId="180" formatCode="yyyy/m/d;@"/>
    <numFmt numFmtId="181" formatCode="0;[Red]0"/>
  </numFmts>
  <fonts count="35" x14ac:knownFonts="1">
    <font>
      <sz val="11"/>
      <color theme="1"/>
      <name val="宋体"/>
      <family val="2"/>
      <scheme val="minor"/>
    </font>
    <font>
      <b/>
      <sz val="20"/>
      <color indexed="63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8"/>
      <color indexed="63"/>
      <name val="微软雅黑"/>
      <family val="2"/>
      <charset val="134"/>
    </font>
    <font>
      <b/>
      <sz val="10"/>
      <color indexed="6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indexed="9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0"/>
      <name val="Arial"/>
      <family val="2"/>
    </font>
    <font>
      <i/>
      <sz val="10"/>
      <color indexed="12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b/>
      <sz val="2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8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2499465926084170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0" tint="-0.2499465926084170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5">
    <xf numFmtId="0" fontId="0" fillId="0" borderId="0"/>
    <xf numFmtId="0" fontId="13" fillId="0" borderId="0"/>
    <xf numFmtId="0" fontId="15" fillId="5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</cellStyleXfs>
  <cellXfs count="162">
    <xf numFmtId="0" fontId="0" fillId="0" borderId="0" xfId="0"/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5" fillId="0" borderId="0" xfId="0" applyFont="1"/>
    <xf numFmtId="0" fontId="6" fillId="0" borderId="0" xfId="0" applyFont="1" applyAlignment="1" applyProtection="1"/>
    <xf numFmtId="0" fontId="7" fillId="0" borderId="0" xfId="0" applyFont="1" applyAlignment="1" applyProtection="1">
      <alignment horizontal="left"/>
      <protection locked="0"/>
    </xf>
    <xf numFmtId="0" fontId="8" fillId="0" borderId="0" xfId="0" applyFont="1"/>
    <xf numFmtId="0" fontId="6" fillId="0" borderId="0" xfId="0" applyFont="1" applyAlignment="1" applyProtection="1">
      <alignment horizontal="left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/>
    <xf numFmtId="0" fontId="10" fillId="0" borderId="0" xfId="0" applyFont="1" applyAlignment="1" applyProtection="1"/>
    <xf numFmtId="0" fontId="6" fillId="0" borderId="0" xfId="0" applyFont="1" applyAlignment="1" applyProtection="1">
      <protection locked="0"/>
    </xf>
    <xf numFmtId="0" fontId="6" fillId="0" borderId="0" xfId="0" applyFont="1" applyAlignment="1" applyProtection="1">
      <alignment horizontal="right" indent="1"/>
    </xf>
    <xf numFmtId="14" fontId="7" fillId="0" borderId="1" xfId="0" applyNumberFormat="1" applyFont="1" applyBorder="1" applyAlignment="1" applyProtection="1">
      <alignment horizontal="left"/>
      <protection locked="0"/>
    </xf>
    <xf numFmtId="14" fontId="7" fillId="0" borderId="2" xfId="0" applyNumberFormat="1" applyFont="1" applyBorder="1" applyAlignment="1" applyProtection="1">
      <alignment horizontal="left"/>
      <protection locked="0"/>
    </xf>
    <xf numFmtId="14" fontId="7" fillId="0" borderId="3" xfId="0" applyNumberFormat="1" applyFont="1" applyBorder="1" applyAlignment="1" applyProtection="1">
      <alignment horizontal="left"/>
      <protection locked="0"/>
    </xf>
    <xf numFmtId="0" fontId="5" fillId="0" borderId="0" xfId="0" applyFont="1" applyAlignment="1" applyProtection="1"/>
    <xf numFmtId="14" fontId="6" fillId="0" borderId="0" xfId="0" applyNumberFormat="1" applyFont="1" applyBorder="1" applyAlignment="1" applyProtection="1">
      <alignment horizontal="left"/>
    </xf>
    <xf numFmtId="0" fontId="11" fillId="2" borderId="4" xfId="0" applyFont="1" applyFill="1" applyBorder="1" applyAlignment="1" applyProtection="1">
      <alignment horizontal="center" vertical="center" wrapText="1"/>
    </xf>
    <xf numFmtId="0" fontId="12" fillId="2" borderId="4" xfId="0" applyFont="1" applyFill="1" applyBorder="1" applyAlignment="1" applyProtection="1">
      <alignment horizontal="center" vertical="center" wrapText="1"/>
    </xf>
    <xf numFmtId="0" fontId="6" fillId="0" borderId="5" xfId="1" applyNumberFormat="1" applyFont="1" applyFill="1" applyBorder="1" applyAlignment="1" applyProtection="1">
      <alignment horizontal="left" vertical="center"/>
      <protection locked="0"/>
    </xf>
    <xf numFmtId="0" fontId="6" fillId="0" borderId="5" xfId="1" applyNumberFormat="1" applyFont="1" applyFill="1" applyBorder="1" applyAlignment="1" applyProtection="1">
      <alignment horizontal="center" vertical="center"/>
      <protection locked="0"/>
    </xf>
    <xf numFmtId="4" fontId="6" fillId="3" borderId="0" xfId="0" applyNumberFormat="1" applyFont="1" applyFill="1" applyAlignment="1" applyProtection="1">
      <alignment horizontal="center" vertical="center"/>
    </xf>
    <xf numFmtId="2" fontId="6" fillId="0" borderId="5" xfId="0" applyNumberFormat="1" applyFont="1" applyBorder="1" applyAlignment="1" applyProtection="1">
      <alignment horizontal="center" vertical="center"/>
      <protection locked="0"/>
    </xf>
    <xf numFmtId="0" fontId="14" fillId="0" borderId="5" xfId="0" applyNumberFormat="1" applyFont="1" applyFill="1" applyBorder="1" applyAlignment="1" applyProtection="1">
      <alignment horizontal="left" vertical="center"/>
      <protection locked="0"/>
    </xf>
    <xf numFmtId="2" fontId="6" fillId="3" borderId="0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 applyProtection="1">
      <alignment horizontal="right" vertical="center"/>
    </xf>
    <xf numFmtId="4" fontId="6" fillId="4" borderId="0" xfId="0" applyNumberFormat="1" applyFont="1" applyFill="1" applyAlignment="1" applyProtection="1">
      <alignment horizontal="center" vertical="center"/>
    </xf>
    <xf numFmtId="0" fontId="9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0" fillId="0" borderId="7" xfId="0" applyBorder="1"/>
    <xf numFmtId="0" fontId="0" fillId="0" borderId="0" xfId="0" applyAlignment="1">
      <alignment vertical="center"/>
    </xf>
    <xf numFmtId="0" fontId="0" fillId="0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21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0" fontId="19" fillId="7" borderId="8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7" borderId="19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/>
    </xf>
    <xf numFmtId="0" fontId="7" fillId="0" borderId="15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0" fontId="6" fillId="0" borderId="15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5" xfId="0" applyNumberFormat="1" applyFont="1" applyFill="1" applyBorder="1" applyAlignment="1">
      <alignment horizontal="center" vertical="center"/>
    </xf>
    <xf numFmtId="0" fontId="8" fillId="0" borderId="15" xfId="0" applyNumberFormat="1" applyFont="1" applyBorder="1" applyAlignment="1">
      <alignment vertical="center"/>
    </xf>
    <xf numFmtId="0" fontId="21" fillId="0" borderId="15" xfId="0" applyNumberFormat="1" applyFont="1" applyBorder="1" applyAlignment="1">
      <alignment vertical="center"/>
    </xf>
    <xf numFmtId="177" fontId="6" fillId="0" borderId="0" xfId="0" applyNumberFormat="1" applyFont="1" applyFill="1" applyBorder="1" applyAlignment="1">
      <alignment horizontal="left" vertical="center"/>
    </xf>
    <xf numFmtId="178" fontId="6" fillId="0" borderId="0" xfId="0" applyNumberFormat="1" applyFont="1" applyFill="1" applyBorder="1" applyAlignment="1">
      <alignment horizontal="left" vertical="center"/>
    </xf>
    <xf numFmtId="0" fontId="7" fillId="0" borderId="6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0" xfId="0" applyFont="1" applyAlignment="1">
      <alignment horizontal="left"/>
    </xf>
    <xf numFmtId="0" fontId="26" fillId="0" borderId="0" xfId="0" applyFont="1"/>
    <xf numFmtId="0" fontId="27" fillId="2" borderId="22" xfId="0" applyFont="1" applyFill="1" applyBorder="1" applyAlignment="1">
      <alignment horizontal="center" vertical="center"/>
    </xf>
    <xf numFmtId="0" fontId="27" fillId="2" borderId="22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22" xfId="0" applyNumberFormat="1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180" fontId="6" fillId="0" borderId="22" xfId="0" applyNumberFormat="1" applyFont="1" applyBorder="1" applyAlignment="1">
      <alignment horizontal="left" vertical="center" wrapText="1"/>
    </xf>
    <xf numFmtId="181" fontId="6" fillId="0" borderId="22" xfId="0" applyNumberFormat="1" applyFont="1" applyBorder="1" applyAlignment="1">
      <alignment horizontal="left" vertical="center" wrapText="1"/>
    </xf>
    <xf numFmtId="0" fontId="27" fillId="2" borderId="25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0" fillId="0" borderId="26" xfId="0" applyBorder="1"/>
    <xf numFmtId="0" fontId="5" fillId="0" borderId="26" xfId="0" applyFont="1" applyBorder="1"/>
    <xf numFmtId="0" fontId="27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27" fillId="9" borderId="26" xfId="0" applyFont="1" applyFill="1" applyBorder="1" applyAlignment="1">
      <alignment horizontal="center" vertic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1" fillId="0" borderId="0" xfId="0" applyFont="1" applyAlignment="1">
      <alignment horizontal="left"/>
    </xf>
    <xf numFmtId="0" fontId="33" fillId="8" borderId="0" xfId="0" applyFont="1" applyFill="1" applyAlignment="1">
      <alignment horizontal="left" vertical="center" wrapText="1"/>
    </xf>
    <xf numFmtId="0" fontId="33" fillId="0" borderId="27" xfId="0" applyFont="1" applyFill="1" applyBorder="1" applyAlignment="1">
      <alignment horizontal="center" vertical="center" wrapText="1"/>
    </xf>
    <xf numFmtId="180" fontId="33" fillId="0" borderId="27" xfId="0" applyNumberFormat="1" applyFont="1" applyFill="1" applyBorder="1" applyAlignment="1">
      <alignment horizontal="center" vertical="top"/>
    </xf>
    <xf numFmtId="0" fontId="33" fillId="0" borderId="27" xfId="0" applyFont="1" applyFill="1" applyBorder="1" applyAlignment="1">
      <alignment horizontal="center" vertical="top"/>
    </xf>
    <xf numFmtId="0" fontId="33" fillId="0" borderId="27" xfId="0" applyFont="1" applyFill="1" applyBorder="1" applyAlignment="1">
      <alignment vertical="top" wrapText="1"/>
    </xf>
    <xf numFmtId="0" fontId="33" fillId="0" borderId="27" xfId="0" applyFont="1" applyFill="1" applyBorder="1" applyAlignment="1">
      <alignment vertical="top"/>
    </xf>
    <xf numFmtId="14" fontId="33" fillId="0" borderId="27" xfId="0" applyNumberFormat="1" applyFont="1" applyFill="1" applyBorder="1" applyAlignment="1">
      <alignment horizontal="center" vertical="top"/>
    </xf>
    <xf numFmtId="9" fontId="33" fillId="0" borderId="27" xfId="4" applyFont="1" applyFill="1" applyBorder="1" applyAlignment="1">
      <alignment vertical="top"/>
    </xf>
    <xf numFmtId="44" fontId="33" fillId="0" borderId="27" xfId="3" applyFont="1" applyFill="1" applyBorder="1" applyAlignment="1">
      <alignment vertical="top"/>
    </xf>
    <xf numFmtId="0" fontId="33" fillId="10" borderId="27" xfId="0" applyFont="1" applyFill="1" applyBorder="1" applyAlignment="1">
      <alignment horizontal="center" vertical="center" wrapText="1"/>
    </xf>
    <xf numFmtId="180" fontId="33" fillId="10" borderId="27" xfId="0" applyNumberFormat="1" applyFont="1" applyFill="1" applyBorder="1" applyAlignment="1">
      <alignment horizontal="center" vertical="top" wrapText="1"/>
    </xf>
    <xf numFmtId="0" fontId="33" fillId="10" borderId="27" xfId="0" applyFont="1" applyFill="1" applyBorder="1" applyAlignment="1">
      <alignment horizontal="center" vertical="top"/>
    </xf>
    <xf numFmtId="0" fontId="34" fillId="10" borderId="27" xfId="0" applyFont="1" applyFill="1" applyBorder="1" applyAlignment="1">
      <alignment vertical="top" wrapText="1"/>
    </xf>
    <xf numFmtId="0" fontId="15" fillId="5" borderId="0" xfId="2" applyAlignment="1">
      <alignment horizontal="center"/>
    </xf>
    <xf numFmtId="0" fontId="24" fillId="0" borderId="24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34" fillId="10" borderId="28" xfId="0" applyFont="1" applyFill="1" applyBorder="1" applyAlignment="1">
      <alignment horizontal="left" vertical="top"/>
    </xf>
    <xf numFmtId="0" fontId="34" fillId="10" borderId="29" xfId="0" applyFont="1" applyFill="1" applyBorder="1" applyAlignment="1">
      <alignment horizontal="left" vertical="top"/>
    </xf>
    <xf numFmtId="0" fontId="34" fillId="10" borderId="30" xfId="0" applyFont="1" applyFill="1" applyBorder="1" applyAlignment="1">
      <alignment horizontal="left" vertical="top"/>
    </xf>
    <xf numFmtId="0" fontId="9" fillId="0" borderId="0" xfId="0" applyFont="1" applyAlignment="1" applyProtection="1">
      <alignment horizontal="center" wrapText="1"/>
    </xf>
    <xf numFmtId="0" fontId="9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7" fillId="3" borderId="6" xfId="0" applyFont="1" applyFill="1" applyBorder="1" applyAlignment="1" applyProtection="1">
      <alignment horizontal="right" vertical="center"/>
    </xf>
    <xf numFmtId="0" fontId="19" fillId="7" borderId="8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7" fillId="6" borderId="20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20" xfId="0" applyFont="1" applyFill="1" applyBorder="1" applyAlignment="1">
      <alignment horizontal="center" vertical="center" wrapText="1"/>
    </xf>
    <xf numFmtId="0" fontId="19" fillId="7" borderId="21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left" vertical="center"/>
    </xf>
    <xf numFmtId="0" fontId="21" fillId="0" borderId="1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</cellXfs>
  <cellStyles count="5">
    <cellStyle name="Normal_Sheet1" xfId="1"/>
    <cellStyle name="百分比" xfId="4" builtinId="5"/>
    <cellStyle name="常规" xfId="0" builtinId="0"/>
    <cellStyle name="货币" xfId="3" builtinId="4"/>
    <cellStyle name="着色 1" xfId="2" builtinId="29"/>
  </cellStyles>
  <dxfs count="10">
    <dxf>
      <font>
        <condense val="0"/>
        <extend val="0"/>
      </font>
      <fill>
        <patternFill>
          <bgColor indexed="13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rgb="FFFFC000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00B050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17209212484805"/>
          <c:y val="0"/>
          <c:w val="0.60092011225869491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TODO!$B$5:$D$5</c:f>
              <c:strCache>
                <c:ptCount val="3"/>
                <c:pt idx="0">
                  <c:v>按时完成</c:v>
                </c:pt>
                <c:pt idx="1">
                  <c:v>超时完成</c:v>
                </c:pt>
                <c:pt idx="2">
                  <c:v>其他</c:v>
                </c:pt>
              </c:strCache>
            </c:strRef>
          </c:cat>
          <c:val>
            <c:numRef>
              <c:f>TODO!$B$6:$D$6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023673511399312"/>
          <c:y val="0.14734812693867813"/>
          <c:w val="0.39991868663475888"/>
          <c:h val="0.741667382486280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TODO!$G$5:$I$5</c:f>
              <c:strCache>
                <c:ptCount val="3"/>
                <c:pt idx="0">
                  <c:v>高</c:v>
                </c:pt>
                <c:pt idx="1">
                  <c:v>中</c:v>
                </c:pt>
                <c:pt idx="2">
                  <c:v>低</c:v>
                </c:pt>
              </c:strCache>
            </c:strRef>
          </c:cat>
          <c:val>
            <c:numRef>
              <c:f>TODO!$G$6:$I$6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47625</xdr:rowOff>
    </xdr:from>
    <xdr:to>
      <xdr:col>4</xdr:col>
      <xdr:colOff>19051</xdr:colOff>
      <xdr:row>15</xdr:row>
      <xdr:rowOff>180975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676275</xdr:colOff>
      <xdr:row>6</xdr:row>
      <xdr:rowOff>66675</xdr:rowOff>
    </xdr:from>
    <xdr:to>
      <xdr:col>8</xdr:col>
      <xdr:colOff>1266825</xdr:colOff>
      <xdr:row>16</xdr:row>
      <xdr:rowOff>66675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8"/>
  <sheetViews>
    <sheetView tabSelected="1" workbookViewId="0">
      <pane ySplit="20" topLeftCell="A21" activePane="bottomLeft" state="frozen"/>
      <selection pane="bottomLeft" activeCell="F21" sqref="F21"/>
    </sheetView>
  </sheetViews>
  <sheetFormatPr defaultRowHeight="13.5" x14ac:dyDescent="0.15"/>
  <cols>
    <col min="1" max="1" width="12.375" customWidth="1"/>
    <col min="2" max="2" width="14.5" customWidth="1"/>
    <col min="6" max="6" width="10" bestFit="1" customWidth="1"/>
    <col min="7" max="8" width="12.125" customWidth="1"/>
    <col min="9" max="9" width="16.75" customWidth="1"/>
    <col min="10" max="10" width="27.5" customWidth="1"/>
    <col min="11" max="11" width="12.5" customWidth="1"/>
  </cols>
  <sheetData>
    <row r="2" spans="1:11" ht="29.25" x14ac:dyDescent="0.5">
      <c r="A2" s="84" t="s">
        <v>85</v>
      </c>
      <c r="B2" s="85"/>
      <c r="C2" s="4"/>
      <c r="D2" s="4"/>
      <c r="E2" s="4"/>
      <c r="F2" s="4"/>
      <c r="G2" s="4"/>
      <c r="H2" s="4"/>
      <c r="I2" s="4"/>
    </row>
    <row r="3" spans="1:11" ht="16.5" x14ac:dyDescent="0.3">
      <c r="A3" s="4"/>
      <c r="B3" s="4"/>
      <c r="C3" s="4"/>
      <c r="D3" s="4"/>
      <c r="E3" s="4"/>
      <c r="F3" s="4"/>
      <c r="G3" s="4"/>
      <c r="H3" s="4"/>
      <c r="I3" s="4"/>
    </row>
    <row r="4" spans="1:11" ht="16.5" x14ac:dyDescent="0.3">
      <c r="A4" s="94" t="s">
        <v>117</v>
      </c>
      <c r="B4" s="4"/>
      <c r="C4" s="4"/>
      <c r="D4" s="4"/>
      <c r="E4" s="4"/>
      <c r="F4" s="94" t="s">
        <v>121</v>
      </c>
      <c r="G4" s="4"/>
      <c r="H4" s="4"/>
      <c r="I4" s="4"/>
      <c r="K4" s="94" t="s">
        <v>123</v>
      </c>
    </row>
    <row r="5" spans="1:11" ht="16.5" x14ac:dyDescent="0.3">
      <c r="A5" s="95" t="s">
        <v>118</v>
      </c>
      <c r="B5" s="95" t="s">
        <v>116</v>
      </c>
      <c r="C5" s="95" t="s">
        <v>119</v>
      </c>
      <c r="D5" s="95" t="s">
        <v>120</v>
      </c>
      <c r="E5" s="4"/>
      <c r="F5" s="95" t="s">
        <v>118</v>
      </c>
      <c r="G5" s="95" t="s">
        <v>122</v>
      </c>
      <c r="H5" s="95" t="s">
        <v>79</v>
      </c>
      <c r="I5" s="95" t="s">
        <v>81</v>
      </c>
      <c r="K5" s="95" t="s">
        <v>124</v>
      </c>
    </row>
    <row r="6" spans="1:11" ht="16.5" x14ac:dyDescent="0.3">
      <c r="A6" s="96">
        <f>COUNTA($A$21:$A$38)</f>
        <v>3</v>
      </c>
      <c r="B6" s="96">
        <f>COUNTIF($B$21:$B$38,"按时完成")</f>
        <v>1</v>
      </c>
      <c r="C6" s="96">
        <f>COUNTIF($B$21:$B$38,"超时完成")</f>
        <v>1</v>
      </c>
      <c r="D6" s="97">
        <f>A6-B6-C6</f>
        <v>1</v>
      </c>
      <c r="E6" s="4"/>
      <c r="F6" s="96">
        <f>COUNTA($A$21:$A$38)</f>
        <v>3</v>
      </c>
      <c r="G6" s="96">
        <f>COUNTIF($C$21:$C$38,"高")</f>
        <v>1</v>
      </c>
      <c r="H6" s="96">
        <f>COUNTIF($C$21:$C$38,"中")</f>
        <v>1</v>
      </c>
      <c r="I6" s="97">
        <f>COUNTIF($C$21:$C$38,"低")</f>
        <v>1</v>
      </c>
      <c r="K6" s="96">
        <f ca="1">COUNTIF(K21:K38,"&lt;0")</f>
        <v>1</v>
      </c>
    </row>
    <row r="7" spans="1:11" ht="16.5" x14ac:dyDescent="0.3">
      <c r="D7" s="4"/>
      <c r="E7" s="4"/>
      <c r="F7" s="4"/>
      <c r="G7" s="4"/>
      <c r="H7" s="4"/>
      <c r="I7" s="4"/>
    </row>
    <row r="8" spans="1:11" ht="16.5" x14ac:dyDescent="0.3">
      <c r="D8" s="4"/>
      <c r="E8" s="4"/>
      <c r="F8" s="4"/>
      <c r="G8" s="4"/>
      <c r="H8" s="4"/>
      <c r="I8" s="4"/>
    </row>
    <row r="9" spans="1:11" ht="16.5" x14ac:dyDescent="0.3">
      <c r="D9" s="4"/>
      <c r="E9" s="4"/>
      <c r="F9" s="4"/>
      <c r="G9" s="4"/>
      <c r="H9" s="4"/>
      <c r="I9" s="4"/>
    </row>
    <row r="10" spans="1:11" ht="16.5" x14ac:dyDescent="0.3">
      <c r="D10" s="4"/>
      <c r="E10" s="4"/>
      <c r="F10" s="4"/>
      <c r="G10" s="4"/>
      <c r="H10" s="4"/>
      <c r="I10" s="4"/>
    </row>
    <row r="11" spans="1:11" ht="16.5" x14ac:dyDescent="0.3">
      <c r="D11" s="4"/>
      <c r="E11" s="4"/>
      <c r="F11" s="4"/>
      <c r="G11" s="4"/>
      <c r="H11" s="4"/>
      <c r="I11" s="4"/>
    </row>
    <row r="12" spans="1:11" ht="16.5" x14ac:dyDescent="0.3">
      <c r="D12" s="4"/>
      <c r="E12" s="4"/>
      <c r="F12" s="4"/>
      <c r="G12" s="4"/>
      <c r="H12" s="4"/>
      <c r="I12" s="4"/>
    </row>
    <row r="13" spans="1:11" ht="16.5" x14ac:dyDescent="0.3">
      <c r="D13" s="4"/>
      <c r="E13" s="4"/>
      <c r="F13" s="4"/>
      <c r="G13" s="4"/>
      <c r="H13" s="4"/>
      <c r="I13" s="4"/>
    </row>
    <row r="14" spans="1:11" ht="16.5" x14ac:dyDescent="0.3">
      <c r="D14" s="4"/>
      <c r="E14" s="4"/>
      <c r="F14" s="4"/>
      <c r="G14" s="4"/>
      <c r="H14" s="4"/>
      <c r="I14" s="4"/>
    </row>
    <row r="15" spans="1:11" ht="16.5" x14ac:dyDescent="0.3">
      <c r="D15" s="4"/>
      <c r="E15" s="4"/>
      <c r="F15" s="4"/>
      <c r="G15" s="4"/>
      <c r="H15" s="4"/>
      <c r="I15" s="4"/>
    </row>
    <row r="16" spans="1:11" ht="16.5" x14ac:dyDescent="0.3">
      <c r="A16" s="4"/>
      <c r="B16" s="4"/>
      <c r="C16" s="4"/>
      <c r="D16" s="4"/>
      <c r="E16" s="4"/>
      <c r="F16" s="4"/>
      <c r="G16" s="4"/>
      <c r="H16" s="4"/>
      <c r="I16" s="4"/>
    </row>
    <row r="17" spans="1:11" ht="16.5" x14ac:dyDescent="0.3">
      <c r="A17" s="4"/>
      <c r="B17" s="4"/>
      <c r="C17" s="4"/>
      <c r="D17" s="4"/>
      <c r="E17" s="4"/>
      <c r="F17" s="4"/>
      <c r="G17" s="4"/>
      <c r="H17" s="4"/>
      <c r="I17" s="4"/>
    </row>
    <row r="18" spans="1:11" ht="16.5" x14ac:dyDescent="0.3">
      <c r="A18" s="4"/>
      <c r="B18" s="4"/>
      <c r="C18" s="4"/>
      <c r="D18" s="4"/>
      <c r="E18" s="4"/>
      <c r="F18" s="4"/>
      <c r="G18" s="4"/>
      <c r="H18" s="4"/>
      <c r="I18" s="4"/>
    </row>
    <row r="19" spans="1:11" ht="16.5" x14ac:dyDescent="0.3">
      <c r="A19" s="4"/>
      <c r="B19" s="4"/>
      <c r="C19" s="4"/>
      <c r="D19" s="4"/>
      <c r="E19" s="4"/>
      <c r="F19" s="4"/>
      <c r="G19" s="4"/>
      <c r="H19" s="4"/>
      <c r="I19" s="4"/>
    </row>
    <row r="20" spans="1:11" ht="15" x14ac:dyDescent="0.15">
      <c r="A20" s="86" t="s">
        <v>86</v>
      </c>
      <c r="B20" s="86" t="s">
        <v>87</v>
      </c>
      <c r="C20" s="87" t="s">
        <v>88</v>
      </c>
      <c r="D20" s="87" t="s">
        <v>89</v>
      </c>
      <c r="E20" s="87" t="s">
        <v>109</v>
      </c>
      <c r="F20" s="87" t="s">
        <v>110</v>
      </c>
      <c r="G20" s="87" t="s">
        <v>111</v>
      </c>
      <c r="H20" s="87" t="s">
        <v>112</v>
      </c>
      <c r="I20" s="87" t="s">
        <v>113</v>
      </c>
      <c r="J20" s="86" t="s">
        <v>114</v>
      </c>
      <c r="K20" s="98" t="s">
        <v>154</v>
      </c>
    </row>
    <row r="21" spans="1:11" ht="33" x14ac:dyDescent="0.15">
      <c r="A21" s="88" t="s">
        <v>90</v>
      </c>
      <c r="B21" s="89" t="str">
        <f>IF(G21="","-",IF(H21="","未完成",IF(H21&gt;G21,"超时完成","按时完成")))</f>
        <v>超时完成</v>
      </c>
      <c r="C21" s="90" t="s">
        <v>82</v>
      </c>
      <c r="D21" s="88" t="s">
        <v>93</v>
      </c>
      <c r="E21" s="88"/>
      <c r="F21" s="92">
        <v>42079</v>
      </c>
      <c r="G21" s="92">
        <v>42096</v>
      </c>
      <c r="H21" s="92">
        <v>42099</v>
      </c>
      <c r="I21" s="93">
        <f>IF(H21="","-",NETWORKDAYS(H21,F21)-1)</f>
        <v>-16</v>
      </c>
      <c r="J21" s="88"/>
      <c r="K21" s="99" t="str">
        <f ca="1">IF(B21="未完成",G21-TODAY(),"-")</f>
        <v>-</v>
      </c>
    </row>
    <row r="22" spans="1:11" ht="33" x14ac:dyDescent="0.15">
      <c r="A22" s="88" t="s">
        <v>91</v>
      </c>
      <c r="B22" s="89" t="str">
        <f t="shared" ref="B22:B38" si="0">IF(G22="","-",IF(H22="","未完成",IF(H22&gt;G22,"超时完成","按时完成")))</f>
        <v>按时完成</v>
      </c>
      <c r="C22" s="90" t="s">
        <v>78</v>
      </c>
      <c r="D22" s="88" t="s">
        <v>95</v>
      </c>
      <c r="E22" s="88"/>
      <c r="F22" s="92">
        <v>42096</v>
      </c>
      <c r="G22" s="92">
        <v>42099</v>
      </c>
      <c r="H22" s="92">
        <v>42099</v>
      </c>
      <c r="I22" s="93">
        <f t="shared" ref="I22:I38" si="1">IF(H22="","-",NETWORKDAYS(H22,F22)-1)</f>
        <v>-3</v>
      </c>
      <c r="J22" s="88"/>
      <c r="K22" s="99" t="str">
        <f t="shared" ref="K22:K38" ca="1" si="2">IF(B22="未完成",G22-TODAY(),"-")</f>
        <v>-</v>
      </c>
    </row>
    <row r="23" spans="1:11" ht="33" x14ac:dyDescent="0.15">
      <c r="A23" s="88" t="s">
        <v>115</v>
      </c>
      <c r="B23" s="89" t="str">
        <f t="shared" si="0"/>
        <v>未完成</v>
      </c>
      <c r="C23" s="90" t="s">
        <v>80</v>
      </c>
      <c r="D23" s="88" t="s">
        <v>98</v>
      </c>
      <c r="E23" s="88"/>
      <c r="F23" s="92">
        <v>42078</v>
      </c>
      <c r="G23" s="92">
        <v>42083</v>
      </c>
      <c r="H23" s="92"/>
      <c r="I23" s="93" t="str">
        <f t="shared" si="1"/>
        <v>-</v>
      </c>
      <c r="J23" s="88"/>
      <c r="K23" s="99">
        <f t="shared" ca="1" si="2"/>
        <v>-11</v>
      </c>
    </row>
    <row r="24" spans="1:11" ht="16.5" x14ac:dyDescent="0.15">
      <c r="A24" s="88"/>
      <c r="B24" s="89" t="str">
        <f t="shared" si="0"/>
        <v>-</v>
      </c>
      <c r="C24" s="90" t="s">
        <v>92</v>
      </c>
      <c r="D24" s="88" t="s">
        <v>92</v>
      </c>
      <c r="E24" s="88"/>
      <c r="F24" s="92"/>
      <c r="G24" s="92"/>
      <c r="H24" s="92"/>
      <c r="I24" s="93" t="str">
        <f t="shared" si="1"/>
        <v>-</v>
      </c>
      <c r="J24" s="88"/>
      <c r="K24" s="99" t="str">
        <f t="shared" ca="1" si="2"/>
        <v>-</v>
      </c>
    </row>
    <row r="25" spans="1:11" ht="16.5" x14ac:dyDescent="0.15">
      <c r="A25" s="88"/>
      <c r="B25" s="89" t="str">
        <f t="shared" si="0"/>
        <v>-</v>
      </c>
      <c r="C25" s="90" t="s">
        <v>92</v>
      </c>
      <c r="D25" s="88" t="s">
        <v>92</v>
      </c>
      <c r="E25" s="88"/>
      <c r="F25" s="92"/>
      <c r="G25" s="92"/>
      <c r="H25" s="92"/>
      <c r="I25" s="93" t="str">
        <f t="shared" si="1"/>
        <v>-</v>
      </c>
      <c r="J25" s="88"/>
      <c r="K25" s="99" t="str">
        <f t="shared" ca="1" si="2"/>
        <v>-</v>
      </c>
    </row>
    <row r="26" spans="1:11" ht="16.5" x14ac:dyDescent="0.15">
      <c r="A26" s="88"/>
      <c r="B26" s="89" t="str">
        <f t="shared" si="0"/>
        <v>-</v>
      </c>
      <c r="C26" s="90" t="s">
        <v>92</v>
      </c>
      <c r="D26" s="88" t="s">
        <v>92</v>
      </c>
      <c r="E26" s="88"/>
      <c r="F26" s="92"/>
      <c r="G26" s="92"/>
      <c r="H26" s="92"/>
      <c r="I26" s="93" t="str">
        <f t="shared" si="1"/>
        <v>-</v>
      </c>
      <c r="J26" s="88"/>
      <c r="K26" s="99" t="str">
        <f t="shared" ca="1" si="2"/>
        <v>-</v>
      </c>
    </row>
    <row r="27" spans="1:11" ht="16.5" x14ac:dyDescent="0.15">
      <c r="A27" s="88"/>
      <c r="B27" s="89" t="str">
        <f t="shared" si="0"/>
        <v>-</v>
      </c>
      <c r="C27" s="90" t="s">
        <v>92</v>
      </c>
      <c r="D27" s="88" t="s">
        <v>92</v>
      </c>
      <c r="E27" s="88"/>
      <c r="F27" s="92"/>
      <c r="G27" s="92"/>
      <c r="H27" s="92"/>
      <c r="I27" s="93" t="str">
        <f t="shared" si="1"/>
        <v>-</v>
      </c>
      <c r="J27" s="88"/>
      <c r="K27" s="99" t="str">
        <f t="shared" ca="1" si="2"/>
        <v>-</v>
      </c>
    </row>
    <row r="28" spans="1:11" ht="16.5" x14ac:dyDescent="0.15">
      <c r="A28" s="88"/>
      <c r="B28" s="89" t="str">
        <f t="shared" si="0"/>
        <v>-</v>
      </c>
      <c r="C28" s="90" t="s">
        <v>92</v>
      </c>
      <c r="D28" s="88" t="s">
        <v>92</v>
      </c>
      <c r="E28" s="88"/>
      <c r="F28" s="92"/>
      <c r="G28" s="92"/>
      <c r="H28" s="92"/>
      <c r="I28" s="93" t="str">
        <f t="shared" si="1"/>
        <v>-</v>
      </c>
      <c r="J28" s="88"/>
      <c r="K28" s="99" t="str">
        <f t="shared" ca="1" si="2"/>
        <v>-</v>
      </c>
    </row>
    <row r="29" spans="1:11" ht="16.5" x14ac:dyDescent="0.15">
      <c r="A29" s="88"/>
      <c r="B29" s="89" t="str">
        <f t="shared" si="0"/>
        <v>-</v>
      </c>
      <c r="C29" s="90" t="s">
        <v>92</v>
      </c>
      <c r="D29" s="88" t="s">
        <v>92</v>
      </c>
      <c r="E29" s="88"/>
      <c r="F29" s="92"/>
      <c r="G29" s="92"/>
      <c r="H29" s="92"/>
      <c r="I29" s="93" t="str">
        <f t="shared" si="1"/>
        <v>-</v>
      </c>
      <c r="J29" s="88"/>
      <c r="K29" s="99" t="str">
        <f t="shared" ca="1" si="2"/>
        <v>-</v>
      </c>
    </row>
    <row r="30" spans="1:11" ht="16.5" x14ac:dyDescent="0.15">
      <c r="A30" s="88"/>
      <c r="B30" s="89" t="str">
        <f t="shared" si="0"/>
        <v>-</v>
      </c>
      <c r="C30" s="90" t="s">
        <v>92</v>
      </c>
      <c r="D30" s="88" t="s">
        <v>92</v>
      </c>
      <c r="E30" s="88"/>
      <c r="F30" s="92"/>
      <c r="G30" s="92"/>
      <c r="H30" s="92"/>
      <c r="I30" s="93" t="str">
        <f t="shared" si="1"/>
        <v>-</v>
      </c>
      <c r="J30" s="88"/>
      <c r="K30" s="99" t="str">
        <f t="shared" ca="1" si="2"/>
        <v>-</v>
      </c>
    </row>
    <row r="31" spans="1:11" ht="16.5" x14ac:dyDescent="0.15">
      <c r="A31" s="88"/>
      <c r="B31" s="89" t="str">
        <f t="shared" si="0"/>
        <v>-</v>
      </c>
      <c r="C31" s="90" t="s">
        <v>92</v>
      </c>
      <c r="D31" s="88" t="s">
        <v>92</v>
      </c>
      <c r="E31" s="88"/>
      <c r="F31" s="92"/>
      <c r="G31" s="92"/>
      <c r="H31" s="92"/>
      <c r="I31" s="93" t="str">
        <f t="shared" si="1"/>
        <v>-</v>
      </c>
      <c r="J31" s="88"/>
      <c r="K31" s="99" t="str">
        <f t="shared" ca="1" si="2"/>
        <v>-</v>
      </c>
    </row>
    <row r="32" spans="1:11" ht="16.5" x14ac:dyDescent="0.15">
      <c r="A32" s="88"/>
      <c r="B32" s="89" t="str">
        <f t="shared" si="0"/>
        <v>-</v>
      </c>
      <c r="C32" s="90" t="s">
        <v>92</v>
      </c>
      <c r="D32" s="88" t="s">
        <v>92</v>
      </c>
      <c r="E32" s="88"/>
      <c r="F32" s="92"/>
      <c r="G32" s="92"/>
      <c r="H32" s="92"/>
      <c r="I32" s="93" t="str">
        <f t="shared" si="1"/>
        <v>-</v>
      </c>
      <c r="J32" s="88"/>
      <c r="K32" s="99" t="str">
        <f t="shared" ca="1" si="2"/>
        <v>-</v>
      </c>
    </row>
    <row r="33" spans="1:11" ht="16.5" x14ac:dyDescent="0.15">
      <c r="A33" s="88"/>
      <c r="B33" s="89" t="str">
        <f t="shared" si="0"/>
        <v>-</v>
      </c>
      <c r="C33" s="90" t="s">
        <v>92</v>
      </c>
      <c r="D33" s="88" t="s">
        <v>92</v>
      </c>
      <c r="E33" s="88"/>
      <c r="F33" s="92"/>
      <c r="G33" s="92"/>
      <c r="H33" s="92"/>
      <c r="I33" s="93" t="str">
        <f t="shared" si="1"/>
        <v>-</v>
      </c>
      <c r="J33" s="88"/>
      <c r="K33" s="99" t="str">
        <f t="shared" ca="1" si="2"/>
        <v>-</v>
      </c>
    </row>
    <row r="34" spans="1:11" ht="16.5" x14ac:dyDescent="0.15">
      <c r="A34" s="88"/>
      <c r="B34" s="89" t="str">
        <f t="shared" si="0"/>
        <v>-</v>
      </c>
      <c r="C34" s="90" t="s">
        <v>92</v>
      </c>
      <c r="D34" s="88" t="s">
        <v>92</v>
      </c>
      <c r="E34" s="88"/>
      <c r="F34" s="92"/>
      <c r="G34" s="92"/>
      <c r="H34" s="92"/>
      <c r="I34" s="93" t="str">
        <f t="shared" si="1"/>
        <v>-</v>
      </c>
      <c r="J34" s="88"/>
      <c r="K34" s="99" t="str">
        <f t="shared" ca="1" si="2"/>
        <v>-</v>
      </c>
    </row>
    <row r="35" spans="1:11" ht="16.5" x14ac:dyDescent="0.15">
      <c r="A35" s="88"/>
      <c r="B35" s="89" t="str">
        <f t="shared" si="0"/>
        <v>-</v>
      </c>
      <c r="C35" s="90" t="s">
        <v>92</v>
      </c>
      <c r="D35" s="88" t="s">
        <v>92</v>
      </c>
      <c r="E35" s="88"/>
      <c r="F35" s="92"/>
      <c r="G35" s="92"/>
      <c r="H35" s="92"/>
      <c r="I35" s="93" t="str">
        <f t="shared" si="1"/>
        <v>-</v>
      </c>
      <c r="J35" s="88"/>
      <c r="K35" s="99" t="str">
        <f t="shared" ca="1" si="2"/>
        <v>-</v>
      </c>
    </row>
    <row r="36" spans="1:11" ht="16.5" x14ac:dyDescent="0.15">
      <c r="A36" s="88"/>
      <c r="B36" s="89" t="str">
        <f t="shared" si="0"/>
        <v>-</v>
      </c>
      <c r="C36" s="90" t="s">
        <v>92</v>
      </c>
      <c r="D36" s="88" t="s">
        <v>92</v>
      </c>
      <c r="E36" s="88"/>
      <c r="F36" s="92"/>
      <c r="G36" s="92"/>
      <c r="H36" s="92"/>
      <c r="I36" s="93" t="str">
        <f t="shared" si="1"/>
        <v>-</v>
      </c>
      <c r="J36" s="88"/>
      <c r="K36" s="99" t="str">
        <f t="shared" ca="1" si="2"/>
        <v>-</v>
      </c>
    </row>
    <row r="37" spans="1:11" ht="16.5" x14ac:dyDescent="0.15">
      <c r="A37" s="88"/>
      <c r="B37" s="89" t="str">
        <f t="shared" si="0"/>
        <v>-</v>
      </c>
      <c r="C37" s="90" t="s">
        <v>92</v>
      </c>
      <c r="D37" s="88" t="s">
        <v>92</v>
      </c>
      <c r="E37" s="88"/>
      <c r="F37" s="92"/>
      <c r="G37" s="92"/>
      <c r="H37" s="92"/>
      <c r="I37" s="93" t="str">
        <f t="shared" si="1"/>
        <v>-</v>
      </c>
      <c r="J37" s="88"/>
      <c r="K37" s="99" t="str">
        <f t="shared" ca="1" si="2"/>
        <v>-</v>
      </c>
    </row>
    <row r="38" spans="1:11" ht="16.5" x14ac:dyDescent="0.15">
      <c r="A38" s="88"/>
      <c r="B38" s="89" t="str">
        <f t="shared" si="0"/>
        <v>-</v>
      </c>
      <c r="C38" s="90" t="s">
        <v>92</v>
      </c>
      <c r="D38" s="88" t="s">
        <v>92</v>
      </c>
      <c r="E38" s="88"/>
      <c r="F38" s="92"/>
      <c r="G38" s="92"/>
      <c r="H38" s="92"/>
      <c r="I38" s="93" t="str">
        <f t="shared" si="1"/>
        <v>-</v>
      </c>
      <c r="J38" s="88"/>
      <c r="K38" s="99" t="str">
        <f t="shared" ca="1" si="2"/>
        <v>-</v>
      </c>
    </row>
  </sheetData>
  <phoneticPr fontId="2" type="noConversion"/>
  <conditionalFormatting sqref="C21:C38">
    <cfRule type="cellIs" dxfId="9" priority="3" stopIfTrue="1" operator="equal">
      <formula>"Done"</formula>
    </cfRule>
    <cfRule type="cellIs" dxfId="8" priority="4" stopIfTrue="1" operator="equal">
      <formula>"高"</formula>
    </cfRule>
    <cfRule type="cellIs" dxfId="7" priority="5" stopIfTrue="1" operator="equal">
      <formula>"低"</formula>
    </cfRule>
  </conditionalFormatting>
  <conditionalFormatting sqref="K21:K38">
    <cfRule type="iconSet" priority="1">
      <iconSet>
        <cfvo type="percent" val="0"/>
        <cfvo type="num" val="0"/>
        <cfvo type="num" val="1"/>
      </iconSet>
    </cfRule>
  </conditionalFormatting>
  <dataValidations count="3">
    <dataValidation type="list" allowBlank="1" showInputMessage="1" showErrorMessage="1" sqref="D21:D38">
      <formula1>难易度</formula1>
    </dataValidation>
    <dataValidation type="list" allowBlank="1" showInputMessage="1" showErrorMessage="1" sqref="C21:C38">
      <formula1>任务优先级</formula1>
    </dataValidation>
    <dataValidation type="list" allowBlank="1" showInputMessage="1" showErrorMessage="1" sqref="E21:E38">
      <formula1>团队成员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workbookViewId="0">
      <selection activeCell="G13" sqref="G13"/>
    </sheetView>
  </sheetViews>
  <sheetFormatPr defaultRowHeight="13.5" x14ac:dyDescent="0.15"/>
  <cols>
    <col min="6" max="6" width="15.125" customWidth="1"/>
    <col min="7" max="7" width="33.5" customWidth="1"/>
    <col min="8" max="8" width="28.625" customWidth="1"/>
    <col min="9" max="9" width="11.125" customWidth="1"/>
    <col min="10" max="10" width="10.25" customWidth="1"/>
    <col min="11" max="11" width="13.125" customWidth="1"/>
    <col min="12" max="12" width="12.375" customWidth="1"/>
    <col min="13" max="13" width="10.25" customWidth="1"/>
    <col min="14" max="14" width="12.375" customWidth="1"/>
  </cols>
  <sheetData>
    <row r="2" spans="1:15" ht="29.25" x14ac:dyDescent="0.5">
      <c r="A2" s="84" t="s">
        <v>145</v>
      </c>
    </row>
    <row r="4" spans="1:15" ht="18" x14ac:dyDescent="0.35">
      <c r="A4" s="101" t="s">
        <v>167</v>
      </c>
      <c r="B4" s="102" t="s">
        <v>125</v>
      </c>
      <c r="C4" s="103"/>
      <c r="D4" s="103"/>
      <c r="E4" s="103"/>
      <c r="F4" s="104" t="s">
        <v>126</v>
      </c>
      <c r="G4" s="103"/>
      <c r="H4" s="104" t="s">
        <v>127</v>
      </c>
      <c r="I4" s="103"/>
      <c r="J4" s="103"/>
      <c r="K4" s="103"/>
      <c r="L4" s="102" t="s">
        <v>128</v>
      </c>
      <c r="M4" s="103"/>
      <c r="N4" s="103"/>
      <c r="O4" s="103"/>
    </row>
    <row r="5" spans="1:15" ht="25.5" customHeight="1" x14ac:dyDescent="0.15">
      <c r="A5" s="105" t="s">
        <v>168</v>
      </c>
      <c r="B5" s="95" t="s">
        <v>146</v>
      </c>
      <c r="C5" s="95" t="s">
        <v>147</v>
      </c>
      <c r="D5" s="95" t="s">
        <v>148</v>
      </c>
      <c r="E5" s="95" t="s">
        <v>171</v>
      </c>
      <c r="F5" s="100" t="s">
        <v>149</v>
      </c>
      <c r="G5" s="100" t="s">
        <v>150</v>
      </c>
      <c r="H5" s="95" t="s">
        <v>151</v>
      </c>
      <c r="I5" s="95" t="s">
        <v>169</v>
      </c>
      <c r="J5" s="95" t="s">
        <v>153</v>
      </c>
      <c r="K5" s="95" t="s">
        <v>154</v>
      </c>
      <c r="L5" s="100" t="s">
        <v>155</v>
      </c>
      <c r="M5" s="100" t="s">
        <v>156</v>
      </c>
      <c r="N5" s="100" t="s">
        <v>157</v>
      </c>
      <c r="O5" s="100" t="s">
        <v>158</v>
      </c>
    </row>
    <row r="6" spans="1:15" x14ac:dyDescent="0.15">
      <c r="A6" s="114" t="s">
        <v>92</v>
      </c>
      <c r="B6" s="114" t="s">
        <v>92</v>
      </c>
      <c r="C6" s="115"/>
      <c r="D6" s="116" t="s">
        <v>92</v>
      </c>
      <c r="E6" s="116"/>
      <c r="F6" s="117" t="s">
        <v>129</v>
      </c>
      <c r="G6" s="128" t="s">
        <v>130</v>
      </c>
      <c r="H6" s="129"/>
      <c r="I6" s="129"/>
      <c r="J6" s="129"/>
      <c r="K6" s="129"/>
      <c r="L6" s="129"/>
      <c r="M6" s="129"/>
      <c r="N6" s="129"/>
      <c r="O6" s="130"/>
    </row>
    <row r="7" spans="1:15" ht="30.75" customHeight="1" x14ac:dyDescent="0.15">
      <c r="A7" s="106" t="s">
        <v>92</v>
      </c>
      <c r="B7" s="106" t="s">
        <v>160</v>
      </c>
      <c r="C7" s="107">
        <v>40854</v>
      </c>
      <c r="D7" s="108" t="s">
        <v>80</v>
      </c>
      <c r="E7" s="108" t="s">
        <v>174</v>
      </c>
      <c r="F7" s="109" t="s">
        <v>131</v>
      </c>
      <c r="G7" s="109" t="s">
        <v>132</v>
      </c>
      <c r="H7" s="110" t="s">
        <v>133</v>
      </c>
      <c r="I7" s="111">
        <v>41153</v>
      </c>
      <c r="J7" s="112">
        <v>1</v>
      </c>
      <c r="K7" s="108" t="str">
        <f ca="1">IF(I7="","",IF(B7="完成"," - ",I7-TODAY()))</f>
        <v xml:space="preserve"> - </v>
      </c>
      <c r="L7" s="113">
        <f>N7*400</f>
        <v>0</v>
      </c>
      <c r="M7" s="108"/>
      <c r="N7" s="108"/>
      <c r="O7" s="108" t="s">
        <v>134</v>
      </c>
    </row>
    <row r="8" spans="1:15" ht="28.5" customHeight="1" x14ac:dyDescent="0.15">
      <c r="A8" s="106" t="s">
        <v>92</v>
      </c>
      <c r="B8" s="106" t="s">
        <v>161</v>
      </c>
      <c r="C8" s="107"/>
      <c r="D8" s="108" t="s">
        <v>82</v>
      </c>
      <c r="E8" s="108" t="s">
        <v>176</v>
      </c>
      <c r="F8" s="109" t="s">
        <v>131</v>
      </c>
      <c r="G8" s="109" t="s">
        <v>135</v>
      </c>
      <c r="H8" s="110" t="s">
        <v>136</v>
      </c>
      <c r="I8" s="111">
        <v>41739</v>
      </c>
      <c r="J8" s="112">
        <v>0.5</v>
      </c>
      <c r="K8" s="108">
        <f ca="1">IF(I8="","",IF(B8="Completed"," - ",I8-TODAY()))</f>
        <v>-355</v>
      </c>
      <c r="L8" s="113">
        <f t="shared" ref="L8:L29" si="0">N8*400</f>
        <v>2000</v>
      </c>
      <c r="M8" s="108">
        <v>10</v>
      </c>
      <c r="N8" s="108">
        <v>5</v>
      </c>
      <c r="O8" s="108"/>
    </row>
    <row r="9" spans="1:15" x14ac:dyDescent="0.15">
      <c r="A9" s="106" t="s">
        <v>92</v>
      </c>
      <c r="B9" s="106" t="s">
        <v>161</v>
      </c>
      <c r="C9" s="107"/>
      <c r="D9" s="108" t="s">
        <v>92</v>
      </c>
      <c r="E9" s="108"/>
      <c r="F9" s="109"/>
      <c r="G9" s="109"/>
      <c r="H9" s="110" t="s">
        <v>137</v>
      </c>
      <c r="I9" s="111">
        <v>42099</v>
      </c>
      <c r="J9" s="112">
        <v>0</v>
      </c>
      <c r="K9" s="108">
        <f ca="1">IF(I9="","",IF(B9="Completed"," - ",I9-TODAY()))</f>
        <v>5</v>
      </c>
      <c r="L9" s="113">
        <f t="shared" si="0"/>
        <v>0</v>
      </c>
      <c r="M9" s="108">
        <v>10</v>
      </c>
      <c r="N9" s="108"/>
      <c r="O9" s="108"/>
    </row>
    <row r="10" spans="1:15" x14ac:dyDescent="0.15">
      <c r="A10" s="114" t="s">
        <v>92</v>
      </c>
      <c r="B10" s="114" t="s">
        <v>92</v>
      </c>
      <c r="C10" s="115"/>
      <c r="D10" s="116" t="s">
        <v>92</v>
      </c>
      <c r="E10" s="116"/>
      <c r="F10" s="117" t="s">
        <v>138</v>
      </c>
      <c r="G10" s="128" t="s">
        <v>139</v>
      </c>
      <c r="H10" s="129"/>
      <c r="I10" s="129"/>
      <c r="J10" s="129"/>
      <c r="K10" s="129"/>
      <c r="L10" s="129"/>
      <c r="M10" s="129"/>
      <c r="N10" s="129"/>
      <c r="O10" s="130"/>
    </row>
    <row r="11" spans="1:15" x14ac:dyDescent="0.15">
      <c r="A11" s="106" t="s">
        <v>92</v>
      </c>
      <c r="B11" s="106" t="s">
        <v>92</v>
      </c>
      <c r="C11" s="107"/>
      <c r="D11" s="108" t="s">
        <v>82</v>
      </c>
      <c r="E11" s="108" t="s">
        <v>174</v>
      </c>
      <c r="F11" s="109" t="s">
        <v>140</v>
      </c>
      <c r="G11" s="109" t="s">
        <v>141</v>
      </c>
      <c r="H11" s="110" t="s">
        <v>142</v>
      </c>
      <c r="I11" s="111"/>
      <c r="J11" s="112"/>
      <c r="K11" s="108" t="str">
        <f ca="1">IF(I11="","",IF(B11="Completed"," - ",I11-TODAY()))</f>
        <v/>
      </c>
      <c r="L11" s="113">
        <f t="shared" si="0"/>
        <v>0</v>
      </c>
      <c r="M11" s="108"/>
      <c r="N11" s="108"/>
      <c r="O11" s="108"/>
    </row>
    <row r="12" spans="1:15" x14ac:dyDescent="0.15">
      <c r="A12" s="106" t="s">
        <v>92</v>
      </c>
      <c r="B12" s="106" t="s">
        <v>92</v>
      </c>
      <c r="C12" s="107"/>
      <c r="D12" s="108" t="s">
        <v>78</v>
      </c>
      <c r="E12" s="108"/>
      <c r="F12" s="109" t="s">
        <v>143</v>
      </c>
      <c r="G12" s="109"/>
      <c r="H12" s="110"/>
      <c r="I12" s="108"/>
      <c r="J12" s="112"/>
      <c r="K12" s="108" t="str">
        <f ca="1">IF(I12="","",IF(B12="Completed"," - ",I12-TODAY()))</f>
        <v/>
      </c>
      <c r="L12" s="113">
        <f t="shared" si="0"/>
        <v>0</v>
      </c>
      <c r="M12" s="108"/>
      <c r="N12" s="108"/>
      <c r="O12" s="108"/>
    </row>
    <row r="13" spans="1:15" x14ac:dyDescent="0.15">
      <c r="A13" s="106" t="s">
        <v>92</v>
      </c>
      <c r="B13" s="106" t="s">
        <v>92</v>
      </c>
      <c r="C13" s="107"/>
      <c r="D13" s="108" t="s">
        <v>80</v>
      </c>
      <c r="E13" s="108" t="s">
        <v>174</v>
      </c>
      <c r="F13" s="109" t="s">
        <v>144</v>
      </c>
      <c r="G13" s="109"/>
      <c r="H13" s="110"/>
      <c r="I13" s="108"/>
      <c r="J13" s="112"/>
      <c r="K13" s="108" t="str">
        <f ca="1">IF(I13="","",IF(B13="Completed"," - ",I13-TODAY()))</f>
        <v/>
      </c>
      <c r="L13" s="113">
        <f t="shared" si="0"/>
        <v>0</v>
      </c>
      <c r="M13" s="108"/>
      <c r="N13" s="108"/>
      <c r="O13" s="108"/>
    </row>
    <row r="14" spans="1:15" x14ac:dyDescent="0.15">
      <c r="A14" s="106" t="s">
        <v>92</v>
      </c>
      <c r="B14" s="106" t="s">
        <v>92</v>
      </c>
      <c r="C14" s="107"/>
      <c r="D14" s="108" t="s">
        <v>92</v>
      </c>
      <c r="E14" s="108"/>
      <c r="F14" s="109"/>
      <c r="G14" s="109"/>
      <c r="H14" s="110"/>
      <c r="I14" s="108"/>
      <c r="J14" s="112"/>
      <c r="K14" s="108" t="str">
        <f ca="1">IF(I14="","",IF(B14="Completed"," - ",I14-TODAY()))</f>
        <v/>
      </c>
      <c r="L14" s="113">
        <f t="shared" si="0"/>
        <v>0</v>
      </c>
      <c r="M14" s="108"/>
      <c r="N14" s="108"/>
      <c r="O14" s="108"/>
    </row>
    <row r="15" spans="1:15" x14ac:dyDescent="0.15">
      <c r="A15" s="114" t="s">
        <v>92</v>
      </c>
      <c r="B15" s="114" t="s">
        <v>92</v>
      </c>
      <c r="C15" s="115"/>
      <c r="D15" s="116" t="s">
        <v>92</v>
      </c>
      <c r="E15" s="116"/>
      <c r="F15" s="117" t="s">
        <v>129</v>
      </c>
      <c r="G15" s="128" t="s">
        <v>130</v>
      </c>
      <c r="H15" s="129"/>
      <c r="I15" s="129"/>
      <c r="J15" s="129"/>
      <c r="K15" s="129"/>
      <c r="L15" s="129"/>
      <c r="M15" s="129"/>
      <c r="N15" s="129"/>
      <c r="O15" s="130"/>
    </row>
    <row r="16" spans="1:15" x14ac:dyDescent="0.15">
      <c r="A16" s="106" t="s">
        <v>92</v>
      </c>
      <c r="B16" s="106" t="s">
        <v>92</v>
      </c>
      <c r="C16" s="107"/>
      <c r="D16" s="108" t="s">
        <v>92</v>
      </c>
      <c r="E16" s="108"/>
      <c r="F16" s="109"/>
      <c r="G16" s="109"/>
      <c r="H16" s="110"/>
      <c r="I16" s="108"/>
      <c r="J16" s="112"/>
      <c r="K16" s="108" t="str">
        <f ca="1">IF(I16="","",IF(B16="Completed"," - ",I16-TODAY()))</f>
        <v/>
      </c>
      <c r="L16" s="113">
        <f t="shared" si="0"/>
        <v>0</v>
      </c>
      <c r="M16" s="108"/>
      <c r="N16" s="108"/>
      <c r="O16" s="108"/>
    </row>
    <row r="17" spans="1:15" x14ac:dyDescent="0.15">
      <c r="A17" s="106" t="s">
        <v>92</v>
      </c>
      <c r="B17" s="106" t="s">
        <v>92</v>
      </c>
      <c r="C17" s="107"/>
      <c r="D17" s="108" t="s">
        <v>92</v>
      </c>
      <c r="E17" s="108"/>
      <c r="F17" s="109"/>
      <c r="G17" s="109"/>
      <c r="H17" s="110"/>
      <c r="I17" s="108"/>
      <c r="J17" s="112"/>
      <c r="K17" s="108" t="str">
        <f ca="1">IF(I17="","",IF(B17="Completed"," - ",I17-TODAY()))</f>
        <v/>
      </c>
      <c r="L17" s="113">
        <f t="shared" si="0"/>
        <v>0</v>
      </c>
      <c r="M17" s="108"/>
      <c r="N17" s="108"/>
      <c r="O17" s="108"/>
    </row>
    <row r="18" spans="1:15" x14ac:dyDescent="0.15">
      <c r="A18" s="106" t="s">
        <v>92</v>
      </c>
      <c r="B18" s="106" t="s">
        <v>92</v>
      </c>
      <c r="C18" s="107"/>
      <c r="D18" s="108" t="s">
        <v>92</v>
      </c>
      <c r="E18" s="108"/>
      <c r="F18" s="109"/>
      <c r="G18" s="109"/>
      <c r="H18" s="110"/>
      <c r="I18" s="108"/>
      <c r="J18" s="112"/>
      <c r="K18" s="108" t="str">
        <f ca="1">IF(I18="","",IF(B18="Completed"," - ",I18-TODAY()))</f>
        <v/>
      </c>
      <c r="L18" s="113">
        <f t="shared" si="0"/>
        <v>0</v>
      </c>
      <c r="M18" s="108"/>
      <c r="N18" s="108"/>
      <c r="O18" s="108"/>
    </row>
    <row r="19" spans="1:15" x14ac:dyDescent="0.15">
      <c r="A19" s="106" t="s">
        <v>92</v>
      </c>
      <c r="B19" s="106" t="s">
        <v>92</v>
      </c>
      <c r="C19" s="107"/>
      <c r="D19" s="108" t="s">
        <v>92</v>
      </c>
      <c r="E19" s="108"/>
      <c r="F19" s="109"/>
      <c r="G19" s="109"/>
      <c r="H19" s="110"/>
      <c r="I19" s="108"/>
      <c r="J19" s="112"/>
      <c r="K19" s="108" t="str">
        <f ca="1">IF(I19="","",IF(B19="Completed"," - ",I19-TODAY()))</f>
        <v/>
      </c>
      <c r="L19" s="113">
        <f t="shared" si="0"/>
        <v>0</v>
      </c>
      <c r="M19" s="108"/>
      <c r="N19" s="108"/>
      <c r="O19" s="108"/>
    </row>
    <row r="20" spans="1:15" x14ac:dyDescent="0.15">
      <c r="A20" s="114" t="s">
        <v>92</v>
      </c>
      <c r="B20" s="114" t="s">
        <v>92</v>
      </c>
      <c r="C20" s="115"/>
      <c r="D20" s="116" t="s">
        <v>92</v>
      </c>
      <c r="E20" s="116"/>
      <c r="F20" s="117" t="s">
        <v>129</v>
      </c>
      <c r="G20" s="128" t="s">
        <v>130</v>
      </c>
      <c r="H20" s="129"/>
      <c r="I20" s="129"/>
      <c r="J20" s="129"/>
      <c r="K20" s="129"/>
      <c r="L20" s="129"/>
      <c r="M20" s="129"/>
      <c r="N20" s="129"/>
      <c r="O20" s="130"/>
    </row>
    <row r="21" spans="1:15" x14ac:dyDescent="0.15">
      <c r="A21" s="106" t="s">
        <v>92</v>
      </c>
      <c r="B21" s="106" t="s">
        <v>92</v>
      </c>
      <c r="C21" s="107"/>
      <c r="D21" s="108" t="s">
        <v>92</v>
      </c>
      <c r="E21" s="108"/>
      <c r="F21" s="109"/>
      <c r="G21" s="109"/>
      <c r="H21" s="110"/>
      <c r="I21" s="108"/>
      <c r="J21" s="112"/>
      <c r="K21" s="108" t="str">
        <f ca="1">IF(I21="","",IF(B21="Completed"," - ",I21-TODAY()))</f>
        <v/>
      </c>
      <c r="L21" s="113">
        <f t="shared" si="0"/>
        <v>0</v>
      </c>
      <c r="M21" s="108"/>
      <c r="N21" s="108"/>
      <c r="O21" s="108"/>
    </row>
    <row r="22" spans="1:15" x14ac:dyDescent="0.15">
      <c r="A22" s="106" t="s">
        <v>92</v>
      </c>
      <c r="B22" s="106" t="s">
        <v>92</v>
      </c>
      <c r="C22" s="107"/>
      <c r="D22" s="108" t="s">
        <v>92</v>
      </c>
      <c r="E22" s="108"/>
      <c r="F22" s="109"/>
      <c r="G22" s="109"/>
      <c r="H22" s="110"/>
      <c r="I22" s="108"/>
      <c r="J22" s="112"/>
      <c r="K22" s="108" t="str">
        <f ca="1">IF(I22="","",IF(B22="Completed"," - ",I22-TODAY()))</f>
        <v/>
      </c>
      <c r="L22" s="113">
        <f t="shared" si="0"/>
        <v>0</v>
      </c>
      <c r="M22" s="108"/>
      <c r="N22" s="108"/>
      <c r="O22" s="108"/>
    </row>
    <row r="23" spans="1:15" x14ac:dyDescent="0.15">
      <c r="A23" s="106" t="s">
        <v>92</v>
      </c>
      <c r="B23" s="106" t="s">
        <v>92</v>
      </c>
      <c r="C23" s="107"/>
      <c r="D23" s="108" t="s">
        <v>92</v>
      </c>
      <c r="E23" s="108"/>
      <c r="F23" s="109"/>
      <c r="G23" s="109"/>
      <c r="H23" s="110"/>
      <c r="I23" s="108"/>
      <c r="J23" s="112"/>
      <c r="K23" s="108" t="str">
        <f ca="1">IF(I23="","",IF(B23="Completed"," - ",I23-TODAY()))</f>
        <v/>
      </c>
      <c r="L23" s="113">
        <f t="shared" si="0"/>
        <v>0</v>
      </c>
      <c r="M23" s="108"/>
      <c r="N23" s="108"/>
      <c r="O23" s="108"/>
    </row>
    <row r="24" spans="1:15" x14ac:dyDescent="0.15">
      <c r="A24" s="106" t="s">
        <v>92</v>
      </c>
      <c r="B24" s="106" t="s">
        <v>92</v>
      </c>
      <c r="C24" s="107"/>
      <c r="D24" s="108" t="s">
        <v>92</v>
      </c>
      <c r="E24" s="108"/>
      <c r="F24" s="109"/>
      <c r="G24" s="109"/>
      <c r="H24" s="110"/>
      <c r="I24" s="108"/>
      <c r="J24" s="112"/>
      <c r="K24" s="108" t="str">
        <f ca="1">IF(I24="","",IF(B24="Completed"," - ",I24-TODAY()))</f>
        <v/>
      </c>
      <c r="L24" s="113">
        <f t="shared" si="0"/>
        <v>0</v>
      </c>
      <c r="M24" s="108"/>
      <c r="N24" s="108"/>
      <c r="O24" s="108"/>
    </row>
    <row r="25" spans="1:15" x14ac:dyDescent="0.15">
      <c r="A25" s="114" t="s">
        <v>92</v>
      </c>
      <c r="B25" s="114" t="s">
        <v>92</v>
      </c>
      <c r="C25" s="115"/>
      <c r="D25" s="116" t="s">
        <v>92</v>
      </c>
      <c r="E25" s="116"/>
      <c r="F25" s="117" t="s">
        <v>129</v>
      </c>
      <c r="G25" s="128" t="s">
        <v>130</v>
      </c>
      <c r="H25" s="129"/>
      <c r="I25" s="129"/>
      <c r="J25" s="129"/>
      <c r="K25" s="129"/>
      <c r="L25" s="129"/>
      <c r="M25" s="129"/>
      <c r="N25" s="129"/>
      <c r="O25" s="130"/>
    </row>
    <row r="26" spans="1:15" x14ac:dyDescent="0.15">
      <c r="A26" s="106" t="s">
        <v>92</v>
      </c>
      <c r="B26" s="106" t="s">
        <v>92</v>
      </c>
      <c r="C26" s="107"/>
      <c r="D26" s="108" t="s">
        <v>92</v>
      </c>
      <c r="E26" s="108"/>
      <c r="F26" s="109"/>
      <c r="G26" s="109"/>
      <c r="H26" s="110"/>
      <c r="I26" s="108"/>
      <c r="J26" s="112"/>
      <c r="K26" s="108" t="str">
        <f ca="1">IF(I26="","",IF(B26="Completed"," - ",I26-TODAY()))</f>
        <v/>
      </c>
      <c r="L26" s="113">
        <f t="shared" si="0"/>
        <v>0</v>
      </c>
      <c r="M26" s="108"/>
      <c r="N26" s="108"/>
      <c r="O26" s="108"/>
    </row>
    <row r="27" spans="1:15" x14ac:dyDescent="0.15">
      <c r="A27" s="106" t="s">
        <v>92</v>
      </c>
      <c r="B27" s="106" t="s">
        <v>92</v>
      </c>
      <c r="C27" s="107"/>
      <c r="D27" s="108" t="s">
        <v>92</v>
      </c>
      <c r="E27" s="108"/>
      <c r="F27" s="109"/>
      <c r="G27" s="109"/>
      <c r="H27" s="110"/>
      <c r="I27" s="108"/>
      <c r="J27" s="112"/>
      <c r="K27" s="108" t="str">
        <f ca="1">IF(I27="","",IF(B27="Completed"," - ",I27-TODAY()))</f>
        <v/>
      </c>
      <c r="L27" s="113">
        <f t="shared" si="0"/>
        <v>0</v>
      </c>
      <c r="M27" s="108"/>
      <c r="N27" s="108"/>
      <c r="O27" s="108"/>
    </row>
    <row r="28" spans="1:15" x14ac:dyDescent="0.15">
      <c r="A28" s="106" t="s">
        <v>92</v>
      </c>
      <c r="B28" s="106" t="s">
        <v>92</v>
      </c>
      <c r="C28" s="107"/>
      <c r="D28" s="108" t="s">
        <v>92</v>
      </c>
      <c r="E28" s="108"/>
      <c r="F28" s="109"/>
      <c r="G28" s="109"/>
      <c r="H28" s="110"/>
      <c r="I28" s="108"/>
      <c r="J28" s="112"/>
      <c r="K28" s="108" t="str">
        <f ca="1">IF(I28="","",IF(B28="Completed"," - ",I28-TODAY()))</f>
        <v/>
      </c>
      <c r="L28" s="113">
        <f t="shared" si="0"/>
        <v>0</v>
      </c>
      <c r="M28" s="108"/>
      <c r="N28" s="108"/>
      <c r="O28" s="108"/>
    </row>
    <row r="29" spans="1:15" x14ac:dyDescent="0.15">
      <c r="A29" s="106" t="s">
        <v>92</v>
      </c>
      <c r="B29" s="106" t="s">
        <v>92</v>
      </c>
      <c r="C29" s="107"/>
      <c r="D29" s="108" t="s">
        <v>92</v>
      </c>
      <c r="E29" s="108"/>
      <c r="F29" s="109"/>
      <c r="G29" s="109"/>
      <c r="H29" s="110"/>
      <c r="I29" s="108"/>
      <c r="J29" s="112"/>
      <c r="K29" s="108" t="str">
        <f ca="1">IF(I29="","",IF(B29="Completed"," - ",I29-TODAY()))</f>
        <v/>
      </c>
      <c r="L29" s="113">
        <f t="shared" si="0"/>
        <v>0</v>
      </c>
      <c r="M29" s="108"/>
      <c r="N29" s="108"/>
      <c r="O29" s="108"/>
    </row>
  </sheetData>
  <mergeCells count="5">
    <mergeCell ref="G6:O6"/>
    <mergeCell ref="G10:O10"/>
    <mergeCell ref="G15:O15"/>
    <mergeCell ref="G20:O20"/>
    <mergeCell ref="G25:O25"/>
  </mergeCells>
  <phoneticPr fontId="2" type="noConversion"/>
  <conditionalFormatting sqref="B6:B29">
    <cfRule type="cellIs" dxfId="6" priority="1" stopIfTrue="1" operator="equal">
      <formula>"审批通过"</formula>
    </cfRule>
    <cfRule type="cellIs" dxfId="5" priority="2" stopIfTrue="1" operator="equal">
      <formula>"待审核"</formula>
    </cfRule>
  </conditionalFormatting>
  <conditionalFormatting sqref="K11:K14 K7:K9 K16:K19 K21:K24 K26:K29">
    <cfRule type="cellIs" dxfId="4" priority="3" stopIfTrue="1" operator="lessThanOrEqual">
      <formula>0</formula>
    </cfRule>
    <cfRule type="cellIs" dxfId="3" priority="4" stopIfTrue="1" operator="lessThan">
      <formula>5</formula>
    </cfRule>
  </conditionalFormatting>
  <conditionalFormatting sqref="D6:E29">
    <cfRule type="cellIs" dxfId="2" priority="5" stopIfTrue="1" operator="equal">
      <formula>"高"</formula>
    </cfRule>
    <cfRule type="cellIs" dxfId="1" priority="6" stopIfTrue="1" operator="equal">
      <formula>"低"</formula>
    </cfRule>
  </conditionalFormatting>
  <conditionalFormatting sqref="A6:A29">
    <cfRule type="expression" dxfId="0" priority="8" stopIfTrue="1">
      <formula>AND(NOT(A6=" - "),NOT(A6=""))</formula>
    </cfRule>
  </conditionalFormatting>
  <dataValidations count="5">
    <dataValidation type="list" allowBlank="1" showInputMessage="1" showErrorMessage="1" sqref="B6:B29">
      <formula1>任务状态</formula1>
    </dataValidation>
    <dataValidation type="list" allowBlank="1" showInputMessage="1" showErrorMessage="1" sqref="A6:A29">
      <formula1>公告</formula1>
    </dataValidation>
    <dataValidation type="list" allowBlank="1" showInputMessage="1" showErrorMessage="1" sqref="D6:D29">
      <formula1>任务优先级</formula1>
    </dataValidation>
    <dataValidation type="list" allowBlank="1" showInputMessage="1" showErrorMessage="1" sqref="J7:J9 J11:J14 J16:J19 J21:J24 J26:J29">
      <formula1>完成百分比</formula1>
    </dataValidation>
    <dataValidation type="list" allowBlank="1" showInputMessage="1" showErrorMessage="1" sqref="E6:E29">
      <formula1>版本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opLeftCell="A19" workbookViewId="0">
      <selection activeCell="B34" sqref="B34"/>
    </sheetView>
  </sheetViews>
  <sheetFormatPr defaultRowHeight="16.5" x14ac:dyDescent="0.3"/>
  <cols>
    <col min="1" max="1" width="11.875" style="4" customWidth="1"/>
    <col min="2" max="2" width="15.125" style="4" customWidth="1"/>
    <col min="3" max="3" width="18.75" style="4" customWidth="1"/>
    <col min="4" max="16384" width="9" style="4"/>
  </cols>
  <sheetData>
    <row r="1" spans="1:14" ht="29.25" x14ac:dyDescent="0.35">
      <c r="A1" s="1" t="s">
        <v>0</v>
      </c>
      <c r="B1" s="2"/>
      <c r="C1" s="3" t="s">
        <v>1</v>
      </c>
      <c r="E1" s="3"/>
      <c r="F1" s="3"/>
      <c r="G1" s="3"/>
      <c r="H1" s="3"/>
      <c r="I1" s="3"/>
      <c r="J1" s="5"/>
      <c r="K1" s="6"/>
      <c r="L1" s="3"/>
      <c r="M1" s="5"/>
      <c r="N1" s="7"/>
    </row>
    <row r="2" spans="1:14" ht="17.25" x14ac:dyDescent="0.35">
      <c r="A2" s="8"/>
      <c r="B2" s="8"/>
      <c r="C2" s="8"/>
      <c r="D2" s="9" t="s">
        <v>2</v>
      </c>
      <c r="E2" s="9">
        <f>SUM(L:L)/2</f>
        <v>0</v>
      </c>
      <c r="F2" s="9"/>
      <c r="G2" s="10"/>
      <c r="H2" s="11"/>
      <c r="K2" s="12"/>
      <c r="L2" s="12"/>
      <c r="M2" s="12"/>
    </row>
    <row r="3" spans="1:14" ht="17.25" x14ac:dyDescent="0.35">
      <c r="A3" s="8"/>
      <c r="B3" s="8"/>
      <c r="C3" s="8"/>
      <c r="D3" s="9" t="s">
        <v>3</v>
      </c>
      <c r="E3" s="9">
        <f>SUM(M:M)/2</f>
        <v>640</v>
      </c>
      <c r="F3" s="9"/>
      <c r="G3" s="131" t="s">
        <v>4</v>
      </c>
      <c r="H3" s="133">
        <f>SUM(K:K)/2</f>
        <v>640</v>
      </c>
      <c r="K3" s="12"/>
      <c r="L3" s="12"/>
      <c r="M3" s="12"/>
    </row>
    <row r="4" spans="1:14" ht="17.25" x14ac:dyDescent="0.35">
      <c r="A4" s="8"/>
      <c r="B4" s="8"/>
      <c r="C4" s="8"/>
      <c r="D4" s="9" t="s">
        <v>5</v>
      </c>
      <c r="E4" s="9">
        <f>SUM(E2:E3)</f>
        <v>640</v>
      </c>
      <c r="F4" s="9"/>
      <c r="G4" s="132"/>
      <c r="H4" s="133"/>
      <c r="K4" s="12"/>
      <c r="L4" s="12"/>
      <c r="M4" s="12"/>
    </row>
    <row r="5" spans="1:14" ht="17.25" x14ac:dyDescent="0.35">
      <c r="A5" s="8"/>
      <c r="B5" s="8"/>
      <c r="C5" s="8"/>
      <c r="D5" s="9"/>
      <c r="E5" s="9"/>
      <c r="F5" s="9"/>
      <c r="G5" s="29"/>
      <c r="H5" s="30"/>
      <c r="K5" s="12"/>
      <c r="L5" s="12"/>
      <c r="M5" s="12"/>
    </row>
    <row r="6" spans="1:14" ht="17.25" x14ac:dyDescent="0.35">
      <c r="A6" s="13" t="s">
        <v>6</v>
      </c>
      <c r="B6" s="14">
        <v>42082</v>
      </c>
      <c r="C6" s="15"/>
      <c r="D6" s="15"/>
      <c r="E6" s="16"/>
      <c r="F6" s="8"/>
      <c r="G6" s="5"/>
      <c r="H6" s="8"/>
      <c r="I6" s="5"/>
      <c r="J6" s="17"/>
      <c r="K6" s="12"/>
      <c r="L6" s="12"/>
      <c r="M6" s="12"/>
    </row>
    <row r="7" spans="1:14" ht="17.25" x14ac:dyDescent="0.35">
      <c r="A7" s="13" t="s">
        <v>7</v>
      </c>
      <c r="B7" s="18">
        <f>B6+6</f>
        <v>42088</v>
      </c>
      <c r="C7" s="18"/>
      <c r="D7" s="18"/>
      <c r="E7" s="18"/>
      <c r="F7" s="5"/>
      <c r="G7" s="17"/>
      <c r="H7" s="17"/>
      <c r="I7" s="17"/>
      <c r="J7" s="17"/>
      <c r="K7" s="12"/>
      <c r="L7" s="12"/>
      <c r="M7" s="12"/>
    </row>
    <row r="8" spans="1:14" ht="17.25" x14ac:dyDescent="0.35">
      <c r="A8" s="17"/>
      <c r="B8" s="17"/>
      <c r="C8" s="17"/>
      <c r="D8" s="17"/>
      <c r="E8" s="17"/>
      <c r="F8" s="17"/>
      <c r="G8" s="17"/>
      <c r="H8" s="8"/>
      <c r="I8" s="5"/>
      <c r="J8" s="17"/>
      <c r="K8" s="17"/>
      <c r="L8" s="17"/>
      <c r="M8" s="17"/>
    </row>
    <row r="9" spans="1:14" ht="18" x14ac:dyDescent="0.3">
      <c r="A9" s="19"/>
      <c r="B9" s="19" t="s">
        <v>8</v>
      </c>
      <c r="C9" s="19" t="s">
        <v>9</v>
      </c>
      <c r="D9" s="20" t="str">
        <f>INDEX({"日";"一";"二";"三";"四";"五";"六"},WEEKDAY(B6,1))</f>
        <v>四</v>
      </c>
      <c r="E9" s="20" t="str">
        <f>INDEX({"日";"一";"二";"三";"四";"五";"六"},WEEKDAY(B6+1,1))</f>
        <v>五</v>
      </c>
      <c r="F9" s="20" t="str">
        <f>INDEX({"日";"一";"二";"三";"四";"五";"六"},WEEKDAY(B6+2,1))</f>
        <v>六</v>
      </c>
      <c r="G9" s="20" t="str">
        <f>INDEX({"日";"一";"二";"三";"四";"五";"六"},WEEKDAY(B6+3,1))</f>
        <v>日</v>
      </c>
      <c r="H9" s="20" t="str">
        <f>INDEX({"日";"一";"二";"三";"四";"五";"六"},WEEKDAY(B6+4,1))</f>
        <v>一</v>
      </c>
      <c r="I9" s="20" t="str">
        <f>INDEX({"日";"一";"二";"三";"四";"五";"六"},WEEKDAY(B6+5,1))</f>
        <v>二</v>
      </c>
      <c r="J9" s="20" t="str">
        <f>INDEX({"日";"一";"二";"三";"四";"五";"六"},WEEKDAY(B6+6,1))</f>
        <v>三</v>
      </c>
      <c r="K9" s="19" t="s">
        <v>10</v>
      </c>
      <c r="L9" s="19" t="s">
        <v>2</v>
      </c>
      <c r="M9" s="19" t="s">
        <v>3</v>
      </c>
    </row>
    <row r="10" spans="1:14" x14ac:dyDescent="0.3">
      <c r="A10" s="21"/>
      <c r="B10" s="22" t="s">
        <v>15</v>
      </c>
      <c r="C10" s="22"/>
      <c r="D10" s="22">
        <v>8</v>
      </c>
      <c r="E10" s="22">
        <v>8</v>
      </c>
      <c r="F10" s="22">
        <v>0</v>
      </c>
      <c r="G10" s="22">
        <v>0</v>
      </c>
      <c r="H10" s="22">
        <v>8</v>
      </c>
      <c r="I10" s="22">
        <v>8</v>
      </c>
      <c r="J10" s="22">
        <v>8</v>
      </c>
      <c r="K10" s="23">
        <f t="shared" ref="K10:K13" si="0">SUM(D10:J10)</f>
        <v>40</v>
      </c>
      <c r="L10" s="24"/>
      <c r="M10" s="23">
        <f>K10-L10</f>
        <v>40</v>
      </c>
    </row>
    <row r="11" spans="1:14" x14ac:dyDescent="0.3">
      <c r="A11" s="21"/>
      <c r="B11" s="22" t="s">
        <v>25</v>
      </c>
      <c r="C11" s="22"/>
      <c r="D11" s="22">
        <v>0</v>
      </c>
      <c r="E11" s="22">
        <v>0</v>
      </c>
      <c r="F11" s="22">
        <v>0</v>
      </c>
      <c r="G11" s="22">
        <v>0</v>
      </c>
      <c r="H11" s="22">
        <v>4</v>
      </c>
      <c r="I11" s="22">
        <v>0</v>
      </c>
      <c r="J11" s="22">
        <v>8</v>
      </c>
      <c r="K11" s="23">
        <f t="shared" si="0"/>
        <v>12</v>
      </c>
      <c r="L11" s="24"/>
      <c r="M11" s="23">
        <f t="shared" ref="M11:M13" si="1">K11-L11</f>
        <v>12</v>
      </c>
    </row>
    <row r="12" spans="1:14" x14ac:dyDescent="0.3">
      <c r="A12" s="21"/>
      <c r="B12" s="22" t="s">
        <v>26</v>
      </c>
      <c r="C12" s="22"/>
      <c r="D12" s="22">
        <v>8</v>
      </c>
      <c r="E12" s="22">
        <v>8</v>
      </c>
      <c r="F12" s="22">
        <v>0</v>
      </c>
      <c r="G12" s="22">
        <v>0</v>
      </c>
      <c r="H12" s="22">
        <v>8</v>
      </c>
      <c r="I12" s="22">
        <v>8</v>
      </c>
      <c r="J12" s="22">
        <v>8</v>
      </c>
      <c r="K12" s="23">
        <f t="shared" si="0"/>
        <v>40</v>
      </c>
      <c r="L12" s="24"/>
      <c r="M12" s="23">
        <f t="shared" si="1"/>
        <v>40</v>
      </c>
    </row>
    <row r="13" spans="1:14" x14ac:dyDescent="0.3">
      <c r="A13" s="21"/>
      <c r="B13" s="22" t="s">
        <v>27</v>
      </c>
      <c r="C13" s="22"/>
      <c r="D13" s="22">
        <v>8</v>
      </c>
      <c r="E13" s="22">
        <v>8</v>
      </c>
      <c r="F13" s="22">
        <v>0</v>
      </c>
      <c r="G13" s="22">
        <v>0</v>
      </c>
      <c r="H13" s="22">
        <v>8</v>
      </c>
      <c r="I13" s="22">
        <v>8</v>
      </c>
      <c r="J13" s="22">
        <v>8</v>
      </c>
      <c r="K13" s="23">
        <f t="shared" si="0"/>
        <v>40</v>
      </c>
      <c r="L13" s="24"/>
      <c r="M13" s="23">
        <f t="shared" si="1"/>
        <v>40</v>
      </c>
    </row>
    <row r="14" spans="1:14" x14ac:dyDescent="0.3">
      <c r="A14" s="21"/>
      <c r="B14" s="22" t="s">
        <v>28</v>
      </c>
      <c r="C14" s="22"/>
      <c r="D14" s="22">
        <v>8</v>
      </c>
      <c r="E14" s="22">
        <v>8</v>
      </c>
      <c r="F14" s="22">
        <v>0</v>
      </c>
      <c r="G14" s="22">
        <v>0</v>
      </c>
      <c r="H14" s="22">
        <v>8</v>
      </c>
      <c r="I14" s="22">
        <v>8</v>
      </c>
      <c r="J14" s="22">
        <v>8</v>
      </c>
      <c r="K14" s="23">
        <f>SUM(D14:J14)</f>
        <v>40</v>
      </c>
      <c r="L14" s="24"/>
      <c r="M14" s="23">
        <f>K14-L14</f>
        <v>40</v>
      </c>
    </row>
    <row r="15" spans="1:14" x14ac:dyDescent="0.3">
      <c r="A15" s="21"/>
      <c r="B15" s="22" t="s">
        <v>29</v>
      </c>
      <c r="C15" s="22"/>
      <c r="D15" s="22">
        <v>8</v>
      </c>
      <c r="E15" s="22">
        <v>8</v>
      </c>
      <c r="F15" s="22">
        <v>0</v>
      </c>
      <c r="G15" s="22">
        <v>0</v>
      </c>
      <c r="H15" s="22">
        <v>8</v>
      </c>
      <c r="I15" s="22">
        <v>8</v>
      </c>
      <c r="J15" s="22">
        <v>8</v>
      </c>
      <c r="K15" s="23">
        <f>SUM(D15:J15)</f>
        <v>40</v>
      </c>
      <c r="L15" s="24"/>
      <c r="M15" s="23">
        <f>K15-L15</f>
        <v>40</v>
      </c>
    </row>
    <row r="16" spans="1:14" x14ac:dyDescent="0.3">
      <c r="A16" s="21"/>
      <c r="B16" s="22" t="s">
        <v>30</v>
      </c>
      <c r="C16" s="22"/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3">
        <f>SUM(D16:J16)</f>
        <v>0</v>
      </c>
      <c r="L16" s="24"/>
      <c r="M16" s="23">
        <f>K16-L16</f>
        <v>0</v>
      </c>
    </row>
    <row r="17" spans="1:13" x14ac:dyDescent="0.3">
      <c r="A17" s="21"/>
      <c r="B17" s="22" t="s">
        <v>31</v>
      </c>
      <c r="C17" s="22"/>
      <c r="D17" s="22">
        <v>0</v>
      </c>
      <c r="E17" s="22">
        <v>0</v>
      </c>
      <c r="F17" s="22">
        <v>0</v>
      </c>
      <c r="G17" s="22">
        <v>0</v>
      </c>
      <c r="H17" s="22">
        <v>8</v>
      </c>
      <c r="I17" s="22">
        <v>8</v>
      </c>
      <c r="J17" s="22">
        <v>0</v>
      </c>
      <c r="K17" s="23">
        <f t="shared" ref="K17:K25" si="2">SUM(D17:J17)</f>
        <v>16</v>
      </c>
      <c r="L17" s="24"/>
      <c r="M17" s="23">
        <f t="shared" ref="M17:M22" si="3">K17-L17</f>
        <v>16</v>
      </c>
    </row>
    <row r="18" spans="1:13" x14ac:dyDescent="0.3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3">
        <f t="shared" si="2"/>
        <v>0</v>
      </c>
      <c r="L18" s="24"/>
      <c r="M18" s="23">
        <f t="shared" si="3"/>
        <v>0</v>
      </c>
    </row>
    <row r="19" spans="1:13" x14ac:dyDescent="0.3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3">
        <f t="shared" si="2"/>
        <v>0</v>
      </c>
      <c r="L19" s="24"/>
      <c r="M19" s="23">
        <f t="shared" si="3"/>
        <v>0</v>
      </c>
    </row>
    <row r="20" spans="1:13" x14ac:dyDescent="0.3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3">
        <f t="shared" si="2"/>
        <v>0</v>
      </c>
      <c r="L20" s="24"/>
      <c r="M20" s="23">
        <f t="shared" si="3"/>
        <v>0</v>
      </c>
    </row>
    <row r="21" spans="1:13" x14ac:dyDescent="0.3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3">
        <f t="shared" si="2"/>
        <v>0</v>
      </c>
      <c r="L21" s="24"/>
      <c r="M21" s="23">
        <f t="shared" si="3"/>
        <v>0</v>
      </c>
    </row>
    <row r="22" spans="1:13" x14ac:dyDescent="0.3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3">
        <f t="shared" si="2"/>
        <v>0</v>
      </c>
      <c r="L22" s="24"/>
      <c r="M22" s="23">
        <f t="shared" si="3"/>
        <v>0</v>
      </c>
    </row>
    <row r="23" spans="1:13" x14ac:dyDescent="0.3">
      <c r="A23" s="25" t="s">
        <v>11</v>
      </c>
      <c r="B23" s="22"/>
      <c r="C23" s="22"/>
      <c r="D23" s="22"/>
      <c r="E23" s="22"/>
      <c r="F23" s="22"/>
      <c r="G23" s="22"/>
      <c r="H23" s="22"/>
      <c r="I23" s="22"/>
      <c r="J23" s="22"/>
      <c r="K23" s="23">
        <f t="shared" si="2"/>
        <v>0</v>
      </c>
      <c r="L23" s="26"/>
      <c r="M23" s="23"/>
    </row>
    <row r="24" spans="1:13" x14ac:dyDescent="0.3">
      <c r="A24" s="25" t="s">
        <v>12</v>
      </c>
      <c r="B24" s="22"/>
      <c r="C24" s="22"/>
      <c r="D24" s="22"/>
      <c r="E24" s="22"/>
      <c r="F24" s="22"/>
      <c r="G24" s="22"/>
      <c r="H24" s="22"/>
      <c r="I24" s="22"/>
      <c r="J24" s="22"/>
      <c r="K24" s="23">
        <f t="shared" si="2"/>
        <v>0</v>
      </c>
      <c r="L24" s="26"/>
      <c r="M24" s="23"/>
    </row>
    <row r="25" spans="1:13" x14ac:dyDescent="0.3">
      <c r="A25" s="25" t="s">
        <v>13</v>
      </c>
      <c r="B25" s="22"/>
      <c r="C25" s="22"/>
      <c r="D25" s="22"/>
      <c r="E25" s="22"/>
      <c r="F25" s="22"/>
      <c r="G25" s="22"/>
      <c r="H25" s="22"/>
      <c r="I25" s="22"/>
      <c r="J25" s="22"/>
      <c r="K25" s="23">
        <f t="shared" si="2"/>
        <v>0</v>
      </c>
      <c r="L25" s="26"/>
      <c r="M25" s="23"/>
    </row>
    <row r="26" spans="1:13" x14ac:dyDescent="0.3">
      <c r="A26" s="134" t="s">
        <v>14</v>
      </c>
      <c r="B26" s="134"/>
      <c r="C26" s="27"/>
      <c r="D26" s="23">
        <f t="shared" ref="D26:J26" si="4">SUM(D10:D25)</f>
        <v>40</v>
      </c>
      <c r="E26" s="23">
        <f t="shared" si="4"/>
        <v>40</v>
      </c>
      <c r="F26" s="23">
        <f t="shared" si="4"/>
        <v>0</v>
      </c>
      <c r="G26" s="23">
        <f t="shared" si="4"/>
        <v>0</v>
      </c>
      <c r="H26" s="23">
        <f t="shared" si="4"/>
        <v>52</v>
      </c>
      <c r="I26" s="23">
        <f t="shared" si="4"/>
        <v>48</v>
      </c>
      <c r="J26" s="23">
        <f t="shared" si="4"/>
        <v>48</v>
      </c>
      <c r="K26" s="28">
        <f>SUM(K10:K25)</f>
        <v>228</v>
      </c>
      <c r="L26" s="28">
        <f>SUM(L10:L25)</f>
        <v>0</v>
      </c>
      <c r="M26" s="28">
        <f>SUM(M10:M25)</f>
        <v>228</v>
      </c>
    </row>
    <row r="27" spans="1:13" ht="17.25" x14ac:dyDescent="0.35">
      <c r="A27" s="8"/>
      <c r="B27" s="8"/>
      <c r="C27" s="8"/>
      <c r="D27" s="8"/>
      <c r="E27" s="8"/>
      <c r="F27" s="9"/>
      <c r="G27" s="9"/>
      <c r="H27" s="9"/>
      <c r="I27" s="29"/>
      <c r="J27" s="30"/>
      <c r="K27" s="12"/>
      <c r="L27" s="12"/>
      <c r="M27" s="12"/>
    </row>
    <row r="29" spans="1:13" ht="17.25" x14ac:dyDescent="0.35">
      <c r="A29" s="13" t="s">
        <v>6</v>
      </c>
      <c r="B29" s="14">
        <v>42075</v>
      </c>
      <c r="C29" s="15"/>
      <c r="D29" s="15"/>
      <c r="E29" s="16"/>
      <c r="F29" s="8"/>
      <c r="G29" s="5"/>
      <c r="H29" s="8"/>
      <c r="I29" s="5"/>
      <c r="J29" s="17"/>
      <c r="K29" s="12"/>
      <c r="L29" s="12"/>
      <c r="M29" s="12"/>
    </row>
    <row r="30" spans="1:13" ht="17.25" x14ac:dyDescent="0.35">
      <c r="A30" s="13" t="s">
        <v>7</v>
      </c>
      <c r="B30" s="18">
        <f>B29+6</f>
        <v>42081</v>
      </c>
      <c r="C30" s="18"/>
      <c r="D30" s="18"/>
      <c r="E30" s="18"/>
      <c r="F30" s="5"/>
      <c r="G30" s="17"/>
      <c r="H30" s="17"/>
      <c r="I30" s="17"/>
      <c r="J30" s="17"/>
      <c r="K30" s="12"/>
      <c r="L30" s="12"/>
      <c r="M30" s="12"/>
    </row>
    <row r="31" spans="1:13" ht="17.25" x14ac:dyDescent="0.35">
      <c r="A31" s="17"/>
      <c r="B31" s="17"/>
      <c r="C31" s="17"/>
      <c r="D31" s="17"/>
      <c r="E31" s="17"/>
      <c r="F31" s="17"/>
      <c r="G31" s="17"/>
      <c r="H31" s="8"/>
      <c r="I31" s="5"/>
      <c r="J31" s="17"/>
      <c r="K31" s="17"/>
      <c r="L31" s="17"/>
      <c r="M31" s="17"/>
    </row>
    <row r="32" spans="1:13" ht="18" x14ac:dyDescent="0.3">
      <c r="A32" s="19"/>
      <c r="B32" s="19" t="s">
        <v>8</v>
      </c>
      <c r="C32" s="19" t="s">
        <v>9</v>
      </c>
      <c r="D32" s="20" t="str">
        <f>INDEX({"日";"一";"二";"三";"四";"五";"六"},WEEKDAY(B29,1))</f>
        <v>四</v>
      </c>
      <c r="E32" s="20" t="str">
        <f>INDEX({"日";"一";"二";"三";"四";"五";"六"},WEEKDAY(B29+1,1))</f>
        <v>五</v>
      </c>
      <c r="F32" s="20" t="str">
        <f>INDEX({"日";"一";"二";"三";"四";"五";"六"},WEEKDAY(B29+2,1))</f>
        <v>六</v>
      </c>
      <c r="G32" s="20" t="str">
        <f>INDEX({"日";"一";"二";"三";"四";"五";"六"},WEEKDAY(B29+3,1))</f>
        <v>日</v>
      </c>
      <c r="H32" s="20" t="str">
        <f>INDEX({"日";"一";"二";"三";"四";"五";"六"},WEEKDAY(B29+4,1))</f>
        <v>一</v>
      </c>
      <c r="I32" s="20" t="str">
        <f>INDEX({"日";"一";"二";"三";"四";"五";"六"},WEEKDAY(B29+5,1))</f>
        <v>二</v>
      </c>
      <c r="J32" s="20" t="str">
        <f>INDEX({"日";"一";"二";"三";"四";"五";"六"},WEEKDAY(B29+6,1))</f>
        <v>三</v>
      </c>
      <c r="K32" s="19" t="s">
        <v>10</v>
      </c>
      <c r="L32" s="19" t="s">
        <v>2</v>
      </c>
      <c r="M32" s="19" t="s">
        <v>3</v>
      </c>
    </row>
    <row r="33" spans="1:13" x14ac:dyDescent="0.3">
      <c r="A33" s="21"/>
      <c r="B33" s="22" t="s">
        <v>15</v>
      </c>
      <c r="C33" s="22"/>
      <c r="D33" s="22">
        <v>8</v>
      </c>
      <c r="E33" s="22">
        <v>8</v>
      </c>
      <c r="F33" s="22">
        <v>0</v>
      </c>
      <c r="G33" s="22">
        <v>0</v>
      </c>
      <c r="H33" s="22">
        <v>8</v>
      </c>
      <c r="I33" s="22">
        <v>8</v>
      </c>
      <c r="J33" s="22">
        <v>8</v>
      </c>
      <c r="K33" s="23">
        <f t="shared" ref="K33:K36" si="5">SUM(D33:J33)</f>
        <v>40</v>
      </c>
      <c r="L33" s="24"/>
      <c r="M33" s="23">
        <f>K33-L33</f>
        <v>40</v>
      </c>
    </row>
    <row r="34" spans="1:13" x14ac:dyDescent="0.3">
      <c r="A34" s="21"/>
      <c r="B34" s="22" t="s">
        <v>25</v>
      </c>
      <c r="C34" s="22"/>
      <c r="D34" s="22">
        <v>8</v>
      </c>
      <c r="E34" s="22">
        <v>8</v>
      </c>
      <c r="F34" s="22">
        <v>0</v>
      </c>
      <c r="G34" s="22">
        <v>0</v>
      </c>
      <c r="H34" s="22">
        <v>0</v>
      </c>
      <c r="I34" s="22">
        <v>4</v>
      </c>
      <c r="J34" s="22">
        <v>8</v>
      </c>
      <c r="K34" s="23">
        <f t="shared" si="5"/>
        <v>28</v>
      </c>
      <c r="L34" s="24"/>
      <c r="M34" s="23">
        <f t="shared" ref="M34:M36" si="6">K34-L34</f>
        <v>28</v>
      </c>
    </row>
    <row r="35" spans="1:13" x14ac:dyDescent="0.3">
      <c r="A35" s="21"/>
      <c r="B35" s="22" t="s">
        <v>26</v>
      </c>
      <c r="C35" s="22"/>
      <c r="D35" s="22">
        <v>8</v>
      </c>
      <c r="E35" s="22">
        <v>8</v>
      </c>
      <c r="F35" s="22">
        <v>0</v>
      </c>
      <c r="G35" s="22">
        <v>0</v>
      </c>
      <c r="H35" s="22">
        <v>8</v>
      </c>
      <c r="I35" s="22">
        <v>8</v>
      </c>
      <c r="J35" s="22">
        <v>8</v>
      </c>
      <c r="K35" s="23">
        <f t="shared" si="5"/>
        <v>40</v>
      </c>
      <c r="L35" s="24"/>
      <c r="M35" s="23">
        <f t="shared" si="6"/>
        <v>40</v>
      </c>
    </row>
    <row r="36" spans="1:13" x14ac:dyDescent="0.3">
      <c r="A36" s="21"/>
      <c r="B36" s="22" t="s">
        <v>27</v>
      </c>
      <c r="C36" s="22"/>
      <c r="D36" s="22">
        <v>8</v>
      </c>
      <c r="E36" s="22">
        <v>8</v>
      </c>
      <c r="F36" s="22">
        <v>0</v>
      </c>
      <c r="G36" s="22">
        <v>0</v>
      </c>
      <c r="H36" s="22">
        <v>8</v>
      </c>
      <c r="I36" s="22">
        <v>8</v>
      </c>
      <c r="J36" s="22">
        <v>8</v>
      </c>
      <c r="K36" s="23">
        <f t="shared" si="5"/>
        <v>40</v>
      </c>
      <c r="L36" s="24"/>
      <c r="M36" s="23">
        <f t="shared" si="6"/>
        <v>40</v>
      </c>
    </row>
    <row r="37" spans="1:13" x14ac:dyDescent="0.3">
      <c r="A37" s="21"/>
      <c r="B37" s="22" t="s">
        <v>28</v>
      </c>
      <c r="C37" s="22"/>
      <c r="D37" s="22">
        <v>8</v>
      </c>
      <c r="E37" s="22">
        <v>8</v>
      </c>
      <c r="F37" s="22">
        <v>0</v>
      </c>
      <c r="G37" s="22">
        <v>0</v>
      </c>
      <c r="H37" s="22">
        <v>8</v>
      </c>
      <c r="I37" s="22">
        <v>8</v>
      </c>
      <c r="J37" s="22">
        <v>8</v>
      </c>
      <c r="K37" s="23">
        <f>SUM(D37:J37)</f>
        <v>40</v>
      </c>
      <c r="L37" s="24"/>
      <c r="M37" s="23">
        <f>K37-L37</f>
        <v>40</v>
      </c>
    </row>
    <row r="38" spans="1:13" x14ac:dyDescent="0.3">
      <c r="A38" s="21"/>
      <c r="B38" s="22" t="s">
        <v>29</v>
      </c>
      <c r="C38" s="22"/>
      <c r="D38" s="22">
        <v>0</v>
      </c>
      <c r="E38" s="22">
        <v>8</v>
      </c>
      <c r="F38" s="22">
        <v>0</v>
      </c>
      <c r="G38" s="22">
        <v>0</v>
      </c>
      <c r="H38" s="22">
        <v>8</v>
      </c>
      <c r="I38" s="22">
        <v>8</v>
      </c>
      <c r="J38" s="22">
        <v>8</v>
      </c>
      <c r="K38" s="23">
        <f>SUM(D38:J38)</f>
        <v>32</v>
      </c>
      <c r="L38" s="24"/>
      <c r="M38" s="23">
        <f>K38-L38</f>
        <v>32</v>
      </c>
    </row>
    <row r="39" spans="1:13" x14ac:dyDescent="0.3">
      <c r="A39" s="21"/>
      <c r="B39" s="22" t="s">
        <v>30</v>
      </c>
      <c r="C39" s="22"/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3">
        <f>SUM(D39:J39)</f>
        <v>0</v>
      </c>
      <c r="L39" s="24"/>
      <c r="M39" s="23">
        <f>K39-L39</f>
        <v>0</v>
      </c>
    </row>
    <row r="40" spans="1:13" x14ac:dyDescent="0.3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3">
        <f t="shared" ref="K40:K48" si="7">SUM(D40:J40)</f>
        <v>0</v>
      </c>
      <c r="L40" s="24"/>
      <c r="M40" s="23">
        <f t="shared" ref="M40:M45" si="8">K40-L40</f>
        <v>0</v>
      </c>
    </row>
    <row r="41" spans="1:13" x14ac:dyDescent="0.3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3">
        <f t="shared" si="7"/>
        <v>0</v>
      </c>
      <c r="L41" s="24"/>
      <c r="M41" s="23">
        <f t="shared" si="8"/>
        <v>0</v>
      </c>
    </row>
    <row r="42" spans="1:13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3">
        <f t="shared" si="7"/>
        <v>0</v>
      </c>
      <c r="L42" s="24"/>
      <c r="M42" s="23">
        <f t="shared" si="8"/>
        <v>0</v>
      </c>
    </row>
    <row r="43" spans="1:13" x14ac:dyDescent="0.3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3">
        <f t="shared" si="7"/>
        <v>0</v>
      </c>
      <c r="L43" s="24"/>
      <c r="M43" s="23">
        <f t="shared" si="8"/>
        <v>0</v>
      </c>
    </row>
    <row r="44" spans="1:13" x14ac:dyDescent="0.3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3">
        <f t="shared" si="7"/>
        <v>0</v>
      </c>
      <c r="L44" s="24"/>
      <c r="M44" s="23">
        <f t="shared" si="8"/>
        <v>0</v>
      </c>
    </row>
    <row r="45" spans="1:13" x14ac:dyDescent="0.3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3">
        <f t="shared" si="7"/>
        <v>0</v>
      </c>
      <c r="L45" s="24"/>
      <c r="M45" s="23">
        <f t="shared" si="8"/>
        <v>0</v>
      </c>
    </row>
    <row r="46" spans="1:13" x14ac:dyDescent="0.3">
      <c r="A46" s="25" t="s">
        <v>11</v>
      </c>
      <c r="B46" s="22"/>
      <c r="C46" s="22"/>
      <c r="D46" s="22"/>
      <c r="E46" s="22"/>
      <c r="F46" s="22"/>
      <c r="G46" s="22"/>
      <c r="H46" s="22"/>
      <c r="I46" s="22"/>
      <c r="J46" s="22"/>
      <c r="K46" s="23">
        <f t="shared" si="7"/>
        <v>0</v>
      </c>
      <c r="L46" s="26"/>
      <c r="M46" s="23"/>
    </row>
    <row r="47" spans="1:13" x14ac:dyDescent="0.3">
      <c r="A47" s="25" t="s">
        <v>12</v>
      </c>
      <c r="B47" s="22"/>
      <c r="C47" s="22"/>
      <c r="D47" s="22"/>
      <c r="E47" s="22"/>
      <c r="F47" s="22"/>
      <c r="G47" s="22"/>
      <c r="H47" s="22"/>
      <c r="I47" s="22"/>
      <c r="J47" s="22"/>
      <c r="K47" s="23">
        <f t="shared" si="7"/>
        <v>0</v>
      </c>
      <c r="L47" s="26"/>
      <c r="M47" s="23"/>
    </row>
    <row r="48" spans="1:13" x14ac:dyDescent="0.3">
      <c r="A48" s="25" t="s">
        <v>13</v>
      </c>
      <c r="B48" s="22"/>
      <c r="C48" s="22"/>
      <c r="D48" s="22"/>
      <c r="E48" s="22"/>
      <c r="F48" s="22"/>
      <c r="G48" s="22"/>
      <c r="H48" s="22"/>
      <c r="I48" s="22"/>
      <c r="J48" s="22"/>
      <c r="K48" s="23">
        <f t="shared" si="7"/>
        <v>0</v>
      </c>
      <c r="L48" s="26"/>
      <c r="M48" s="23"/>
    </row>
    <row r="49" spans="1:13" x14ac:dyDescent="0.3">
      <c r="A49" s="134" t="s">
        <v>14</v>
      </c>
      <c r="B49" s="134"/>
      <c r="C49" s="27"/>
      <c r="D49" s="23">
        <f t="shared" ref="D49:J49" si="9">SUM(D33:D48)</f>
        <v>40</v>
      </c>
      <c r="E49" s="23">
        <f t="shared" si="9"/>
        <v>48</v>
      </c>
      <c r="F49" s="23">
        <f t="shared" si="9"/>
        <v>0</v>
      </c>
      <c r="G49" s="23">
        <f t="shared" si="9"/>
        <v>0</v>
      </c>
      <c r="H49" s="23">
        <f t="shared" si="9"/>
        <v>40</v>
      </c>
      <c r="I49" s="23">
        <f t="shared" si="9"/>
        <v>44</v>
      </c>
      <c r="J49" s="23">
        <f t="shared" si="9"/>
        <v>48</v>
      </c>
      <c r="K49" s="28">
        <f>SUM(K33:K48)</f>
        <v>220</v>
      </c>
      <c r="L49" s="28">
        <f>SUM(L33:L48)</f>
        <v>0</v>
      </c>
      <c r="M49" s="28">
        <f>SUM(M33:M48)</f>
        <v>220</v>
      </c>
    </row>
    <row r="50" spans="1:13" ht="17.25" x14ac:dyDescent="0.35">
      <c r="A50" s="8"/>
      <c r="B50" s="8"/>
      <c r="C50" s="8"/>
      <c r="D50" s="8"/>
      <c r="E50" s="8"/>
      <c r="F50" s="9"/>
      <c r="G50" s="9"/>
      <c r="H50" s="9"/>
      <c r="I50" s="29"/>
      <c r="J50" s="30"/>
      <c r="K50" s="12"/>
      <c r="L50" s="12"/>
      <c r="M50" s="12"/>
    </row>
    <row r="52" spans="1:13" ht="17.25" x14ac:dyDescent="0.35">
      <c r="A52" s="13" t="s">
        <v>6</v>
      </c>
      <c r="B52" s="14">
        <v>42068</v>
      </c>
      <c r="C52" s="15"/>
      <c r="D52" s="15"/>
      <c r="E52" s="16"/>
      <c r="F52" s="8"/>
      <c r="G52" s="5"/>
      <c r="H52" s="8"/>
      <c r="I52" s="5"/>
      <c r="J52" s="17"/>
      <c r="K52" s="12"/>
      <c r="L52" s="12"/>
      <c r="M52" s="12"/>
    </row>
    <row r="53" spans="1:13" ht="17.25" x14ac:dyDescent="0.35">
      <c r="A53" s="13" t="s">
        <v>7</v>
      </c>
      <c r="B53" s="18">
        <f>B52+6</f>
        <v>42074</v>
      </c>
      <c r="C53" s="18"/>
      <c r="D53" s="18"/>
      <c r="E53" s="18"/>
      <c r="F53" s="5"/>
      <c r="G53" s="17"/>
      <c r="H53" s="17"/>
      <c r="I53" s="17"/>
      <c r="J53" s="17"/>
      <c r="K53" s="12"/>
      <c r="L53" s="12"/>
      <c r="M53" s="12"/>
    </row>
    <row r="54" spans="1:13" ht="17.25" x14ac:dyDescent="0.35">
      <c r="A54" s="17"/>
      <c r="B54" s="17"/>
      <c r="C54" s="17"/>
      <c r="D54" s="17"/>
      <c r="E54" s="17"/>
      <c r="F54" s="17"/>
      <c r="G54" s="17"/>
      <c r="H54" s="8"/>
      <c r="I54" s="5"/>
      <c r="J54" s="17"/>
      <c r="K54" s="17"/>
      <c r="L54" s="17"/>
      <c r="M54" s="17"/>
    </row>
    <row r="55" spans="1:13" ht="18" x14ac:dyDescent="0.3">
      <c r="A55" s="19"/>
      <c r="B55" s="19" t="s">
        <v>8</v>
      </c>
      <c r="C55" s="19" t="s">
        <v>9</v>
      </c>
      <c r="D55" s="20" t="str">
        <f>INDEX({"日";"一";"二";"三";"四";"五";"六"},WEEKDAY(B52,1))</f>
        <v>四</v>
      </c>
      <c r="E55" s="20" t="str">
        <f>INDEX({"日";"一";"二";"三";"四";"五";"六"},WEEKDAY(B52+1,1))</f>
        <v>五</v>
      </c>
      <c r="F55" s="20" t="str">
        <f>INDEX({"日";"一";"二";"三";"四";"五";"六"},WEEKDAY(B52+2,1))</f>
        <v>六</v>
      </c>
      <c r="G55" s="20" t="str">
        <f>INDEX({"日";"一";"二";"三";"四";"五";"六"},WEEKDAY(B52+3,1))</f>
        <v>日</v>
      </c>
      <c r="H55" s="20" t="str">
        <f>INDEX({"日";"一";"二";"三";"四";"五";"六"},WEEKDAY(B52+4,1))</f>
        <v>一</v>
      </c>
      <c r="I55" s="20" t="str">
        <f>INDEX({"日";"一";"二";"三";"四";"五";"六"},WEEKDAY(B52+5,1))</f>
        <v>二</v>
      </c>
      <c r="J55" s="20" t="str">
        <f>INDEX({"日";"一";"二";"三";"四";"五";"六"},WEEKDAY(B52+6,1))</f>
        <v>三</v>
      </c>
      <c r="K55" s="19" t="s">
        <v>10</v>
      </c>
      <c r="L55" s="19" t="s">
        <v>2</v>
      </c>
      <c r="M55" s="19" t="s">
        <v>3</v>
      </c>
    </row>
    <row r="56" spans="1:13" x14ac:dyDescent="0.3">
      <c r="A56" s="21"/>
      <c r="B56" s="22" t="s">
        <v>15</v>
      </c>
      <c r="C56" s="22"/>
      <c r="D56" s="22">
        <v>8</v>
      </c>
      <c r="E56" s="22">
        <v>8</v>
      </c>
      <c r="F56" s="22">
        <v>0</v>
      </c>
      <c r="G56" s="22">
        <v>0</v>
      </c>
      <c r="H56" s="22">
        <v>8</v>
      </c>
      <c r="I56" s="22">
        <v>8</v>
      </c>
      <c r="J56" s="22">
        <v>8</v>
      </c>
      <c r="K56" s="23">
        <f t="shared" ref="K56:K59" si="10">SUM(D56:J56)</f>
        <v>40</v>
      </c>
      <c r="L56" s="24"/>
      <c r="M56" s="23">
        <f>K56-L56</f>
        <v>40</v>
      </c>
    </row>
    <row r="57" spans="1:13" x14ac:dyDescent="0.3">
      <c r="A57" s="21"/>
      <c r="B57" s="22" t="s">
        <v>25</v>
      </c>
      <c r="C57" s="22"/>
      <c r="D57" s="22">
        <v>0</v>
      </c>
      <c r="E57" s="22">
        <v>0</v>
      </c>
      <c r="F57" s="22">
        <v>0</v>
      </c>
      <c r="G57" s="22">
        <v>0</v>
      </c>
      <c r="H57" s="22">
        <v>8</v>
      </c>
      <c r="I57" s="22">
        <v>8</v>
      </c>
      <c r="J57" s="22">
        <v>8</v>
      </c>
      <c r="K57" s="23">
        <f t="shared" si="10"/>
        <v>24</v>
      </c>
      <c r="L57" s="24"/>
      <c r="M57" s="23">
        <f t="shared" ref="M57:M59" si="11">K57-L57</f>
        <v>24</v>
      </c>
    </row>
    <row r="58" spans="1:13" x14ac:dyDescent="0.3">
      <c r="A58" s="21"/>
      <c r="B58" s="22" t="s">
        <v>26</v>
      </c>
      <c r="C58" s="22"/>
      <c r="D58" s="22">
        <v>8</v>
      </c>
      <c r="E58" s="22">
        <v>8</v>
      </c>
      <c r="F58" s="22">
        <v>0</v>
      </c>
      <c r="G58" s="22">
        <v>0</v>
      </c>
      <c r="H58" s="22">
        <v>8</v>
      </c>
      <c r="I58" s="22">
        <v>8</v>
      </c>
      <c r="J58" s="22">
        <v>8</v>
      </c>
      <c r="K58" s="23">
        <f t="shared" si="10"/>
        <v>40</v>
      </c>
      <c r="L58" s="24"/>
      <c r="M58" s="23">
        <f t="shared" si="11"/>
        <v>40</v>
      </c>
    </row>
    <row r="59" spans="1:13" x14ac:dyDescent="0.3">
      <c r="A59" s="21"/>
      <c r="B59" s="22" t="s">
        <v>27</v>
      </c>
      <c r="C59" s="22"/>
      <c r="D59" s="22">
        <v>0</v>
      </c>
      <c r="E59" s="22">
        <v>0</v>
      </c>
      <c r="F59" s="22">
        <v>0</v>
      </c>
      <c r="G59" s="22">
        <v>0</v>
      </c>
      <c r="H59" s="22">
        <v>8</v>
      </c>
      <c r="I59" s="22">
        <v>8</v>
      </c>
      <c r="J59" s="22">
        <v>8</v>
      </c>
      <c r="K59" s="23">
        <f t="shared" si="10"/>
        <v>24</v>
      </c>
      <c r="L59" s="24"/>
      <c r="M59" s="23">
        <f t="shared" si="11"/>
        <v>24</v>
      </c>
    </row>
    <row r="60" spans="1:13" x14ac:dyDescent="0.3">
      <c r="A60" s="21"/>
      <c r="B60" s="22"/>
      <c r="C60" s="22"/>
      <c r="D60" s="22"/>
      <c r="E60" s="22"/>
      <c r="F60" s="22"/>
      <c r="G60" s="22"/>
      <c r="H60" s="22"/>
      <c r="I60" s="22"/>
      <c r="J60" s="22"/>
      <c r="K60" s="23">
        <f>SUM(D60:J60)</f>
        <v>0</v>
      </c>
      <c r="L60" s="24"/>
      <c r="M60" s="23">
        <f>K60-L60</f>
        <v>0</v>
      </c>
    </row>
    <row r="61" spans="1:13" x14ac:dyDescent="0.3">
      <c r="A61" s="21"/>
      <c r="B61" s="22"/>
      <c r="C61" s="22"/>
      <c r="D61" s="22"/>
      <c r="E61" s="22"/>
      <c r="F61" s="22"/>
      <c r="G61" s="22"/>
      <c r="H61" s="22"/>
      <c r="I61" s="22"/>
      <c r="J61" s="22"/>
      <c r="K61" s="23">
        <f>SUM(D61:J61)</f>
        <v>0</v>
      </c>
      <c r="L61" s="24"/>
      <c r="M61" s="23">
        <f>K61-L61</f>
        <v>0</v>
      </c>
    </row>
    <row r="62" spans="1:13" x14ac:dyDescent="0.3">
      <c r="A62" s="21"/>
      <c r="B62" s="22"/>
      <c r="C62" s="22"/>
      <c r="D62" s="22"/>
      <c r="E62" s="22"/>
      <c r="F62" s="22"/>
      <c r="G62" s="22"/>
      <c r="H62" s="22"/>
      <c r="I62" s="22"/>
      <c r="J62" s="22"/>
      <c r="K62" s="23">
        <f>SUM(D62:J62)</f>
        <v>0</v>
      </c>
      <c r="L62" s="24"/>
      <c r="M62" s="23">
        <f>K62-L62</f>
        <v>0</v>
      </c>
    </row>
    <row r="63" spans="1:13" x14ac:dyDescent="0.3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3">
        <f t="shared" ref="K63:K71" si="12">SUM(D63:J63)</f>
        <v>0</v>
      </c>
      <c r="L63" s="24"/>
      <c r="M63" s="23">
        <f t="shared" ref="M63:M68" si="13">K63-L63</f>
        <v>0</v>
      </c>
    </row>
    <row r="64" spans="1:13" x14ac:dyDescent="0.3">
      <c r="A64" s="21"/>
      <c r="B64" s="22"/>
      <c r="C64" s="22"/>
      <c r="D64" s="22"/>
      <c r="E64" s="22"/>
      <c r="F64" s="22"/>
      <c r="G64" s="22"/>
      <c r="H64" s="22"/>
      <c r="I64" s="22"/>
      <c r="J64" s="22"/>
      <c r="K64" s="23">
        <f t="shared" si="12"/>
        <v>0</v>
      </c>
      <c r="L64" s="24"/>
      <c r="M64" s="23">
        <f t="shared" si="13"/>
        <v>0</v>
      </c>
    </row>
    <row r="65" spans="1:13" x14ac:dyDescent="0.3">
      <c r="A65" s="21"/>
      <c r="B65" s="22"/>
      <c r="C65" s="22"/>
      <c r="D65" s="22"/>
      <c r="E65" s="22"/>
      <c r="F65" s="22"/>
      <c r="G65" s="22"/>
      <c r="H65" s="22"/>
      <c r="I65" s="22"/>
      <c r="J65" s="22"/>
      <c r="K65" s="23">
        <f t="shared" si="12"/>
        <v>0</v>
      </c>
      <c r="L65" s="24"/>
      <c r="M65" s="23">
        <f t="shared" si="13"/>
        <v>0</v>
      </c>
    </row>
    <row r="66" spans="1:13" x14ac:dyDescent="0.3">
      <c r="A66" s="21"/>
      <c r="B66" s="22"/>
      <c r="C66" s="22"/>
      <c r="D66" s="22"/>
      <c r="E66" s="22"/>
      <c r="F66" s="22"/>
      <c r="G66" s="22"/>
      <c r="H66" s="22"/>
      <c r="I66" s="22"/>
      <c r="J66" s="22"/>
      <c r="K66" s="23">
        <f t="shared" si="12"/>
        <v>0</v>
      </c>
      <c r="L66" s="24"/>
      <c r="M66" s="23">
        <f t="shared" si="13"/>
        <v>0</v>
      </c>
    </row>
    <row r="67" spans="1:13" x14ac:dyDescent="0.3">
      <c r="A67" s="21"/>
      <c r="B67" s="22"/>
      <c r="C67" s="22"/>
      <c r="D67" s="22"/>
      <c r="E67" s="22"/>
      <c r="F67" s="22"/>
      <c r="G67" s="22"/>
      <c r="H67" s="22"/>
      <c r="I67" s="22"/>
      <c r="J67" s="22"/>
      <c r="K67" s="23">
        <f t="shared" si="12"/>
        <v>0</v>
      </c>
      <c r="L67" s="24"/>
      <c r="M67" s="23">
        <f t="shared" si="13"/>
        <v>0</v>
      </c>
    </row>
    <row r="68" spans="1:13" x14ac:dyDescent="0.3">
      <c r="A68" s="21"/>
      <c r="B68" s="22"/>
      <c r="C68" s="22"/>
      <c r="D68" s="22"/>
      <c r="E68" s="22"/>
      <c r="F68" s="22"/>
      <c r="G68" s="22"/>
      <c r="H68" s="22"/>
      <c r="I68" s="22"/>
      <c r="J68" s="22"/>
      <c r="K68" s="23">
        <f t="shared" si="12"/>
        <v>0</v>
      </c>
      <c r="L68" s="24"/>
      <c r="M68" s="23">
        <f t="shared" si="13"/>
        <v>0</v>
      </c>
    </row>
    <row r="69" spans="1:13" x14ac:dyDescent="0.3">
      <c r="A69" s="25" t="s">
        <v>11</v>
      </c>
      <c r="B69" s="22"/>
      <c r="C69" s="22"/>
      <c r="D69" s="22"/>
      <c r="E69" s="22"/>
      <c r="F69" s="22"/>
      <c r="G69" s="22"/>
      <c r="H69" s="22"/>
      <c r="I69" s="22"/>
      <c r="J69" s="22"/>
      <c r="K69" s="23">
        <f t="shared" si="12"/>
        <v>0</v>
      </c>
      <c r="L69" s="26"/>
      <c r="M69" s="23"/>
    </row>
    <row r="70" spans="1:13" x14ac:dyDescent="0.3">
      <c r="A70" s="25" t="s">
        <v>12</v>
      </c>
      <c r="B70" s="22"/>
      <c r="C70" s="22"/>
      <c r="D70" s="22"/>
      <c r="E70" s="22"/>
      <c r="F70" s="22"/>
      <c r="G70" s="22"/>
      <c r="H70" s="22"/>
      <c r="I70" s="22"/>
      <c r="J70" s="22"/>
      <c r="K70" s="23">
        <f t="shared" si="12"/>
        <v>0</v>
      </c>
      <c r="L70" s="26"/>
      <c r="M70" s="23"/>
    </row>
    <row r="71" spans="1:13" x14ac:dyDescent="0.3">
      <c r="A71" s="25" t="s">
        <v>13</v>
      </c>
      <c r="B71" s="22"/>
      <c r="C71" s="22"/>
      <c r="D71" s="22"/>
      <c r="E71" s="22"/>
      <c r="F71" s="22"/>
      <c r="G71" s="22"/>
      <c r="H71" s="22"/>
      <c r="I71" s="22"/>
      <c r="J71" s="22"/>
      <c r="K71" s="23">
        <f t="shared" si="12"/>
        <v>0</v>
      </c>
      <c r="L71" s="26"/>
      <c r="M71" s="23"/>
    </row>
    <row r="72" spans="1:13" x14ac:dyDescent="0.3">
      <c r="A72" s="134" t="s">
        <v>14</v>
      </c>
      <c r="B72" s="134"/>
      <c r="C72" s="27"/>
      <c r="D72" s="23">
        <f t="shared" ref="D72:J72" si="14">SUM(D56:D71)</f>
        <v>16</v>
      </c>
      <c r="E72" s="23">
        <f t="shared" si="14"/>
        <v>16</v>
      </c>
      <c r="F72" s="23">
        <f t="shared" si="14"/>
        <v>0</v>
      </c>
      <c r="G72" s="23">
        <f t="shared" si="14"/>
        <v>0</v>
      </c>
      <c r="H72" s="23">
        <f t="shared" si="14"/>
        <v>32</v>
      </c>
      <c r="I72" s="23">
        <f t="shared" si="14"/>
        <v>32</v>
      </c>
      <c r="J72" s="23">
        <f t="shared" si="14"/>
        <v>32</v>
      </c>
      <c r="K72" s="28">
        <f>SUM(K56:K71)</f>
        <v>128</v>
      </c>
      <c r="L72" s="28">
        <f>SUM(L56:L71)</f>
        <v>0</v>
      </c>
      <c r="M72" s="28">
        <f>SUM(M56:M71)</f>
        <v>128</v>
      </c>
    </row>
    <row r="75" spans="1:13" ht="17.25" x14ac:dyDescent="0.35">
      <c r="A75" s="13" t="s">
        <v>6</v>
      </c>
      <c r="B75" s="14">
        <v>42061</v>
      </c>
      <c r="C75" s="15"/>
      <c r="D75" s="15"/>
      <c r="E75" s="16"/>
      <c r="F75" s="8"/>
      <c r="G75" s="5"/>
      <c r="H75" s="8"/>
      <c r="I75" s="5"/>
      <c r="J75" s="17"/>
      <c r="K75" s="12"/>
      <c r="L75" s="12"/>
      <c r="M75" s="12"/>
    </row>
    <row r="76" spans="1:13" ht="17.25" x14ac:dyDescent="0.35">
      <c r="A76" s="13" t="s">
        <v>7</v>
      </c>
      <c r="B76" s="18">
        <f>B75+6</f>
        <v>42067</v>
      </c>
      <c r="C76" s="18"/>
      <c r="D76" s="18"/>
      <c r="E76" s="18"/>
      <c r="F76" s="5"/>
      <c r="G76" s="17"/>
      <c r="H76" s="17"/>
      <c r="I76" s="17"/>
      <c r="J76" s="17"/>
      <c r="K76" s="12"/>
      <c r="L76" s="12"/>
      <c r="M76" s="12"/>
    </row>
    <row r="77" spans="1:13" ht="17.25" x14ac:dyDescent="0.35">
      <c r="A77" s="17"/>
      <c r="B77" s="17"/>
      <c r="C77" s="17"/>
      <c r="D77" s="17"/>
      <c r="E77" s="17"/>
      <c r="F77" s="17"/>
      <c r="G77" s="17"/>
      <c r="H77" s="8"/>
      <c r="I77" s="5"/>
      <c r="J77" s="17"/>
      <c r="K77" s="17"/>
      <c r="L77" s="17"/>
      <c r="M77" s="17"/>
    </row>
    <row r="78" spans="1:13" ht="18" x14ac:dyDescent="0.3">
      <c r="A78" s="19"/>
      <c r="B78" s="19" t="s">
        <v>8</v>
      </c>
      <c r="C78" s="19" t="s">
        <v>9</v>
      </c>
      <c r="D78" s="20" t="str">
        <f>INDEX({"日";"一";"二";"三";"四";"五";"六"},WEEKDAY(B75,1))</f>
        <v>四</v>
      </c>
      <c r="E78" s="20" t="str">
        <f>INDEX({"日";"一";"二";"三";"四";"五";"六"},WEEKDAY(B75+1,1))</f>
        <v>五</v>
      </c>
      <c r="F78" s="20" t="str">
        <f>INDEX({"日";"一";"二";"三";"四";"五";"六"},WEEKDAY(B75+2,1))</f>
        <v>六</v>
      </c>
      <c r="G78" s="20" t="str">
        <f>INDEX({"日";"一";"二";"三";"四";"五";"六"},WEEKDAY(B75+3,1))</f>
        <v>日</v>
      </c>
      <c r="H78" s="20" t="str">
        <f>INDEX({"日";"一";"二";"三";"四";"五";"六"},WEEKDAY(B75+4,1))</f>
        <v>一</v>
      </c>
      <c r="I78" s="20" t="str">
        <f>INDEX({"日";"一";"二";"三";"四";"五";"六"},WEEKDAY(B75+5,1))</f>
        <v>二</v>
      </c>
      <c r="J78" s="20" t="str">
        <f>INDEX({"日";"一";"二";"三";"四";"五";"六"},WEEKDAY(B75+6,1))</f>
        <v>三</v>
      </c>
      <c r="K78" s="19" t="s">
        <v>10</v>
      </c>
      <c r="L78" s="19" t="s">
        <v>2</v>
      </c>
      <c r="M78" s="19" t="s">
        <v>3</v>
      </c>
    </row>
    <row r="79" spans="1:13" x14ac:dyDescent="0.3">
      <c r="A79" s="21"/>
      <c r="B79" s="22" t="s">
        <v>15</v>
      </c>
      <c r="C79" s="22"/>
      <c r="D79" s="22">
        <v>0</v>
      </c>
      <c r="E79" s="22">
        <v>0</v>
      </c>
      <c r="F79" s="22">
        <v>6.5</v>
      </c>
      <c r="G79" s="22">
        <v>8</v>
      </c>
      <c r="H79" s="22">
        <v>8</v>
      </c>
      <c r="I79" s="22">
        <v>8</v>
      </c>
      <c r="J79" s="22">
        <v>8</v>
      </c>
      <c r="K79" s="23">
        <f t="shared" ref="K79:K80" si="15">SUM(D79:J79)</f>
        <v>38.5</v>
      </c>
      <c r="L79" s="24"/>
      <c r="M79" s="23">
        <f>K79-L79</f>
        <v>38.5</v>
      </c>
    </row>
    <row r="80" spans="1:13" x14ac:dyDescent="0.3">
      <c r="A80" s="21"/>
      <c r="B80" s="22" t="s">
        <v>25</v>
      </c>
      <c r="C80" s="22"/>
      <c r="D80" s="22">
        <v>0</v>
      </c>
      <c r="E80" s="22">
        <v>0</v>
      </c>
      <c r="F80" s="22">
        <v>0</v>
      </c>
      <c r="G80" s="22">
        <v>4</v>
      </c>
      <c r="H80" s="22">
        <v>2</v>
      </c>
      <c r="I80" s="22">
        <v>4</v>
      </c>
      <c r="J80" s="22">
        <v>6</v>
      </c>
      <c r="K80" s="23">
        <f t="shared" si="15"/>
        <v>16</v>
      </c>
      <c r="L80" s="24"/>
      <c r="M80" s="23">
        <f t="shared" ref="M80:M82" si="16">K80-L80</f>
        <v>16</v>
      </c>
    </row>
    <row r="81" spans="1:13" x14ac:dyDescent="0.3">
      <c r="A81" s="21"/>
      <c r="B81" s="22" t="s">
        <v>26</v>
      </c>
      <c r="C81" s="22"/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1.5</v>
      </c>
      <c r="J81" s="22">
        <v>8</v>
      </c>
      <c r="K81" s="23">
        <f>SUM(D81:J81)</f>
        <v>9.5</v>
      </c>
      <c r="L81" s="24"/>
      <c r="M81" s="23">
        <f t="shared" si="16"/>
        <v>9.5</v>
      </c>
    </row>
    <row r="82" spans="1:13" x14ac:dyDescent="0.3">
      <c r="A82" s="21"/>
      <c r="B82" s="22"/>
      <c r="C82" s="22"/>
      <c r="D82" s="22"/>
      <c r="E82" s="22"/>
      <c r="F82" s="22"/>
      <c r="G82" s="22"/>
      <c r="H82" s="22"/>
      <c r="I82" s="22"/>
      <c r="J82" s="22"/>
      <c r="K82" s="23">
        <f>SUM(D82:J82)</f>
        <v>0</v>
      </c>
      <c r="L82" s="24"/>
      <c r="M82" s="23">
        <f t="shared" si="16"/>
        <v>0</v>
      </c>
    </row>
    <row r="83" spans="1:13" x14ac:dyDescent="0.3">
      <c r="A83" s="21"/>
      <c r="B83" s="22"/>
      <c r="C83" s="22"/>
      <c r="D83" s="22"/>
      <c r="E83" s="22"/>
      <c r="F83" s="22"/>
      <c r="G83" s="22"/>
      <c r="H83" s="22"/>
      <c r="I83" s="22"/>
      <c r="J83" s="22"/>
      <c r="K83" s="23">
        <f>SUM(D83:J83)</f>
        <v>0</v>
      </c>
      <c r="L83" s="24"/>
      <c r="M83" s="23">
        <f>K83-L83</f>
        <v>0</v>
      </c>
    </row>
    <row r="84" spans="1:13" x14ac:dyDescent="0.3">
      <c r="A84" s="21"/>
      <c r="B84" s="22"/>
      <c r="C84" s="22"/>
      <c r="D84" s="22"/>
      <c r="E84" s="22"/>
      <c r="F84" s="22"/>
      <c r="G84" s="22"/>
      <c r="H84" s="22"/>
      <c r="I84" s="22"/>
      <c r="J84" s="22"/>
      <c r="K84" s="23">
        <f>SUM(D84:J84)</f>
        <v>0</v>
      </c>
      <c r="L84" s="24"/>
      <c r="M84" s="23">
        <f>K84-L84</f>
        <v>0</v>
      </c>
    </row>
    <row r="85" spans="1:13" x14ac:dyDescent="0.3">
      <c r="A85" s="21"/>
      <c r="B85" s="22"/>
      <c r="C85" s="22"/>
      <c r="D85" s="22"/>
      <c r="E85" s="22"/>
      <c r="F85" s="22"/>
      <c r="G85" s="22"/>
      <c r="H85" s="22"/>
      <c r="I85" s="22"/>
      <c r="J85" s="22"/>
      <c r="K85" s="23">
        <f>SUM(D85:J85)</f>
        <v>0</v>
      </c>
      <c r="L85" s="24"/>
      <c r="M85" s="23">
        <f>K85-L85</f>
        <v>0</v>
      </c>
    </row>
    <row r="86" spans="1:13" x14ac:dyDescent="0.3">
      <c r="A86" s="21"/>
      <c r="B86" s="22"/>
      <c r="C86" s="22"/>
      <c r="D86" s="22"/>
      <c r="E86" s="22"/>
      <c r="F86" s="22"/>
      <c r="G86" s="22"/>
      <c r="H86" s="22"/>
      <c r="I86" s="22"/>
      <c r="J86" s="22"/>
      <c r="K86" s="23">
        <f t="shared" ref="K86:K94" si="17">SUM(D86:J86)</f>
        <v>0</v>
      </c>
      <c r="L86" s="24"/>
      <c r="M86" s="23">
        <f t="shared" ref="M86:M91" si="18">K86-L86</f>
        <v>0</v>
      </c>
    </row>
    <row r="87" spans="1:13" x14ac:dyDescent="0.3">
      <c r="A87" s="21"/>
      <c r="B87" s="22"/>
      <c r="C87" s="22"/>
      <c r="D87" s="22"/>
      <c r="E87" s="22"/>
      <c r="F87" s="22"/>
      <c r="G87" s="22"/>
      <c r="H87" s="22"/>
      <c r="I87" s="22"/>
      <c r="J87" s="22"/>
      <c r="K87" s="23">
        <f t="shared" si="17"/>
        <v>0</v>
      </c>
      <c r="L87" s="24"/>
      <c r="M87" s="23">
        <f t="shared" si="18"/>
        <v>0</v>
      </c>
    </row>
    <row r="88" spans="1:13" x14ac:dyDescent="0.3">
      <c r="A88" s="21"/>
      <c r="B88" s="22"/>
      <c r="C88" s="22"/>
      <c r="D88" s="22"/>
      <c r="E88" s="22"/>
      <c r="F88" s="22"/>
      <c r="G88" s="22"/>
      <c r="H88" s="22"/>
      <c r="I88" s="22"/>
      <c r="J88" s="22"/>
      <c r="K88" s="23">
        <f t="shared" si="17"/>
        <v>0</v>
      </c>
      <c r="L88" s="24"/>
      <c r="M88" s="23">
        <f t="shared" si="18"/>
        <v>0</v>
      </c>
    </row>
    <row r="89" spans="1:13" x14ac:dyDescent="0.3">
      <c r="A89" s="21"/>
      <c r="B89" s="22"/>
      <c r="C89" s="22"/>
      <c r="D89" s="22"/>
      <c r="E89" s="22"/>
      <c r="F89" s="22"/>
      <c r="G89" s="22"/>
      <c r="H89" s="22"/>
      <c r="I89" s="22"/>
      <c r="J89" s="22"/>
      <c r="K89" s="23">
        <f t="shared" si="17"/>
        <v>0</v>
      </c>
      <c r="L89" s="24"/>
      <c r="M89" s="23">
        <f t="shared" si="18"/>
        <v>0</v>
      </c>
    </row>
    <row r="90" spans="1:13" x14ac:dyDescent="0.3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3">
        <f t="shared" si="17"/>
        <v>0</v>
      </c>
      <c r="L90" s="24"/>
      <c r="M90" s="23">
        <f t="shared" si="18"/>
        <v>0</v>
      </c>
    </row>
    <row r="91" spans="1:13" x14ac:dyDescent="0.3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3">
        <f t="shared" si="17"/>
        <v>0</v>
      </c>
      <c r="L91" s="24"/>
      <c r="M91" s="23">
        <f t="shared" si="18"/>
        <v>0</v>
      </c>
    </row>
    <row r="92" spans="1:13" x14ac:dyDescent="0.3">
      <c r="A92" s="25" t="s">
        <v>11</v>
      </c>
      <c r="B92" s="22"/>
      <c r="C92" s="22"/>
      <c r="D92" s="22"/>
      <c r="E92" s="22"/>
      <c r="F92" s="22"/>
      <c r="G92" s="22"/>
      <c r="H92" s="22"/>
      <c r="I92" s="22"/>
      <c r="J92" s="22"/>
      <c r="K92" s="23">
        <f t="shared" si="17"/>
        <v>0</v>
      </c>
      <c r="L92" s="26"/>
      <c r="M92" s="23"/>
    </row>
    <row r="93" spans="1:13" x14ac:dyDescent="0.3">
      <c r="A93" s="25" t="s">
        <v>12</v>
      </c>
      <c r="B93" s="22"/>
      <c r="C93" s="22"/>
      <c r="D93" s="22"/>
      <c r="E93" s="22"/>
      <c r="F93" s="22"/>
      <c r="G93" s="22"/>
      <c r="H93" s="22"/>
      <c r="I93" s="22"/>
      <c r="J93" s="22"/>
      <c r="K93" s="23">
        <f t="shared" si="17"/>
        <v>0</v>
      </c>
      <c r="L93" s="26"/>
      <c r="M93" s="23"/>
    </row>
    <row r="94" spans="1:13" x14ac:dyDescent="0.3">
      <c r="A94" s="25" t="s">
        <v>13</v>
      </c>
      <c r="B94" s="22"/>
      <c r="C94" s="22"/>
      <c r="D94" s="22"/>
      <c r="E94" s="22"/>
      <c r="F94" s="22"/>
      <c r="G94" s="22"/>
      <c r="H94" s="22"/>
      <c r="I94" s="22"/>
      <c r="J94" s="22"/>
      <c r="K94" s="23">
        <f t="shared" si="17"/>
        <v>0</v>
      </c>
      <c r="L94" s="26"/>
      <c r="M94" s="23"/>
    </row>
    <row r="95" spans="1:13" x14ac:dyDescent="0.3">
      <c r="A95" s="134" t="s">
        <v>14</v>
      </c>
      <c r="B95" s="134"/>
      <c r="C95" s="27"/>
      <c r="D95" s="23">
        <f t="shared" ref="D95:J95" si="19">SUM(D79:D94)</f>
        <v>0</v>
      </c>
      <c r="E95" s="23">
        <f t="shared" si="19"/>
        <v>0</v>
      </c>
      <c r="F95" s="23">
        <f t="shared" si="19"/>
        <v>6.5</v>
      </c>
      <c r="G95" s="23">
        <f t="shared" si="19"/>
        <v>12</v>
      </c>
      <c r="H95" s="23">
        <f t="shared" si="19"/>
        <v>10</v>
      </c>
      <c r="I95" s="23">
        <f t="shared" si="19"/>
        <v>13.5</v>
      </c>
      <c r="J95" s="23">
        <f t="shared" si="19"/>
        <v>22</v>
      </c>
      <c r="K95" s="28">
        <f>SUM(K79:K94)</f>
        <v>64</v>
      </c>
      <c r="L95" s="28">
        <f>SUM(L79:L94)</f>
        <v>0</v>
      </c>
      <c r="M95" s="28">
        <f>SUM(M79:M94)</f>
        <v>64</v>
      </c>
    </row>
  </sheetData>
  <mergeCells count="6">
    <mergeCell ref="G3:G4"/>
    <mergeCell ref="H3:H4"/>
    <mergeCell ref="A49:B49"/>
    <mergeCell ref="A72:B72"/>
    <mergeCell ref="A95:B95"/>
    <mergeCell ref="A26:B26"/>
  </mergeCells>
  <phoneticPr fontId="2" type="noConversion"/>
  <dataValidations count="4">
    <dataValidation type="list" showInputMessage="1" showErrorMessage="1" sqref="B56:B68">
      <formula1>团队成员</formula1>
    </dataValidation>
    <dataValidation type="list" showInputMessage="1" showErrorMessage="1" sqref="B79:B81">
      <formula1>$A$3:$A$11</formula1>
    </dataValidation>
    <dataValidation type="list" showInputMessage="1" showErrorMessage="1" sqref="B33:B45">
      <formula1>团队成员</formula1>
    </dataValidation>
    <dataValidation type="list" allowBlank="1" showInputMessage="1" showErrorMessage="1" sqref="B10:B22">
      <formula1>团队成员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4"/>
  <sheetViews>
    <sheetView workbookViewId="0">
      <selection activeCell="J3" sqref="J3"/>
    </sheetView>
  </sheetViews>
  <sheetFormatPr defaultRowHeight="13.5" x14ac:dyDescent="0.15"/>
  <cols>
    <col min="1" max="1" width="10.5" bestFit="1" customWidth="1"/>
    <col min="3" max="3" width="21" customWidth="1"/>
    <col min="4" max="4" width="12.625" bestFit="1" customWidth="1"/>
  </cols>
  <sheetData>
    <row r="1" spans="1:21" s="32" customFormat="1" ht="26.25" customHeight="1" x14ac:dyDescent="0.15">
      <c r="A1" s="136" t="s">
        <v>49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8"/>
    </row>
    <row r="2" spans="1:21" s="33" customFormat="1" ht="24" customHeight="1" x14ac:dyDescent="0.15">
      <c r="A2" s="63"/>
      <c r="B2" s="139" t="s">
        <v>50</v>
      </c>
      <c r="C2" s="139"/>
      <c r="D2" s="63" t="s">
        <v>51</v>
      </c>
      <c r="E2" s="140" t="s">
        <v>52</v>
      </c>
      <c r="F2" s="141"/>
      <c r="G2" s="141"/>
      <c r="H2" s="141"/>
      <c r="I2" s="141"/>
      <c r="J2" s="141"/>
      <c r="K2" s="141"/>
      <c r="L2" s="142"/>
      <c r="M2" s="140" t="s">
        <v>53</v>
      </c>
      <c r="N2" s="141"/>
      <c r="O2" s="141"/>
      <c r="P2" s="141"/>
      <c r="Q2" s="141"/>
      <c r="R2" s="141"/>
      <c r="S2" s="143" t="s">
        <v>54</v>
      </c>
      <c r="T2" s="143" t="s">
        <v>55</v>
      </c>
    </row>
    <row r="3" spans="1:21" s="35" customFormat="1" ht="36.75" customHeight="1" x14ac:dyDescent="0.15">
      <c r="A3" s="64" t="s">
        <v>56</v>
      </c>
      <c r="B3" s="64" t="s">
        <v>57</v>
      </c>
      <c r="C3" s="64" t="s">
        <v>58</v>
      </c>
      <c r="D3" s="65" t="s">
        <v>59</v>
      </c>
      <c r="E3" s="66" t="s">
        <v>60</v>
      </c>
      <c r="F3" s="66" t="s">
        <v>61</v>
      </c>
      <c r="G3" s="66" t="s">
        <v>62</v>
      </c>
      <c r="H3" s="66" t="s">
        <v>63</v>
      </c>
      <c r="I3" s="66"/>
      <c r="J3" s="66"/>
      <c r="K3" s="66"/>
      <c r="L3" s="66"/>
      <c r="M3" s="66" t="s">
        <v>64</v>
      </c>
      <c r="N3" s="66" t="s">
        <v>65</v>
      </c>
      <c r="O3" s="66" t="s">
        <v>66</v>
      </c>
      <c r="P3" s="66" t="s">
        <v>67</v>
      </c>
      <c r="Q3" s="66"/>
      <c r="R3" s="66"/>
      <c r="S3" s="144"/>
      <c r="T3" s="144"/>
      <c r="U3" s="34"/>
    </row>
    <row r="4" spans="1:21" s="32" customFormat="1" ht="20.100000000000001" customHeight="1" x14ac:dyDescent="0.15">
      <c r="A4" s="67">
        <f>SUM(B4)</f>
        <v>24</v>
      </c>
      <c r="B4" s="67">
        <f>SUM(D4:R4)</f>
        <v>24</v>
      </c>
      <c r="C4" s="68" t="s">
        <v>68</v>
      </c>
      <c r="D4" s="69">
        <v>0</v>
      </c>
      <c r="E4" s="69">
        <v>7</v>
      </c>
      <c r="F4" s="69">
        <v>3</v>
      </c>
      <c r="G4" s="69">
        <v>0</v>
      </c>
      <c r="H4" s="69"/>
      <c r="I4" s="69"/>
      <c r="J4" s="69"/>
      <c r="K4" s="69"/>
      <c r="L4" s="69"/>
      <c r="M4" s="69">
        <v>5</v>
      </c>
      <c r="N4" s="69">
        <v>0</v>
      </c>
      <c r="O4" s="69">
        <v>9</v>
      </c>
      <c r="P4" s="69">
        <v>0</v>
      </c>
      <c r="Q4" s="69"/>
      <c r="R4" s="69"/>
      <c r="S4" s="70" t="s">
        <v>32</v>
      </c>
      <c r="T4" s="59"/>
      <c r="U4" s="36"/>
    </row>
    <row r="5" spans="1:21" s="32" customFormat="1" ht="20.100000000000001" customHeight="1" x14ac:dyDescent="0.15">
      <c r="A5" s="67">
        <f t="shared" ref="A5:A6" si="0">A4+B5</f>
        <v>51.5</v>
      </c>
      <c r="B5" s="67">
        <f>SUM(D5:R5)</f>
        <v>27.5</v>
      </c>
      <c r="C5" s="68" t="s">
        <v>69</v>
      </c>
      <c r="D5" s="69">
        <v>0</v>
      </c>
      <c r="E5" s="69">
        <v>5</v>
      </c>
      <c r="F5" s="69">
        <v>5</v>
      </c>
      <c r="G5" s="69">
        <v>5</v>
      </c>
      <c r="H5" s="69"/>
      <c r="I5" s="69"/>
      <c r="J5" s="69"/>
      <c r="K5" s="69"/>
      <c r="L5" s="69"/>
      <c r="M5" s="69">
        <v>3.5</v>
      </c>
      <c r="N5" s="69">
        <v>0</v>
      </c>
      <c r="O5" s="69">
        <v>5</v>
      </c>
      <c r="P5" s="69">
        <v>4</v>
      </c>
      <c r="Q5" s="69"/>
      <c r="R5" s="69"/>
      <c r="S5" s="70" t="s">
        <v>70</v>
      </c>
      <c r="T5" s="59"/>
      <c r="U5" s="36"/>
    </row>
    <row r="6" spans="1:21" s="32" customFormat="1" ht="20.100000000000001" customHeight="1" x14ac:dyDescent="0.15">
      <c r="A6" s="67">
        <f t="shared" si="0"/>
        <v>80</v>
      </c>
      <c r="B6" s="67">
        <f>SUM(D6:R6)</f>
        <v>28.5</v>
      </c>
      <c r="C6" s="68" t="s">
        <v>33</v>
      </c>
      <c r="D6" s="69">
        <v>0</v>
      </c>
      <c r="E6" s="59">
        <v>5</v>
      </c>
      <c r="F6" s="59">
        <v>5</v>
      </c>
      <c r="G6" s="59">
        <v>5</v>
      </c>
      <c r="H6" s="59">
        <v>2</v>
      </c>
      <c r="I6" s="59"/>
      <c r="J6" s="59"/>
      <c r="K6" s="59"/>
      <c r="L6" s="59"/>
      <c r="M6" s="59">
        <v>1.5</v>
      </c>
      <c r="N6" s="59">
        <v>0</v>
      </c>
      <c r="O6" s="59">
        <v>5</v>
      </c>
      <c r="P6" s="59">
        <v>5</v>
      </c>
      <c r="Q6" s="59"/>
      <c r="R6" s="59"/>
      <c r="S6" s="70" t="s">
        <v>70</v>
      </c>
      <c r="T6" s="59"/>
      <c r="U6" s="36"/>
    </row>
    <row r="7" spans="1:21" s="32" customFormat="1" ht="20.100000000000001" customHeight="1" x14ac:dyDescent="0.15">
      <c r="A7" s="67"/>
      <c r="B7" s="67"/>
      <c r="C7" s="68"/>
      <c r="D7" s="6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70" t="s">
        <v>70</v>
      </c>
      <c r="T7" s="59"/>
      <c r="U7" s="36"/>
    </row>
    <row r="8" spans="1:21" s="32" customFormat="1" ht="20.100000000000001" customHeight="1" x14ac:dyDescent="0.15">
      <c r="A8" s="67"/>
      <c r="B8" s="67"/>
      <c r="C8" s="68"/>
      <c r="D8" s="69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2" t="s">
        <v>70</v>
      </c>
      <c r="T8" s="59"/>
      <c r="U8" s="36"/>
    </row>
    <row r="9" spans="1:21" s="32" customFormat="1" ht="20.100000000000001" customHeight="1" x14ac:dyDescent="0.15">
      <c r="A9" s="67"/>
      <c r="B9" s="67"/>
      <c r="C9" s="68"/>
      <c r="D9" s="69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2" t="s">
        <v>70</v>
      </c>
      <c r="T9" s="59"/>
      <c r="U9" s="36"/>
    </row>
    <row r="10" spans="1:21" s="32" customFormat="1" ht="20.100000000000001" customHeight="1" x14ac:dyDescent="0.15">
      <c r="A10" s="67"/>
      <c r="B10" s="67"/>
      <c r="C10" s="68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73"/>
      <c r="P10" s="73"/>
      <c r="Q10" s="73"/>
      <c r="R10" s="69"/>
      <c r="S10" s="72" t="s">
        <v>70</v>
      </c>
      <c r="T10" s="59"/>
      <c r="U10" s="36"/>
    </row>
    <row r="11" spans="1:21" s="32" customFormat="1" ht="20.100000000000001" customHeight="1" x14ac:dyDescent="0.15">
      <c r="A11" s="67"/>
      <c r="B11" s="67"/>
      <c r="C11" s="68"/>
      <c r="D11" s="69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2" t="s">
        <v>70</v>
      </c>
      <c r="T11" s="59"/>
      <c r="U11" s="36"/>
    </row>
    <row r="12" spans="1:21" s="32" customFormat="1" ht="20.100000000000001" customHeight="1" x14ac:dyDescent="0.15">
      <c r="A12" s="67"/>
      <c r="B12" s="67"/>
      <c r="C12" s="68"/>
      <c r="D12" s="69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2" t="s">
        <v>70</v>
      </c>
      <c r="T12" s="59"/>
      <c r="U12" s="36"/>
    </row>
    <row r="13" spans="1:21" s="32" customFormat="1" ht="20.100000000000001" customHeight="1" x14ac:dyDescent="0.15">
      <c r="A13" s="67"/>
      <c r="B13" s="67"/>
      <c r="C13" s="68"/>
      <c r="D13" s="69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2"/>
      <c r="T13" s="59"/>
      <c r="U13" s="37"/>
    </row>
    <row r="14" spans="1:21" s="32" customFormat="1" ht="20.100000000000001" customHeight="1" x14ac:dyDescent="0.15">
      <c r="A14" s="67"/>
      <c r="B14" s="67"/>
      <c r="C14" s="68"/>
      <c r="D14" s="69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2"/>
      <c r="T14" s="59"/>
      <c r="U14" s="37"/>
    </row>
    <row r="15" spans="1:21" s="32" customFormat="1" ht="20.100000000000001" customHeight="1" x14ac:dyDescent="0.15">
      <c r="A15" s="67" t="s">
        <v>74</v>
      </c>
      <c r="B15" s="67">
        <f>SUM(B4:B14)</f>
        <v>80</v>
      </c>
      <c r="C15" s="68"/>
      <c r="D15" s="69">
        <f>SUM(D3:D14)</f>
        <v>0</v>
      </c>
      <c r="E15" s="69">
        <f t="shared" ref="E15:R15" si="1">SUM(E3:E14)</f>
        <v>17</v>
      </c>
      <c r="F15" s="69">
        <f t="shared" si="1"/>
        <v>13</v>
      </c>
      <c r="G15" s="69">
        <f t="shared" si="1"/>
        <v>10</v>
      </c>
      <c r="H15" s="69">
        <f t="shared" si="1"/>
        <v>2</v>
      </c>
      <c r="I15" s="69">
        <f t="shared" si="1"/>
        <v>0</v>
      </c>
      <c r="J15" s="69">
        <f t="shared" si="1"/>
        <v>0</v>
      </c>
      <c r="K15" s="69">
        <f t="shared" si="1"/>
        <v>0</v>
      </c>
      <c r="L15" s="69">
        <f t="shared" si="1"/>
        <v>0</v>
      </c>
      <c r="M15" s="69">
        <f t="shared" si="1"/>
        <v>10</v>
      </c>
      <c r="N15" s="69">
        <f t="shared" si="1"/>
        <v>0</v>
      </c>
      <c r="O15" s="69">
        <f t="shared" si="1"/>
        <v>19</v>
      </c>
      <c r="P15" s="69">
        <f t="shared" si="1"/>
        <v>9</v>
      </c>
      <c r="Q15" s="69">
        <f t="shared" si="1"/>
        <v>0</v>
      </c>
      <c r="R15" s="69">
        <f t="shared" si="1"/>
        <v>0</v>
      </c>
      <c r="S15" s="72"/>
      <c r="T15" s="59"/>
      <c r="U15" s="37"/>
    </row>
    <row r="16" spans="1:21" s="32" customFormat="1" ht="20.100000000000001" customHeight="1" x14ac:dyDescent="0.15">
      <c r="A16" s="78" t="s">
        <v>75</v>
      </c>
      <c r="B16" s="78"/>
      <c r="C16" s="79"/>
      <c r="D16" s="81">
        <f>D15/$B$15</f>
        <v>0</v>
      </c>
      <c r="E16" s="81">
        <f t="shared" ref="E16:R16" si="2">E15/$B$15</f>
        <v>0.21249999999999999</v>
      </c>
      <c r="F16" s="81">
        <f t="shared" si="2"/>
        <v>0.16250000000000001</v>
      </c>
      <c r="G16" s="81">
        <f t="shared" si="2"/>
        <v>0.125</v>
      </c>
      <c r="H16" s="81">
        <f t="shared" si="2"/>
        <v>2.5000000000000001E-2</v>
      </c>
      <c r="I16" s="81">
        <f t="shared" si="2"/>
        <v>0</v>
      </c>
      <c r="J16" s="81">
        <f t="shared" si="2"/>
        <v>0</v>
      </c>
      <c r="K16" s="81">
        <f t="shared" si="2"/>
        <v>0</v>
      </c>
      <c r="L16" s="81">
        <f t="shared" si="2"/>
        <v>0</v>
      </c>
      <c r="M16" s="81">
        <f t="shared" si="2"/>
        <v>0.125</v>
      </c>
      <c r="N16" s="81">
        <f t="shared" si="2"/>
        <v>0</v>
      </c>
      <c r="O16" s="81">
        <f t="shared" si="2"/>
        <v>0.23749999999999999</v>
      </c>
      <c r="P16" s="81">
        <f t="shared" si="2"/>
        <v>0.1125</v>
      </c>
      <c r="Q16" s="81">
        <f t="shared" si="2"/>
        <v>0</v>
      </c>
      <c r="R16" s="81">
        <f t="shared" si="2"/>
        <v>0</v>
      </c>
      <c r="S16" s="39"/>
      <c r="T16" s="40"/>
      <c r="U16" s="37"/>
    </row>
    <row r="17" spans="1:21" s="32" customFormat="1" ht="20.100000000000001" customHeight="1" x14ac:dyDescent="0.15">
      <c r="A17" s="78" t="s">
        <v>76</v>
      </c>
      <c r="B17" s="78">
        <v>0</v>
      </c>
      <c r="C17" s="79"/>
      <c r="D17" s="82">
        <f>D16*$B$17</f>
        <v>0</v>
      </c>
      <c r="E17" s="82">
        <f t="shared" ref="E17:R17" si="3">E16*$B$17</f>
        <v>0</v>
      </c>
      <c r="F17" s="82">
        <f t="shared" si="3"/>
        <v>0</v>
      </c>
      <c r="G17" s="82">
        <f t="shared" si="3"/>
        <v>0</v>
      </c>
      <c r="H17" s="82">
        <f t="shared" si="3"/>
        <v>0</v>
      </c>
      <c r="I17" s="82">
        <f t="shared" si="3"/>
        <v>0</v>
      </c>
      <c r="J17" s="82">
        <f t="shared" si="3"/>
        <v>0</v>
      </c>
      <c r="K17" s="82">
        <f t="shared" si="3"/>
        <v>0</v>
      </c>
      <c r="L17" s="82">
        <f t="shared" si="3"/>
        <v>0</v>
      </c>
      <c r="M17" s="82">
        <f t="shared" si="3"/>
        <v>0</v>
      </c>
      <c r="N17" s="82">
        <f t="shared" si="3"/>
        <v>0</v>
      </c>
      <c r="O17" s="82">
        <f t="shared" si="3"/>
        <v>0</v>
      </c>
      <c r="P17" s="82">
        <f t="shared" si="3"/>
        <v>0</v>
      </c>
      <c r="Q17" s="82">
        <f t="shared" si="3"/>
        <v>0</v>
      </c>
      <c r="R17" s="82">
        <f t="shared" si="3"/>
        <v>0</v>
      </c>
      <c r="S17" s="39"/>
      <c r="T17" s="40"/>
      <c r="U17" s="37"/>
    </row>
    <row r="18" spans="1:21" s="32" customFormat="1" ht="20.100000000000001" customHeight="1" x14ac:dyDescent="0.15">
      <c r="A18" s="78"/>
      <c r="B18" s="78"/>
      <c r="C18" s="79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39"/>
      <c r="T18" s="40"/>
      <c r="U18" s="37"/>
    </row>
    <row r="19" spans="1:21" s="32" customFormat="1" ht="20.100000000000001" customHeight="1" x14ac:dyDescent="0.15">
      <c r="A19" s="145" t="s">
        <v>73</v>
      </c>
      <c r="B19" s="145"/>
      <c r="C19" s="77">
        <f>SUM(B4:B14)*400/10000</f>
        <v>3.2</v>
      </c>
      <c r="D19" s="76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9"/>
      <c r="T19" s="40"/>
    </row>
    <row r="20" spans="1:21" s="32" customFormat="1" ht="16.5" x14ac:dyDescent="0.15">
      <c r="A20" s="41" t="s">
        <v>34</v>
      </c>
      <c r="B20" s="42"/>
      <c r="C20" s="43"/>
      <c r="D20" s="43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5"/>
      <c r="T20" s="44"/>
    </row>
    <row r="21" spans="1:21" s="32" customFormat="1" x14ac:dyDescent="0.15">
      <c r="A21" s="42"/>
      <c r="B21" s="42"/>
      <c r="C21" s="46"/>
      <c r="D21" s="46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5"/>
      <c r="T21" s="44"/>
    </row>
    <row r="22" spans="1:21" s="32" customFormat="1" x14ac:dyDescent="0.15">
      <c r="A22" s="42"/>
      <c r="B22" s="42"/>
      <c r="C22" s="46"/>
      <c r="D22" s="46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5"/>
      <c r="T22" s="44"/>
    </row>
    <row r="23" spans="1:21" s="32" customFormat="1" ht="16.5" x14ac:dyDescent="0.15">
      <c r="A23" s="146" t="s">
        <v>35</v>
      </c>
      <c r="B23" s="146"/>
      <c r="C23" s="74" t="s">
        <v>36</v>
      </c>
      <c r="D23" s="47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5"/>
      <c r="T23" s="44"/>
    </row>
    <row r="24" spans="1:21" s="32" customFormat="1" ht="16.5" x14ac:dyDescent="0.15">
      <c r="A24" s="146" t="s">
        <v>37</v>
      </c>
      <c r="B24" s="146"/>
      <c r="C24" s="75"/>
      <c r="D24" s="47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5"/>
      <c r="T24" s="44"/>
    </row>
    <row r="25" spans="1:21" s="32" customFormat="1" ht="16.5" x14ac:dyDescent="0.15">
      <c r="A25" s="146" t="s">
        <v>38</v>
      </c>
      <c r="B25" s="146"/>
      <c r="C25" s="75"/>
      <c r="D25" s="47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5"/>
      <c r="T25" s="44"/>
    </row>
    <row r="26" spans="1:21" s="32" customFormat="1" ht="16.5" x14ac:dyDescent="0.15">
      <c r="A26" s="146" t="s">
        <v>39</v>
      </c>
      <c r="B26" s="146"/>
      <c r="C26" s="75"/>
      <c r="D26" s="47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5"/>
      <c r="T26" s="44"/>
    </row>
    <row r="27" spans="1:21" s="32" customFormat="1" x14ac:dyDescent="0.15">
      <c r="A27" s="48"/>
      <c r="B27" s="48"/>
      <c r="C27" s="46"/>
      <c r="D27" s="46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5"/>
      <c r="T27" s="44"/>
    </row>
    <row r="28" spans="1:21" s="32" customFormat="1" x14ac:dyDescent="0.15">
      <c r="A28" s="42"/>
      <c r="B28" s="42"/>
      <c r="C28" s="49"/>
      <c r="D28" s="49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5"/>
      <c r="T28" s="44"/>
    </row>
    <row r="29" spans="1:21" s="32" customFormat="1" ht="14.25" thickBot="1" x14ac:dyDescent="0.2">
      <c r="A29" s="42"/>
      <c r="B29" s="42"/>
      <c r="C29" s="49"/>
      <c r="D29" s="49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5"/>
      <c r="T29" s="44"/>
    </row>
    <row r="30" spans="1:21" s="32" customFormat="1" ht="35.1" customHeight="1" thickBot="1" x14ac:dyDescent="0.2">
      <c r="A30" s="50" t="s">
        <v>40</v>
      </c>
      <c r="B30" s="50" t="s">
        <v>41</v>
      </c>
      <c r="C30" s="50" t="s">
        <v>42</v>
      </c>
      <c r="D30" s="50" t="s">
        <v>43</v>
      </c>
      <c r="E30" s="50" t="s">
        <v>44</v>
      </c>
      <c r="F30" s="51" t="s">
        <v>45</v>
      </c>
      <c r="G30" s="135" t="s">
        <v>46</v>
      </c>
      <c r="H30" s="135"/>
      <c r="I30" s="135"/>
      <c r="J30" s="135"/>
      <c r="K30" s="135"/>
      <c r="L30" s="135"/>
      <c r="M30" s="135"/>
      <c r="N30" s="44"/>
      <c r="O30" s="44"/>
      <c r="P30" s="44"/>
      <c r="Q30" s="44"/>
      <c r="R30" s="44"/>
      <c r="S30" s="45"/>
      <c r="T30" s="44"/>
    </row>
    <row r="31" spans="1:21" s="32" customFormat="1" ht="16.5" x14ac:dyDescent="0.15">
      <c r="A31" s="147" t="s">
        <v>47</v>
      </c>
      <c r="B31" s="149" t="s">
        <v>48</v>
      </c>
      <c r="C31" s="149">
        <f>SUM(F31:F37)</f>
        <v>0</v>
      </c>
      <c r="D31" s="52"/>
      <c r="E31" s="53"/>
      <c r="F31" s="53"/>
      <c r="G31" s="150"/>
      <c r="H31" s="150"/>
      <c r="I31" s="150"/>
      <c r="J31" s="150"/>
      <c r="K31" s="150"/>
      <c r="L31" s="150"/>
      <c r="M31" s="150"/>
      <c r="S31" s="54"/>
    </row>
    <row r="32" spans="1:21" s="32" customFormat="1" ht="16.5" x14ac:dyDescent="0.15">
      <c r="A32" s="148"/>
      <c r="B32" s="149"/>
      <c r="C32" s="149"/>
      <c r="D32" s="57"/>
      <c r="E32" s="59"/>
      <c r="F32" s="59"/>
      <c r="G32" s="151"/>
      <c r="H32" s="151"/>
      <c r="I32" s="151"/>
      <c r="J32" s="151"/>
      <c r="K32" s="151"/>
      <c r="L32" s="151"/>
      <c r="M32" s="151"/>
      <c r="N32" s="44"/>
      <c r="O32" s="44"/>
      <c r="P32" s="44"/>
      <c r="Q32" s="44"/>
      <c r="R32" s="44"/>
      <c r="S32" s="45"/>
      <c r="T32" s="44"/>
    </row>
    <row r="33" spans="1:19" s="32" customFormat="1" ht="16.5" x14ac:dyDescent="0.15">
      <c r="A33" s="148"/>
      <c r="B33" s="149"/>
      <c r="C33" s="149"/>
      <c r="D33" s="57"/>
      <c r="E33" s="59"/>
      <c r="F33" s="59"/>
      <c r="G33" s="151"/>
      <c r="H33" s="151"/>
      <c r="I33" s="151"/>
      <c r="J33" s="151"/>
      <c r="K33" s="151"/>
      <c r="L33" s="151"/>
      <c r="M33" s="151"/>
      <c r="S33" s="54"/>
    </row>
    <row r="34" spans="1:19" s="32" customFormat="1" ht="16.5" x14ac:dyDescent="0.15">
      <c r="A34" s="148"/>
      <c r="B34" s="149"/>
      <c r="C34" s="149"/>
      <c r="D34" s="57"/>
      <c r="E34" s="59"/>
      <c r="F34" s="59"/>
      <c r="G34" s="151"/>
      <c r="H34" s="151"/>
      <c r="I34" s="151"/>
      <c r="J34" s="151"/>
      <c r="K34" s="151"/>
      <c r="L34" s="151"/>
      <c r="M34" s="151"/>
      <c r="S34" s="54"/>
    </row>
    <row r="35" spans="1:19" s="32" customFormat="1" ht="16.5" x14ac:dyDescent="0.15">
      <c r="A35" s="148"/>
      <c r="B35" s="149"/>
      <c r="C35" s="149"/>
      <c r="D35" s="57"/>
      <c r="E35" s="56"/>
      <c r="F35" s="56"/>
      <c r="G35" s="151"/>
      <c r="H35" s="151"/>
      <c r="I35" s="151"/>
      <c r="J35" s="151"/>
      <c r="K35" s="151"/>
      <c r="L35" s="151"/>
      <c r="M35" s="151"/>
      <c r="S35" s="54"/>
    </row>
    <row r="36" spans="1:19" s="32" customFormat="1" ht="16.5" x14ac:dyDescent="0.15">
      <c r="A36" s="148"/>
      <c r="B36" s="149"/>
      <c r="C36" s="149"/>
      <c r="D36" s="57"/>
      <c r="E36" s="56"/>
      <c r="F36" s="56"/>
      <c r="G36" s="151"/>
      <c r="H36" s="151"/>
      <c r="I36" s="151"/>
      <c r="J36" s="151"/>
      <c r="K36" s="151"/>
      <c r="L36" s="151"/>
      <c r="M36" s="151"/>
      <c r="S36" s="54"/>
    </row>
    <row r="37" spans="1:19" s="32" customFormat="1" ht="17.25" thickBot="1" x14ac:dyDescent="0.2">
      <c r="A37" s="148"/>
      <c r="B37" s="149"/>
      <c r="C37" s="149"/>
      <c r="D37" s="55"/>
      <c r="E37" s="56"/>
      <c r="F37" s="56"/>
      <c r="G37" s="152"/>
      <c r="H37" s="152"/>
      <c r="I37" s="152"/>
      <c r="J37" s="152"/>
      <c r="K37" s="152"/>
      <c r="L37" s="152"/>
      <c r="M37" s="152"/>
      <c r="S37" s="54"/>
    </row>
    <row r="38" spans="1:19" s="32" customFormat="1" ht="16.5" x14ac:dyDescent="0.15">
      <c r="A38" s="153" t="s">
        <v>71</v>
      </c>
      <c r="B38" s="156"/>
      <c r="C38" s="156">
        <f>SUM(F38:F40)</f>
        <v>0</v>
      </c>
      <c r="D38" s="57"/>
      <c r="E38" s="58"/>
      <c r="F38" s="58"/>
      <c r="G38" s="158"/>
      <c r="H38" s="158"/>
      <c r="I38" s="158"/>
      <c r="J38" s="158"/>
      <c r="K38" s="158"/>
      <c r="L38" s="158"/>
      <c r="M38" s="158"/>
      <c r="S38" s="54"/>
    </row>
    <row r="39" spans="1:19" s="32" customFormat="1" ht="16.5" x14ac:dyDescent="0.15">
      <c r="A39" s="154"/>
      <c r="B39" s="149"/>
      <c r="C39" s="149"/>
      <c r="D39" s="57"/>
      <c r="E39" s="59"/>
      <c r="F39" s="59"/>
      <c r="G39" s="151"/>
      <c r="H39" s="151"/>
      <c r="I39" s="151"/>
      <c r="J39" s="151"/>
      <c r="K39" s="151"/>
      <c r="L39" s="151"/>
      <c r="M39" s="151"/>
      <c r="S39" s="54"/>
    </row>
    <row r="40" spans="1:19" s="32" customFormat="1" ht="17.25" thickBot="1" x14ac:dyDescent="0.2">
      <c r="A40" s="155"/>
      <c r="B40" s="157"/>
      <c r="C40" s="157"/>
      <c r="D40" s="57"/>
      <c r="E40" s="60"/>
      <c r="F40" s="60"/>
      <c r="G40" s="159"/>
      <c r="H40" s="159"/>
      <c r="I40" s="159"/>
      <c r="J40" s="159"/>
      <c r="K40" s="159"/>
      <c r="L40" s="159"/>
      <c r="M40" s="159"/>
      <c r="S40" s="54"/>
    </row>
    <row r="41" spans="1:19" s="32" customFormat="1" ht="16.5" x14ac:dyDescent="0.15">
      <c r="A41" s="160" t="s">
        <v>72</v>
      </c>
      <c r="B41" s="156"/>
      <c r="C41" s="156">
        <f>SUM(F41:F43)</f>
        <v>0</v>
      </c>
      <c r="D41" s="61"/>
      <c r="E41" s="58"/>
      <c r="F41" s="58"/>
      <c r="G41" s="150"/>
      <c r="H41" s="150"/>
      <c r="I41" s="150"/>
      <c r="J41" s="150"/>
      <c r="K41" s="150"/>
      <c r="L41" s="150"/>
      <c r="M41" s="150"/>
      <c r="S41" s="54"/>
    </row>
    <row r="42" spans="1:19" s="32" customFormat="1" ht="16.5" x14ac:dyDescent="0.15">
      <c r="A42" s="148"/>
      <c r="B42" s="149"/>
      <c r="C42" s="149"/>
      <c r="D42" s="56"/>
      <c r="E42" s="59"/>
      <c r="F42" s="59"/>
      <c r="G42" s="151"/>
      <c r="H42" s="151"/>
      <c r="I42" s="151"/>
      <c r="J42" s="151"/>
      <c r="K42" s="151"/>
      <c r="L42" s="151"/>
      <c r="M42" s="151"/>
      <c r="S42" s="54"/>
    </row>
    <row r="43" spans="1:19" s="32" customFormat="1" ht="17.25" thickBot="1" x14ac:dyDescent="0.2">
      <c r="A43" s="161"/>
      <c r="B43" s="157"/>
      <c r="C43" s="157"/>
      <c r="D43" s="60"/>
      <c r="E43" s="60"/>
      <c r="F43" s="60"/>
      <c r="G43" s="159"/>
      <c r="H43" s="159"/>
      <c r="I43" s="159"/>
      <c r="J43" s="159"/>
      <c r="K43" s="159"/>
      <c r="L43" s="159"/>
      <c r="M43" s="159"/>
      <c r="S43" s="54"/>
    </row>
    <row r="44" spans="1:19" s="32" customFormat="1" x14ac:dyDescent="0.15">
      <c r="A44" s="62"/>
      <c r="B44" s="62"/>
      <c r="S44" s="54"/>
    </row>
  </sheetData>
  <mergeCells count="34">
    <mergeCell ref="A41:A43"/>
    <mergeCell ref="B41:B43"/>
    <mergeCell ref="C41:C43"/>
    <mergeCell ref="G41:M41"/>
    <mergeCell ref="G42:M42"/>
    <mergeCell ref="G43:M43"/>
    <mergeCell ref="A38:A40"/>
    <mergeCell ref="B38:B40"/>
    <mergeCell ref="C38:C40"/>
    <mergeCell ref="G38:M38"/>
    <mergeCell ref="G39:M39"/>
    <mergeCell ref="G40:M40"/>
    <mergeCell ref="A31:A37"/>
    <mergeCell ref="B31:B37"/>
    <mergeCell ref="C31:C37"/>
    <mergeCell ref="G31:M31"/>
    <mergeCell ref="G32:M32"/>
    <mergeCell ref="G33:M33"/>
    <mergeCell ref="G34:M34"/>
    <mergeCell ref="G35:M35"/>
    <mergeCell ref="G36:M36"/>
    <mergeCell ref="G37:M37"/>
    <mergeCell ref="G30:M30"/>
    <mergeCell ref="A1:T1"/>
    <mergeCell ref="B2:C2"/>
    <mergeCell ref="E2:L2"/>
    <mergeCell ref="M2:R2"/>
    <mergeCell ref="S2:S3"/>
    <mergeCell ref="T2:T3"/>
    <mergeCell ref="A19:B19"/>
    <mergeCell ref="A23:B23"/>
    <mergeCell ref="A24:B24"/>
    <mergeCell ref="A25:B25"/>
    <mergeCell ref="A26:B26"/>
  </mergeCells>
  <phoneticPr fontId="2" type="noConversion"/>
  <dataValidations count="1">
    <dataValidation type="list" showInputMessage="1" showErrorMessage="1" sqref="D3:R3">
      <formula1>团队成员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workbookViewId="0">
      <selection activeCell="F5" sqref="F5"/>
    </sheetView>
  </sheetViews>
  <sheetFormatPr defaultRowHeight="13.5" x14ac:dyDescent="0.15"/>
  <cols>
    <col min="3" max="3" width="17.625" customWidth="1"/>
    <col min="4" max="7" width="11.875" customWidth="1"/>
  </cols>
  <sheetData>
    <row r="2" spans="1:7" x14ac:dyDescent="0.15">
      <c r="A2" s="118" t="s">
        <v>16</v>
      </c>
      <c r="B2" s="118" t="s">
        <v>77</v>
      </c>
      <c r="C2" s="118" t="s">
        <v>101</v>
      </c>
      <c r="D2" s="118" t="s">
        <v>100</v>
      </c>
      <c r="E2" s="118" t="s">
        <v>162</v>
      </c>
      <c r="F2" s="118" t="s">
        <v>152</v>
      </c>
      <c r="G2" s="118" t="s">
        <v>172</v>
      </c>
    </row>
    <row r="3" spans="1:7" x14ac:dyDescent="0.15">
      <c r="A3" s="83" t="s">
        <v>84</v>
      </c>
      <c r="B3" s="54" t="s">
        <v>159</v>
      </c>
      <c r="C3" s="119" t="s">
        <v>92</v>
      </c>
      <c r="D3" s="120" t="s">
        <v>94</v>
      </c>
      <c r="E3" s="121" t="s">
        <v>166</v>
      </c>
      <c r="F3" s="121" t="s">
        <v>170</v>
      </c>
      <c r="G3" s="121" t="s">
        <v>173</v>
      </c>
    </row>
    <row r="4" spans="1:7" x14ac:dyDescent="0.15">
      <c r="A4" s="83" t="s">
        <v>17</v>
      </c>
      <c r="B4" s="83" t="s">
        <v>83</v>
      </c>
      <c r="C4" s="122" t="s">
        <v>108</v>
      </c>
      <c r="D4" s="120" t="s">
        <v>96</v>
      </c>
      <c r="E4" s="123" t="s">
        <v>163</v>
      </c>
      <c r="F4" s="124">
        <v>0.1</v>
      </c>
      <c r="G4" s="124" t="s">
        <v>175</v>
      </c>
    </row>
    <row r="5" spans="1:7" x14ac:dyDescent="0.15">
      <c r="A5" s="83" t="s">
        <v>18</v>
      </c>
      <c r="B5" s="83" t="s">
        <v>79</v>
      </c>
      <c r="C5" s="122" t="s">
        <v>102</v>
      </c>
      <c r="D5" s="120" t="s">
        <v>99</v>
      </c>
      <c r="E5" s="123" t="s">
        <v>164</v>
      </c>
      <c r="F5" s="124">
        <v>0.2</v>
      </c>
      <c r="G5" s="124" t="s">
        <v>177</v>
      </c>
    </row>
    <row r="6" spans="1:7" x14ac:dyDescent="0.15">
      <c r="A6" s="83" t="s">
        <v>19</v>
      </c>
      <c r="B6" s="83" t="s">
        <v>81</v>
      </c>
      <c r="C6" s="122" t="s">
        <v>103</v>
      </c>
      <c r="D6" s="120" t="s">
        <v>97</v>
      </c>
      <c r="E6" s="123" t="s">
        <v>165</v>
      </c>
      <c r="F6" s="124">
        <v>0.3</v>
      </c>
      <c r="G6" s="124" t="s">
        <v>178</v>
      </c>
    </row>
    <row r="7" spans="1:7" x14ac:dyDescent="0.15">
      <c r="A7" s="83" t="s">
        <v>20</v>
      </c>
      <c r="B7" s="83"/>
      <c r="C7" s="122" t="s">
        <v>104</v>
      </c>
      <c r="D7" s="121"/>
      <c r="E7" s="121"/>
      <c r="F7" s="125">
        <v>0.4</v>
      </c>
      <c r="G7" s="124" t="s">
        <v>179</v>
      </c>
    </row>
    <row r="8" spans="1:7" x14ac:dyDescent="0.15">
      <c r="A8" s="83" t="s">
        <v>21</v>
      </c>
      <c r="B8" s="83"/>
      <c r="C8" s="122" t="s">
        <v>105</v>
      </c>
      <c r="D8" s="121"/>
      <c r="E8" s="121"/>
      <c r="F8" s="125">
        <v>0.5</v>
      </c>
      <c r="G8" s="125"/>
    </row>
    <row r="9" spans="1:7" x14ac:dyDescent="0.15">
      <c r="A9" s="83" t="s">
        <v>22</v>
      </c>
      <c r="B9" s="83"/>
      <c r="C9" s="122" t="s">
        <v>107</v>
      </c>
      <c r="D9" s="121"/>
      <c r="E9" s="121"/>
      <c r="F9" s="125">
        <v>0.6</v>
      </c>
      <c r="G9" s="125"/>
    </row>
    <row r="10" spans="1:7" x14ac:dyDescent="0.15">
      <c r="A10" s="83" t="s">
        <v>23</v>
      </c>
      <c r="B10" s="83"/>
      <c r="C10" s="122" t="s">
        <v>106</v>
      </c>
      <c r="D10" s="121"/>
      <c r="E10" s="121"/>
      <c r="F10" s="125">
        <v>0.7</v>
      </c>
      <c r="G10" s="125"/>
    </row>
    <row r="11" spans="1:7" x14ac:dyDescent="0.15">
      <c r="A11" s="83" t="s">
        <v>24</v>
      </c>
      <c r="B11" s="83"/>
      <c r="C11" s="45"/>
      <c r="D11" s="121"/>
      <c r="E11" s="121"/>
      <c r="F11" s="125">
        <v>0.8</v>
      </c>
      <c r="G11" s="125"/>
    </row>
    <row r="12" spans="1:7" x14ac:dyDescent="0.15">
      <c r="A12" s="126"/>
      <c r="B12" s="126"/>
      <c r="C12" s="127"/>
      <c r="D12" s="121"/>
      <c r="E12" s="121"/>
      <c r="F12" s="125">
        <v>0.9</v>
      </c>
      <c r="G12" s="125"/>
    </row>
    <row r="13" spans="1:7" x14ac:dyDescent="0.15">
      <c r="A13" s="126"/>
      <c r="B13" s="126"/>
      <c r="C13" s="127"/>
      <c r="D13" s="121"/>
      <c r="E13" s="121"/>
      <c r="F13" s="125">
        <v>1</v>
      </c>
      <c r="G13" s="125"/>
    </row>
    <row r="14" spans="1:7" x14ac:dyDescent="0.15">
      <c r="A14" s="31"/>
      <c r="B14" s="31"/>
      <c r="C14" s="91"/>
    </row>
    <row r="15" spans="1:7" x14ac:dyDescent="0.15">
      <c r="A15" s="31"/>
      <c r="B15" s="31"/>
      <c r="C15" s="91"/>
    </row>
    <row r="16" spans="1:7" x14ac:dyDescent="0.15">
      <c r="A16" s="31"/>
      <c r="B16" s="31"/>
      <c r="C16" s="91"/>
    </row>
    <row r="17" spans="1:3" x14ac:dyDescent="0.15">
      <c r="A17" s="31"/>
      <c r="B17" s="31"/>
      <c r="C17" s="91"/>
    </row>
    <row r="18" spans="1:3" x14ac:dyDescent="0.15">
      <c r="A18" s="31"/>
      <c r="B18" s="31"/>
      <c r="C18" s="91"/>
    </row>
    <row r="19" spans="1:3" x14ac:dyDescent="0.15">
      <c r="A19" s="31"/>
      <c r="B19" s="31"/>
      <c r="C19" s="91"/>
    </row>
    <row r="20" spans="1:3" x14ac:dyDescent="0.15">
      <c r="A20" s="31"/>
      <c r="B20" s="31"/>
      <c r="C20" s="91"/>
    </row>
    <row r="21" spans="1:3" x14ac:dyDescent="0.15">
      <c r="A21" s="31"/>
      <c r="B21" s="31"/>
      <c r="C21" s="91"/>
    </row>
    <row r="22" spans="1:3" x14ac:dyDescent="0.15">
      <c r="A22" s="31"/>
      <c r="B22" s="31"/>
      <c r="C22" s="91"/>
    </row>
    <row r="23" spans="1:3" x14ac:dyDescent="0.15">
      <c r="A23" s="31"/>
      <c r="B23" s="31"/>
      <c r="C23" s="91"/>
    </row>
    <row r="24" spans="1:3" x14ac:dyDescent="0.15">
      <c r="A24" s="31"/>
      <c r="B24" s="31"/>
      <c r="C24" s="9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TODO</vt:lpstr>
      <vt:lpstr>Tracking</vt:lpstr>
      <vt:lpstr>每周工作量统计（上周四~周三）</vt:lpstr>
      <vt:lpstr>工作量汇总</vt:lpstr>
      <vt:lpstr>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2015-03-31T08:15:41Z</dcterms:modified>
</cp:coreProperties>
</file>