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xyq\Desktop\"/>
    </mc:Choice>
  </mc:AlternateContent>
  <bookViews>
    <workbookView xWindow="0" yWindow="0" windowWidth="28800" windowHeight="12450" activeTab="3"/>
  </bookViews>
  <sheets>
    <sheet name="my" sheetId="2" r:id="rId1"/>
    <sheet name="redis" sheetId="1" r:id="rId2"/>
    <sheet name="mongoDB" sheetId="3" r:id="rId3"/>
    <sheet name="amazonDb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1" i="4" l="1"/>
  <c r="B17" i="4"/>
  <c r="B13" i="4"/>
  <c r="B9" i="4"/>
  <c r="B5" i="4"/>
  <c r="B5" i="1"/>
  <c r="B5" i="3"/>
  <c r="B21" i="3"/>
  <c r="B17" i="3"/>
  <c r="B13" i="3"/>
  <c r="B9" i="3"/>
  <c r="B21" i="1"/>
  <c r="B17" i="1"/>
  <c r="B13" i="1"/>
  <c r="B9" i="1"/>
  <c r="B21" i="2"/>
  <c r="B17" i="2"/>
  <c r="B13" i="2"/>
  <c r="B9" i="2"/>
  <c r="B5" i="2"/>
  <c r="B4" i="2"/>
  <c r="B3" i="2"/>
  <c r="B2" i="2"/>
  <c r="D2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K16" i="2"/>
  <c r="J16" i="2"/>
  <c r="I16" i="2"/>
  <c r="H16" i="2"/>
  <c r="G16" i="2"/>
  <c r="F16" i="2"/>
  <c r="E16" i="2"/>
  <c r="D16" i="2"/>
  <c r="G12" i="2"/>
  <c r="F12" i="2"/>
  <c r="E12" i="2"/>
  <c r="D12" i="2"/>
  <c r="E8" i="2"/>
  <c r="D8" i="2"/>
  <c r="D7" i="2"/>
  <c r="D4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K15" i="2"/>
  <c r="J15" i="2"/>
  <c r="I15" i="2"/>
  <c r="H15" i="2"/>
  <c r="G15" i="2"/>
  <c r="F15" i="2"/>
  <c r="E15" i="2"/>
  <c r="D15" i="2"/>
  <c r="G11" i="2"/>
  <c r="F11" i="2"/>
  <c r="E11" i="2"/>
  <c r="D11" i="2"/>
  <c r="E7" i="2"/>
  <c r="D3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K14" i="2"/>
  <c r="J14" i="2"/>
  <c r="I14" i="2"/>
  <c r="H14" i="2"/>
  <c r="G14" i="2"/>
  <c r="F14" i="2"/>
  <c r="E14" i="2"/>
  <c r="D14" i="2"/>
  <c r="E6" i="1"/>
  <c r="D6" i="1"/>
  <c r="G10" i="2"/>
  <c r="F10" i="2"/>
  <c r="E10" i="2"/>
  <c r="D10" i="2"/>
  <c r="E6" i="2"/>
  <c r="D6" i="2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K16" i="3"/>
  <c r="J16" i="3"/>
  <c r="I16" i="3"/>
  <c r="H16" i="3"/>
  <c r="G16" i="3"/>
  <c r="F16" i="3"/>
  <c r="E16" i="3"/>
  <c r="D16" i="3"/>
  <c r="G12" i="3"/>
  <c r="F12" i="3"/>
  <c r="E12" i="3"/>
  <c r="D12" i="3"/>
  <c r="E8" i="3"/>
  <c r="D8" i="3"/>
  <c r="D4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D2" i="3"/>
  <c r="E19" i="3"/>
  <c r="D19" i="3"/>
  <c r="K15" i="3"/>
  <c r="J15" i="3"/>
  <c r="I15" i="3"/>
  <c r="H15" i="3"/>
  <c r="G15" i="3"/>
  <c r="F15" i="3"/>
  <c r="E15" i="3"/>
  <c r="D15" i="3"/>
  <c r="G11" i="3"/>
  <c r="F11" i="3"/>
  <c r="E11" i="3"/>
  <c r="D11" i="3"/>
  <c r="E7" i="3"/>
  <c r="D7" i="3"/>
  <c r="D3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H14" i="3"/>
  <c r="I14" i="3"/>
  <c r="K14" i="3"/>
  <c r="J14" i="3"/>
  <c r="G14" i="3"/>
  <c r="F14" i="3"/>
  <c r="E14" i="3"/>
  <c r="D14" i="3"/>
  <c r="G10" i="3"/>
  <c r="F10" i="3"/>
  <c r="E10" i="3"/>
  <c r="D10" i="3"/>
  <c r="E6" i="3"/>
  <c r="D6" i="3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K16" i="1"/>
  <c r="J16" i="1"/>
  <c r="I16" i="1"/>
  <c r="G16" i="1"/>
  <c r="H16" i="1"/>
  <c r="F16" i="1"/>
  <c r="E16" i="1"/>
  <c r="D16" i="1"/>
  <c r="G12" i="1"/>
  <c r="F12" i="1"/>
  <c r="E12" i="1"/>
  <c r="D12" i="1"/>
  <c r="E8" i="1"/>
  <c r="D8" i="1"/>
  <c r="D4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R18" i="1"/>
  <c r="S18" i="1"/>
  <c r="K15" i="1"/>
  <c r="J15" i="1"/>
  <c r="I15" i="1"/>
  <c r="H15" i="1"/>
  <c r="G15" i="1"/>
  <c r="F15" i="1"/>
  <c r="E15" i="1"/>
  <c r="D15" i="1"/>
  <c r="G11" i="1"/>
  <c r="F11" i="1"/>
  <c r="E11" i="1"/>
  <c r="D11" i="1"/>
  <c r="E7" i="1"/>
  <c r="D7" i="1"/>
  <c r="D3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K14" i="1"/>
  <c r="J14" i="1"/>
  <c r="I14" i="1"/>
  <c r="H14" i="1"/>
  <c r="G14" i="1"/>
  <c r="F14" i="1"/>
  <c r="E14" i="1"/>
  <c r="D14" i="1"/>
  <c r="G10" i="1"/>
  <c r="F10" i="1"/>
  <c r="E10" i="1"/>
  <c r="D10" i="1"/>
  <c r="D2" i="1"/>
</calcChain>
</file>

<file path=xl/sharedStrings.xml><?xml version="1.0" encoding="utf-8"?>
<sst xmlns="http://schemas.openxmlformats.org/spreadsheetml/2006/main" count="63" uniqueCount="9">
  <si>
    <t>put</t>
    <phoneticPr fontId="1" type="noConversion"/>
  </si>
  <si>
    <t>get</t>
    <phoneticPr fontId="1" type="noConversion"/>
  </si>
  <si>
    <t>del</t>
    <phoneticPr fontId="1" type="noConversion"/>
  </si>
  <si>
    <t>redis</t>
    <phoneticPr fontId="1" type="noConversion"/>
  </si>
  <si>
    <t>my</t>
    <phoneticPr fontId="1" type="noConversion"/>
  </si>
  <si>
    <t>mongoDB</t>
    <phoneticPr fontId="1" type="noConversion"/>
  </si>
  <si>
    <t>put</t>
    <phoneticPr fontId="1" type="noConversion"/>
  </si>
  <si>
    <t>get</t>
    <phoneticPr fontId="1" type="noConversion"/>
  </si>
  <si>
    <t>del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</si>
</sst>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"/>
  <sheetViews>
    <sheetView workbookViewId="0">
      <selection activeCell="B3" sqref="B3"/>
    </sheetView>
  </sheetViews>
  <sheetFormatPr defaultRowHeight="13.5" x14ac:dyDescent="0.15"/>
  <sheetData>
    <row r="1" spans="1:19" x14ac:dyDescent="0.15">
      <c r="A1">
        <v>1000</v>
      </c>
      <c r="B1" t="s">
        <v>4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</row>
    <row r="2" spans="1:19" x14ac:dyDescent="0.15">
      <c r="A2">
        <v>1</v>
      </c>
      <c r="B2">
        <f>(1448779822818-1448779822135)/1000</f>
        <v>0.68300000000000005</v>
      </c>
      <c r="C2" t="s">
        <v>0</v>
      </c>
      <c r="D2">
        <f>(1448779822818-1448779822135)/1000</f>
        <v>0.68300000000000005</v>
      </c>
    </row>
    <row r="3" spans="1:19" x14ac:dyDescent="0.15">
      <c r="B3">
        <f>(535)/1000</f>
        <v>0.53500000000000003</v>
      </c>
      <c r="C3" t="s">
        <v>1</v>
      </c>
      <c r="D3">
        <f>(535)/1000</f>
        <v>0.53500000000000003</v>
      </c>
    </row>
    <row r="4" spans="1:19" x14ac:dyDescent="0.15">
      <c r="B4">
        <f>(615)/1000</f>
        <v>0.61499999999999999</v>
      </c>
      <c r="C4" t="s">
        <v>2</v>
      </c>
      <c r="D4">
        <f>(615)/1000</f>
        <v>0.61499999999999999</v>
      </c>
    </row>
    <row r="5" spans="1:19" x14ac:dyDescent="0.15">
      <c r="B5">
        <f>AVERAGE(B2:B4)</f>
        <v>0.61099999999999999</v>
      </c>
    </row>
    <row r="6" spans="1:19" x14ac:dyDescent="0.15">
      <c r="A6">
        <v>2</v>
      </c>
      <c r="B6">
        <v>1.1539999999999999</v>
      </c>
      <c r="C6" t="s">
        <v>0</v>
      </c>
      <c r="D6">
        <f>(1448779197369-1448779196215)/1000</f>
        <v>1.1539999999999999</v>
      </c>
      <c r="E6">
        <f>(1448779197372-1448779196220)/1000</f>
        <v>1.1519999999999999</v>
      </c>
    </row>
    <row r="7" spans="1:19" x14ac:dyDescent="0.15">
      <c r="B7">
        <v>0.56299999999999994</v>
      </c>
      <c r="C7" t="s">
        <v>1</v>
      </c>
      <c r="D7">
        <f>(559)/1000</f>
        <v>0.55900000000000005</v>
      </c>
      <c r="E7">
        <f>(563)/1000</f>
        <v>0.56299999999999994</v>
      </c>
    </row>
    <row r="8" spans="1:19" x14ac:dyDescent="0.15">
      <c r="B8">
        <v>0.53800000000000003</v>
      </c>
      <c r="C8" t="s">
        <v>2</v>
      </c>
      <c r="D8">
        <f>(528)/1000</f>
        <v>0.52800000000000002</v>
      </c>
      <c r="E8">
        <f>(538)/1000</f>
        <v>0.53800000000000003</v>
      </c>
    </row>
    <row r="9" spans="1:19" x14ac:dyDescent="0.15">
      <c r="B9">
        <f>AVERAGE(B6:B8)</f>
        <v>0.75166666666666659</v>
      </c>
    </row>
    <row r="10" spans="1:19" x14ac:dyDescent="0.15">
      <c r="A10">
        <v>4</v>
      </c>
      <c r="B10">
        <v>1.3740000000000001</v>
      </c>
      <c r="C10" t="s">
        <v>0</v>
      </c>
      <c r="D10">
        <f>(1448779288243-1448779286881)/1000</f>
        <v>1.3620000000000001</v>
      </c>
      <c r="E10">
        <f>(1448779288213-1448779286888)/1000</f>
        <v>1.325</v>
      </c>
      <c r="F10">
        <f>(1448779288262-1448779286888)/1000</f>
        <v>1.3740000000000001</v>
      </c>
      <c r="G10">
        <f>(1448779288198-1448779286889)/1000</f>
        <v>1.3089999999999999</v>
      </c>
    </row>
    <row r="11" spans="1:19" x14ac:dyDescent="0.15">
      <c r="B11">
        <v>1.0669999999999999</v>
      </c>
      <c r="C11" t="s">
        <v>1</v>
      </c>
      <c r="D11">
        <f>(1005)/1000</f>
        <v>1.0049999999999999</v>
      </c>
      <c r="E11">
        <f>(996)/1000</f>
        <v>0.996</v>
      </c>
      <c r="F11">
        <f>(1021)/1000</f>
        <v>1.0209999999999999</v>
      </c>
      <c r="G11">
        <f>(1067)/1000</f>
        <v>1.0669999999999999</v>
      </c>
    </row>
    <row r="12" spans="1:19" x14ac:dyDescent="0.15">
      <c r="B12">
        <v>1.0940000000000001</v>
      </c>
      <c r="C12" t="s">
        <v>2</v>
      </c>
      <c r="D12">
        <f>(1058)/1000</f>
        <v>1.0580000000000001</v>
      </c>
      <c r="E12">
        <f>(1062)/1000</f>
        <v>1.0620000000000001</v>
      </c>
      <c r="F12">
        <f>(1077)/1000</f>
        <v>1.077</v>
      </c>
      <c r="G12">
        <f>(1094)/1000</f>
        <v>1.0940000000000001</v>
      </c>
    </row>
    <row r="13" spans="1:19" x14ac:dyDescent="0.15">
      <c r="B13">
        <f>AVERAGE(B10:B12)</f>
        <v>1.1783333333333335</v>
      </c>
    </row>
    <row r="14" spans="1:19" x14ac:dyDescent="0.15">
      <c r="A14">
        <v>8</v>
      </c>
      <c r="B14">
        <v>2.2389999999999999</v>
      </c>
      <c r="C14" t="s">
        <v>0</v>
      </c>
      <c r="D14">
        <f>(1448779400774-1448779398577)/1000</f>
        <v>2.1970000000000001</v>
      </c>
      <c r="E14">
        <f>(1448779400807-1448779398584)/1000</f>
        <v>2.2229999999999999</v>
      </c>
      <c r="F14">
        <f>(1448779400743-1448779398584)/1000</f>
        <v>2.1589999999999998</v>
      </c>
      <c r="G14">
        <f>(1448779400827-1448779398597)/1000</f>
        <v>2.23</v>
      </c>
      <c r="H14">
        <f>(1448779400833-1448779398598)/1000</f>
        <v>2.2349999999999999</v>
      </c>
      <c r="I14">
        <f>(1448779400741-1448779398599)/1000</f>
        <v>2.1419999999999999</v>
      </c>
      <c r="J14">
        <f>(1448779400815-1448779398599)/1000</f>
        <v>2.2160000000000002</v>
      </c>
      <c r="K14">
        <f>(1448779400839-1448779398600)/1000</f>
        <v>2.2389999999999999</v>
      </c>
    </row>
    <row r="15" spans="1:19" x14ac:dyDescent="0.15">
      <c r="B15">
        <v>2</v>
      </c>
      <c r="C15" t="s">
        <v>1</v>
      </c>
      <c r="D15">
        <f>(1833)/1000</f>
        <v>1.833</v>
      </c>
      <c r="E15">
        <f>(1901)/1000</f>
        <v>1.901</v>
      </c>
      <c r="F15">
        <f>(1918)/1000</f>
        <v>1.9179999999999999</v>
      </c>
      <c r="G15">
        <f>(1901)/1000</f>
        <v>1.901</v>
      </c>
      <c r="H15">
        <f>(1973)/1000</f>
        <v>1.9730000000000001</v>
      </c>
      <c r="I15">
        <f>(1981)/1000</f>
        <v>1.9810000000000001</v>
      </c>
      <c r="J15">
        <f>(1917)/1000</f>
        <v>1.917</v>
      </c>
      <c r="K15">
        <f>(2000)/1000</f>
        <v>2</v>
      </c>
    </row>
    <row r="16" spans="1:19" x14ac:dyDescent="0.15">
      <c r="B16">
        <v>1.8380000000000001</v>
      </c>
      <c r="C16" t="s">
        <v>2</v>
      </c>
      <c r="D16">
        <f>(1620)/1000</f>
        <v>1.62</v>
      </c>
      <c r="E16">
        <f>(1703)/1000</f>
        <v>1.7030000000000001</v>
      </c>
      <c r="F16">
        <f>(1767)/1000</f>
        <v>1.7669999999999999</v>
      </c>
      <c r="G16">
        <f>(1753)/1000</f>
        <v>1.7529999999999999</v>
      </c>
      <c r="H16">
        <f>(1781)/1000</f>
        <v>1.7809999999999999</v>
      </c>
      <c r="I16">
        <f>(1644)/1000</f>
        <v>1.6439999999999999</v>
      </c>
      <c r="J16">
        <f>(1695)/1000</f>
        <v>1.6950000000000001</v>
      </c>
      <c r="K16">
        <f>(1838)/1000</f>
        <v>1.8380000000000001</v>
      </c>
    </row>
    <row r="17" spans="1:19" x14ac:dyDescent="0.15">
      <c r="B17">
        <f>AVERAGE(B14:B16)</f>
        <v>2.0256666666666665</v>
      </c>
    </row>
    <row r="18" spans="1:19" x14ac:dyDescent="0.15">
      <c r="A18">
        <v>16</v>
      </c>
      <c r="B18">
        <v>4.2409999999999997</v>
      </c>
      <c r="C18" t="s">
        <v>0</v>
      </c>
      <c r="D18">
        <f>(1448779485671-1448779481747)/1000</f>
        <v>3.9239999999999999</v>
      </c>
      <c r="E18">
        <f>(1448779485840-1448779481752)/1000</f>
        <v>4.0880000000000001</v>
      </c>
      <c r="F18">
        <f>(1448779485809-1448779481763)/1000</f>
        <v>4.0460000000000003</v>
      </c>
      <c r="G18">
        <f>(1448779485688-1448779481764)/1000</f>
        <v>3.9239999999999999</v>
      </c>
      <c r="H18">
        <f>(1448779485759-1448779481765)/1000</f>
        <v>3.9940000000000002</v>
      </c>
      <c r="I18">
        <f>(1448779486006-1448779481765)/1000</f>
        <v>4.2409999999999997</v>
      </c>
      <c r="J18">
        <f>(1448779485916-1448779481766)/1000</f>
        <v>4.1500000000000004</v>
      </c>
      <c r="K18">
        <f>(1448779485872-1448779481767)/1000</f>
        <v>4.1050000000000004</v>
      </c>
      <c r="L18">
        <f>(1448779486007-1448779481767)/1000</f>
        <v>4.24</v>
      </c>
      <c r="M18">
        <f>(1448779485823-1448779481793)/1000</f>
        <v>4.03</v>
      </c>
      <c r="N18">
        <f>(1448779485985-1448779481839)/1000</f>
        <v>4.1459999999999999</v>
      </c>
      <c r="O18">
        <f>(1448779485885-1448779481860)/1000</f>
        <v>4.0250000000000004</v>
      </c>
      <c r="P18">
        <f>(1448779485837-1448779482045)/1000</f>
        <v>3.7919999999999998</v>
      </c>
      <c r="Q18">
        <f>(1448779485824-1448779481922)/1000</f>
        <v>3.9020000000000001</v>
      </c>
      <c r="R18">
        <f>(1448779485901-1448779482006)/1000</f>
        <v>3.895</v>
      </c>
      <c r="S18">
        <f>(1448779485884-1448779482087)/1000</f>
        <v>3.7970000000000002</v>
      </c>
    </row>
    <row r="19" spans="1:19" x14ac:dyDescent="0.15">
      <c r="B19">
        <v>3.726</v>
      </c>
      <c r="C19" t="s">
        <v>1</v>
      </c>
      <c r="D19">
        <f>(3265)/1000</f>
        <v>3.2650000000000001</v>
      </c>
      <c r="E19">
        <f>(3310)/1000</f>
        <v>3.31</v>
      </c>
      <c r="F19">
        <f>(3423)/1000</f>
        <v>3.423</v>
      </c>
      <c r="G19">
        <f>(3355)/1000</f>
        <v>3.355</v>
      </c>
      <c r="H19">
        <f>(3415)/1000</f>
        <v>3.415</v>
      </c>
      <c r="I19">
        <f>(3541)/1000</f>
        <v>3.5409999999999999</v>
      </c>
      <c r="J19">
        <f>(3575)/1000</f>
        <v>3.5750000000000002</v>
      </c>
      <c r="K19">
        <f>(3562)/1000</f>
        <v>3.5619999999999998</v>
      </c>
      <c r="L19">
        <f>(3588)/1000</f>
        <v>3.5880000000000001</v>
      </c>
      <c r="M19">
        <f>(3391)/1000</f>
        <v>3.391</v>
      </c>
      <c r="N19">
        <f>(3592)/1000</f>
        <v>3.5920000000000001</v>
      </c>
      <c r="O19">
        <f>(3608)/1000</f>
        <v>3.6080000000000001</v>
      </c>
      <c r="P19">
        <f>(3542)/1000</f>
        <v>3.5419999999999998</v>
      </c>
      <c r="Q19">
        <f>(3417)/1000</f>
        <v>3.4169999999999998</v>
      </c>
      <c r="R19">
        <f>(3726)/1000</f>
        <v>3.726</v>
      </c>
      <c r="S19">
        <f>(3519)/1000</f>
        <v>3.5190000000000001</v>
      </c>
    </row>
    <row r="20" spans="1:19" x14ac:dyDescent="0.15">
      <c r="B20">
        <v>3.5659999999999998</v>
      </c>
      <c r="C20" t="s">
        <v>2</v>
      </c>
      <c r="D20">
        <f>(3077)/1000</f>
        <v>3.077</v>
      </c>
      <c r="E20">
        <f>(3177)/1000</f>
        <v>3.177</v>
      </c>
      <c r="F20">
        <f>(3198)/1000</f>
        <v>3.198</v>
      </c>
      <c r="G20">
        <f>(3218)/1000</f>
        <v>3.218</v>
      </c>
      <c r="H20">
        <f>(3240)/1000</f>
        <v>3.24</v>
      </c>
      <c r="I20">
        <f>(3247)/1000</f>
        <v>3.2469999999999999</v>
      </c>
      <c r="J20">
        <f>(3278)/1000</f>
        <v>3.278</v>
      </c>
      <c r="K20">
        <f>(3277)/1000</f>
        <v>3.2770000000000001</v>
      </c>
      <c r="L20">
        <f>(3399)/1000</f>
        <v>3.399</v>
      </c>
      <c r="M20">
        <f>(3385)/1000</f>
        <v>3.3849999999999998</v>
      </c>
      <c r="N20">
        <f>(3386)/1000</f>
        <v>3.3860000000000001</v>
      </c>
      <c r="O20">
        <f>(3454)/1000</f>
        <v>3.4540000000000002</v>
      </c>
      <c r="P20">
        <f>(3440)/1000</f>
        <v>3.44</v>
      </c>
      <c r="Q20">
        <f>(3463)/1000</f>
        <v>3.4630000000000001</v>
      </c>
      <c r="R20">
        <f>(3530)/1000</f>
        <v>3.53</v>
      </c>
      <c r="S20">
        <f>(3566)/1000</f>
        <v>3.5659999999999998</v>
      </c>
    </row>
    <row r="21" spans="1:19" x14ac:dyDescent="0.15">
      <c r="B21">
        <f>AVERAGE(B18:B20)</f>
        <v>3.8443333333333332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"/>
  <sheetViews>
    <sheetView workbookViewId="0">
      <selection activeCell="E5" sqref="E5"/>
    </sheetView>
  </sheetViews>
  <sheetFormatPr defaultRowHeight="13.5" x14ac:dyDescent="0.15"/>
  <sheetData>
    <row r="1" spans="1:19" x14ac:dyDescent="0.15">
      <c r="A1">
        <v>5000</v>
      </c>
      <c r="B1" t="s">
        <v>3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</row>
    <row r="2" spans="1:19" x14ac:dyDescent="0.15">
      <c r="A2">
        <v>1</v>
      </c>
      <c r="B2">
        <v>0.87790000000000001</v>
      </c>
      <c r="C2" t="s">
        <v>1</v>
      </c>
      <c r="D2">
        <f>(1448768858825-1448768850046)/10000</f>
        <v>0.87790000000000001</v>
      </c>
    </row>
    <row r="3" spans="1:19" x14ac:dyDescent="0.15">
      <c r="B3">
        <v>1.0085999999999999</v>
      </c>
      <c r="C3" t="s">
        <v>0</v>
      </c>
      <c r="D3">
        <f>(1448769265057-1448769254971)/10000</f>
        <v>1.0085999999999999</v>
      </c>
    </row>
    <row r="4" spans="1:19" x14ac:dyDescent="0.15">
      <c r="B4">
        <v>0.90429999999999999</v>
      </c>
      <c r="C4" t="s">
        <v>2</v>
      </c>
      <c r="D4">
        <f>(1448769460753-1448769451710)/10000</f>
        <v>0.90429999999999999</v>
      </c>
    </row>
    <row r="5" spans="1:19" x14ac:dyDescent="0.15">
      <c r="B5">
        <f>AVERAGE(B2:B4)</f>
        <v>0.93026666666666669</v>
      </c>
    </row>
    <row r="6" spans="1:19" x14ac:dyDescent="0.15">
      <c r="A6">
        <v>2</v>
      </c>
      <c r="B6">
        <v>0.97629999999999995</v>
      </c>
      <c r="C6" t="s">
        <v>1</v>
      </c>
      <c r="D6">
        <f>(1448780797946-1448780786644)/10000</f>
        <v>1.1302000000000001</v>
      </c>
      <c r="E6">
        <f>(1448780797915-1448780786645)/10000</f>
        <v>1.127</v>
      </c>
    </row>
    <row r="7" spans="1:19" x14ac:dyDescent="0.15">
      <c r="B7">
        <v>1.0475000000000001</v>
      </c>
      <c r="C7" t="s">
        <v>0</v>
      </c>
      <c r="D7">
        <f>(1448769309467-1448769298992)/10000</f>
        <v>1.0475000000000001</v>
      </c>
      <c r="E7">
        <f>(1448769309461-1448769299001)/10000</f>
        <v>1.046</v>
      </c>
    </row>
    <row r="8" spans="1:19" x14ac:dyDescent="0.15">
      <c r="B8">
        <v>0.93689999999999996</v>
      </c>
      <c r="C8" t="s">
        <v>2</v>
      </c>
      <c r="D8">
        <f>(1448769501715-1448769492346)/10000</f>
        <v>0.93689999999999996</v>
      </c>
      <c r="E8">
        <f>(1448769501716-1448769492349)/10000</f>
        <v>0.93669999999999998</v>
      </c>
    </row>
    <row r="9" spans="1:19" x14ac:dyDescent="0.15">
      <c r="B9">
        <f>AVERAGE(B6:B8)</f>
        <v>0.9869</v>
      </c>
    </row>
    <row r="10" spans="1:19" x14ac:dyDescent="0.15">
      <c r="A10">
        <v>4</v>
      </c>
      <c r="B10">
        <v>0.98899999999999999</v>
      </c>
      <c r="C10" t="s">
        <v>1</v>
      </c>
      <c r="D10">
        <f>(1448769079154-1448769069313)/10000</f>
        <v>0.98409999999999997</v>
      </c>
      <c r="E10">
        <f>(1448769079204-1448769069314)/10000</f>
        <v>0.98899999999999999</v>
      </c>
      <c r="F10">
        <f>(1448769079143-1448769069315)/10000</f>
        <v>0.98280000000000001</v>
      </c>
      <c r="G10">
        <f>(1448769079136-1448769069319)/10000</f>
        <v>0.98170000000000002</v>
      </c>
    </row>
    <row r="11" spans="1:19" x14ac:dyDescent="0.15">
      <c r="B11">
        <v>1.0331999999999999</v>
      </c>
      <c r="C11" t="s">
        <v>0</v>
      </c>
      <c r="D11">
        <f>(1448769338722-1448769328390)/10000</f>
        <v>1.0331999999999999</v>
      </c>
      <c r="E11">
        <f>(1448769338712-1448769328400)/10000</f>
        <v>1.0311999999999999</v>
      </c>
      <c r="F11">
        <f>(1448769338697-1448769328401)/10000</f>
        <v>1.0296000000000001</v>
      </c>
      <c r="G11">
        <f>(1448769338712-1448769328401)/10000</f>
        <v>1.0310999999999999</v>
      </c>
    </row>
    <row r="12" spans="1:19" x14ac:dyDescent="0.15">
      <c r="B12">
        <v>0.98429999999999995</v>
      </c>
      <c r="C12" t="s">
        <v>2</v>
      </c>
      <c r="D12">
        <f>(1448769534897-1448769525086)/10000</f>
        <v>0.98109999999999997</v>
      </c>
      <c r="E12">
        <f>(1448769534897-1448769525090)/10000</f>
        <v>0.98070000000000002</v>
      </c>
      <c r="F12">
        <f>(1448769534934-1448769525091)/10000</f>
        <v>0.98429999999999995</v>
      </c>
      <c r="G12">
        <f>(1448769534906-1448769525093)/10000</f>
        <v>0.98129999999999995</v>
      </c>
    </row>
    <row r="13" spans="1:19" x14ac:dyDescent="0.15">
      <c r="B13">
        <f>AVERAGE(B10:B12)</f>
        <v>1.0021666666666667</v>
      </c>
    </row>
    <row r="14" spans="1:19" x14ac:dyDescent="0.15">
      <c r="A14">
        <v>8</v>
      </c>
      <c r="B14">
        <v>1.2906</v>
      </c>
      <c r="C14" t="s">
        <v>1</v>
      </c>
      <c r="D14">
        <f>(1448769118572-1448769114745)/3000</f>
        <v>1.2756666666666667</v>
      </c>
      <c r="E14">
        <f>(1448769118587-1448769114745)/3000</f>
        <v>1.2806666666666666</v>
      </c>
      <c r="F14">
        <f>(1448769118578-1448769114746)/3000</f>
        <v>1.2773333333333334</v>
      </c>
      <c r="G14">
        <f>(1448769118582-1448769114747)/3000</f>
        <v>1.2783333333333333</v>
      </c>
      <c r="H14">
        <f>(1448769118577-1448769114747)/3000</f>
        <v>1.2766666666666666</v>
      </c>
      <c r="I14">
        <f>(1448769118600-1448769114749)/3000</f>
        <v>1.2836666666666667</v>
      </c>
      <c r="J14">
        <f>(1448769118606-1448769114750)/3000</f>
        <v>1.2853333333333334</v>
      </c>
      <c r="K14">
        <f>(1448769118625-1448769114753)/3000</f>
        <v>1.2906666666666666</v>
      </c>
    </row>
    <row r="15" spans="1:19" x14ac:dyDescent="0.15">
      <c r="B15">
        <v>1.3979999999999999</v>
      </c>
      <c r="C15" t="s">
        <v>0</v>
      </c>
      <c r="D15">
        <f>(1448769387149-1448769382965)/3000</f>
        <v>1.3946666666666667</v>
      </c>
      <c r="E15">
        <f>(1448769387151-1448769382975)/3000</f>
        <v>1.3919999999999999</v>
      </c>
      <c r="F15">
        <f>(1448769387171-1448769382977)/3000</f>
        <v>1.3979999999999999</v>
      </c>
      <c r="G15">
        <f>(1448769387152-1448769382978)/3000</f>
        <v>1.3913333333333333</v>
      </c>
      <c r="H15">
        <f>(1448769387170-1448769382980)/3000</f>
        <v>1.3966666666666667</v>
      </c>
      <c r="I15">
        <f>(1448769387161-1448769382986)/3000</f>
        <v>1.3916666666666666</v>
      </c>
      <c r="J15">
        <f>(1448769387154-1448769382986)/3000</f>
        <v>1.3893333333333333</v>
      </c>
      <c r="K15">
        <f>(1448769387151-1448769382992)/3000</f>
        <v>1.3863333333333334</v>
      </c>
    </row>
    <row r="16" spans="1:19" x14ac:dyDescent="0.15">
      <c r="B16">
        <v>1.298667</v>
      </c>
      <c r="C16" t="s">
        <v>2</v>
      </c>
      <c r="D16">
        <f>(1448769590092-1448769586207)/3000</f>
        <v>1.2949999999999999</v>
      </c>
      <c r="E16">
        <f>(1448769590081-1448769586208)/3000</f>
        <v>1.2909999999999999</v>
      </c>
      <c r="F16">
        <f>(1448769590073-1448769586209)/3000</f>
        <v>1.288</v>
      </c>
      <c r="G16">
        <f>(1448769590096-1448769586210)/3000</f>
        <v>1.2953333333333332</v>
      </c>
      <c r="H16">
        <f>(1448769590096-1448769586211)/3000</f>
        <v>1.2949999999999999</v>
      </c>
      <c r="I16">
        <f>(1448769590095-1448769586212)/3000</f>
        <v>1.2943333333333333</v>
      </c>
      <c r="J16">
        <f>(1448769590134-1448769586213)/3000</f>
        <v>1.3069999999999999</v>
      </c>
      <c r="K16">
        <f>(1448769590112-1448769586216)/3000</f>
        <v>1.2986666666666666</v>
      </c>
    </row>
    <row r="17" spans="1:19" x14ac:dyDescent="0.15">
      <c r="B17">
        <f>AVERAGE(B14:B16)</f>
        <v>1.329089</v>
      </c>
    </row>
    <row r="18" spans="1:19" x14ac:dyDescent="0.15">
      <c r="A18">
        <v>16</v>
      </c>
      <c r="B18">
        <v>2.1440000000000001</v>
      </c>
      <c r="C18" t="s">
        <v>1</v>
      </c>
      <c r="D18">
        <f>(1448769151808-1448769145425)/3000</f>
        <v>2.1276666666666668</v>
      </c>
      <c r="E18">
        <f>(1448769151819-1448769145426)/3000</f>
        <v>2.1309999999999998</v>
      </c>
      <c r="F18">
        <f>(1448769151823-1448769145427)/3000</f>
        <v>2.1320000000000001</v>
      </c>
      <c r="G18">
        <f>(1448769151859-1448769145427)/3000</f>
        <v>2.1440000000000001</v>
      </c>
      <c r="H18">
        <f>(1448769151826-1448769145429)/3000</f>
        <v>2.1323333333333334</v>
      </c>
      <c r="I18">
        <f>(1448769151835-1448769145430)/3000</f>
        <v>2.1349999999999998</v>
      </c>
      <c r="J18">
        <f>(1448769151839-1448769145433)/3000</f>
        <v>2.1353333333333335</v>
      </c>
      <c r="K18">
        <f>(1448769151853-1448769145435)/3000</f>
        <v>2.1393333333333335</v>
      </c>
      <c r="L18">
        <f>(1448769151872-1448769145441)/3000</f>
        <v>2.1436666666666668</v>
      </c>
      <c r="M18">
        <f>(1448769151814-1448769145455)/3000</f>
        <v>2.1196666666666668</v>
      </c>
      <c r="N18">
        <f>(1448769151864-1448769145455)/3000</f>
        <v>2.1363333333333334</v>
      </c>
      <c r="O18">
        <f>(1448769151878-1448769145455)/3000</f>
        <v>2.141</v>
      </c>
      <c r="P18">
        <f>(1448769151876-1448769145453)/3000</f>
        <v>2.141</v>
      </c>
      <c r="Q18">
        <f>(1448769151872-1448769145473)/3000</f>
        <v>2.133</v>
      </c>
      <c r="R18">
        <f>(1448769151882-1448769145495)/3000</f>
        <v>2.129</v>
      </c>
      <c r="S18">
        <f>(1448769151880-1448769145522)/3000</f>
        <v>2.1193333333333335</v>
      </c>
    </row>
    <row r="19" spans="1:19" x14ac:dyDescent="0.15">
      <c r="B19">
        <v>2.3976670000000002</v>
      </c>
      <c r="C19" t="s">
        <v>0</v>
      </c>
      <c r="D19">
        <f>(1448769415943-1448769408750)/3000</f>
        <v>2.3976666666666668</v>
      </c>
      <c r="E19">
        <f>(1448769415923-1448769408759)/3000</f>
        <v>2.3879999999999999</v>
      </c>
      <c r="F19">
        <f>(1448769415902-1448769408760)/3000</f>
        <v>2.3806666666666665</v>
      </c>
      <c r="G19">
        <f>(1448769415917-1448769408764)/3000</f>
        <v>2.3843333333333332</v>
      </c>
      <c r="H19">
        <f>(1448769415904-1448769408769)/3000</f>
        <v>2.3783333333333334</v>
      </c>
      <c r="I19">
        <f>(1448769415942-1448769408771)/3000</f>
        <v>2.3903333333333334</v>
      </c>
      <c r="J19">
        <f>(1448769415941-1448769408774)/3000</f>
        <v>2.3889999999999998</v>
      </c>
      <c r="K19">
        <f>(1448769415923-1448769408776)/3000</f>
        <v>2.3823333333333334</v>
      </c>
      <c r="L19">
        <f>(1448769415927-1448769408778)/3000</f>
        <v>2.383</v>
      </c>
      <c r="M19">
        <f>(1448769415916-1448769408783)/3000</f>
        <v>2.3776666666666668</v>
      </c>
      <c r="N19">
        <f>(1448769415898-1448769408785)/3000</f>
        <v>2.371</v>
      </c>
      <c r="O19">
        <f>(1448769415942-1448769408791)/3000</f>
        <v>2.3836666666666666</v>
      </c>
      <c r="P19">
        <f>(1448769415956-1448769408824)/3000</f>
        <v>2.3773333333333335</v>
      </c>
      <c r="Q19">
        <f>(1448769415929-1448769408842)/3000</f>
        <v>2.3623333333333334</v>
      </c>
      <c r="R19">
        <f>(1448769415950-1448769408837)/3000</f>
        <v>2.371</v>
      </c>
      <c r="S19">
        <f>(1448769415944-1448769408909)/3000</f>
        <v>2.3450000000000002</v>
      </c>
    </row>
    <row r="20" spans="1:19" x14ac:dyDescent="0.15">
      <c r="B20">
        <v>1.946</v>
      </c>
      <c r="C20" t="s">
        <v>2</v>
      </c>
      <c r="D20">
        <f>(1448769634960-1448769629166)/3000</f>
        <v>1.9313333333333333</v>
      </c>
      <c r="E20">
        <f>(1448769634974-1448769629167)/3000</f>
        <v>1.9356666666666666</v>
      </c>
      <c r="F20">
        <f>(1448769634981-1448769629168)/3000</f>
        <v>1.9376666666666666</v>
      </c>
      <c r="G20">
        <f>(1448769634974-1448769629169)/3000</f>
        <v>1.9350000000000001</v>
      </c>
      <c r="H20">
        <f>(1448769634972-1448769629170)/3000</f>
        <v>1.9339999999999999</v>
      </c>
      <c r="I20">
        <f>(1448769635003-1448769629171)/3000</f>
        <v>1.944</v>
      </c>
      <c r="J20">
        <f>(1448769634984-1448769629172)/3000</f>
        <v>1.9373333333333334</v>
      </c>
      <c r="K20">
        <f>(1448769634986-1448769629173)/3000</f>
        <v>1.9376666666666666</v>
      </c>
      <c r="L20">
        <f>(1448769635002-1448769629175)/3000</f>
        <v>1.9423333333333332</v>
      </c>
      <c r="M20">
        <f>(1448769635020-1448769629182)/3000</f>
        <v>1.946</v>
      </c>
      <c r="N20">
        <f>(1448769635020-1448769629182)/3000</f>
        <v>1.946</v>
      </c>
      <c r="O20">
        <f>(1448769634956-1448769629190)/3000</f>
        <v>1.9219999999999999</v>
      </c>
      <c r="P20">
        <f>(1448769634998-1448769629191)/3000</f>
        <v>1.9356666666666666</v>
      </c>
      <c r="Q20">
        <f>(1448769634999-1448769629197)/3000</f>
        <v>1.9339999999999999</v>
      </c>
      <c r="R20">
        <f>(1448769635003-1448769629193)/3000</f>
        <v>1.9366666666666668</v>
      </c>
      <c r="S20">
        <f>(1448769635016-1448769629201)/3000</f>
        <v>1.9383333333333332</v>
      </c>
    </row>
    <row r="21" spans="1:19" x14ac:dyDescent="0.15">
      <c r="B21">
        <f>AVERAGE(B18:B20)</f>
        <v>2.1625556666666665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"/>
  <sheetViews>
    <sheetView workbookViewId="0">
      <selection activeCell="D5" sqref="D5"/>
    </sheetView>
  </sheetViews>
  <sheetFormatPr defaultRowHeight="13.5" x14ac:dyDescent="0.15"/>
  <sheetData>
    <row r="1" spans="1:19" x14ac:dyDescent="0.15">
      <c r="A1">
        <v>100</v>
      </c>
      <c r="C1" t="s">
        <v>5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</row>
    <row r="2" spans="1:19" x14ac:dyDescent="0.15">
      <c r="A2">
        <v>1</v>
      </c>
      <c r="B2">
        <v>1.7689999999999999</v>
      </c>
      <c r="C2" t="s">
        <v>0</v>
      </c>
      <c r="D2">
        <f>(1448770071398-1448770069629)/100</f>
        <v>17.690000000000001</v>
      </c>
    </row>
    <row r="3" spans="1:19" x14ac:dyDescent="0.15">
      <c r="B3">
        <v>1.73</v>
      </c>
      <c r="C3" t="s">
        <v>1</v>
      </c>
      <c r="D3">
        <f>(1448770737627-1448770737454)/100</f>
        <v>1.73</v>
      </c>
    </row>
    <row r="4" spans="1:19" x14ac:dyDescent="0.15">
      <c r="B4">
        <v>1.641</v>
      </c>
      <c r="C4" t="s">
        <v>2</v>
      </c>
      <c r="D4">
        <f>(1141)/100</f>
        <v>11.41</v>
      </c>
    </row>
    <row r="5" spans="1:19" x14ac:dyDescent="0.15">
      <c r="B5">
        <f>AVERAGE(B2:B4)</f>
        <v>1.7133333333333332</v>
      </c>
    </row>
    <row r="6" spans="1:19" x14ac:dyDescent="0.15">
      <c r="A6">
        <v>2</v>
      </c>
      <c r="B6">
        <v>2.698</v>
      </c>
      <c r="C6" t="s">
        <v>0</v>
      </c>
      <c r="D6">
        <f>(1448770173648-1448770171023)/100</f>
        <v>26.25</v>
      </c>
      <c r="E6">
        <f>(1448770173630-1448770171032)/100</f>
        <v>25.98</v>
      </c>
    </row>
    <row r="7" spans="1:19" x14ac:dyDescent="0.15">
      <c r="B7">
        <v>2.5990000000000002</v>
      </c>
      <c r="C7" t="s">
        <v>1</v>
      </c>
      <c r="D7">
        <f>(1448770807797-1448770807498)/100</f>
        <v>2.99</v>
      </c>
      <c r="E7">
        <f>(1448770807796-1448770807497)/100</f>
        <v>2.99</v>
      </c>
    </row>
    <row r="8" spans="1:19" x14ac:dyDescent="0.15">
      <c r="B8">
        <v>2.4630000000000001</v>
      </c>
      <c r="C8" t="s">
        <v>2</v>
      </c>
      <c r="D8">
        <f>(1450)/100</f>
        <v>14.5</v>
      </c>
      <c r="E8">
        <f>(1463)/100</f>
        <v>14.63</v>
      </c>
    </row>
    <row r="9" spans="1:19" x14ac:dyDescent="0.15">
      <c r="B9">
        <f>AVERAGE(B6:B8)</f>
        <v>2.5866666666666669</v>
      </c>
    </row>
    <row r="10" spans="1:19" x14ac:dyDescent="0.15">
      <c r="A10">
        <v>4</v>
      </c>
      <c r="B10">
        <v>3.56</v>
      </c>
      <c r="C10" t="s">
        <v>0</v>
      </c>
      <c r="D10">
        <f>(1448770312989-1448770309429)/100</f>
        <v>35.6</v>
      </c>
      <c r="E10">
        <f>(1448770312969-1448770309438)/100</f>
        <v>35.31</v>
      </c>
      <c r="F10">
        <f>(1448770312943-1448770309440)/100</f>
        <v>35.03</v>
      </c>
      <c r="G10">
        <f>(1448770312964-1448770309442)/100</f>
        <v>35.22</v>
      </c>
    </row>
    <row r="11" spans="1:19" x14ac:dyDescent="0.15">
      <c r="B11">
        <v>3.617</v>
      </c>
      <c r="C11" t="s">
        <v>1</v>
      </c>
      <c r="D11">
        <f>(1448770868312-1448770867695)/100</f>
        <v>6.17</v>
      </c>
      <c r="E11">
        <f>(1448770868255-1448770867696)/100</f>
        <v>5.59</v>
      </c>
      <c r="F11">
        <f>(1448770868316-1448770867701)/100</f>
        <v>6.15</v>
      </c>
      <c r="G11">
        <f>(1448770868298-1448770867704)/100</f>
        <v>5.94</v>
      </c>
    </row>
    <row r="12" spans="1:19" x14ac:dyDescent="0.15">
      <c r="B12">
        <v>3.83</v>
      </c>
      <c r="C12" t="s">
        <v>2</v>
      </c>
      <c r="D12">
        <f>(2041)/100</f>
        <v>20.41</v>
      </c>
      <c r="E12">
        <f>(2060)/100</f>
        <v>20.6</v>
      </c>
      <c r="F12">
        <f>(2081)/100</f>
        <v>20.81</v>
      </c>
      <c r="G12">
        <f>(2083)/100</f>
        <v>20.83</v>
      </c>
    </row>
    <row r="13" spans="1:19" x14ac:dyDescent="0.15">
      <c r="B13">
        <f>AVERAGE(B10:B12)</f>
        <v>3.669</v>
      </c>
    </row>
    <row r="14" spans="1:19" x14ac:dyDescent="0.15">
      <c r="A14">
        <v>8</v>
      </c>
      <c r="B14">
        <v>5.4989999999999997</v>
      </c>
      <c r="C14" t="s">
        <v>0</v>
      </c>
      <c r="D14">
        <f>(1448770516611-1448770511113)/100</f>
        <v>54.98</v>
      </c>
      <c r="E14">
        <f>(1448770516590-1448770511123)/100</f>
        <v>54.67</v>
      </c>
      <c r="F14">
        <f>(1448770516584-1448770511124)/100</f>
        <v>54.6</v>
      </c>
      <c r="G14">
        <f>(1448770516560-1448770511127)/100</f>
        <v>54.33</v>
      </c>
      <c r="H14">
        <f>(1448770516595-1448770511127)/100</f>
        <v>54.68</v>
      </c>
      <c r="I14">
        <f>(1448770516632-1448770511133)/100</f>
        <v>54.99</v>
      </c>
      <c r="J14">
        <f>(1448770516544-1448770511138)/100</f>
        <v>54.06</v>
      </c>
      <c r="K14">
        <f>(1448770516469-1448770511138)/100</f>
        <v>53.31</v>
      </c>
    </row>
    <row r="15" spans="1:19" x14ac:dyDescent="0.15">
      <c r="B15">
        <v>5.2119999999999997</v>
      </c>
      <c r="C15" t="s">
        <v>1</v>
      </c>
      <c r="D15">
        <f>(1448770934683-1448770933541)/100</f>
        <v>11.42</v>
      </c>
      <c r="E15">
        <f>(1448770934754-1448770933542)/100</f>
        <v>12.12</v>
      </c>
      <c r="F15">
        <f>(1448770934736-1448770933548)/100</f>
        <v>11.88</v>
      </c>
      <c r="G15">
        <f>(1448770934510-1448770933549)/100</f>
        <v>9.61</v>
      </c>
      <c r="H15">
        <f>(1448770934716-1448770933550)/100</f>
        <v>11.66</v>
      </c>
      <c r="I15">
        <f>(1448770934695-1448770933558)/100</f>
        <v>11.37</v>
      </c>
      <c r="J15">
        <f>(1448770934614-1448770933559)/100</f>
        <v>10.55</v>
      </c>
      <c r="K15">
        <f>(1448770934761-1448770933559)/100</f>
        <v>12.02</v>
      </c>
    </row>
    <row r="16" spans="1:19" x14ac:dyDescent="0.15">
      <c r="B16">
        <v>5.3109999999999999</v>
      </c>
      <c r="C16" t="s">
        <v>2</v>
      </c>
      <c r="D16">
        <f>(3825)/100</f>
        <v>38.25</v>
      </c>
      <c r="E16">
        <f>(3845)/100</f>
        <v>38.450000000000003</v>
      </c>
      <c r="F16">
        <f>(3851)/100</f>
        <v>38.51</v>
      </c>
      <c r="G16">
        <f>(3856)/100</f>
        <v>38.56</v>
      </c>
      <c r="H16">
        <f>(3883)/100</f>
        <v>38.83</v>
      </c>
      <c r="I16">
        <f>(3899)/100</f>
        <v>38.99</v>
      </c>
      <c r="J16">
        <f>(3909)/100</f>
        <v>39.090000000000003</v>
      </c>
      <c r="K16">
        <f>(3911)/100</f>
        <v>39.11</v>
      </c>
    </row>
    <row r="17" spans="1:19" x14ac:dyDescent="0.15">
      <c r="B17">
        <f>AVERAGE(B14:B16)</f>
        <v>5.3406666666666665</v>
      </c>
    </row>
    <row r="18" spans="1:19" x14ac:dyDescent="0.15">
      <c r="A18">
        <v>16</v>
      </c>
      <c r="B18">
        <v>10.63</v>
      </c>
      <c r="C18" t="s">
        <v>0</v>
      </c>
      <c r="D18">
        <f>(1448770585099-1448770568440)/100</f>
        <v>166.59</v>
      </c>
      <c r="E18">
        <f>(1448770583813-1448770568450)/100</f>
        <v>153.63</v>
      </c>
      <c r="F18">
        <f>(1448770585102-1448770568450)/100</f>
        <v>166.52</v>
      </c>
      <c r="G18">
        <f>(1448770583794-1448770568453)/100</f>
        <v>153.41</v>
      </c>
      <c r="H18">
        <f>(1448770585113-1448770568455)/100</f>
        <v>166.58</v>
      </c>
      <c r="I18">
        <f>(1448770582751-1448770568461)/100</f>
        <v>142.9</v>
      </c>
      <c r="J18">
        <f>(1448770583795-1448770568466)/100</f>
        <v>153.29</v>
      </c>
      <c r="K18">
        <f>(1448770583819-1448770568466)/100</f>
        <v>153.53</v>
      </c>
      <c r="L18">
        <f>(1448770583850-1448770568466)/100</f>
        <v>153.84</v>
      </c>
      <c r="M18">
        <f>(1448770582781-1448770568468)/100</f>
        <v>143.13</v>
      </c>
      <c r="N18">
        <f>(1448770583819-1448770568472)/100</f>
        <v>153.47</v>
      </c>
      <c r="O18">
        <f>(1448770583847-1448770568481)/100</f>
        <v>153.66</v>
      </c>
      <c r="P18">
        <f>(1448770583858-1448770568481)/100</f>
        <v>153.77000000000001</v>
      </c>
      <c r="Q18">
        <f>(1448770583794-1448770568482)/100</f>
        <v>153.12</v>
      </c>
      <c r="R18">
        <f>(1448770583839-1448770568490)/100</f>
        <v>153.49</v>
      </c>
      <c r="S18">
        <f>(1448770585096-1448770568490)/100</f>
        <v>166.06</v>
      </c>
    </row>
    <row r="19" spans="1:19" x14ac:dyDescent="0.15">
      <c r="B19">
        <v>12.55</v>
      </c>
      <c r="C19" t="s">
        <v>1</v>
      </c>
      <c r="D19">
        <f>(1448770988707-1448770986501)/100</f>
        <v>22.06</v>
      </c>
      <c r="E19">
        <f>(1448770988743-1448770986502)/100</f>
        <v>22.41</v>
      </c>
      <c r="F19">
        <f>(1448770988691-1448770986508)/100</f>
        <v>21.83</v>
      </c>
      <c r="G19">
        <f>(1448770988696-1448770986509)/100</f>
        <v>21.87</v>
      </c>
      <c r="H19">
        <f>(1448770988581-1448770986510)/100</f>
        <v>20.71</v>
      </c>
      <c r="I19">
        <f>(1448770988773-1448770986511)/100</f>
        <v>22.62</v>
      </c>
      <c r="J19">
        <f>(1448770988703-1448770986517)/100</f>
        <v>21.86</v>
      </c>
      <c r="K19">
        <f>(1448770988601-1448770986520)/100</f>
        <v>20.81</v>
      </c>
      <c r="L19">
        <f>(1448770988558-1448770986521)/100</f>
        <v>20.37</v>
      </c>
      <c r="M19">
        <f>(1448770988731-1448770986522)/100</f>
        <v>22.09</v>
      </c>
      <c r="N19">
        <f>(1448770988704-1448770986522)/100</f>
        <v>21.82</v>
      </c>
      <c r="O19">
        <f>(1448770988698-1448770986523)/100</f>
        <v>21.75</v>
      </c>
      <c r="P19">
        <f>(1448770988730-1448770986524)/100</f>
        <v>22.06</v>
      </c>
      <c r="Q19">
        <f>(1448770988577-1448770986525)/100</f>
        <v>20.52</v>
      </c>
      <c r="R19">
        <f>(1448770988781-1448770986526)/100</f>
        <v>22.55</v>
      </c>
      <c r="S19">
        <f>(1448770988745-1448770986527)/100</f>
        <v>22.18</v>
      </c>
    </row>
    <row r="20" spans="1:19" x14ac:dyDescent="0.15">
      <c r="B20">
        <v>11.702999999999999</v>
      </c>
      <c r="C20" t="s">
        <v>2</v>
      </c>
      <c r="D20">
        <f>(20713)/100</f>
        <v>207.13</v>
      </c>
      <c r="E20">
        <f>(20742)/100</f>
        <v>207.42</v>
      </c>
      <c r="F20">
        <f>(20762)/100</f>
        <v>207.62</v>
      </c>
      <c r="G20">
        <f>(20768)/100</f>
        <v>207.68</v>
      </c>
      <c r="H20">
        <f>(20756)/100</f>
        <v>207.56</v>
      </c>
      <c r="I20">
        <f>(21456)/100</f>
        <v>214.56</v>
      </c>
      <c r="J20">
        <f>(21470)/100</f>
        <v>214.7</v>
      </c>
      <c r="K20">
        <f>(21480)/100</f>
        <v>214.8</v>
      </c>
      <c r="L20">
        <f>(21520)/100</f>
        <v>215.2</v>
      </c>
      <c r="M20">
        <f>(21524)/100</f>
        <v>215.24</v>
      </c>
      <c r="N20">
        <f>(21524)/100</f>
        <v>215.24</v>
      </c>
      <c r="O20">
        <f>(21541)/100</f>
        <v>215.41</v>
      </c>
      <c r="P20">
        <f>(21532)/100</f>
        <v>215.32</v>
      </c>
      <c r="Q20">
        <f>(21555)/100</f>
        <v>215.55</v>
      </c>
      <c r="R20">
        <f>(21552)/100</f>
        <v>215.52</v>
      </c>
      <c r="S20">
        <f>(21549)/100</f>
        <v>215.49</v>
      </c>
    </row>
    <row r="21" spans="1:19" x14ac:dyDescent="0.15">
      <c r="B21">
        <f>AVERAGE(B18:B20)</f>
        <v>11.627666666666665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tabSelected="1" workbookViewId="0">
      <selection activeCell="B21" sqref="B21"/>
    </sheetView>
  </sheetViews>
  <sheetFormatPr defaultRowHeight="13.5" x14ac:dyDescent="0.15"/>
  <sheetData>
    <row r="1" spans="1:8" x14ac:dyDescent="0.15">
      <c r="D1">
        <v>1</v>
      </c>
      <c r="E1">
        <v>2</v>
      </c>
      <c r="F1">
        <v>4</v>
      </c>
      <c r="G1">
        <v>8</v>
      </c>
      <c r="H1">
        <v>16</v>
      </c>
    </row>
    <row r="2" spans="1:8" x14ac:dyDescent="0.15">
      <c r="A2">
        <v>1</v>
      </c>
      <c r="B2">
        <v>11.795999999999999</v>
      </c>
      <c r="C2" t="s">
        <v>6</v>
      </c>
    </row>
    <row r="3" spans="1:8" x14ac:dyDescent="0.15">
      <c r="B3">
        <v>11.882</v>
      </c>
      <c r="C3" t="s">
        <v>7</v>
      </c>
    </row>
    <row r="4" spans="1:8" x14ac:dyDescent="0.15">
      <c r="B4">
        <v>11.433</v>
      </c>
      <c r="C4" t="s">
        <v>8</v>
      </c>
    </row>
    <row r="5" spans="1:8" x14ac:dyDescent="0.15">
      <c r="B5">
        <f>AVERAGE(B2:B4)</f>
        <v>11.703666666666665</v>
      </c>
    </row>
    <row r="6" spans="1:8" x14ac:dyDescent="0.15">
      <c r="A6">
        <v>2</v>
      </c>
      <c r="B6">
        <v>11.385</v>
      </c>
      <c r="C6" t="s">
        <v>6</v>
      </c>
    </row>
    <row r="7" spans="1:8" x14ac:dyDescent="0.15">
      <c r="B7">
        <v>11.992000000000001</v>
      </c>
      <c r="C7" t="s">
        <v>7</v>
      </c>
    </row>
    <row r="8" spans="1:8" x14ac:dyDescent="0.15">
      <c r="B8">
        <v>11.076000000000001</v>
      </c>
      <c r="C8" t="s">
        <v>8</v>
      </c>
    </row>
    <row r="9" spans="1:8" x14ac:dyDescent="0.15">
      <c r="B9">
        <f>AVERAGE(B6:B8)</f>
        <v>11.484333333333334</v>
      </c>
    </row>
    <row r="10" spans="1:8" x14ac:dyDescent="0.15">
      <c r="A10">
        <v>4</v>
      </c>
      <c r="B10">
        <v>10.724</v>
      </c>
      <c r="C10" t="s">
        <v>6</v>
      </c>
    </row>
    <row r="11" spans="1:8" x14ac:dyDescent="0.15">
      <c r="B11" s="1">
        <v>10.677</v>
      </c>
      <c r="C11" t="s">
        <v>7</v>
      </c>
    </row>
    <row r="12" spans="1:8" x14ac:dyDescent="0.15">
      <c r="B12">
        <v>10.932</v>
      </c>
      <c r="C12" t="s">
        <v>8</v>
      </c>
    </row>
    <row r="13" spans="1:8" x14ac:dyDescent="0.15">
      <c r="B13">
        <f>AVERAGE(B10:B12)</f>
        <v>10.777666666666667</v>
      </c>
    </row>
    <row r="14" spans="1:8" x14ac:dyDescent="0.15">
      <c r="A14">
        <v>8</v>
      </c>
      <c r="B14">
        <v>9.9849999999999994</v>
      </c>
      <c r="C14" t="s">
        <v>6</v>
      </c>
    </row>
    <row r="15" spans="1:8" x14ac:dyDescent="0.15">
      <c r="B15">
        <v>9.7629999999999999</v>
      </c>
      <c r="C15" t="s">
        <v>7</v>
      </c>
    </row>
    <row r="16" spans="1:8" x14ac:dyDescent="0.15">
      <c r="B16">
        <v>9.8819999999999997</v>
      </c>
      <c r="C16" t="s">
        <v>8</v>
      </c>
    </row>
    <row r="17" spans="1:3" x14ac:dyDescent="0.15">
      <c r="B17">
        <f>AVERAGE(B14:B16)</f>
        <v>9.8766666666666652</v>
      </c>
    </row>
    <row r="18" spans="1:3" x14ac:dyDescent="0.15">
      <c r="A18">
        <v>16</v>
      </c>
      <c r="B18">
        <v>10.023</v>
      </c>
      <c r="C18" t="s">
        <v>6</v>
      </c>
    </row>
    <row r="19" spans="1:3" x14ac:dyDescent="0.15">
      <c r="B19">
        <v>9.9939999999999998</v>
      </c>
      <c r="C19" t="s">
        <v>7</v>
      </c>
    </row>
    <row r="20" spans="1:3" x14ac:dyDescent="0.15">
      <c r="B20">
        <v>10.002000000000001</v>
      </c>
      <c r="C20" t="s">
        <v>8</v>
      </c>
    </row>
    <row r="21" spans="1:3" x14ac:dyDescent="0.15">
      <c r="B21">
        <f>AVERAGE(B18:B20)</f>
        <v>10.006333333333332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my</vt:lpstr>
      <vt:lpstr>redis</vt:lpstr>
      <vt:lpstr>mongoDB</vt:lpstr>
      <vt:lpstr>amazonDb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xyq</dc:creator>
  <cp:lastModifiedBy>xyq</cp:lastModifiedBy>
  <dcterms:created xsi:type="dcterms:W3CDTF">2015-11-29T02:34:47Z</dcterms:created>
  <dcterms:modified xsi:type="dcterms:W3CDTF">2015-11-29T09:07:55Z</dcterms:modified>
</cp:coreProperties>
</file>