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01Documents\01 Data Science AI ML\Yan.com\Posts\assets\"/>
    </mc:Choice>
  </mc:AlternateContent>
  <xr:revisionPtr revIDLastSave="0" documentId="13_ncr:1_{84661D34-E2AE-47CE-94F8-477519D415DA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input sheet" sheetId="3" r:id="rId1"/>
    <sheet name="Financial Model" sheetId="5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 a="1"/>
  <c r="F1" i="3" s="1"/>
  <c r="B1" i="5" s="1"/>
  <c r="F6" i="3" a="1"/>
  <c r="F6" i="3" s="1"/>
  <c r="F4" i="5" s="1"/>
  <c r="Y4" i="5" s="1"/>
  <c r="Y5" i="5" s="1"/>
  <c r="Y31" i="5" s="1"/>
  <c r="F7" i="3" a="1"/>
  <c r="F7" i="3" s="1"/>
  <c r="F5" i="5" s="1"/>
  <c r="F8" i="3" a="1"/>
  <c r="F8" i="3" s="1"/>
  <c r="F6" i="5" s="1"/>
  <c r="F11" i="3" a="1"/>
  <c r="F11" i="3" s="1"/>
  <c r="F12" i="3" a="1"/>
  <c r="F12" i="3" s="1"/>
  <c r="F11" i="5" s="1"/>
  <c r="F13" i="3" a="1"/>
  <c r="F13" i="3" s="1"/>
  <c r="F16" i="3" a="1"/>
  <c r="F16" i="3" s="1"/>
  <c r="F17" i="5" s="1"/>
  <c r="F17" i="3" a="1"/>
  <c r="F17" i="3" s="1"/>
  <c r="F18" i="5" s="1"/>
  <c r="F18" i="3" a="1"/>
  <c r="F18" i="3" s="1"/>
  <c r="F19" i="5" s="1"/>
  <c r="F19" i="3" a="1"/>
  <c r="F19" i="3" s="1"/>
  <c r="F20" i="5" s="1"/>
  <c r="F21" i="3" a="1"/>
  <c r="F21" i="3" s="1"/>
  <c r="F24" i="5" s="1"/>
  <c r="F24" i="3" a="1"/>
  <c r="F24" i="3" s="1"/>
  <c r="F27" i="5" s="1"/>
  <c r="F26" i="3" a="1"/>
  <c r="F26" i="3" s="1"/>
  <c r="F27" i="3" a="1"/>
  <c r="F27" i="3" s="1"/>
  <c r="F33" i="5" s="1"/>
  <c r="F28" i="3" a="1"/>
  <c r="F28" i="3" s="1"/>
  <c r="F34" i="5" s="1"/>
  <c r="F31" i="3" a="1"/>
  <c r="F31" i="3" s="1"/>
  <c r="F32" i="3" a="1"/>
  <c r="F32" i="3" s="1"/>
  <c r="F44" i="5" s="1"/>
  <c r="F46" i="5" s="1"/>
  <c r="F35" i="3" a="1"/>
  <c r="F35" i="3" s="1"/>
  <c r="F72" i="5" s="1"/>
  <c r="X72" i="5" s="1"/>
  <c r="F36" i="3" a="1"/>
  <c r="F36" i="3" s="1"/>
  <c r="F71" i="5" s="1"/>
  <c r="F37" i="3" a="1"/>
  <c r="F37" i="3" s="1"/>
  <c r="F39" i="3" a="1"/>
  <c r="F39" i="3" s="1"/>
  <c r="J22" i="3"/>
  <c r="I22" i="3"/>
  <c r="H22" i="3"/>
  <c r="F22" i="3" s="1" a="1"/>
  <c r="F22" i="3" s="1"/>
  <c r="I7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I13" i="5" s="1"/>
  <c r="F51" i="5" l="1"/>
  <c r="F68" i="5"/>
  <c r="F75" i="5"/>
  <c r="F81" i="5"/>
  <c r="I81" i="5" s="1"/>
  <c r="I118" i="5" s="1"/>
  <c r="F10" i="5"/>
  <c r="Y10" i="5" s="1"/>
  <c r="N72" i="5"/>
  <c r="U72" i="5"/>
  <c r="T72" i="5"/>
  <c r="W72" i="5"/>
  <c r="O72" i="5"/>
  <c r="Y72" i="5"/>
  <c r="P72" i="5"/>
  <c r="V72" i="5"/>
  <c r="R72" i="5"/>
  <c r="Q72" i="5"/>
  <c r="Z72" i="5"/>
  <c r="I72" i="5"/>
  <c r="AA72" i="5"/>
  <c r="J72" i="5"/>
  <c r="AB72" i="5"/>
  <c r="K72" i="5"/>
  <c r="AC72" i="5"/>
  <c r="L72" i="5"/>
  <c r="M72" i="5"/>
  <c r="S72" i="5"/>
  <c r="Y71" i="5"/>
  <c r="I20" i="5"/>
  <c r="J20" i="5" s="1"/>
  <c r="K20" i="5" s="1"/>
  <c r="L20" i="5" s="1"/>
  <c r="M20" i="5" s="1"/>
  <c r="N20" i="5" s="1"/>
  <c r="O20" i="5" s="1"/>
  <c r="P20" i="5" s="1"/>
  <c r="Q20" i="5" s="1"/>
  <c r="Y44" i="5"/>
  <c r="J13" i="5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Y24" i="5"/>
  <c r="Y38" i="5" s="1"/>
  <c r="Y113" i="5" s="1"/>
  <c r="AA4" i="5"/>
  <c r="J4" i="5"/>
  <c r="M4" i="5"/>
  <c r="Z4" i="5"/>
  <c r="L4" i="5"/>
  <c r="W4" i="5"/>
  <c r="AC4" i="5"/>
  <c r="K4" i="5"/>
  <c r="U4" i="5"/>
  <c r="AB4" i="5"/>
  <c r="Y6" i="5"/>
  <c r="P4" i="5"/>
  <c r="Q4" i="5"/>
  <c r="N4" i="5"/>
  <c r="O4" i="5"/>
  <c r="Y11" i="5"/>
  <c r="R4" i="5"/>
  <c r="S4" i="5"/>
  <c r="T4" i="5"/>
  <c r="V4" i="5"/>
  <c r="X4" i="5"/>
  <c r="I4" i="5"/>
  <c r="I5" i="5" s="1"/>
  <c r="I24" i="5" l="1"/>
  <c r="I106" i="5"/>
  <c r="I66" i="5"/>
  <c r="R20" i="5"/>
  <c r="X5" i="5"/>
  <c r="X24" i="5"/>
  <c r="X38" i="5" s="1"/>
  <c r="X113" i="5" s="1"/>
  <c r="V5" i="5"/>
  <c r="V71" i="5" s="1"/>
  <c r="V24" i="5"/>
  <c r="V38" i="5" s="1"/>
  <c r="V113" i="5" s="1"/>
  <c r="AC5" i="5"/>
  <c r="AC24" i="5"/>
  <c r="AC38" i="5" s="1"/>
  <c r="AC113" i="5" s="1"/>
  <c r="W5" i="5"/>
  <c r="W6" i="5" s="1"/>
  <c r="W24" i="5"/>
  <c r="W38" i="5" s="1"/>
  <c r="W113" i="5" s="1"/>
  <c r="Q5" i="5"/>
  <c r="Q71" i="5" s="1"/>
  <c r="Q24" i="5"/>
  <c r="Q38" i="5" s="1"/>
  <c r="Q113" i="5" s="1"/>
  <c r="Z5" i="5"/>
  <c r="Z24" i="5"/>
  <c r="Z38" i="5" s="1"/>
  <c r="Z113" i="5" s="1"/>
  <c r="AA5" i="5"/>
  <c r="AA71" i="5" s="1"/>
  <c r="AA24" i="5"/>
  <c r="AA38" i="5" s="1"/>
  <c r="AA113" i="5" s="1"/>
  <c r="T5" i="5"/>
  <c r="T24" i="5"/>
  <c r="T38" i="5" s="1"/>
  <c r="T113" i="5" s="1"/>
  <c r="S5" i="5"/>
  <c r="S24" i="5"/>
  <c r="S38" i="5" s="1"/>
  <c r="S113" i="5" s="1"/>
  <c r="AB5" i="5"/>
  <c r="AB6" i="5" s="1"/>
  <c r="AB24" i="5"/>
  <c r="AB38" i="5" s="1"/>
  <c r="AB113" i="5" s="1"/>
  <c r="U5" i="5"/>
  <c r="U24" i="5"/>
  <c r="U38" i="5" s="1"/>
  <c r="U113" i="5" s="1"/>
  <c r="O5" i="5"/>
  <c r="O71" i="5" s="1"/>
  <c r="O24" i="5"/>
  <c r="O38" i="5" s="1"/>
  <c r="O113" i="5" s="1"/>
  <c r="N5" i="5"/>
  <c r="N71" i="5" s="1"/>
  <c r="N24" i="5"/>
  <c r="N38" i="5" s="1"/>
  <c r="N113" i="5" s="1"/>
  <c r="L5" i="5"/>
  <c r="L24" i="5"/>
  <c r="L38" i="5" s="1"/>
  <c r="L113" i="5" s="1"/>
  <c r="M5" i="5"/>
  <c r="M71" i="5" s="1"/>
  <c r="M24" i="5"/>
  <c r="M38" i="5" s="1"/>
  <c r="M113" i="5" s="1"/>
  <c r="J5" i="5"/>
  <c r="J24" i="5"/>
  <c r="J38" i="5" s="1"/>
  <c r="J113" i="5" s="1"/>
  <c r="R5" i="5"/>
  <c r="R24" i="5"/>
  <c r="R38" i="5" s="1"/>
  <c r="R113" i="5" s="1"/>
  <c r="K5" i="5"/>
  <c r="K71" i="5" s="1"/>
  <c r="K24" i="5"/>
  <c r="K38" i="5" s="1"/>
  <c r="K113" i="5" s="1"/>
  <c r="P5" i="5"/>
  <c r="P71" i="5" s="1"/>
  <c r="P24" i="5"/>
  <c r="P38" i="5" s="1"/>
  <c r="P113" i="5" s="1"/>
  <c r="I71" i="5"/>
  <c r="I73" i="5" s="1"/>
  <c r="I79" i="5" s="1"/>
  <c r="I119" i="5" s="1"/>
  <c r="K11" i="5"/>
  <c r="AC6" i="5"/>
  <c r="U11" i="5"/>
  <c r="Y12" i="5"/>
  <c r="Y14" i="5" s="1"/>
  <c r="L44" i="5" l="1"/>
  <c r="L71" i="5"/>
  <c r="W44" i="5"/>
  <c r="W71" i="5"/>
  <c r="AB44" i="5"/>
  <c r="AB71" i="5"/>
  <c r="AC44" i="5"/>
  <c r="AC71" i="5"/>
  <c r="X44" i="5"/>
  <c r="X71" i="5"/>
  <c r="J44" i="5"/>
  <c r="J71" i="5"/>
  <c r="T44" i="5"/>
  <c r="T71" i="5"/>
  <c r="Z44" i="5"/>
  <c r="Z71" i="5"/>
  <c r="U44" i="5"/>
  <c r="U71" i="5"/>
  <c r="R44" i="5"/>
  <c r="R71" i="5"/>
  <c r="S44" i="5"/>
  <c r="S71" i="5"/>
  <c r="AA31" i="5"/>
  <c r="AA44" i="5"/>
  <c r="V11" i="5"/>
  <c r="V44" i="5"/>
  <c r="N34" i="5"/>
  <c r="N44" i="5"/>
  <c r="I34" i="5"/>
  <c r="I44" i="5"/>
  <c r="M34" i="5"/>
  <c r="M44" i="5"/>
  <c r="Q34" i="5"/>
  <c r="Q44" i="5"/>
  <c r="O34" i="5"/>
  <c r="O44" i="5"/>
  <c r="P34" i="5"/>
  <c r="P44" i="5"/>
  <c r="K34" i="5"/>
  <c r="K44" i="5"/>
  <c r="L31" i="5"/>
  <c r="L34" i="5"/>
  <c r="AC45" i="5"/>
  <c r="M45" i="5"/>
  <c r="J45" i="5"/>
  <c r="I45" i="5"/>
  <c r="W45" i="5"/>
  <c r="O45" i="5"/>
  <c r="I38" i="5"/>
  <c r="I113" i="5" s="1"/>
  <c r="AB45" i="5"/>
  <c r="L45" i="5"/>
  <c r="K45" i="5"/>
  <c r="Z45" i="5"/>
  <c r="Y45" i="5"/>
  <c r="X45" i="5"/>
  <c r="N45" i="5"/>
  <c r="AA45" i="5"/>
  <c r="P45" i="5"/>
  <c r="V45" i="5"/>
  <c r="T45" i="5"/>
  <c r="S45" i="5"/>
  <c r="R45" i="5"/>
  <c r="Q45" i="5"/>
  <c r="U45" i="5"/>
  <c r="J31" i="5"/>
  <c r="J34" i="5"/>
  <c r="S20" i="5"/>
  <c r="R34" i="5"/>
  <c r="K6" i="5"/>
  <c r="K31" i="5"/>
  <c r="N11" i="5"/>
  <c r="N31" i="5"/>
  <c r="O11" i="5"/>
  <c r="O31" i="5"/>
  <c r="U10" i="5"/>
  <c r="U12" i="5" s="1"/>
  <c r="U14" i="5" s="1"/>
  <c r="U31" i="5"/>
  <c r="T10" i="5"/>
  <c r="T31" i="5"/>
  <c r="I10" i="5"/>
  <c r="I31" i="5"/>
  <c r="I18" i="5"/>
  <c r="AB11" i="5"/>
  <c r="AB31" i="5"/>
  <c r="S6" i="5"/>
  <c r="S31" i="5"/>
  <c r="X11" i="5"/>
  <c r="X31" i="5"/>
  <c r="M10" i="5"/>
  <c r="M31" i="5"/>
  <c r="Z10" i="5"/>
  <c r="Z31" i="5"/>
  <c r="Q10" i="5"/>
  <c r="Q31" i="5"/>
  <c r="W11" i="5"/>
  <c r="W31" i="5"/>
  <c r="P11" i="5"/>
  <c r="P31" i="5"/>
  <c r="AC10" i="5"/>
  <c r="AC31" i="5"/>
  <c r="V10" i="5"/>
  <c r="V31" i="5"/>
  <c r="R6" i="5"/>
  <c r="R31" i="5"/>
  <c r="X6" i="5"/>
  <c r="V6" i="5"/>
  <c r="W10" i="5"/>
  <c r="I11" i="5"/>
  <c r="I6" i="5"/>
  <c r="P10" i="5"/>
  <c r="P6" i="5"/>
  <c r="K10" i="5"/>
  <c r="K12" i="5" s="1"/>
  <c r="K14" i="5" s="1"/>
  <c r="T11" i="5"/>
  <c r="U6" i="5"/>
  <c r="M6" i="5"/>
  <c r="Z6" i="5"/>
  <c r="AC11" i="5"/>
  <c r="T6" i="5"/>
  <c r="X10" i="5"/>
  <c r="R10" i="5"/>
  <c r="M11" i="5"/>
  <c r="M12" i="5" s="1"/>
  <c r="M14" i="5" s="1"/>
  <c r="S10" i="5"/>
  <c r="S11" i="5"/>
  <c r="O6" i="5"/>
  <c r="N10" i="5"/>
  <c r="N6" i="5"/>
  <c r="AB10" i="5"/>
  <c r="Q6" i="5"/>
  <c r="J11" i="5"/>
  <c r="J6" i="5"/>
  <c r="J10" i="5"/>
  <c r="AA6" i="5"/>
  <c r="AA10" i="5"/>
  <c r="AA11" i="5"/>
  <c r="R11" i="5"/>
  <c r="L11" i="5"/>
  <c r="L10" i="5"/>
  <c r="L6" i="5"/>
  <c r="Z11" i="5"/>
  <c r="O10" i="5"/>
  <c r="Q11" i="5"/>
  <c r="J18" i="5" l="1"/>
  <c r="K18" i="5" s="1"/>
  <c r="Z12" i="5"/>
  <c r="Z14" i="5" s="1"/>
  <c r="P12" i="5"/>
  <c r="P14" i="5" s="1"/>
  <c r="I12" i="5"/>
  <c r="I14" i="5" s="1"/>
  <c r="O12" i="5"/>
  <c r="O14" i="5" s="1"/>
  <c r="AC12" i="5"/>
  <c r="AC14" i="5" s="1"/>
  <c r="Q12" i="5"/>
  <c r="Q14" i="5" s="1"/>
  <c r="X12" i="5"/>
  <c r="X14" i="5" s="1"/>
  <c r="V12" i="5"/>
  <c r="V14" i="5" s="1"/>
  <c r="Y46" i="5"/>
  <c r="K46" i="5"/>
  <c r="I32" i="5"/>
  <c r="U46" i="5"/>
  <c r="O46" i="5"/>
  <c r="Q46" i="5"/>
  <c r="W46" i="5"/>
  <c r="R46" i="5"/>
  <c r="I46" i="5"/>
  <c r="S46" i="5"/>
  <c r="J46" i="5"/>
  <c r="T46" i="5"/>
  <c r="M46" i="5"/>
  <c r="Z46" i="5"/>
  <c r="L46" i="5"/>
  <c r="AB46" i="5"/>
  <c r="V46" i="5"/>
  <c r="AC46" i="5"/>
  <c r="P46" i="5"/>
  <c r="AA46" i="5"/>
  <c r="N46" i="5"/>
  <c r="R12" i="5"/>
  <c r="R14" i="5" s="1"/>
  <c r="X46" i="5"/>
  <c r="N12" i="5"/>
  <c r="N14" i="5" s="1"/>
  <c r="T20" i="5"/>
  <c r="S34" i="5"/>
  <c r="AB12" i="5"/>
  <c r="AB14" i="5" s="1"/>
  <c r="I17" i="5"/>
  <c r="I19" i="5"/>
  <c r="W12" i="5"/>
  <c r="W14" i="5" s="1"/>
  <c r="T12" i="5"/>
  <c r="T14" i="5" s="1"/>
  <c r="J12" i="5"/>
  <c r="J14" i="5" s="1"/>
  <c r="L12" i="5"/>
  <c r="L14" i="5" s="1"/>
  <c r="S12" i="5"/>
  <c r="S14" i="5" s="1"/>
  <c r="AA12" i="5"/>
  <c r="AA14" i="5" s="1"/>
  <c r="J32" i="5" l="1"/>
  <c r="L18" i="5"/>
  <c r="K32" i="5"/>
  <c r="J17" i="5"/>
  <c r="K17" i="5" s="1"/>
  <c r="N64" i="5"/>
  <c r="N104" i="5"/>
  <c r="I64" i="5"/>
  <c r="I104" i="5"/>
  <c r="R64" i="5"/>
  <c r="R104" i="5"/>
  <c r="AA64" i="5"/>
  <c r="AA104" i="5"/>
  <c r="Q64" i="5"/>
  <c r="Q104" i="5"/>
  <c r="AC64" i="5"/>
  <c r="AC104" i="5"/>
  <c r="V64" i="5"/>
  <c r="V104" i="5"/>
  <c r="AB64" i="5"/>
  <c r="AB104" i="5"/>
  <c r="K64" i="5"/>
  <c r="K104" i="5"/>
  <c r="Y64" i="5"/>
  <c r="Y104" i="5"/>
  <c r="J64" i="5"/>
  <c r="J104" i="5"/>
  <c r="W64" i="5"/>
  <c r="W104" i="5"/>
  <c r="P64" i="5"/>
  <c r="P104" i="5"/>
  <c r="O64" i="5"/>
  <c r="O104" i="5"/>
  <c r="U64" i="5"/>
  <c r="U104" i="5"/>
  <c r="L64" i="5"/>
  <c r="L104" i="5"/>
  <c r="Z64" i="5"/>
  <c r="Z104" i="5"/>
  <c r="M64" i="5"/>
  <c r="M104" i="5"/>
  <c r="T64" i="5"/>
  <c r="T104" i="5"/>
  <c r="X64" i="5"/>
  <c r="X104" i="5"/>
  <c r="S64" i="5"/>
  <c r="S104" i="5"/>
  <c r="G46" i="5"/>
  <c r="I47" i="5"/>
  <c r="J19" i="5"/>
  <c r="I33" i="5"/>
  <c r="I35" i="5" s="1"/>
  <c r="I102" i="5" s="1"/>
  <c r="U20" i="5"/>
  <c r="T34" i="5"/>
  <c r="I27" i="5"/>
  <c r="I28" i="5" s="1"/>
  <c r="I101" i="5" s="1"/>
  <c r="J27" i="5"/>
  <c r="L17" i="5" l="1"/>
  <c r="K27" i="5"/>
  <c r="K28" i="5" s="1"/>
  <c r="K101" i="5" s="1"/>
  <c r="J28" i="5"/>
  <c r="M18" i="5"/>
  <c r="L32" i="5"/>
  <c r="I103" i="5"/>
  <c r="I111" i="5" s="1"/>
  <c r="I37" i="5"/>
  <c r="I39" i="5" s="1"/>
  <c r="J47" i="5"/>
  <c r="I48" i="5"/>
  <c r="I125" i="5" s="1"/>
  <c r="V20" i="5"/>
  <c r="U34" i="5"/>
  <c r="K19" i="5"/>
  <c r="J33" i="5"/>
  <c r="J35" i="5" s="1"/>
  <c r="N18" i="5" l="1"/>
  <c r="M32" i="5"/>
  <c r="J37" i="5"/>
  <c r="J101" i="5"/>
  <c r="M17" i="5"/>
  <c r="L27" i="5"/>
  <c r="L28" i="5" s="1"/>
  <c r="L101" i="5" s="1"/>
  <c r="I105" i="5"/>
  <c r="J58" i="5"/>
  <c r="J102" i="5"/>
  <c r="J103" i="5" s="1"/>
  <c r="I63" i="5"/>
  <c r="I65" i="5" s="1"/>
  <c r="I67" i="5" s="1"/>
  <c r="I68" i="5" s="1"/>
  <c r="I50" i="5"/>
  <c r="I51" i="5" s="1"/>
  <c r="I53" i="5" s="1"/>
  <c r="I58" i="5"/>
  <c r="K47" i="5"/>
  <c r="J48" i="5"/>
  <c r="J125" i="5" s="1"/>
  <c r="W20" i="5"/>
  <c r="V34" i="5"/>
  <c r="L19" i="5"/>
  <c r="K33" i="5"/>
  <c r="K35" i="5" s="1"/>
  <c r="N17" i="5" l="1"/>
  <c r="M27" i="5"/>
  <c r="M28" i="5" s="1"/>
  <c r="M101" i="5" s="1"/>
  <c r="O18" i="5"/>
  <c r="N32" i="5"/>
  <c r="J39" i="5"/>
  <c r="J50" i="5"/>
  <c r="J51" i="5" s="1"/>
  <c r="J63" i="5"/>
  <c r="J65" i="5" s="1"/>
  <c r="I59" i="5"/>
  <c r="I60" i="5" s="1"/>
  <c r="I84" i="5" s="1"/>
  <c r="I120" i="5" s="1"/>
  <c r="I107" i="5"/>
  <c r="J111" i="5"/>
  <c r="J105" i="5"/>
  <c r="K37" i="5"/>
  <c r="K39" i="5" s="1"/>
  <c r="K102" i="5"/>
  <c r="K103" i="5" s="1"/>
  <c r="L47" i="5"/>
  <c r="K48" i="5"/>
  <c r="K125" i="5" s="1"/>
  <c r="M19" i="5"/>
  <c r="L33" i="5"/>
  <c r="L35" i="5" s="1"/>
  <c r="X20" i="5"/>
  <c r="W34" i="5"/>
  <c r="J53" i="5" l="1"/>
  <c r="P18" i="5"/>
  <c r="O32" i="5"/>
  <c r="O17" i="5"/>
  <c r="N27" i="5"/>
  <c r="N28" i="5" s="1"/>
  <c r="N101" i="5" s="1"/>
  <c r="K50" i="5"/>
  <c r="K51" i="5" s="1"/>
  <c r="K53" i="5" s="1"/>
  <c r="K58" i="5"/>
  <c r="K63" i="5"/>
  <c r="K65" i="5" s="1"/>
  <c r="I108" i="5"/>
  <c r="I129" i="5" s="1"/>
  <c r="I112" i="5"/>
  <c r="I114" i="5" s="1"/>
  <c r="L37" i="5"/>
  <c r="L39" i="5" s="1"/>
  <c r="L102" i="5"/>
  <c r="L103" i="5" s="1"/>
  <c r="K105" i="5"/>
  <c r="K111" i="5"/>
  <c r="M47" i="5"/>
  <c r="L48" i="5"/>
  <c r="L125" i="5" s="1"/>
  <c r="Y20" i="5"/>
  <c r="X34" i="5"/>
  <c r="N19" i="5"/>
  <c r="M33" i="5"/>
  <c r="M35" i="5" s="1"/>
  <c r="P17" i="5" l="1"/>
  <c r="O27" i="5"/>
  <c r="O28" i="5" s="1"/>
  <c r="O101" i="5" s="1"/>
  <c r="Q18" i="5"/>
  <c r="P32" i="5"/>
  <c r="L58" i="5"/>
  <c r="L50" i="5"/>
  <c r="L51" i="5" s="1"/>
  <c r="L53" i="5" s="1"/>
  <c r="L63" i="5"/>
  <c r="L65" i="5" s="1"/>
  <c r="M37" i="5"/>
  <c r="M39" i="5" s="1"/>
  <c r="M102" i="5"/>
  <c r="M103" i="5" s="1"/>
  <c r="L105" i="5"/>
  <c r="L111" i="5"/>
  <c r="N47" i="5"/>
  <c r="M48" i="5"/>
  <c r="M125" i="5" s="1"/>
  <c r="O19" i="5"/>
  <c r="N33" i="5"/>
  <c r="N35" i="5" s="1"/>
  <c r="Z20" i="5"/>
  <c r="Y34" i="5"/>
  <c r="R18" i="5" l="1"/>
  <c r="Q32" i="5"/>
  <c r="Q17" i="5"/>
  <c r="P27" i="5"/>
  <c r="P28" i="5" s="1"/>
  <c r="P101" i="5" s="1"/>
  <c r="M63" i="5"/>
  <c r="M65" i="5" s="1"/>
  <c r="M50" i="5"/>
  <c r="M51" i="5" s="1"/>
  <c r="M53" i="5" s="1"/>
  <c r="M58" i="5"/>
  <c r="N37" i="5"/>
  <c r="N39" i="5" s="1"/>
  <c r="N102" i="5"/>
  <c r="N103" i="5" s="1"/>
  <c r="M105" i="5"/>
  <c r="M111" i="5"/>
  <c r="O47" i="5"/>
  <c r="N48" i="5"/>
  <c r="N125" i="5" s="1"/>
  <c r="AA20" i="5"/>
  <c r="Z34" i="5"/>
  <c r="P19" i="5"/>
  <c r="O33" i="5"/>
  <c r="O35" i="5" s="1"/>
  <c r="S18" i="5" l="1"/>
  <c r="R32" i="5"/>
  <c r="R17" i="5"/>
  <c r="Q27" i="5"/>
  <c r="Q28" i="5" s="1"/>
  <c r="Q101" i="5" s="1"/>
  <c r="N50" i="5"/>
  <c r="N51" i="5" s="1"/>
  <c r="N53" i="5" s="1"/>
  <c r="N63" i="5"/>
  <c r="N65" i="5" s="1"/>
  <c r="N58" i="5"/>
  <c r="O37" i="5"/>
  <c r="O39" i="5" s="1"/>
  <c r="O102" i="5"/>
  <c r="O103" i="5" s="1"/>
  <c r="N111" i="5"/>
  <c r="N105" i="5"/>
  <c r="P47" i="5"/>
  <c r="O48" i="5"/>
  <c r="O125" i="5" s="1"/>
  <c r="Q19" i="5"/>
  <c r="P33" i="5"/>
  <c r="P35" i="5" s="1"/>
  <c r="AB20" i="5"/>
  <c r="AA34" i="5"/>
  <c r="S17" i="5" l="1"/>
  <c r="R27" i="5"/>
  <c r="R28" i="5" s="1"/>
  <c r="R101" i="5" s="1"/>
  <c r="T18" i="5"/>
  <c r="S32" i="5"/>
  <c r="O50" i="5"/>
  <c r="O51" i="5" s="1"/>
  <c r="O53" i="5" s="1"/>
  <c r="O58" i="5"/>
  <c r="O63" i="5"/>
  <c r="O65" i="5" s="1"/>
  <c r="P37" i="5"/>
  <c r="P39" i="5" s="1"/>
  <c r="P102" i="5"/>
  <c r="P103" i="5" s="1"/>
  <c r="O111" i="5"/>
  <c r="O105" i="5"/>
  <c r="Q47" i="5"/>
  <c r="P48" i="5"/>
  <c r="P125" i="5" s="1"/>
  <c r="AC20" i="5"/>
  <c r="AC34" i="5" s="1"/>
  <c r="AB34" i="5"/>
  <c r="R19" i="5"/>
  <c r="Q33" i="5"/>
  <c r="Q35" i="5" s="1"/>
  <c r="U18" i="5" l="1"/>
  <c r="T32" i="5"/>
  <c r="T17" i="5"/>
  <c r="S27" i="5"/>
  <c r="S28" i="5" s="1"/>
  <c r="S101" i="5" s="1"/>
  <c r="P63" i="5"/>
  <c r="P65" i="5" s="1"/>
  <c r="P50" i="5"/>
  <c r="P51" i="5" s="1"/>
  <c r="P53" i="5" s="1"/>
  <c r="P58" i="5"/>
  <c r="Q37" i="5"/>
  <c r="Q39" i="5" s="1"/>
  <c r="Q102" i="5"/>
  <c r="Q103" i="5" s="1"/>
  <c r="P111" i="5"/>
  <c r="P105" i="5"/>
  <c r="R47" i="5"/>
  <c r="Q48" i="5"/>
  <c r="Q125" i="5" s="1"/>
  <c r="S19" i="5"/>
  <c r="R33" i="5"/>
  <c r="R35" i="5" s="1"/>
  <c r="U17" i="5" l="1"/>
  <c r="T27" i="5"/>
  <c r="T28" i="5" s="1"/>
  <c r="T101" i="5" s="1"/>
  <c r="V18" i="5"/>
  <c r="U32" i="5"/>
  <c r="Q63" i="5"/>
  <c r="Q65" i="5" s="1"/>
  <c r="Q50" i="5"/>
  <c r="Q51" i="5" s="1"/>
  <c r="Q53" i="5" s="1"/>
  <c r="Q58" i="5"/>
  <c r="R37" i="5"/>
  <c r="R39" i="5" s="1"/>
  <c r="R102" i="5"/>
  <c r="R103" i="5" s="1"/>
  <c r="Q111" i="5"/>
  <c r="Q105" i="5"/>
  <c r="S47" i="5"/>
  <c r="R48" i="5"/>
  <c r="R125" i="5" s="1"/>
  <c r="T19" i="5"/>
  <c r="S33" i="5"/>
  <c r="S35" i="5" s="1"/>
  <c r="W18" i="5" l="1"/>
  <c r="V32" i="5"/>
  <c r="V17" i="5"/>
  <c r="U27" i="5"/>
  <c r="U28" i="5" s="1"/>
  <c r="U101" i="5" s="1"/>
  <c r="R63" i="5"/>
  <c r="R65" i="5" s="1"/>
  <c r="R50" i="5"/>
  <c r="R51" i="5" s="1"/>
  <c r="R53" i="5" s="1"/>
  <c r="R58" i="5"/>
  <c r="S37" i="5"/>
  <c r="S39" i="5" s="1"/>
  <c r="S102" i="5"/>
  <c r="S103" i="5" s="1"/>
  <c r="R105" i="5"/>
  <c r="R111" i="5"/>
  <c r="T47" i="5"/>
  <c r="S48" i="5"/>
  <c r="S125" i="5" s="1"/>
  <c r="U19" i="5"/>
  <c r="T33" i="5"/>
  <c r="T35" i="5" s="1"/>
  <c r="W17" i="5" l="1"/>
  <c r="V27" i="5"/>
  <c r="V28" i="5" s="1"/>
  <c r="V101" i="5" s="1"/>
  <c r="X18" i="5"/>
  <c r="W32" i="5"/>
  <c r="S58" i="5"/>
  <c r="S50" i="5"/>
  <c r="S51" i="5" s="1"/>
  <c r="S53" i="5" s="1"/>
  <c r="S63" i="5"/>
  <c r="S65" i="5" s="1"/>
  <c r="T37" i="5"/>
  <c r="T39" i="5" s="1"/>
  <c r="T102" i="5"/>
  <c r="T103" i="5" s="1"/>
  <c r="S105" i="5"/>
  <c r="S111" i="5"/>
  <c r="U47" i="5"/>
  <c r="T48" i="5"/>
  <c r="T125" i="5" s="1"/>
  <c r="V19" i="5"/>
  <c r="U33" i="5"/>
  <c r="U35" i="5" s="1"/>
  <c r="Y18" i="5" l="1"/>
  <c r="X32" i="5"/>
  <c r="W27" i="5"/>
  <c r="W28" i="5" s="1"/>
  <c r="W101" i="5" s="1"/>
  <c r="X17" i="5"/>
  <c r="T58" i="5"/>
  <c r="T63" i="5"/>
  <c r="T65" i="5" s="1"/>
  <c r="T50" i="5"/>
  <c r="T51" i="5" s="1"/>
  <c r="T53" i="5" s="1"/>
  <c r="T105" i="5"/>
  <c r="T111" i="5"/>
  <c r="U37" i="5"/>
  <c r="U39" i="5" s="1"/>
  <c r="U102" i="5"/>
  <c r="U103" i="5" s="1"/>
  <c r="U58" i="5"/>
  <c r="V47" i="5"/>
  <c r="U48" i="5"/>
  <c r="U125" i="5" s="1"/>
  <c r="W19" i="5"/>
  <c r="V33" i="5"/>
  <c r="V35" i="5" s="1"/>
  <c r="Y17" i="5" l="1"/>
  <c r="X27" i="5"/>
  <c r="X28" i="5" s="1"/>
  <c r="X101" i="5" s="1"/>
  <c r="Y32" i="5"/>
  <c r="Z18" i="5"/>
  <c r="U50" i="5"/>
  <c r="U51" i="5" s="1"/>
  <c r="U53" i="5" s="1"/>
  <c r="U63" i="5"/>
  <c r="U65" i="5" s="1"/>
  <c r="V37" i="5"/>
  <c r="V50" i="5" s="1"/>
  <c r="V51" i="5" s="1"/>
  <c r="V102" i="5"/>
  <c r="V103" i="5" s="1"/>
  <c r="U111" i="5"/>
  <c r="U105" i="5"/>
  <c r="W47" i="5"/>
  <c r="V48" i="5"/>
  <c r="V125" i="5" s="1"/>
  <c r="X19" i="5"/>
  <c r="W33" i="5"/>
  <c r="W35" i="5" s="1"/>
  <c r="AA18" i="5" l="1"/>
  <c r="Z32" i="5"/>
  <c r="Y27" i="5"/>
  <c r="Y28" i="5" s="1"/>
  <c r="Y101" i="5" s="1"/>
  <c r="Z17" i="5"/>
  <c r="V39" i="5"/>
  <c r="V53" i="5" s="1"/>
  <c r="V58" i="5"/>
  <c r="V63" i="5"/>
  <c r="V65" i="5" s="1"/>
  <c r="W37" i="5"/>
  <c r="W39" i="5" s="1"/>
  <c r="W102" i="5"/>
  <c r="W103" i="5" s="1"/>
  <c r="V105" i="5"/>
  <c r="V111" i="5"/>
  <c r="X47" i="5"/>
  <c r="W48" i="5"/>
  <c r="W125" i="5" s="1"/>
  <c r="Y19" i="5"/>
  <c r="X33" i="5"/>
  <c r="X35" i="5" s="1"/>
  <c r="AA17" i="5" l="1"/>
  <c r="Z27" i="5"/>
  <c r="Z28" i="5" s="1"/>
  <c r="Z101" i="5" s="1"/>
  <c r="AB18" i="5"/>
  <c r="AA32" i="5"/>
  <c r="W50" i="5"/>
  <c r="W51" i="5" s="1"/>
  <c r="W53" i="5" s="1"/>
  <c r="W58" i="5"/>
  <c r="W63" i="5"/>
  <c r="W65" i="5" s="1"/>
  <c r="W111" i="5"/>
  <c r="W105" i="5"/>
  <c r="X37" i="5"/>
  <c r="X39" i="5" s="1"/>
  <c r="X102" i="5"/>
  <c r="X103" i="5" s="1"/>
  <c r="Y47" i="5"/>
  <c r="X48" i="5"/>
  <c r="X125" i="5" s="1"/>
  <c r="Z19" i="5"/>
  <c r="Y33" i="5"/>
  <c r="Y35" i="5" s="1"/>
  <c r="AC18" i="5" l="1"/>
  <c r="AC32" i="5" s="1"/>
  <c r="AB32" i="5"/>
  <c r="AA27" i="5"/>
  <c r="AA28" i="5" s="1"/>
  <c r="AA101" i="5" s="1"/>
  <c r="AB17" i="5"/>
  <c r="X50" i="5"/>
  <c r="X51" i="5" s="1"/>
  <c r="X53" i="5" s="1"/>
  <c r="X58" i="5"/>
  <c r="X63" i="5"/>
  <c r="X65" i="5" s="1"/>
  <c r="Y37" i="5"/>
  <c r="Y50" i="5" s="1"/>
  <c r="Y51" i="5" s="1"/>
  <c r="Y102" i="5"/>
  <c r="Y103" i="5" s="1"/>
  <c r="X105" i="5"/>
  <c r="X111" i="5"/>
  <c r="Z47" i="5"/>
  <c r="Y48" i="5"/>
  <c r="Y125" i="5" s="1"/>
  <c r="AA19" i="5"/>
  <c r="Z33" i="5"/>
  <c r="Z35" i="5" s="1"/>
  <c r="AC17" i="5" l="1"/>
  <c r="AC27" i="5" s="1"/>
  <c r="AC28" i="5" s="1"/>
  <c r="AC101" i="5" s="1"/>
  <c r="AB27" i="5"/>
  <c r="AB28" i="5" s="1"/>
  <c r="AB101" i="5" s="1"/>
  <c r="Y39" i="5"/>
  <c r="Y53" i="5" s="1"/>
  <c r="Y58" i="5"/>
  <c r="Y63" i="5"/>
  <c r="Y65" i="5" s="1"/>
  <c r="Z37" i="5"/>
  <c r="Z39" i="5" s="1"/>
  <c r="Z102" i="5"/>
  <c r="Z103" i="5" s="1"/>
  <c r="Y105" i="5"/>
  <c r="Y111" i="5"/>
  <c r="AA47" i="5"/>
  <c r="Z48" i="5"/>
  <c r="Z125" i="5" s="1"/>
  <c r="AB19" i="5"/>
  <c r="AA33" i="5"/>
  <c r="AA35" i="5" s="1"/>
  <c r="Z58" i="5" l="1"/>
  <c r="Z63" i="5"/>
  <c r="Z65" i="5" s="1"/>
  <c r="Z50" i="5"/>
  <c r="Z51" i="5" s="1"/>
  <c r="Z53" i="5" s="1"/>
  <c r="AA37" i="5"/>
  <c r="AA39" i="5" s="1"/>
  <c r="AA102" i="5"/>
  <c r="AA103" i="5" s="1"/>
  <c r="Z111" i="5"/>
  <c r="Z105" i="5"/>
  <c r="AB47" i="5"/>
  <c r="AA48" i="5"/>
  <c r="AA125" i="5" s="1"/>
  <c r="AC19" i="5"/>
  <c r="AC33" i="5" s="1"/>
  <c r="AC35" i="5" s="1"/>
  <c r="AB33" i="5"/>
  <c r="AB35" i="5" s="1"/>
  <c r="AA58" i="5" l="1"/>
  <c r="AA63" i="5"/>
  <c r="AA65" i="5" s="1"/>
  <c r="AA50" i="5"/>
  <c r="AA51" i="5" s="1"/>
  <c r="AA53" i="5" s="1"/>
  <c r="AB37" i="5"/>
  <c r="AB58" i="5" s="1"/>
  <c r="AB102" i="5"/>
  <c r="AB103" i="5" s="1"/>
  <c r="AC37" i="5"/>
  <c r="AC39" i="5" s="1"/>
  <c r="AC102" i="5"/>
  <c r="AC103" i="5" s="1"/>
  <c r="AA105" i="5"/>
  <c r="AA111" i="5"/>
  <c r="AC47" i="5"/>
  <c r="AC48" i="5" s="1"/>
  <c r="AC125" i="5" s="1"/>
  <c r="AB48" i="5"/>
  <c r="AB125" i="5" s="1"/>
  <c r="AB50" i="5" l="1"/>
  <c r="AB51" i="5" s="1"/>
  <c r="AB63" i="5"/>
  <c r="AB65" i="5" s="1"/>
  <c r="AB39" i="5"/>
  <c r="AB53" i="5" s="1"/>
  <c r="AC58" i="5"/>
  <c r="AC50" i="5"/>
  <c r="AC51" i="5" s="1"/>
  <c r="AC53" i="5" s="1"/>
  <c r="AC63" i="5"/>
  <c r="AC65" i="5" s="1"/>
  <c r="AB105" i="5"/>
  <c r="AB111" i="5"/>
  <c r="AC105" i="5"/>
  <c r="AC111" i="5"/>
  <c r="F41" i="5" l="1"/>
  <c r="F54" i="5"/>
  <c r="U121" i="5" l="1"/>
  <c r="U114" i="5"/>
  <c r="U112" i="5"/>
  <c r="U107" i="5"/>
  <c r="M121" i="5"/>
  <c r="M114" i="5"/>
  <c r="M112" i="5"/>
  <c r="M107" i="5"/>
  <c r="S117" i="5"/>
  <c r="S85" i="5"/>
  <c r="Y117" i="5"/>
  <c r="Y85" i="5"/>
  <c r="R121" i="5"/>
  <c r="R114" i="5"/>
  <c r="R112" i="5"/>
  <c r="R107" i="5"/>
  <c r="V133" i="5"/>
  <c r="V131" i="5"/>
  <c r="V128" i="5"/>
  <c r="Y133" i="5"/>
  <c r="Y131" i="5"/>
  <c r="Y128" i="5"/>
  <c r="T133" i="5"/>
  <c r="T131" i="5"/>
  <c r="T128" i="5"/>
  <c r="X90" i="5"/>
  <c r="X86" i="5"/>
  <c r="I121" i="5"/>
  <c r="I116" i="5"/>
  <c r="Q128" i="5"/>
  <c r="Q131" i="5"/>
  <c r="Q133" i="5"/>
  <c r="O90" i="5"/>
  <c r="O86" i="5"/>
  <c r="AC121" i="5"/>
  <c r="AC114" i="5"/>
  <c r="AC112" i="5"/>
  <c r="AC107" i="5"/>
  <c r="V107" i="5"/>
  <c r="V112" i="5"/>
  <c r="V114" i="5"/>
  <c r="V121" i="5"/>
  <c r="L128" i="5"/>
  <c r="L131" i="5"/>
  <c r="L133" i="5"/>
  <c r="I128" i="5"/>
  <c r="I131" i="5"/>
  <c r="I133" i="5"/>
  <c r="G133" i="5"/>
  <c r="N119" i="5"/>
  <c r="N79" i="5"/>
  <c r="N73" i="5"/>
  <c r="J106" i="5"/>
  <c r="J108" i="5"/>
  <c r="J129" i="5"/>
  <c r="AC133" i="5"/>
  <c r="AC131" i="5"/>
  <c r="AC128" i="5"/>
  <c r="AC80" i="5"/>
  <c r="Y78" i="5"/>
  <c r="Y116" i="5"/>
  <c r="S106" i="5"/>
  <c r="S108" i="5"/>
  <c r="S129" i="5"/>
  <c r="W133" i="5"/>
  <c r="W131" i="5"/>
  <c r="W128" i="5"/>
  <c r="F91" i="5"/>
  <c r="I90" i="5"/>
  <c r="X73" i="5"/>
  <c r="X79" i="5"/>
  <c r="X119" i="5"/>
  <c r="AA73" i="5"/>
  <c r="AA79" i="5"/>
  <c r="AA119" i="5"/>
  <c r="Q90" i="5"/>
  <c r="Q86" i="5"/>
  <c r="AA117" i="5"/>
  <c r="AA85" i="5"/>
  <c r="K119" i="5"/>
  <c r="K79" i="5"/>
  <c r="K73" i="5"/>
  <c r="Z117" i="5"/>
  <c r="Z85" i="5"/>
  <c r="N116" i="5"/>
  <c r="O107" i="5"/>
  <c r="O112" i="5"/>
  <c r="O114" i="5"/>
  <c r="O121" i="5"/>
  <c r="AC117" i="5"/>
  <c r="AC85" i="5"/>
  <c r="M106" i="5"/>
  <c r="M108" i="5"/>
  <c r="M129" i="5"/>
  <c r="R117" i="5"/>
  <c r="R85" i="5"/>
  <c r="U106" i="5"/>
  <c r="U108" i="5"/>
  <c r="U129" i="5"/>
  <c r="S118" i="5"/>
  <c r="R129" i="5"/>
  <c r="R108" i="5"/>
  <c r="R106" i="5"/>
  <c r="N78" i="5"/>
  <c r="N85" i="5"/>
  <c r="N117" i="5"/>
  <c r="Q129" i="5"/>
  <c r="Q108" i="5"/>
  <c r="Q106" i="5"/>
  <c r="AC78" i="5"/>
  <c r="AC116" i="5"/>
  <c r="AB129" i="5"/>
  <c r="AB108" i="5"/>
  <c r="AB106" i="5"/>
  <c r="Y107" i="5"/>
  <c r="Y112" i="5"/>
  <c r="Y114" i="5"/>
  <c r="Y121" i="5"/>
  <c r="L120" i="5"/>
  <c r="N129" i="5"/>
  <c r="N108" i="5"/>
  <c r="N106" i="5"/>
  <c r="P121" i="5"/>
  <c r="P107" i="5"/>
  <c r="P112" i="5"/>
  <c r="P114" i="5"/>
  <c r="L129" i="5"/>
  <c r="L108" i="5"/>
  <c r="L106" i="5"/>
  <c r="N133" i="5"/>
  <c r="N131" i="5"/>
  <c r="N128" i="5"/>
  <c r="L107" i="5"/>
  <c r="L112" i="5"/>
  <c r="L114" i="5"/>
  <c r="L121" i="5"/>
  <c r="AB73" i="5"/>
  <c r="AB79" i="5"/>
  <c r="AB119" i="5"/>
  <c r="L84" i="5"/>
  <c r="L86" i="5"/>
  <c r="L90" i="5"/>
  <c r="Q107" i="5"/>
  <c r="Q112" i="5"/>
  <c r="Q114" i="5"/>
  <c r="Q121" i="5"/>
  <c r="N107" i="5"/>
  <c r="N112" i="5"/>
  <c r="N114" i="5"/>
  <c r="N121" i="5"/>
  <c r="Y73" i="5"/>
  <c r="Y79" i="5"/>
  <c r="Y119" i="5"/>
  <c r="AB90" i="5"/>
  <c r="AB86" i="5"/>
  <c r="M118" i="5"/>
  <c r="AB117" i="5"/>
  <c r="AB85" i="5"/>
  <c r="Z78" i="5"/>
  <c r="Z116" i="5"/>
  <c r="H79" i="5"/>
  <c r="G78" i="5"/>
  <c r="V120" i="5"/>
  <c r="P120" i="5"/>
  <c r="X117" i="5"/>
  <c r="X85" i="5"/>
  <c r="R118" i="5"/>
  <c r="O84" i="5"/>
  <c r="O120" i="5"/>
  <c r="W117" i="5"/>
  <c r="W85" i="5"/>
  <c r="J90" i="5"/>
  <c r="J86" i="5"/>
  <c r="J117" i="5"/>
  <c r="J85" i="5"/>
  <c r="P73" i="5"/>
  <c r="P79" i="5"/>
  <c r="P119" i="5"/>
  <c r="T107" i="5"/>
  <c r="T112" i="5"/>
  <c r="T114" i="5"/>
  <c r="T121" i="5"/>
  <c r="V84" i="5"/>
  <c r="V86" i="5"/>
  <c r="V90" i="5"/>
  <c r="P66" i="5"/>
  <c r="P67" i="5"/>
  <c r="P68" i="5"/>
  <c r="P59" i="5"/>
  <c r="P60" i="5"/>
  <c r="P84" i="5"/>
  <c r="P86" i="5"/>
  <c r="P90" i="5"/>
  <c r="AB59" i="5"/>
  <c r="AB60" i="5"/>
  <c r="AB84" i="5"/>
  <c r="AB120" i="5"/>
  <c r="U118" i="5"/>
  <c r="Y118" i="5"/>
  <c r="V116" i="5"/>
  <c r="W78" i="5"/>
  <c r="W116" i="5"/>
  <c r="X121" i="5"/>
  <c r="X114" i="5"/>
  <c r="X112" i="5"/>
  <c r="X107" i="5"/>
  <c r="M116" i="5"/>
  <c r="G79" i="5"/>
  <c r="J79" i="5"/>
  <c r="J119" i="5"/>
  <c r="AB133" i="5"/>
  <c r="AB131" i="5"/>
  <c r="AB128" i="5"/>
  <c r="V78" i="5"/>
  <c r="V85" i="5"/>
  <c r="V117" i="5"/>
  <c r="J78" i="5"/>
  <c r="J116" i="5"/>
  <c r="O117" i="5"/>
  <c r="O85" i="5"/>
  <c r="K128" i="5"/>
  <c r="K131" i="5"/>
  <c r="K133" i="5"/>
  <c r="M78" i="5"/>
  <c r="M85" i="5"/>
  <c r="M117" i="5"/>
  <c r="AC106" i="5"/>
  <c r="AC108" i="5"/>
  <c r="AC129" i="5"/>
  <c r="Z107" i="5"/>
  <c r="Z112" i="5"/>
  <c r="Z114" i="5"/>
  <c r="Z121" i="5"/>
  <c r="M133" i="5"/>
  <c r="M131" i="5"/>
  <c r="M128" i="5"/>
  <c r="M119" i="5"/>
  <c r="M79" i="5"/>
  <c r="M73" i="5"/>
  <c r="Q84" i="5"/>
  <c r="Q120" i="5"/>
  <c r="U117" i="5"/>
  <c r="U85" i="5"/>
  <c r="U133" i="5"/>
  <c r="U131" i="5"/>
  <c r="U128" i="5"/>
  <c r="G94" i="5"/>
  <c r="G85" i="5"/>
  <c r="X66" i="5"/>
  <c r="X67" i="5"/>
  <c r="X68" i="5"/>
  <c r="X59" i="5"/>
  <c r="X60" i="5"/>
  <c r="X84" i="5"/>
  <c r="X120" i="5"/>
  <c r="L66" i="5"/>
  <c r="L67" i="5"/>
  <c r="L68" i="5"/>
  <c r="L59" i="5"/>
  <c r="L60" i="5"/>
  <c r="L73" i="5"/>
  <c r="L79" i="5"/>
  <c r="L119" i="5"/>
  <c r="Y106" i="5"/>
  <c r="Y108" i="5"/>
  <c r="Y129" i="5"/>
  <c r="S128" i="5"/>
  <c r="S131" i="5"/>
  <c r="S133" i="5"/>
  <c r="X128" i="5"/>
  <c r="X131" i="5"/>
  <c r="X133" i="5"/>
  <c r="U90" i="5"/>
  <c r="U86" i="5"/>
  <c r="W73" i="5"/>
  <c r="W79" i="5"/>
  <c r="W119" i="5"/>
  <c r="X118" i="5"/>
  <c r="T129" i="5"/>
  <c r="T108" i="5"/>
  <c r="T106" i="5"/>
  <c r="Q66" i="5"/>
  <c r="Q67" i="5"/>
  <c r="Q68" i="5"/>
  <c r="Q59" i="5"/>
  <c r="Q60" i="5"/>
  <c r="Q73" i="5"/>
  <c r="Q79" i="5"/>
  <c r="Q119" i="5"/>
  <c r="Q116" i="5"/>
  <c r="O66" i="5"/>
  <c r="O67" i="5"/>
  <c r="O68" i="5"/>
  <c r="O59" i="5"/>
  <c r="O60" i="5"/>
  <c r="O73" i="5"/>
  <c r="O79" i="5"/>
  <c r="O119" i="5"/>
  <c r="O133" i="5"/>
  <c r="O131" i="5"/>
  <c r="O128" i="5"/>
  <c r="V129" i="5"/>
  <c r="V108" i="5"/>
  <c r="V106" i="5"/>
  <c r="O118" i="5"/>
  <c r="U78" i="5"/>
  <c r="U116" i="5"/>
  <c r="F98" i="5"/>
  <c r="W118" i="5"/>
  <c r="N90" i="5"/>
  <c r="N86" i="5"/>
  <c r="U84" i="5"/>
  <c r="U120" i="5"/>
  <c r="P116" i="5"/>
  <c r="AC119" i="5"/>
  <c r="AC79" i="5"/>
  <c r="AC73" i="5"/>
  <c r="T116" i="5"/>
  <c r="W90" i="5"/>
  <c r="W86" i="5"/>
  <c r="K107" i="5"/>
  <c r="K112" i="5"/>
  <c r="K114" i="5"/>
  <c r="K121" i="5"/>
  <c r="P128" i="5"/>
  <c r="P131" i="5"/>
  <c r="P133" i="5"/>
  <c r="Q78" i="5"/>
  <c r="Q85" i="5"/>
  <c r="Q117" i="5"/>
  <c r="F88" i="5"/>
  <c r="W121" i="5"/>
  <c r="W114" i="5"/>
  <c r="W112" i="5"/>
  <c r="W107" i="5"/>
  <c r="R119" i="5"/>
  <c r="R79" i="5"/>
  <c r="R73" i="5"/>
  <c r="J120" i="5"/>
  <c r="K118" i="5"/>
  <c r="AA120" i="5"/>
  <c r="AA59" i="5"/>
  <c r="AA60" i="5"/>
  <c r="AA84" i="5"/>
  <c r="AA86" i="5"/>
  <c r="AA90" i="5"/>
  <c r="AB78" i="5"/>
  <c r="AB116" i="5"/>
  <c r="W66" i="5"/>
  <c r="W67" i="5"/>
  <c r="W68" i="5"/>
  <c r="W59" i="5"/>
  <c r="W60" i="5"/>
  <c r="W84" i="5"/>
  <c r="W120" i="5"/>
  <c r="P78" i="5"/>
  <c r="P85" i="5"/>
  <c r="P117" i="5"/>
  <c r="T78" i="5"/>
  <c r="T85" i="5"/>
  <c r="T117" i="5"/>
  <c r="X81" i="5"/>
  <c r="X106" i="5"/>
  <c r="X108" i="5"/>
  <c r="X129" i="5"/>
  <c r="K116" i="5"/>
  <c r="S78" i="5"/>
  <c r="S116" i="5"/>
  <c r="T118" i="5"/>
  <c r="Z120" i="5"/>
  <c r="Z118" i="5"/>
  <c r="O81" i="5"/>
  <c r="O106" i="5"/>
  <c r="O108" i="5"/>
  <c r="O129" i="5"/>
  <c r="S90" i="5"/>
  <c r="S86" i="5"/>
  <c r="AB118" i="5"/>
  <c r="AA78" i="5"/>
  <c r="AA116" i="5"/>
  <c r="J121" i="5"/>
  <c r="J114" i="5"/>
  <c r="J107" i="5"/>
  <c r="J112" i="5"/>
  <c r="V119" i="5"/>
  <c r="V79" i="5"/>
  <c r="V66" i="5"/>
  <c r="V67" i="5"/>
  <c r="V68" i="5"/>
  <c r="V59" i="5"/>
  <c r="V60" i="5"/>
  <c r="V73" i="5"/>
  <c r="V81" i="5"/>
  <c r="V118" i="5"/>
  <c r="Q81" i="5"/>
  <c r="Q118" i="5"/>
  <c r="N66" i="5"/>
  <c r="N67" i="5"/>
  <c r="N68" i="5"/>
  <c r="N59" i="5"/>
  <c r="N60" i="5"/>
  <c r="N84" i="5"/>
  <c r="N120" i="5"/>
  <c r="R133" i="5"/>
  <c r="R131" i="5"/>
  <c r="R128" i="5"/>
  <c r="P118" i="5"/>
  <c r="W81" i="5"/>
  <c r="W106" i="5"/>
  <c r="W108" i="5"/>
  <c r="W129" i="5"/>
  <c r="AA118" i="5"/>
  <c r="J128" i="5"/>
  <c r="J131" i="5"/>
  <c r="J133" i="5"/>
  <c r="T120" i="5"/>
  <c r="K78" i="5"/>
  <c r="K85" i="5"/>
  <c r="K117" i="5"/>
  <c r="T119" i="5"/>
  <c r="T79" i="5"/>
  <c r="T73" i="5"/>
  <c r="S107" i="5"/>
  <c r="S112" i="5"/>
  <c r="S114" i="5"/>
  <c r="S121" i="5"/>
  <c r="R90" i="5"/>
  <c r="R86" i="5"/>
  <c r="AB81" i="5"/>
  <c r="AB66" i="5"/>
  <c r="AB67" i="5"/>
  <c r="AB68" i="5"/>
  <c r="AB107" i="5"/>
  <c r="AB112" i="5"/>
  <c r="AB114" i="5"/>
  <c r="AB121" i="5"/>
  <c r="Z84" i="5"/>
  <c r="Z86" i="5"/>
  <c r="Z90" i="5"/>
  <c r="AA128" i="5"/>
  <c r="AA131" i="5"/>
  <c r="AA133" i="5"/>
  <c r="M90" i="5"/>
  <c r="M86" i="5"/>
  <c r="Z128" i="5"/>
  <c r="Z131" i="5"/>
  <c r="Z133" i="5"/>
  <c r="L81" i="5"/>
  <c r="L118" i="5"/>
  <c r="R78" i="5"/>
  <c r="R116" i="5"/>
  <c r="K129" i="5"/>
  <c r="K106" i="5"/>
  <c r="K108" i="5"/>
  <c r="J84" i="5"/>
  <c r="G84" i="5"/>
  <c r="G93" i="5"/>
  <c r="G95" i="5"/>
  <c r="K120" i="5"/>
  <c r="N81" i="5"/>
  <c r="N118" i="5"/>
  <c r="U119" i="5"/>
  <c r="U81" i="5"/>
  <c r="U66" i="5"/>
  <c r="U67" i="5"/>
  <c r="U68" i="5"/>
  <c r="U59" i="5"/>
  <c r="U60" i="5"/>
  <c r="U73" i="5"/>
  <c r="U79" i="5"/>
  <c r="O78" i="5"/>
  <c r="O116" i="5"/>
  <c r="T81" i="5"/>
  <c r="T66" i="5"/>
  <c r="T67" i="5"/>
  <c r="T68" i="5"/>
  <c r="T59" i="5"/>
  <c r="T60" i="5"/>
  <c r="T84" i="5"/>
  <c r="T86" i="5"/>
  <c r="T90" i="5"/>
  <c r="R81" i="5"/>
  <c r="R66" i="5"/>
  <c r="R67" i="5"/>
  <c r="R68" i="5"/>
  <c r="R59" i="5"/>
  <c r="R60" i="5"/>
  <c r="R84" i="5"/>
  <c r="R120" i="5"/>
  <c r="Z106" i="5"/>
  <c r="Z108" i="5"/>
  <c r="Z129" i="5"/>
  <c r="AC120" i="5"/>
  <c r="Y120" i="5"/>
  <c r="I117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A66" i="5"/>
  <c r="AA67" i="5"/>
  <c r="AA68" i="5"/>
  <c r="AA107" i="5"/>
  <c r="AA112" i="5"/>
  <c r="AA114" i="5"/>
  <c r="AA121" i="5"/>
  <c r="J118" i="5"/>
  <c r="M81" i="5"/>
  <c r="M66" i="5"/>
  <c r="M67" i="5"/>
  <c r="M68" i="5"/>
  <c r="M59" i="5"/>
  <c r="M60" i="5"/>
  <c r="M84" i="5"/>
  <c r="M120" i="5"/>
  <c r="AC118" i="5"/>
  <c r="Y81" i="5"/>
  <c r="Y66" i="5"/>
  <c r="Y67" i="5"/>
  <c r="Y68" i="5"/>
  <c r="Y59" i="5"/>
  <c r="Y60" i="5"/>
  <c r="Y84" i="5"/>
  <c r="Y86" i="5"/>
  <c r="Y90" i="5"/>
  <c r="X78" i="5"/>
  <c r="X116" i="5"/>
  <c r="S73" i="5"/>
  <c r="S79" i="5"/>
  <c r="S119" i="5"/>
  <c r="S81" i="5"/>
  <c r="S66" i="5"/>
  <c r="S67" i="5"/>
  <c r="S68" i="5"/>
  <c r="S59" i="5"/>
  <c r="S60" i="5"/>
  <c r="S84" i="5"/>
  <c r="S120" i="5"/>
  <c r="L117" i="5"/>
  <c r="L85" i="5"/>
  <c r="L78" i="5"/>
  <c r="L116" i="5"/>
  <c r="K81" i="5"/>
  <c r="K66" i="5"/>
  <c r="K67" i="5"/>
  <c r="K68" i="5"/>
  <c r="K59" i="5"/>
  <c r="K60" i="5"/>
  <c r="K84" i="5"/>
  <c r="K86" i="5"/>
  <c r="K90" i="5"/>
  <c r="I85" i="5"/>
  <c r="I86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Z81" i="5"/>
  <c r="Z66" i="5"/>
  <c r="Z67" i="5"/>
  <c r="Z68" i="5"/>
  <c r="Z59" i="5"/>
  <c r="Z60" i="5"/>
  <c r="Z73" i="5"/>
  <c r="Z79" i="5"/>
  <c r="Z119" i="5"/>
  <c r="AA81" i="5"/>
  <c r="AA106" i="5"/>
  <c r="AA108" i="5"/>
  <c r="AA129" i="5"/>
  <c r="P81" i="5"/>
  <c r="P106" i="5"/>
  <c r="P108" i="5"/>
  <c r="P129" i="5"/>
  <c r="J81" i="5"/>
  <c r="J66" i="5"/>
  <c r="J67" i="5"/>
  <c r="J68" i="5"/>
  <c r="J59" i="5"/>
  <c r="J60" i="5"/>
  <c r="J73" i="5"/>
  <c r="G75" i="5"/>
  <c r="F78" i="5"/>
  <c r="I78" i="5"/>
  <c r="I80" i="5"/>
  <c r="J77" i="5"/>
  <c r="J80" i="5"/>
  <c r="K77" i="5"/>
  <c r="K80" i="5"/>
  <c r="L77" i="5"/>
  <c r="L80" i="5"/>
  <c r="M77" i="5"/>
  <c r="M80" i="5"/>
  <c r="N77" i="5"/>
  <c r="N80" i="5"/>
  <c r="O77" i="5"/>
  <c r="O80" i="5"/>
  <c r="P77" i="5"/>
  <c r="P80" i="5"/>
  <c r="Q77" i="5"/>
  <c r="Q80" i="5"/>
  <c r="R77" i="5"/>
  <c r="R80" i="5"/>
  <c r="S77" i="5"/>
  <c r="S80" i="5"/>
  <c r="T77" i="5"/>
  <c r="T80" i="5"/>
  <c r="U77" i="5"/>
  <c r="U80" i="5"/>
  <c r="V77" i="5"/>
  <c r="V80" i="5"/>
  <c r="W77" i="5"/>
  <c r="W80" i="5"/>
  <c r="X77" i="5"/>
  <c r="X80" i="5"/>
  <c r="Y77" i="5"/>
  <c r="Y80" i="5"/>
  <c r="Z77" i="5"/>
  <c r="Z80" i="5"/>
  <c r="AA77" i="5"/>
  <c r="AA80" i="5"/>
  <c r="AB77" i="5"/>
  <c r="AB80" i="5"/>
  <c r="AC77" i="5"/>
  <c r="AC81" i="5"/>
  <c r="AC66" i="5"/>
  <c r="AC67" i="5"/>
  <c r="AC68" i="5"/>
  <c r="AC59" i="5"/>
  <c r="AC60" i="5"/>
  <c r="AC84" i="5"/>
  <c r="AC86" i="5"/>
  <c r="AC9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<sst xmlns="http://schemas.openxmlformats.org/spreadsheetml/2006/main" count="247" uniqueCount="133">
  <si>
    <t>Timing</t>
  </si>
  <si>
    <t>PPA Period</t>
  </si>
  <si>
    <t>Years</t>
  </si>
  <si>
    <t>Operations</t>
  </si>
  <si>
    <t>Capacity</t>
  </si>
  <si>
    <t>kWp-DC</t>
  </si>
  <si>
    <t>PPA period (power purchase agreement)</t>
  </si>
  <si>
    <t>Year</t>
  </si>
  <si>
    <t>Yield</t>
  </si>
  <si>
    <t>kWh/kWp</t>
  </si>
  <si>
    <t>Revenues, Expenses and Capital Expenditure</t>
  </si>
  <si>
    <t>Price</t>
  </si>
  <si>
    <t>USD/kWh</t>
  </si>
  <si>
    <t>Degradation</t>
  </si>
  <si>
    <t>% p.a.</t>
  </si>
  <si>
    <t>Plant Life</t>
  </si>
  <si>
    <t>Operation and Maint</t>
  </si>
  <si>
    <t>USD/kWp</t>
  </si>
  <si>
    <t>O&amp;M Inflation</t>
  </si>
  <si>
    <t>Insurance</t>
  </si>
  <si>
    <t>Lease Escalation</t>
  </si>
  <si>
    <t>USD/Year</t>
  </si>
  <si>
    <t>Site Lease</t>
  </si>
  <si>
    <t>Tax and Depreciation</t>
  </si>
  <si>
    <t>Tax Rate</t>
  </si>
  <si>
    <t>Cap Exp</t>
  </si>
  <si>
    <t>USD</t>
  </si>
  <si>
    <t>Cap Exp/kWp</t>
  </si>
  <si>
    <t>Depreciation Life</t>
  </si>
  <si>
    <t>Financial Assumptions</t>
  </si>
  <si>
    <t>Debt Size</t>
  </si>
  <si>
    <t>DSCR</t>
  </si>
  <si>
    <t>Construction Period</t>
  </si>
  <si>
    <t>Tenure</t>
  </si>
  <si>
    <t>Interest Rate</t>
  </si>
  <si>
    <t>Equity Hurdle Rate</t>
  </si>
  <si>
    <t>Period</t>
  </si>
  <si>
    <t>Units</t>
  </si>
  <si>
    <t>Input</t>
  </si>
  <si>
    <t>Sum</t>
  </si>
  <si>
    <t>Operation Period</t>
  </si>
  <si>
    <t>Energy Generation Before Degradation</t>
  </si>
  <si>
    <t>kWh</t>
  </si>
  <si>
    <t>Degradation Index</t>
  </si>
  <si>
    <t>Index</t>
  </si>
  <si>
    <t>Degradation Period</t>
  </si>
  <si>
    <t>Start</t>
  </si>
  <si>
    <t>Energy after Degradation</t>
  </si>
  <si>
    <t>Cap Exp, Revenues and Expenses</t>
  </si>
  <si>
    <t>Capital Expenditures</t>
  </si>
  <si>
    <t>Revenues</t>
  </si>
  <si>
    <t>Price per kWh</t>
  </si>
  <si>
    <t>Revenue Escalation</t>
  </si>
  <si>
    <t>Macro Economic and Escalation</t>
  </si>
  <si>
    <t>PPA Escalation</t>
  </si>
  <si>
    <t>O&amp;M Escalation</t>
  </si>
  <si>
    <t>Insurance Escalation</t>
  </si>
  <si>
    <t>Site Lease Escalation</t>
  </si>
  <si>
    <t>Operating Expenses</t>
  </si>
  <si>
    <t>Operation and Maintenance</t>
  </si>
  <si>
    <t>Operation and Maintenance per kW-y</t>
  </si>
  <si>
    <t>USD/kW-y</t>
  </si>
  <si>
    <t>Total O&amp;M</t>
  </si>
  <si>
    <t>EBITDA</t>
  </si>
  <si>
    <t>Less: Cap Exp</t>
  </si>
  <si>
    <t>Free Cash Flow Pre-tax</t>
  </si>
  <si>
    <t>Taxes and Depreciation</t>
  </si>
  <si>
    <t>Tax Basis</t>
  </si>
  <si>
    <t>Tax Depreciation</t>
  </si>
  <si>
    <t>Accumuated Tax Depreciation</t>
  </si>
  <si>
    <t>Net Tax Basis</t>
  </si>
  <si>
    <t>Tax Life</t>
  </si>
  <si>
    <t>Flag</t>
  </si>
  <si>
    <t>EBIT</t>
  </si>
  <si>
    <t>Taxes on EBIT</t>
  </si>
  <si>
    <t>After Tax Cash Flow</t>
  </si>
  <si>
    <t>Financing</t>
  </si>
  <si>
    <t>CFADS (Cash flow available for debt service)</t>
  </si>
  <si>
    <t>Less: Taxes Paid</t>
  </si>
  <si>
    <t>CFADS</t>
  </si>
  <si>
    <t>Taxes</t>
  </si>
  <si>
    <t>Less: Depreciation</t>
  </si>
  <si>
    <t>Less: Interest</t>
  </si>
  <si>
    <t>EBT</t>
  </si>
  <si>
    <t>Taxes Paid</t>
  </si>
  <si>
    <t>Debt Repayment Flag</t>
  </si>
  <si>
    <t>Target Debt Service</t>
  </si>
  <si>
    <t>Target DSCR</t>
  </si>
  <si>
    <t>x</t>
  </si>
  <si>
    <t>PV of Debt Service</t>
  </si>
  <si>
    <t>Opening Debt</t>
  </si>
  <si>
    <t>Add: Draws</t>
  </si>
  <si>
    <t>Less: Repayment</t>
  </si>
  <si>
    <t>Closing Balance</t>
  </si>
  <si>
    <t>Interest</t>
  </si>
  <si>
    <t>Equity Cash Flow</t>
  </si>
  <si>
    <t>Dividends</t>
  </si>
  <si>
    <t>Equity Contributions</t>
  </si>
  <si>
    <t>Net Equity Cash Flow</t>
  </si>
  <si>
    <t>After-tax Levered IRR</t>
  </si>
  <si>
    <t>Pre-tax Levered Cash</t>
  </si>
  <si>
    <t>Pre-tax Levered IRR</t>
  </si>
  <si>
    <t>Cash Inflow (after tax)</t>
  </si>
  <si>
    <t>Cash Outflow</t>
  </si>
  <si>
    <t>Cash on Cash Multiple</t>
  </si>
  <si>
    <t>Match to Payback</t>
  </si>
  <si>
    <t>Cumulative Cash Flow</t>
  </si>
  <si>
    <t>Income Statement</t>
  </si>
  <si>
    <t>Less: Expenses</t>
  </si>
  <si>
    <t>Earnings</t>
  </si>
  <si>
    <t>Cash Flow</t>
  </si>
  <si>
    <t>Less: Investing Cash Flow</t>
  </si>
  <si>
    <t>Operating Cash Flow</t>
  </si>
  <si>
    <t>Add: Debt financing</t>
  </si>
  <si>
    <t>Less: Dividends</t>
  </si>
  <si>
    <t>Net Cash Flow</t>
  </si>
  <si>
    <t>Balance</t>
  </si>
  <si>
    <t>Assets</t>
  </si>
  <si>
    <t>Net Plant</t>
  </si>
  <si>
    <t>Liabilities and Capital</t>
  </si>
  <si>
    <t>Debt Balance</t>
  </si>
  <si>
    <t>Retained Earnings</t>
  </si>
  <si>
    <t>Paid-in Capital</t>
  </si>
  <si>
    <t>Total</t>
  </si>
  <si>
    <t>Add: Equity financing</t>
  </si>
  <si>
    <t>Less: Tax</t>
  </si>
  <si>
    <t>Difference</t>
  </si>
  <si>
    <t>ITC</t>
  </si>
  <si>
    <t>Sensitivity</t>
  </si>
  <si>
    <t>Case</t>
  </si>
  <si>
    <t>Scenario</t>
  </si>
  <si>
    <t>Unlevered After Tax Return</t>
  </si>
  <si>
    <t>Project's Unlevered Pretax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</si>
</sst>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3" formatCode="_-* #,##0.00_-;\-* #,##0.00_-;_-* &quot;-&quot;??_-;_-@_-"/>
    <numFmt numFmtId="164" formatCode="_(* #,##0_);[Red]_(* \(#,##0\);_(* &quot;-&quot;??_);_(@_)"/>
    <numFmt numFmtId="165" formatCode="_(* #,##0.000_);[Red]_(* \(#,##0.000\);_(* &quot;-&quot;??_);_(@_)"/>
    <numFmt numFmtId="166" formatCode="0.0%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3" applyNumberFormat="0" applyFill="0" applyAlignment="0" applyProtection="0"/>
  </cellStyleXfs>
  <cellXfs count="29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164" fontId="1" fillId="0" borderId="0" xfId="1" applyNumberFormat="1" applyFont="1"/>
    <xf numFmtId="0" fontId="2" fillId="3" borderId="0" xfId="0" applyFont="1" applyFill="1"/>
    <xf numFmtId="0" fontId="3" fillId="2" borderId="1" xfId="0" applyFont="1" applyFill="1" applyBorder="1"/>
    <xf numFmtId="164" fontId="3" fillId="2" borderId="1" xfId="1" applyNumberFormat="1" applyFont="1" applyFill="1" applyBorder="1"/>
    <xf numFmtId="3" fontId="3" fillId="2" borderId="1" xfId="0" applyNumberFormat="1" applyFont="1" applyFill="1" applyBorder="1"/>
    <xf numFmtId="10" fontId="3" fillId="2" borderId="1" xfId="0" applyNumberFormat="1" applyFont="1" applyFill="1" applyBorder="1"/>
    <xf numFmtId="9" fontId="3" fillId="2" borderId="1" xfId="0" applyNumberFormat="1" applyFont="1" applyFill="1" applyBorder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164" fontId="0" fillId="0" borderId="2" xfId="0" applyNumberFormat="1" applyBorder="1"/>
    <xf numFmtId="166" fontId="3" fillId="2" borderId="1" xfId="2" applyNumberFormat="1" applyFont="1" applyFill="1" applyBorder="1"/>
    <xf numFmtId="2" fontId="0" fillId="0" borderId="0" xfId="0" applyNumberFormat="1"/>
    <xf numFmtId="43" fontId="0" fillId="0" borderId="0" xfId="0" applyNumberFormat="1"/>
    <xf numFmtId="167" fontId="0" fillId="0" borderId="0" xfId="0" applyNumberFormat="1"/>
    <xf numFmtId="1" fontId="0" fillId="0" borderId="0" xfId="0" applyNumberFormat="1"/>
    <xf numFmtId="167" fontId="0" fillId="0" borderId="2" xfId="0" applyNumberFormat="1" applyBorder="1"/>
    <xf numFmtId="9" fontId="0" fillId="0" borderId="2" xfId="0" applyNumberFormat="1" applyBorder="1"/>
    <xf numFmtId="8" fontId="0" fillId="0" borderId="0" xfId="0" applyNumberFormat="1"/>
    <xf numFmtId="167" fontId="0" fillId="0" borderId="0" xfId="1" applyNumberFormat="1" applyFont="1"/>
    <xf numFmtId="0" fontId="0" fillId="4" borderId="0" xfId="0" applyFill="1"/>
    <xf numFmtId="4" fontId="0" fillId="0" borderId="0" xfId="0" applyNumberFormat="1"/>
    <xf numFmtId="10" fontId="0" fillId="4" borderId="0" xfId="0" applyNumberFormat="1" applyFill="1"/>
    <xf numFmtId="0" fontId="4" fillId="0" borderId="3" xfId="3"/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2">
    <dxf>
      <font>
        <color rgb="FF808080"/>
      </font>
      <fill>
        <patternFill>
          <bgColor rgb="FFFFFFE5"/>
        </patternFill>
      </fill>
    </dxf>
    <dxf>
      <font>
        <color rgb="FF3004BC"/>
      </font>
      <fill>
        <patternFill>
          <bgColor rgb="FFEFFFFF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2" fmlaLink="'input sheet'!$F$2" max="3" min="1" page="10"/>
</file>

<file path=xl/ctrlProps/ctrlProp2.xml><?xml version="1.0" encoding="utf-8"?>
<formControlPr xmlns="http://schemas.microsoft.com/office/spreadsheetml/2009/9/main" objectType="Spin" dx="22" fmlaLink="'input sheet'!$F$2" max="3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47625</xdr:colOff>
          <xdr:row>1</xdr:row>
          <xdr:rowOff>9525</xdr:rowOff>
        </xdr:from>
        <xdr:to>
          <xdr:col>6</xdr:col>
          <xdr:colOff>342900</xdr:colOff>
          <xdr:row>1</xdr:row>
          <xdr:rowOff>161925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676275</xdr:colOff>
          <xdr:row>0</xdr:row>
          <xdr:rowOff>19050</xdr:rowOff>
        </xdr:from>
        <xdr:to>
          <xdr:col>3</xdr:col>
          <xdr:colOff>971550</xdr:colOff>
          <xdr:row>0</xdr:row>
          <xdr:rowOff>171450</xdr:rowOff>
        </xdr:to>
        <xdr:sp macro="" textlink="">
          <xdr:nvSpPr>
            <xdr:cNvPr id="3075" name="Spinne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EB21-5D4F-4DBF-8D29-EA90C1CDB908}">
  <dimension ref="B1:ALS39"/>
  <sheetViews>
    <sheetView tabSelected="1" zoomScale="145" zoomScaleNormal="145" workbookViewId="0">
      <selection activeCell="I21" sqref="I21"/>
    </sheetView>
  </sheetViews>
  <sheetFormatPr defaultColWidth="8.7109375" defaultRowHeight="15" x14ac:dyDescent="0.25"/>
  <cols>
    <col min="1" max="3" width="1.42578125" customWidth="1"/>
    <col min="4" max="4" width="16.5703125" customWidth="1"/>
    <col min="6" max="6" width="13.7109375" bestFit="1" customWidth="1"/>
    <col min="7" max="7" width="13.7109375" customWidth="1"/>
    <col min="8" max="10" width="12.85546875" bestFit="1" customWidth="1"/>
  </cols>
  <sheetData>
    <row r="1" spans="2:1007" x14ac:dyDescent="0.25">
      <c r="F1" t="str" cm="1">
        <f t="array" ref="F1">INDEX(H1:J1,$F$2)</f>
        <v>Case</v>
      </c>
      <c r="H1" t="s">
        <v>129</v>
      </c>
      <c r="I1" t="s">
        <v>127</v>
      </c>
      <c r="J1" t="s">
        <v>128</v>
      </c>
    </row>
    <row r="2" spans="2:1007" x14ac:dyDescent="0.25">
      <c r="B2" t="s">
        <v>130</v>
      </c>
      <c r="F2">
        <v>1</v>
      </c>
    </row>
    <row r="4" spans="2:1007" x14ac:dyDescent="0.25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</row>
    <row r="6" spans="2:1007" x14ac:dyDescent="0.25">
      <c r="C6" t="s">
        <v>32</v>
      </c>
      <c r="E6" t="s">
        <v>2</v>
      </c>
      <c r="F6" s="6" cm="1">
        <f t="array" ref="F6">INDEX(H6:J6,$F$2)</f>
        <v>1</v>
      </c>
      <c r="G6" s="6"/>
      <c r="H6" s="6">
        <v>1</v>
      </c>
      <c r="I6" s="6">
        <v>1</v>
      </c>
      <c r="J6" s="6">
        <v>1</v>
      </c>
    </row>
    <row r="7" spans="2:1007" x14ac:dyDescent="0.25">
      <c r="C7" t="s">
        <v>15</v>
      </c>
      <c r="E7" t="s">
        <v>2</v>
      </c>
      <c r="F7" s="6" cm="1">
        <f t="array" ref="F7">INDEX(H7:J7,$F$2)</f>
        <v>20</v>
      </c>
      <c r="G7" s="6"/>
      <c r="H7" s="6">
        <v>20</v>
      </c>
      <c r="I7" s="6">
        <v>20</v>
      </c>
      <c r="J7" s="6">
        <v>20</v>
      </c>
    </row>
    <row r="8" spans="2:1007" x14ac:dyDescent="0.25">
      <c r="C8" t="s">
        <v>6</v>
      </c>
      <c r="E8" t="s">
        <v>2</v>
      </c>
      <c r="F8" s="6" cm="1">
        <f t="array" ref="F8">INDEX(H8:J8,$F$2)</f>
        <v>20</v>
      </c>
      <c r="G8" s="6"/>
      <c r="H8" s="6">
        <v>20</v>
      </c>
      <c r="I8" s="6">
        <v>20</v>
      </c>
      <c r="J8" s="6">
        <v>20</v>
      </c>
    </row>
    <row r="10" spans="2:1007" x14ac:dyDescent="0.25">
      <c r="B10" s="5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</row>
    <row r="11" spans="2:1007" x14ac:dyDescent="0.25">
      <c r="C11" t="s">
        <v>4</v>
      </c>
      <c r="E11" t="s">
        <v>5</v>
      </c>
      <c r="F11" s="7" cm="1">
        <f t="array" ref="F11">INDEX(H11:J11,$F$2)</f>
        <v>25000</v>
      </c>
      <c r="G11" s="7"/>
      <c r="H11" s="7">
        <v>25000</v>
      </c>
      <c r="I11" s="7">
        <v>25000</v>
      </c>
      <c r="J11" s="7">
        <v>25000</v>
      </c>
    </row>
    <row r="12" spans="2:1007" x14ac:dyDescent="0.25">
      <c r="C12" t="s">
        <v>8</v>
      </c>
      <c r="E12" t="s">
        <v>9</v>
      </c>
      <c r="F12" s="8" cm="1">
        <f t="array" ref="F12">INDEX(H12:J12,$F$2)</f>
        <v>2000</v>
      </c>
      <c r="G12" s="8"/>
      <c r="H12" s="8">
        <v>2000</v>
      </c>
      <c r="I12" s="8">
        <v>2000</v>
      </c>
      <c r="J12" s="8">
        <v>2000</v>
      </c>
    </row>
    <row r="13" spans="2:1007" x14ac:dyDescent="0.25">
      <c r="C13" t="s">
        <v>13</v>
      </c>
      <c r="E13" t="s">
        <v>14</v>
      </c>
      <c r="F13" s="9" cm="1">
        <f t="array" ref="F13">INDEX(H13:J13,$F$2)</f>
        <v>5.0000000000000001E-3</v>
      </c>
      <c r="G13" s="9"/>
      <c r="H13" s="9">
        <v>5.0000000000000001E-3</v>
      </c>
      <c r="I13" s="9">
        <v>5.0000000000000001E-3</v>
      </c>
      <c r="J13" s="9">
        <v>5.0000000000000001E-3</v>
      </c>
    </row>
    <row r="15" spans="2:1007" x14ac:dyDescent="0.25">
      <c r="B15" s="5" t="s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</row>
    <row r="16" spans="2:1007" x14ac:dyDescent="0.25">
      <c r="C16" t="s">
        <v>52</v>
      </c>
      <c r="E16" t="s">
        <v>14</v>
      </c>
      <c r="F16" s="16" cm="1">
        <f t="array" ref="F16">INDEX(H16:J16,$F$2)</f>
        <v>2.5000000000000001E-2</v>
      </c>
      <c r="G16" s="16"/>
      <c r="H16" s="16">
        <v>2.5000000000000001E-2</v>
      </c>
      <c r="I16" s="16">
        <v>2.5000000000000001E-2</v>
      </c>
      <c r="J16" s="16">
        <v>2.5000000000000001E-2</v>
      </c>
    </row>
    <row r="17" spans="2:1007" x14ac:dyDescent="0.25">
      <c r="C17" t="s">
        <v>18</v>
      </c>
      <c r="E17" t="s">
        <v>14</v>
      </c>
      <c r="F17" s="10" cm="1">
        <f t="array" ref="F17">INDEX(H17:J17,$F$2)</f>
        <v>0.02</v>
      </c>
      <c r="G17" s="10"/>
      <c r="H17" s="10">
        <v>0.02</v>
      </c>
      <c r="I17" s="10">
        <v>0.02</v>
      </c>
      <c r="J17" s="10">
        <v>0.02</v>
      </c>
    </row>
    <row r="18" spans="2:1007" x14ac:dyDescent="0.25">
      <c r="C18" t="s">
        <v>19</v>
      </c>
      <c r="E18" t="s">
        <v>14</v>
      </c>
      <c r="F18" s="10" cm="1">
        <f t="array" ref="F18">INDEX(H18:J18,$F$2)</f>
        <v>-0.01</v>
      </c>
      <c r="G18" s="10"/>
      <c r="H18" s="10">
        <v>-0.01</v>
      </c>
      <c r="I18" s="10">
        <v>-0.01</v>
      </c>
      <c r="J18" s="10">
        <v>-0.01</v>
      </c>
    </row>
    <row r="19" spans="2:1007" x14ac:dyDescent="0.25">
      <c r="C19" t="s">
        <v>20</v>
      </c>
      <c r="E19" t="s">
        <v>14</v>
      </c>
      <c r="F19" s="10" cm="1">
        <f t="array" ref="F19">INDEX(H19:J19,$F$2)</f>
        <v>0</v>
      </c>
      <c r="G19" s="10"/>
      <c r="H19" s="10">
        <v>0</v>
      </c>
      <c r="I19" s="10">
        <v>0</v>
      </c>
      <c r="J19" s="10">
        <v>0</v>
      </c>
    </row>
    <row r="21" spans="2:1007" x14ac:dyDescent="0.25">
      <c r="C21" t="s">
        <v>25</v>
      </c>
      <c r="E21" t="s">
        <v>26</v>
      </c>
      <c r="F21" s="7" cm="1">
        <f t="array" ref="F21">INDEX(H21:J21,$F$2)</f>
        <v>100000000</v>
      </c>
      <c r="G21" s="7"/>
      <c r="H21" s="7">
        <v>100000000</v>
      </c>
      <c r="I21" s="7">
        <v>70000000</v>
      </c>
      <c r="J21" s="7">
        <v>70000000</v>
      </c>
    </row>
    <row r="22" spans="2:1007" x14ac:dyDescent="0.25">
      <c r="C22" t="s">
        <v>27</v>
      </c>
      <c r="E22" t="s">
        <v>26</v>
      </c>
      <c r="F22" s="4" cm="1">
        <f t="array" ref="F22">INDEX(H22:J22,$F$2)</f>
        <v>4000</v>
      </c>
      <c r="G22" s="4"/>
      <c r="H22" s="4">
        <f>H21/H11</f>
        <v>4000</v>
      </c>
      <c r="I22" s="4">
        <f>I21/I11</f>
        <v>2800</v>
      </c>
      <c r="J22" s="4">
        <f>J21/J11</f>
        <v>2800</v>
      </c>
    </row>
    <row r="24" spans="2:1007" x14ac:dyDescent="0.25">
      <c r="C24" t="s">
        <v>11</v>
      </c>
      <c r="E24" t="s">
        <v>12</v>
      </c>
      <c r="F24" s="6" cm="1">
        <f t="array" ref="F24">INDEX(H24:J24,$F$2)</f>
        <v>0.13</v>
      </c>
      <c r="G24" s="6"/>
      <c r="H24" s="6">
        <v>0.13</v>
      </c>
      <c r="I24" s="6">
        <v>0.13</v>
      </c>
      <c r="J24" s="6">
        <v>0.13</v>
      </c>
    </row>
    <row r="26" spans="2:1007" x14ac:dyDescent="0.25">
      <c r="C26" t="s">
        <v>16</v>
      </c>
      <c r="E26" t="s">
        <v>17</v>
      </c>
      <c r="F26" s="6" cm="1">
        <f t="array" ref="F26">INDEX(H26:J26,$F$2)</f>
        <v>15</v>
      </c>
      <c r="G26" s="6"/>
      <c r="H26" s="6">
        <v>15</v>
      </c>
      <c r="I26" s="6">
        <v>15</v>
      </c>
      <c r="J26" s="6">
        <v>15</v>
      </c>
    </row>
    <row r="27" spans="2:1007" x14ac:dyDescent="0.25">
      <c r="C27" t="s">
        <v>19</v>
      </c>
      <c r="E27" t="s">
        <v>21</v>
      </c>
      <c r="F27" s="8" cm="1">
        <f t="array" ref="F27">INDEX(H27:J27,$F$2)</f>
        <v>200000</v>
      </c>
      <c r="G27" s="8"/>
      <c r="H27" s="8">
        <v>200000</v>
      </c>
      <c r="I27" s="8">
        <v>200000</v>
      </c>
      <c r="J27" s="8">
        <v>200000</v>
      </c>
    </row>
    <row r="28" spans="2:1007" x14ac:dyDescent="0.25">
      <c r="C28" t="s">
        <v>22</v>
      </c>
      <c r="E28" t="s">
        <v>21</v>
      </c>
      <c r="F28" s="7" cm="1">
        <f t="array" ref="F28">INDEX(H28:J28,$F$2)</f>
        <v>175000</v>
      </c>
      <c r="G28" s="7"/>
      <c r="H28" s="7">
        <v>175000</v>
      </c>
      <c r="I28" s="7">
        <v>175000</v>
      </c>
      <c r="J28" s="7">
        <v>175000</v>
      </c>
    </row>
    <row r="30" spans="2:1007" x14ac:dyDescent="0.25">
      <c r="B30" s="5" t="s">
        <v>23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</row>
    <row r="31" spans="2:1007" x14ac:dyDescent="0.25">
      <c r="C31" t="s">
        <v>24</v>
      </c>
      <c r="E31" t="s">
        <v>14</v>
      </c>
      <c r="F31" s="10" cm="1">
        <f t="array" ref="F31">INDEX(H31:J31,$F$2)</f>
        <v>0.21</v>
      </c>
      <c r="G31" s="10"/>
      <c r="H31" s="10">
        <v>0.21</v>
      </c>
      <c r="I31" s="10">
        <v>0.21</v>
      </c>
      <c r="J31" s="10">
        <v>0.21</v>
      </c>
    </row>
    <row r="32" spans="2:1007" x14ac:dyDescent="0.25">
      <c r="C32" t="s">
        <v>28</v>
      </c>
      <c r="E32" t="s">
        <v>7</v>
      </c>
      <c r="F32" s="6" cm="1">
        <f t="array" ref="F32">INDEX(H32:J32,$F$2)</f>
        <v>5</v>
      </c>
      <c r="G32" s="6"/>
      <c r="H32" s="6">
        <v>5</v>
      </c>
      <c r="I32" s="6">
        <v>5</v>
      </c>
      <c r="J32" s="6">
        <v>3</v>
      </c>
    </row>
    <row r="34" spans="2:1007" x14ac:dyDescent="0.25">
      <c r="B34" s="5" t="s">
        <v>29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</row>
    <row r="35" spans="2:1007" x14ac:dyDescent="0.25">
      <c r="C35" t="s">
        <v>30</v>
      </c>
      <c r="E35" t="s">
        <v>31</v>
      </c>
      <c r="F35" s="6" cm="1">
        <f t="array" ref="F35">INDEX(H35:J35,$F$2)</f>
        <v>1.35</v>
      </c>
      <c r="G35" s="6"/>
      <c r="H35" s="6">
        <v>1.35</v>
      </c>
      <c r="I35" s="6">
        <v>1.35</v>
      </c>
      <c r="J35" s="6">
        <v>1.35</v>
      </c>
    </row>
    <row r="36" spans="2:1007" x14ac:dyDescent="0.25">
      <c r="C36" t="s">
        <v>33</v>
      </c>
      <c r="E36" t="s">
        <v>2</v>
      </c>
      <c r="F36" s="6" cm="1">
        <f t="array" ref="F36">INDEX(H36:J36,$F$2)</f>
        <v>20</v>
      </c>
      <c r="G36" s="6"/>
      <c r="H36" s="6">
        <v>20</v>
      </c>
      <c r="I36" s="6">
        <v>20</v>
      </c>
      <c r="J36" s="6">
        <v>20</v>
      </c>
    </row>
    <row r="37" spans="2:1007" x14ac:dyDescent="0.25">
      <c r="C37" t="s">
        <v>34</v>
      </c>
      <c r="E37" t="s">
        <v>14</v>
      </c>
      <c r="F37" s="9" cm="1">
        <f t="array" ref="F37">INDEX(H37:J37,$F$2)</f>
        <v>6.5000000000000002E-2</v>
      </c>
      <c r="G37" s="9"/>
      <c r="H37" s="9">
        <v>6.5000000000000002E-2</v>
      </c>
      <c r="I37" s="9">
        <v>6.5000000000000002E-2</v>
      </c>
      <c r="J37" s="9">
        <v>6.5000000000000002E-2</v>
      </c>
    </row>
    <row r="39" spans="2:1007" x14ac:dyDescent="0.25">
      <c r="C39" t="s">
        <v>35</v>
      </c>
      <c r="E39" t="s">
        <v>14</v>
      </c>
      <c r="F39" s="10" cm="1">
        <f t="array" ref="F39">INDEX(H39:J39,$F$2)</f>
        <v>0.12</v>
      </c>
      <c r="G39" s="10"/>
      <c r="H39" s="10">
        <v>0.12</v>
      </c>
      <c r="I39" s="10">
        <v>0.12</v>
      </c>
      <c r="J39" s="10">
        <v>0.12</v>
      </c>
    </row>
  </sheetData>
  <conditionalFormatting sqref="A1:XFD5 A6:G15 F6:XFD39 C16 E16:G16 A16:B19 C17:G19 A20:G39 A40:XFD48 A49:H51 J49:XFD51 A52:XFD1048576">
    <cfRule type="expression" dxfId="1" priority="1">
      <formula>AND(A1&lt;&gt;"",A1=FALSE)</formula>
    </cfRule>
    <cfRule type="expression" dxfId="0" priority="2">
      <formula>A1=TRUE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Spinner 3">
              <controlPr defaultSize="0" autoPict="0">
                <anchor moveWithCells="1" sizeWithCells="1">
                  <from>
                    <xdr:col>6</xdr:col>
                    <xdr:colOff>47625</xdr:colOff>
                    <xdr:row>1</xdr:row>
                    <xdr:rowOff>9525</xdr:rowOff>
                  </from>
                  <to>
                    <xdr:col>6</xdr:col>
                    <xdr:colOff>342900</xdr:colOff>
                    <xdr:row>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8F7-41EB-4BE5-8305-32C7CDEBD44B}">
  <dimension ref="B1:AC133"/>
  <sheetViews>
    <sheetView topLeftCell="A55" zoomScale="115" zoomScaleNormal="115" workbookViewId="0">
      <selection activeCell="D1" sqref="D1"/>
    </sheetView>
  </sheetViews>
  <sheetFormatPr defaultRowHeight="15" x14ac:dyDescent="0.25"/>
  <cols>
    <col min="1" max="3" width="1.42578125" customWidth="1"/>
    <col min="4" max="4" width="35.5703125" customWidth="1"/>
    <col min="5" max="5" width="9.42578125" bestFit="1" customWidth="1"/>
    <col min="6" max="6" width="15.85546875" bestFit="1" customWidth="1"/>
    <col min="7" max="7" width="14.85546875" bestFit="1" customWidth="1"/>
    <col min="9" max="9" width="15.140625" bestFit="1" customWidth="1"/>
    <col min="10" max="29" width="16.28515625" bestFit="1" customWidth="1"/>
  </cols>
  <sheetData>
    <row r="1" spans="2:29" x14ac:dyDescent="0.25">
      <c r="B1" t="str">
        <f>'input sheet'!$F$1</f>
        <v>Case</v>
      </c>
      <c r="E1" t="s">
        <v>37</v>
      </c>
      <c r="F1" t="s">
        <v>38</v>
      </c>
      <c r="G1" t="s">
        <v>39</v>
      </c>
      <c r="H1" t="s">
        <v>46</v>
      </c>
    </row>
    <row r="2" spans="2:29" s="28" customFormat="1" ht="20.25" thickBot="1" x14ac:dyDescent="0.35">
      <c r="B2" s="28" t="s">
        <v>0</v>
      </c>
    </row>
    <row r="3" spans="2:29" ht="15.75" thickTop="1" x14ac:dyDescent="0.25">
      <c r="C3" t="s">
        <v>36</v>
      </c>
      <c r="I3" s="11">
        <v>0</v>
      </c>
      <c r="J3" s="11">
        <v>1</v>
      </c>
      <c r="K3" s="11">
        <v>2</v>
      </c>
      <c r="L3" s="11">
        <v>3</v>
      </c>
      <c r="M3" s="11">
        <v>4</v>
      </c>
      <c r="N3" s="11">
        <v>5</v>
      </c>
      <c r="O3" s="11">
        <v>6</v>
      </c>
      <c r="P3" s="11">
        <v>7</v>
      </c>
      <c r="Q3" s="11">
        <v>8</v>
      </c>
      <c r="R3" s="11">
        <v>9</v>
      </c>
      <c r="S3" s="11">
        <v>10</v>
      </c>
      <c r="T3" s="11">
        <v>11</v>
      </c>
      <c r="U3" s="11">
        <v>12</v>
      </c>
      <c r="V3" s="11">
        <v>13</v>
      </c>
      <c r="W3" s="11">
        <v>14</v>
      </c>
      <c r="X3" s="11">
        <v>15</v>
      </c>
      <c r="Y3" s="11">
        <v>16</v>
      </c>
      <c r="Z3" s="11">
        <v>17</v>
      </c>
      <c r="AA3" s="11">
        <v>18</v>
      </c>
      <c r="AB3" s="11">
        <v>19</v>
      </c>
      <c r="AC3" s="11">
        <v>20</v>
      </c>
    </row>
    <row r="4" spans="2:29" x14ac:dyDescent="0.25">
      <c r="C4" t="s">
        <v>32</v>
      </c>
      <c r="E4" t="s">
        <v>2</v>
      </c>
      <c r="F4">
        <f>'input sheet'!F6</f>
        <v>1</v>
      </c>
      <c r="I4" t="b">
        <f>I3&lt;$F$4</f>
        <v>1</v>
      </c>
      <c r="J4" t="b">
        <f t="shared" ref="J4:AC4" si="0">J3&lt;$F$4</f>
        <v>0</v>
      </c>
      <c r="K4" t="b">
        <f t="shared" si="0"/>
        <v>0</v>
      </c>
      <c r="L4" t="b">
        <f t="shared" si="0"/>
        <v>0</v>
      </c>
      <c r="M4" t="b">
        <f t="shared" si="0"/>
        <v>0</v>
      </c>
      <c r="N4" t="b">
        <f t="shared" si="0"/>
        <v>0</v>
      </c>
      <c r="O4" t="b">
        <f t="shared" si="0"/>
        <v>0</v>
      </c>
      <c r="P4" t="b">
        <f t="shared" si="0"/>
        <v>0</v>
      </c>
      <c r="Q4" t="b">
        <f t="shared" si="0"/>
        <v>0</v>
      </c>
      <c r="R4" t="b">
        <f t="shared" si="0"/>
        <v>0</v>
      </c>
      <c r="S4" t="b">
        <f t="shared" si="0"/>
        <v>0</v>
      </c>
      <c r="T4" t="b">
        <f t="shared" si="0"/>
        <v>0</v>
      </c>
      <c r="U4" t="b">
        <f t="shared" si="0"/>
        <v>0</v>
      </c>
      <c r="V4" t="b">
        <f t="shared" si="0"/>
        <v>0</v>
      </c>
      <c r="W4" t="b">
        <f t="shared" si="0"/>
        <v>0</v>
      </c>
      <c r="X4" t="b">
        <f t="shared" si="0"/>
        <v>0</v>
      </c>
      <c r="Y4" t="b">
        <f t="shared" si="0"/>
        <v>0</v>
      </c>
      <c r="Z4" t="b">
        <f t="shared" si="0"/>
        <v>0</v>
      </c>
      <c r="AA4" t="b">
        <f t="shared" si="0"/>
        <v>0</v>
      </c>
      <c r="AB4" t="b">
        <f t="shared" si="0"/>
        <v>0</v>
      </c>
      <c r="AC4" t="b">
        <f t="shared" si="0"/>
        <v>0</v>
      </c>
    </row>
    <row r="5" spans="2:29" x14ac:dyDescent="0.25">
      <c r="C5" t="s">
        <v>40</v>
      </c>
      <c r="E5" t="s">
        <v>2</v>
      </c>
      <c r="F5">
        <f>'input sheet'!F7</f>
        <v>20</v>
      </c>
      <c r="I5" t="b">
        <f>NOT(I4)</f>
        <v>0</v>
      </c>
      <c r="J5" t="b">
        <f t="shared" ref="J5:AC5" si="1">NOT(J4)</f>
        <v>1</v>
      </c>
      <c r="K5" t="b">
        <f t="shared" si="1"/>
        <v>1</v>
      </c>
      <c r="L5" t="b">
        <f t="shared" si="1"/>
        <v>1</v>
      </c>
      <c r="M5" t="b">
        <f t="shared" si="1"/>
        <v>1</v>
      </c>
      <c r="N5" t="b">
        <f t="shared" si="1"/>
        <v>1</v>
      </c>
      <c r="O5" t="b">
        <f t="shared" si="1"/>
        <v>1</v>
      </c>
      <c r="P5" t="b">
        <f t="shared" si="1"/>
        <v>1</v>
      </c>
      <c r="Q5" t="b">
        <f t="shared" si="1"/>
        <v>1</v>
      </c>
      <c r="R5" t="b">
        <f t="shared" si="1"/>
        <v>1</v>
      </c>
      <c r="S5" t="b">
        <f t="shared" si="1"/>
        <v>1</v>
      </c>
      <c r="T5" t="b">
        <f t="shared" si="1"/>
        <v>1</v>
      </c>
      <c r="U5" t="b">
        <f t="shared" si="1"/>
        <v>1</v>
      </c>
      <c r="V5" t="b">
        <f t="shared" si="1"/>
        <v>1</v>
      </c>
      <c r="W5" t="b">
        <f t="shared" si="1"/>
        <v>1</v>
      </c>
      <c r="X5" t="b">
        <f t="shared" si="1"/>
        <v>1</v>
      </c>
      <c r="Y5" t="b">
        <f t="shared" si="1"/>
        <v>1</v>
      </c>
      <c r="Z5" t="b">
        <f t="shared" si="1"/>
        <v>1</v>
      </c>
      <c r="AA5" t="b">
        <f t="shared" si="1"/>
        <v>1</v>
      </c>
      <c r="AB5" t="b">
        <f t="shared" si="1"/>
        <v>1</v>
      </c>
      <c r="AC5" t="b">
        <f t="shared" si="1"/>
        <v>1</v>
      </c>
    </row>
    <row r="6" spans="2:29" x14ac:dyDescent="0.25">
      <c r="C6" t="s">
        <v>1</v>
      </c>
      <c r="E6" t="s">
        <v>2</v>
      </c>
      <c r="F6">
        <f>'input sheet'!F8</f>
        <v>20</v>
      </c>
      <c r="I6" t="b">
        <f>AND(I5,I3&lt;=$F$6)</f>
        <v>0</v>
      </c>
      <c r="J6" t="b">
        <f t="shared" ref="J6:AC6" si="2">AND(J5,J3&lt;=$F$6)</f>
        <v>1</v>
      </c>
      <c r="K6" t="b">
        <f t="shared" si="2"/>
        <v>1</v>
      </c>
      <c r="L6" t="b">
        <f t="shared" si="2"/>
        <v>1</v>
      </c>
      <c r="M6" t="b">
        <f t="shared" si="2"/>
        <v>1</v>
      </c>
      <c r="N6" t="b">
        <f t="shared" si="2"/>
        <v>1</v>
      </c>
      <c r="O6" t="b">
        <f t="shared" si="2"/>
        <v>1</v>
      </c>
      <c r="P6" t="b">
        <f t="shared" si="2"/>
        <v>1</v>
      </c>
      <c r="Q6" t="b">
        <f t="shared" si="2"/>
        <v>1</v>
      </c>
      <c r="R6" t="b">
        <f t="shared" si="2"/>
        <v>1</v>
      </c>
      <c r="S6" t="b">
        <f t="shared" si="2"/>
        <v>1</v>
      </c>
      <c r="T6" t="b">
        <f t="shared" si="2"/>
        <v>1</v>
      </c>
      <c r="U6" t="b">
        <f t="shared" si="2"/>
        <v>1</v>
      </c>
      <c r="V6" t="b">
        <f t="shared" si="2"/>
        <v>1</v>
      </c>
      <c r="W6" t="b">
        <f t="shared" si="2"/>
        <v>1</v>
      </c>
      <c r="X6" t="b">
        <f t="shared" si="2"/>
        <v>1</v>
      </c>
      <c r="Y6" t="b">
        <f t="shared" si="2"/>
        <v>1</v>
      </c>
      <c r="Z6" t="b">
        <f t="shared" si="2"/>
        <v>1</v>
      </c>
      <c r="AA6" t="b">
        <f t="shared" si="2"/>
        <v>1</v>
      </c>
      <c r="AB6" t="b">
        <f t="shared" si="2"/>
        <v>1</v>
      </c>
      <c r="AC6" t="b">
        <f t="shared" si="2"/>
        <v>1</v>
      </c>
    </row>
    <row r="7" spans="2:29" x14ac:dyDescent="0.25">
      <c r="C7" t="s">
        <v>45</v>
      </c>
      <c r="F7">
        <v>2</v>
      </c>
      <c r="I7" t="b">
        <f>I3&gt;=$F$7</f>
        <v>0</v>
      </c>
      <c r="J7" t="b">
        <f t="shared" ref="J7:AC7" si="3">J3&gt;=$F$7</f>
        <v>0</v>
      </c>
      <c r="K7" t="b">
        <f t="shared" si="3"/>
        <v>1</v>
      </c>
      <c r="L7" t="b">
        <f t="shared" si="3"/>
        <v>1</v>
      </c>
      <c r="M7" t="b">
        <f t="shared" si="3"/>
        <v>1</v>
      </c>
      <c r="N7" t="b">
        <f t="shared" si="3"/>
        <v>1</v>
      </c>
      <c r="O7" t="b">
        <f t="shared" si="3"/>
        <v>1</v>
      </c>
      <c r="P7" t="b">
        <f t="shared" si="3"/>
        <v>1</v>
      </c>
      <c r="Q7" t="b">
        <f t="shared" si="3"/>
        <v>1</v>
      </c>
      <c r="R7" t="b">
        <f t="shared" si="3"/>
        <v>1</v>
      </c>
      <c r="S7" t="b">
        <f t="shared" si="3"/>
        <v>1</v>
      </c>
      <c r="T7" t="b">
        <f t="shared" si="3"/>
        <v>1</v>
      </c>
      <c r="U7" t="b">
        <f t="shared" si="3"/>
        <v>1</v>
      </c>
      <c r="V7" t="b">
        <f t="shared" si="3"/>
        <v>1</v>
      </c>
      <c r="W7" t="b">
        <f t="shared" si="3"/>
        <v>1</v>
      </c>
      <c r="X7" t="b">
        <f t="shared" si="3"/>
        <v>1</v>
      </c>
      <c r="Y7" t="b">
        <f t="shared" si="3"/>
        <v>1</v>
      </c>
      <c r="Z7" t="b">
        <f t="shared" si="3"/>
        <v>1</v>
      </c>
      <c r="AA7" t="b">
        <f t="shared" si="3"/>
        <v>1</v>
      </c>
      <c r="AB7" t="b">
        <f t="shared" si="3"/>
        <v>1</v>
      </c>
      <c r="AC7" t="b">
        <f t="shared" si="3"/>
        <v>1</v>
      </c>
    </row>
    <row r="9" spans="2:29" s="28" customFormat="1" ht="20.25" thickBot="1" x14ac:dyDescent="0.35">
      <c r="B9" s="28" t="s">
        <v>3</v>
      </c>
    </row>
    <row r="10" spans="2:29" ht="15.75" thickTop="1" x14ac:dyDescent="0.25">
      <c r="C10" t="s">
        <v>4</v>
      </c>
      <c r="E10" t="s">
        <v>5</v>
      </c>
      <c r="F10" s="12">
        <f>'input sheet'!F11</f>
        <v>25000</v>
      </c>
      <c r="G10" s="12"/>
      <c r="H10" s="12"/>
      <c r="I10" s="12">
        <f t="shared" ref="I10:AC10" si="4">$F$10*I5</f>
        <v>0</v>
      </c>
      <c r="J10" s="12">
        <f t="shared" si="4"/>
        <v>25000</v>
      </c>
      <c r="K10" s="12">
        <f t="shared" si="4"/>
        <v>25000</v>
      </c>
      <c r="L10" s="12">
        <f t="shared" si="4"/>
        <v>25000</v>
      </c>
      <c r="M10" s="12">
        <f t="shared" si="4"/>
        <v>25000</v>
      </c>
      <c r="N10" s="12">
        <f t="shared" si="4"/>
        <v>25000</v>
      </c>
      <c r="O10" s="12">
        <f t="shared" si="4"/>
        <v>25000</v>
      </c>
      <c r="P10" s="12">
        <f t="shared" si="4"/>
        <v>25000</v>
      </c>
      <c r="Q10" s="12">
        <f t="shared" si="4"/>
        <v>25000</v>
      </c>
      <c r="R10" s="12">
        <f t="shared" si="4"/>
        <v>25000</v>
      </c>
      <c r="S10" s="12">
        <f t="shared" si="4"/>
        <v>25000</v>
      </c>
      <c r="T10" s="12">
        <f t="shared" si="4"/>
        <v>25000</v>
      </c>
      <c r="U10" s="12">
        <f t="shared" si="4"/>
        <v>25000</v>
      </c>
      <c r="V10" s="12">
        <f t="shared" si="4"/>
        <v>25000</v>
      </c>
      <c r="W10" s="12">
        <f t="shared" si="4"/>
        <v>25000</v>
      </c>
      <c r="X10" s="12">
        <f t="shared" si="4"/>
        <v>25000</v>
      </c>
      <c r="Y10" s="12">
        <f t="shared" si="4"/>
        <v>25000</v>
      </c>
      <c r="Z10" s="12">
        <f t="shared" si="4"/>
        <v>25000</v>
      </c>
      <c r="AA10" s="12">
        <f t="shared" si="4"/>
        <v>25000</v>
      </c>
      <c r="AB10" s="12">
        <f t="shared" si="4"/>
        <v>25000</v>
      </c>
      <c r="AC10" s="12">
        <f t="shared" si="4"/>
        <v>25000</v>
      </c>
    </row>
    <row r="11" spans="2:29" x14ac:dyDescent="0.25">
      <c r="C11" t="s">
        <v>8</v>
      </c>
      <c r="E11" t="s">
        <v>9</v>
      </c>
      <c r="F11" s="12">
        <f>'input sheet'!F12</f>
        <v>2000</v>
      </c>
      <c r="G11" s="12"/>
      <c r="H11" s="12"/>
      <c r="I11" s="12">
        <f t="shared" ref="I11:AC11" si="5">$F$11*I5</f>
        <v>0</v>
      </c>
      <c r="J11" s="12">
        <f t="shared" si="5"/>
        <v>2000</v>
      </c>
      <c r="K11" s="12">
        <f t="shared" si="5"/>
        <v>2000</v>
      </c>
      <c r="L11" s="12">
        <f t="shared" si="5"/>
        <v>2000</v>
      </c>
      <c r="M11" s="12">
        <f t="shared" si="5"/>
        <v>2000</v>
      </c>
      <c r="N11" s="12">
        <f t="shared" si="5"/>
        <v>2000</v>
      </c>
      <c r="O11" s="12">
        <f t="shared" si="5"/>
        <v>2000</v>
      </c>
      <c r="P11" s="12">
        <f t="shared" si="5"/>
        <v>2000</v>
      </c>
      <c r="Q11" s="12">
        <f t="shared" si="5"/>
        <v>2000</v>
      </c>
      <c r="R11" s="12">
        <f t="shared" si="5"/>
        <v>2000</v>
      </c>
      <c r="S11" s="12">
        <f t="shared" si="5"/>
        <v>2000</v>
      </c>
      <c r="T11" s="12">
        <f t="shared" si="5"/>
        <v>2000</v>
      </c>
      <c r="U11" s="12">
        <f t="shared" si="5"/>
        <v>2000</v>
      </c>
      <c r="V11" s="12">
        <f t="shared" si="5"/>
        <v>2000</v>
      </c>
      <c r="W11" s="12">
        <f t="shared" si="5"/>
        <v>2000</v>
      </c>
      <c r="X11" s="12">
        <f t="shared" si="5"/>
        <v>2000</v>
      </c>
      <c r="Y11" s="12">
        <f t="shared" si="5"/>
        <v>2000</v>
      </c>
      <c r="Z11" s="12">
        <f t="shared" si="5"/>
        <v>2000</v>
      </c>
      <c r="AA11" s="12">
        <f t="shared" si="5"/>
        <v>2000</v>
      </c>
      <c r="AB11" s="12">
        <f t="shared" si="5"/>
        <v>2000</v>
      </c>
      <c r="AC11" s="12">
        <f t="shared" si="5"/>
        <v>2000</v>
      </c>
    </row>
    <row r="12" spans="2:29" x14ac:dyDescent="0.25">
      <c r="C12" t="s">
        <v>41</v>
      </c>
      <c r="E12" t="s">
        <v>42</v>
      </c>
      <c r="I12" s="12">
        <f>I10*I11</f>
        <v>0</v>
      </c>
      <c r="J12" s="12">
        <f t="shared" ref="J12:AC12" si="6">J10*J11</f>
        <v>50000000</v>
      </c>
      <c r="K12" s="12">
        <f t="shared" si="6"/>
        <v>50000000</v>
      </c>
      <c r="L12" s="12">
        <f t="shared" si="6"/>
        <v>50000000</v>
      </c>
      <c r="M12" s="12">
        <f t="shared" si="6"/>
        <v>50000000</v>
      </c>
      <c r="N12" s="12">
        <f t="shared" si="6"/>
        <v>50000000</v>
      </c>
      <c r="O12" s="12">
        <f t="shared" si="6"/>
        <v>50000000</v>
      </c>
      <c r="P12" s="12">
        <f t="shared" si="6"/>
        <v>50000000</v>
      </c>
      <c r="Q12" s="12">
        <f t="shared" si="6"/>
        <v>50000000</v>
      </c>
      <c r="R12" s="12">
        <f t="shared" si="6"/>
        <v>50000000</v>
      </c>
      <c r="S12" s="12">
        <f t="shared" si="6"/>
        <v>50000000</v>
      </c>
      <c r="T12" s="12">
        <f t="shared" si="6"/>
        <v>50000000</v>
      </c>
      <c r="U12" s="12">
        <f t="shared" si="6"/>
        <v>50000000</v>
      </c>
      <c r="V12" s="12">
        <f t="shared" si="6"/>
        <v>50000000</v>
      </c>
      <c r="W12" s="12">
        <f t="shared" si="6"/>
        <v>50000000</v>
      </c>
      <c r="X12" s="12">
        <f t="shared" si="6"/>
        <v>50000000</v>
      </c>
      <c r="Y12" s="12">
        <f t="shared" si="6"/>
        <v>50000000</v>
      </c>
      <c r="Z12" s="12">
        <f t="shared" si="6"/>
        <v>50000000</v>
      </c>
      <c r="AA12" s="12">
        <f t="shared" si="6"/>
        <v>50000000</v>
      </c>
      <c r="AB12" s="12">
        <f t="shared" si="6"/>
        <v>50000000</v>
      </c>
      <c r="AC12" s="12">
        <f t="shared" si="6"/>
        <v>50000000</v>
      </c>
    </row>
    <row r="13" spans="2:29" x14ac:dyDescent="0.25">
      <c r="C13" t="s">
        <v>43</v>
      </c>
      <c r="E13" t="s">
        <v>44</v>
      </c>
      <c r="F13" s="3">
        <v>5.0000000000000001E-3</v>
      </c>
      <c r="H13">
        <v>1</v>
      </c>
      <c r="I13" s="13">
        <f t="shared" ref="I13:AC13" si="7">H13*(1-$F$13*I7)</f>
        <v>1</v>
      </c>
      <c r="J13" s="13">
        <f t="shared" si="7"/>
        <v>1</v>
      </c>
      <c r="K13" s="13">
        <f t="shared" si="7"/>
        <v>0.995</v>
      </c>
      <c r="L13" s="13">
        <f t="shared" si="7"/>
        <v>0.99002500000000004</v>
      </c>
      <c r="M13" s="13">
        <f t="shared" si="7"/>
        <v>0.98507487500000002</v>
      </c>
      <c r="N13" s="13">
        <f t="shared" si="7"/>
        <v>0.98014950062500006</v>
      </c>
      <c r="O13" s="13">
        <f t="shared" si="7"/>
        <v>0.97524875312187509</v>
      </c>
      <c r="P13" s="13">
        <f t="shared" si="7"/>
        <v>0.97037250935626573</v>
      </c>
      <c r="Q13" s="13">
        <f t="shared" si="7"/>
        <v>0.96552064680948435</v>
      </c>
      <c r="R13" s="13">
        <f t="shared" si="7"/>
        <v>0.96069304357543694</v>
      </c>
      <c r="S13" s="13">
        <f t="shared" si="7"/>
        <v>0.95588957835755972</v>
      </c>
      <c r="T13" s="13">
        <f t="shared" si="7"/>
        <v>0.95111013046577186</v>
      </c>
      <c r="U13" s="13">
        <f t="shared" si="7"/>
        <v>0.94635457981344295</v>
      </c>
      <c r="V13" s="13">
        <f t="shared" si="7"/>
        <v>0.94162280691437572</v>
      </c>
      <c r="W13" s="13">
        <f t="shared" si="7"/>
        <v>0.93691469287980389</v>
      </c>
      <c r="X13" s="13">
        <f t="shared" si="7"/>
        <v>0.9322301194154049</v>
      </c>
      <c r="Y13" s="13">
        <f t="shared" si="7"/>
        <v>0.92756896881832784</v>
      </c>
      <c r="Z13" s="13">
        <f t="shared" si="7"/>
        <v>0.92293112397423616</v>
      </c>
      <c r="AA13" s="13">
        <f t="shared" si="7"/>
        <v>0.91831646835436498</v>
      </c>
      <c r="AB13" s="13">
        <f t="shared" si="7"/>
        <v>0.91372488601259316</v>
      </c>
      <c r="AC13" s="13">
        <f t="shared" si="7"/>
        <v>0.90915626158253016</v>
      </c>
    </row>
    <row r="14" spans="2:29" ht="15.75" thickBot="1" x14ac:dyDescent="0.3">
      <c r="C14" s="14" t="s">
        <v>47</v>
      </c>
      <c r="D14" s="14"/>
      <c r="E14" s="14" t="s">
        <v>42</v>
      </c>
      <c r="F14" s="14"/>
      <c r="G14" s="14"/>
      <c r="H14" s="14"/>
      <c r="I14" s="15">
        <f>I12*I13</f>
        <v>0</v>
      </c>
      <c r="J14" s="15">
        <f>J12*J13</f>
        <v>50000000</v>
      </c>
      <c r="K14" s="15">
        <f t="shared" ref="K14:AC14" si="8">K12*K13</f>
        <v>49750000</v>
      </c>
      <c r="L14" s="15">
        <f t="shared" si="8"/>
        <v>49501250</v>
      </c>
      <c r="M14" s="15">
        <f t="shared" si="8"/>
        <v>49253743.75</v>
      </c>
      <c r="N14" s="15">
        <f t="shared" si="8"/>
        <v>49007475.03125</v>
      </c>
      <c r="O14" s="15">
        <f t="shared" si="8"/>
        <v>48762437.656093754</v>
      </c>
      <c r="P14" s="15">
        <f t="shared" si="8"/>
        <v>48518625.467813283</v>
      </c>
      <c r="Q14" s="15">
        <f t="shared" si="8"/>
        <v>48276032.340474218</v>
      </c>
      <c r="R14" s="15">
        <f t="shared" si="8"/>
        <v>48034652.178771846</v>
      </c>
      <c r="S14" s="15">
        <f t="shared" si="8"/>
        <v>47794478.917877987</v>
      </c>
      <c r="T14" s="15">
        <f t="shared" si="8"/>
        <v>47555506.523288593</v>
      </c>
      <c r="U14" s="15">
        <f t="shared" si="8"/>
        <v>47317728.990672149</v>
      </c>
      <c r="V14" s="15">
        <f t="shared" si="8"/>
        <v>47081140.345718786</v>
      </c>
      <c r="W14" s="15">
        <f t="shared" si="8"/>
        <v>46845734.643990196</v>
      </c>
      <c r="X14" s="15">
        <f t="shared" si="8"/>
        <v>46611505.970770247</v>
      </c>
      <c r="Y14" s="15">
        <f t="shared" si="8"/>
        <v>46378448.440916389</v>
      </c>
      <c r="Z14" s="15">
        <f t="shared" si="8"/>
        <v>46146556.198711805</v>
      </c>
      <c r="AA14" s="15">
        <f t="shared" si="8"/>
        <v>45915823.417718247</v>
      </c>
      <c r="AB14" s="15">
        <f t="shared" si="8"/>
        <v>45686244.30062966</v>
      </c>
      <c r="AC14" s="15">
        <f t="shared" si="8"/>
        <v>45457813.079126507</v>
      </c>
    </row>
    <row r="16" spans="2:29" s="28" customFormat="1" ht="20.25" thickBot="1" x14ac:dyDescent="0.35">
      <c r="B16" s="28" t="s">
        <v>53</v>
      </c>
    </row>
    <row r="17" spans="2:29" ht="15.75" thickTop="1" x14ac:dyDescent="0.25">
      <c r="C17" t="s">
        <v>54</v>
      </c>
      <c r="E17" t="s">
        <v>44</v>
      </c>
      <c r="F17" s="3">
        <f>'input sheet'!F16</f>
        <v>2.5000000000000001E-2</v>
      </c>
      <c r="H17">
        <v>1</v>
      </c>
      <c r="I17" s="17">
        <f>H17*(1+$F$17*I6)</f>
        <v>1</v>
      </c>
      <c r="J17" s="17">
        <f>I17*(1+$F$17*J6)</f>
        <v>1.0249999999999999</v>
      </c>
      <c r="K17" s="17">
        <f t="shared" ref="K17:AC17" si="9">J17*(1+$F$17*K6)</f>
        <v>1.0506249999999999</v>
      </c>
      <c r="L17" s="17">
        <f t="shared" si="9"/>
        <v>1.0768906249999999</v>
      </c>
      <c r="M17" s="17">
        <f t="shared" si="9"/>
        <v>1.1038128906249998</v>
      </c>
      <c r="N17" s="17">
        <f t="shared" si="9"/>
        <v>1.1314082128906247</v>
      </c>
      <c r="O17" s="17">
        <f t="shared" si="9"/>
        <v>1.1596934182128902</v>
      </c>
      <c r="P17" s="17">
        <f t="shared" si="9"/>
        <v>1.1886857536682123</v>
      </c>
      <c r="Q17" s="17">
        <f t="shared" si="9"/>
        <v>1.2184028975099175</v>
      </c>
      <c r="R17" s="17">
        <f t="shared" si="9"/>
        <v>1.2488629699476652</v>
      </c>
      <c r="S17" s="17">
        <f t="shared" si="9"/>
        <v>1.2800845441963566</v>
      </c>
      <c r="T17" s="17">
        <f t="shared" si="9"/>
        <v>1.3120866578012655</v>
      </c>
      <c r="U17" s="17">
        <f t="shared" si="9"/>
        <v>1.3448888242462971</v>
      </c>
      <c r="V17" s="17">
        <f t="shared" si="9"/>
        <v>1.3785110448524545</v>
      </c>
      <c r="W17" s="17">
        <f t="shared" si="9"/>
        <v>1.4129738209737657</v>
      </c>
      <c r="X17" s="17">
        <f t="shared" si="9"/>
        <v>1.4482981664981096</v>
      </c>
      <c r="Y17" s="17">
        <f t="shared" si="9"/>
        <v>1.4845056206605622</v>
      </c>
      <c r="Z17" s="17">
        <f t="shared" si="9"/>
        <v>1.5216182611770761</v>
      </c>
      <c r="AA17" s="17">
        <f t="shared" si="9"/>
        <v>1.5596587177065029</v>
      </c>
      <c r="AB17" s="17">
        <f t="shared" si="9"/>
        <v>1.5986501856491653</v>
      </c>
      <c r="AC17" s="17">
        <f t="shared" si="9"/>
        <v>1.6386164402903942</v>
      </c>
    </row>
    <row r="18" spans="2:29" x14ac:dyDescent="0.25">
      <c r="C18" t="s">
        <v>55</v>
      </c>
      <c r="E18" t="s">
        <v>44</v>
      </c>
      <c r="F18" s="3">
        <f>'input sheet'!F17</f>
        <v>0.02</v>
      </c>
      <c r="H18">
        <v>1</v>
      </c>
      <c r="I18" s="17">
        <f>H18*(1+$F18*I5)</f>
        <v>1</v>
      </c>
      <c r="J18" s="17">
        <f>I18*(1+$F18*J5)</f>
        <v>1.02</v>
      </c>
      <c r="K18" s="17">
        <f t="shared" ref="J18:AC20" si="10">J18*(1+$F18*K5)</f>
        <v>1.0404</v>
      </c>
      <c r="L18" s="17">
        <f t="shared" si="10"/>
        <v>1.0612079999999999</v>
      </c>
      <c r="M18" s="17">
        <f t="shared" si="10"/>
        <v>1.08243216</v>
      </c>
      <c r="N18" s="17">
        <f t="shared" si="10"/>
        <v>1.1040808032</v>
      </c>
      <c r="O18" s="17">
        <f t="shared" si="10"/>
        <v>1.1261624192640001</v>
      </c>
      <c r="P18" s="17">
        <f t="shared" si="10"/>
        <v>1.14868566764928</v>
      </c>
      <c r="Q18" s="17">
        <f t="shared" si="10"/>
        <v>1.1716593810022657</v>
      </c>
      <c r="R18" s="17">
        <f t="shared" si="10"/>
        <v>1.1950925686223111</v>
      </c>
      <c r="S18" s="17">
        <f t="shared" si="10"/>
        <v>1.2189944199947573</v>
      </c>
      <c r="T18" s="17">
        <f t="shared" si="10"/>
        <v>1.2433743083946525</v>
      </c>
      <c r="U18" s="17">
        <f t="shared" si="10"/>
        <v>1.2682417945625455</v>
      </c>
      <c r="V18" s="17">
        <f t="shared" si="10"/>
        <v>1.2936066304537963</v>
      </c>
      <c r="W18" s="17">
        <f t="shared" si="10"/>
        <v>1.3194787630628724</v>
      </c>
      <c r="X18" s="17">
        <f t="shared" si="10"/>
        <v>1.3458683383241299</v>
      </c>
      <c r="Y18" s="17">
        <f t="shared" si="10"/>
        <v>1.3727857050906125</v>
      </c>
      <c r="Z18" s="17">
        <f t="shared" si="10"/>
        <v>1.4002414191924248</v>
      </c>
      <c r="AA18" s="17">
        <f t="shared" si="10"/>
        <v>1.4282462475762734</v>
      </c>
      <c r="AB18" s="17">
        <f t="shared" si="10"/>
        <v>1.4568111725277988</v>
      </c>
      <c r="AC18" s="17">
        <f t="shared" si="10"/>
        <v>1.4859473959783549</v>
      </c>
    </row>
    <row r="19" spans="2:29" x14ac:dyDescent="0.25">
      <c r="C19" t="s">
        <v>56</v>
      </c>
      <c r="E19" t="s">
        <v>44</v>
      </c>
      <c r="F19" s="3">
        <f>'input sheet'!F18</f>
        <v>-0.01</v>
      </c>
      <c r="H19">
        <v>1</v>
      </c>
      <c r="I19" s="17">
        <f t="shared" ref="I19:X20" si="11">H19*(1+$F19*I6)</f>
        <v>1</v>
      </c>
      <c r="J19" s="17">
        <f t="shared" si="11"/>
        <v>0.99</v>
      </c>
      <c r="K19" s="17">
        <f t="shared" si="11"/>
        <v>0.98009999999999997</v>
      </c>
      <c r="L19" s="17">
        <f t="shared" si="11"/>
        <v>0.97029899999999991</v>
      </c>
      <c r="M19" s="17">
        <f t="shared" si="11"/>
        <v>0.96059600999999994</v>
      </c>
      <c r="N19" s="17">
        <f t="shared" si="11"/>
        <v>0.95099004989999991</v>
      </c>
      <c r="O19" s="17">
        <f t="shared" si="11"/>
        <v>0.94148014940099989</v>
      </c>
      <c r="P19" s="17">
        <f t="shared" si="11"/>
        <v>0.93206534790698992</v>
      </c>
      <c r="Q19" s="17">
        <f t="shared" si="11"/>
        <v>0.92274469442791995</v>
      </c>
      <c r="R19" s="17">
        <f t="shared" si="11"/>
        <v>0.91351724748364072</v>
      </c>
      <c r="S19" s="17">
        <f t="shared" si="11"/>
        <v>0.9043820750088043</v>
      </c>
      <c r="T19" s="17">
        <f t="shared" si="11"/>
        <v>0.89533825425871627</v>
      </c>
      <c r="U19" s="17">
        <f t="shared" si="11"/>
        <v>0.88638487171612912</v>
      </c>
      <c r="V19" s="17">
        <f t="shared" si="11"/>
        <v>0.87752102299896784</v>
      </c>
      <c r="W19" s="17">
        <f t="shared" si="11"/>
        <v>0.86874581276897811</v>
      </c>
      <c r="X19" s="17">
        <f t="shared" si="11"/>
        <v>0.86005835464128833</v>
      </c>
      <c r="Y19" s="17">
        <f t="shared" si="10"/>
        <v>0.85145777109487542</v>
      </c>
      <c r="Z19" s="17">
        <f t="shared" si="10"/>
        <v>0.84294319338392665</v>
      </c>
      <c r="AA19" s="17">
        <f t="shared" si="10"/>
        <v>0.83451376145008738</v>
      </c>
      <c r="AB19" s="17">
        <f t="shared" si="10"/>
        <v>0.82616862383558654</v>
      </c>
      <c r="AC19" s="17">
        <f t="shared" si="10"/>
        <v>0.81790693759723065</v>
      </c>
    </row>
    <row r="20" spans="2:29" x14ac:dyDescent="0.25">
      <c r="C20" t="s">
        <v>57</v>
      </c>
      <c r="E20" t="s">
        <v>44</v>
      </c>
      <c r="F20" s="3">
        <f>'input sheet'!F19</f>
        <v>0</v>
      </c>
      <c r="H20">
        <v>1</v>
      </c>
      <c r="I20" s="17">
        <f t="shared" si="11"/>
        <v>1</v>
      </c>
      <c r="J20" s="17">
        <f t="shared" si="10"/>
        <v>1</v>
      </c>
      <c r="K20" s="17">
        <f t="shared" si="10"/>
        <v>1</v>
      </c>
      <c r="L20" s="17">
        <f t="shared" si="10"/>
        <v>1</v>
      </c>
      <c r="M20" s="17">
        <f t="shared" si="10"/>
        <v>1</v>
      </c>
      <c r="N20" s="17">
        <f t="shared" si="10"/>
        <v>1</v>
      </c>
      <c r="O20" s="17">
        <f t="shared" si="10"/>
        <v>1</v>
      </c>
      <c r="P20" s="17">
        <f t="shared" si="10"/>
        <v>1</v>
      </c>
      <c r="Q20" s="17">
        <f t="shared" si="10"/>
        <v>1</v>
      </c>
      <c r="R20" s="17">
        <f t="shared" si="10"/>
        <v>1</v>
      </c>
      <c r="S20" s="17">
        <f t="shared" si="10"/>
        <v>1</v>
      </c>
      <c r="T20" s="17">
        <f t="shared" si="10"/>
        <v>1</v>
      </c>
      <c r="U20" s="17">
        <f t="shared" si="10"/>
        <v>1</v>
      </c>
      <c r="V20" s="17">
        <f t="shared" si="10"/>
        <v>1</v>
      </c>
      <c r="W20" s="17">
        <f t="shared" si="10"/>
        <v>1</v>
      </c>
      <c r="X20" s="17">
        <f t="shared" si="10"/>
        <v>1</v>
      </c>
      <c r="Y20" s="17">
        <f t="shared" si="10"/>
        <v>1</v>
      </c>
      <c r="Z20" s="17">
        <f t="shared" si="10"/>
        <v>1</v>
      </c>
      <c r="AA20" s="17">
        <f t="shared" si="10"/>
        <v>1</v>
      </c>
      <c r="AB20" s="17">
        <f t="shared" si="10"/>
        <v>1</v>
      </c>
      <c r="AC20" s="17">
        <f t="shared" si="10"/>
        <v>1</v>
      </c>
    </row>
    <row r="21" spans="2:29" x14ac:dyDescent="0.25">
      <c r="F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3" spans="2:29" s="28" customFormat="1" ht="20.25" thickBot="1" x14ac:dyDescent="0.35">
      <c r="B23" s="28" t="s">
        <v>48</v>
      </c>
    </row>
    <row r="24" spans="2:29" ht="15.75" thickTop="1" x14ac:dyDescent="0.25">
      <c r="C24" t="s">
        <v>49</v>
      </c>
      <c r="E24" t="s">
        <v>26</v>
      </c>
      <c r="F24" s="12">
        <f>'input sheet'!$F$21</f>
        <v>100000000</v>
      </c>
      <c r="I24" s="12">
        <f>$F$24*I4</f>
        <v>100000000</v>
      </c>
      <c r="J24" s="12">
        <f t="shared" ref="J24:AC24" si="12">$F$24*J4</f>
        <v>0</v>
      </c>
      <c r="K24" s="12">
        <f t="shared" si="12"/>
        <v>0</v>
      </c>
      <c r="L24" s="12">
        <f t="shared" si="12"/>
        <v>0</v>
      </c>
      <c r="M24" s="12">
        <f t="shared" si="12"/>
        <v>0</v>
      </c>
      <c r="N24" s="12">
        <f t="shared" si="12"/>
        <v>0</v>
      </c>
      <c r="O24" s="12">
        <f t="shared" si="12"/>
        <v>0</v>
      </c>
      <c r="P24" s="12">
        <f t="shared" si="12"/>
        <v>0</v>
      </c>
      <c r="Q24" s="12">
        <f t="shared" si="12"/>
        <v>0</v>
      </c>
      <c r="R24" s="12">
        <f t="shared" si="12"/>
        <v>0</v>
      </c>
      <c r="S24" s="12">
        <f t="shared" si="12"/>
        <v>0</v>
      </c>
      <c r="T24" s="12">
        <f t="shared" si="12"/>
        <v>0</v>
      </c>
      <c r="U24" s="12">
        <f t="shared" si="12"/>
        <v>0</v>
      </c>
      <c r="V24" s="12">
        <f t="shared" si="12"/>
        <v>0</v>
      </c>
      <c r="W24" s="12">
        <f t="shared" si="12"/>
        <v>0</v>
      </c>
      <c r="X24" s="12">
        <f t="shared" si="12"/>
        <v>0</v>
      </c>
      <c r="Y24" s="12">
        <f t="shared" si="12"/>
        <v>0</v>
      </c>
      <c r="Z24" s="12">
        <f t="shared" si="12"/>
        <v>0</v>
      </c>
      <c r="AA24" s="12">
        <f t="shared" si="12"/>
        <v>0</v>
      </c>
      <c r="AB24" s="12">
        <f t="shared" si="12"/>
        <v>0</v>
      </c>
      <c r="AC24" s="12">
        <f t="shared" si="12"/>
        <v>0</v>
      </c>
    </row>
    <row r="26" spans="2:29" x14ac:dyDescent="0.25">
      <c r="C26" t="s">
        <v>50</v>
      </c>
    </row>
    <row r="27" spans="2:29" x14ac:dyDescent="0.25">
      <c r="D27" t="s">
        <v>51</v>
      </c>
      <c r="E27" t="s">
        <v>12</v>
      </c>
      <c r="F27">
        <f>'input sheet'!F24</f>
        <v>0.13</v>
      </c>
      <c r="I27" s="17">
        <f>$F$27*I6*I17</f>
        <v>0</v>
      </c>
      <c r="J27" s="17">
        <f t="shared" ref="J27:AC27" si="13">$F$27*J6*J17</f>
        <v>0.13324999999999998</v>
      </c>
      <c r="K27" s="17">
        <f t="shared" si="13"/>
        <v>0.13658124999999999</v>
      </c>
      <c r="L27" s="17">
        <f t="shared" si="13"/>
        <v>0.13999578124999998</v>
      </c>
      <c r="M27" s="17">
        <f t="shared" si="13"/>
        <v>0.14349567578124997</v>
      </c>
      <c r="N27" s="17">
        <f t="shared" si="13"/>
        <v>0.14708306767578122</v>
      </c>
      <c r="O27" s="17">
        <f t="shared" si="13"/>
        <v>0.15076014436767574</v>
      </c>
      <c r="P27" s="17">
        <f t="shared" si="13"/>
        <v>0.15452914797686759</v>
      </c>
      <c r="Q27" s="17">
        <f t="shared" si="13"/>
        <v>0.15839237667628928</v>
      </c>
      <c r="R27" s="17">
        <f t="shared" si="13"/>
        <v>0.16235218609319649</v>
      </c>
      <c r="S27" s="17">
        <f t="shared" si="13"/>
        <v>0.16641099074552637</v>
      </c>
      <c r="T27" s="17">
        <f t="shared" si="13"/>
        <v>0.17057126551416452</v>
      </c>
      <c r="U27" s="17">
        <f t="shared" si="13"/>
        <v>0.17483554715201863</v>
      </c>
      <c r="V27" s="17">
        <f t="shared" si="13"/>
        <v>0.17920643583081908</v>
      </c>
      <c r="W27" s="17">
        <f t="shared" si="13"/>
        <v>0.18368659672658955</v>
      </c>
      <c r="X27" s="17">
        <f t="shared" si="13"/>
        <v>0.18827876164475427</v>
      </c>
      <c r="Y27" s="17">
        <f t="shared" si="13"/>
        <v>0.1929857306858731</v>
      </c>
      <c r="Z27" s="17">
        <f t="shared" si="13"/>
        <v>0.1978103739530199</v>
      </c>
      <c r="AA27" s="17">
        <f t="shared" si="13"/>
        <v>0.20275563330184537</v>
      </c>
      <c r="AB27" s="17">
        <f t="shared" si="13"/>
        <v>0.20782452413439148</v>
      </c>
      <c r="AC27" s="17">
        <f t="shared" si="13"/>
        <v>0.21302013723775126</v>
      </c>
    </row>
    <row r="28" spans="2:29" ht="15.75" thickBot="1" x14ac:dyDescent="0.3">
      <c r="D28" s="14" t="s">
        <v>50</v>
      </c>
      <c r="E28" s="14" t="s">
        <v>26</v>
      </c>
      <c r="F28" s="14"/>
      <c r="G28" s="14"/>
      <c r="H28" s="14"/>
      <c r="I28" s="21">
        <f>I27*I14</f>
        <v>0</v>
      </c>
      <c r="J28" s="21">
        <f>J27*J14</f>
        <v>6662499.9999999991</v>
      </c>
      <c r="K28" s="21">
        <f t="shared" ref="K28:AC28" si="14">K27*K14</f>
        <v>6794917.1874999991</v>
      </c>
      <c r="L28" s="21">
        <f t="shared" si="14"/>
        <v>6929966.166601561</v>
      </c>
      <c r="M28" s="21">
        <f t="shared" si="14"/>
        <v>7067699.2441627672</v>
      </c>
      <c r="N28" s="21">
        <f t="shared" si="14"/>
        <v>7208169.766640502</v>
      </c>
      <c r="O28" s="21">
        <f t="shared" si="14"/>
        <v>7351432.1407524822</v>
      </c>
      <c r="P28" s="21">
        <f t="shared" si="14"/>
        <v>7497541.8545499351</v>
      </c>
      <c r="Q28" s="21">
        <f t="shared" si="14"/>
        <v>7646555.4989091158</v>
      </c>
      <c r="R28" s="21">
        <f t="shared" si="14"/>
        <v>7798530.789449933</v>
      </c>
      <c r="S28" s="21">
        <f t="shared" si="14"/>
        <v>7953526.5888902489</v>
      </c>
      <c r="T28" s="21">
        <f t="shared" si="14"/>
        <v>8111602.9298444409</v>
      </c>
      <c r="U28" s="21">
        <f t="shared" si="14"/>
        <v>8272821.0380750997</v>
      </c>
      <c r="V28" s="21">
        <f t="shared" si="14"/>
        <v>8437243.3562068399</v>
      </c>
      <c r="W28" s="21">
        <f t="shared" si="14"/>
        <v>8604933.5679114517</v>
      </c>
      <c r="X28" s="21">
        <f t="shared" si="14"/>
        <v>8775956.6225736924</v>
      </c>
      <c r="Y28" s="21">
        <f t="shared" si="14"/>
        <v>8950378.7604473419</v>
      </c>
      <c r="Z28" s="21">
        <f t="shared" si="14"/>
        <v>9128267.53831123</v>
      </c>
      <c r="AA28" s="21">
        <f t="shared" si="14"/>
        <v>9309691.8556351662</v>
      </c>
      <c r="AB28" s="21">
        <f t="shared" si="14"/>
        <v>9494721.9812659137</v>
      </c>
      <c r="AC28" s="21">
        <f t="shared" si="14"/>
        <v>9683429.5806435719</v>
      </c>
    </row>
    <row r="30" spans="2:29" x14ac:dyDescent="0.25">
      <c r="C30" t="s">
        <v>58</v>
      </c>
    </row>
    <row r="31" spans="2:29" x14ac:dyDescent="0.25">
      <c r="D31" t="s">
        <v>60</v>
      </c>
      <c r="E31" t="s">
        <v>61</v>
      </c>
      <c r="F31">
        <v>15</v>
      </c>
      <c r="I31">
        <f>$F$31*I5</f>
        <v>0</v>
      </c>
      <c r="J31">
        <f t="shared" ref="J31:AC31" si="15">$F$31*J5</f>
        <v>15</v>
      </c>
      <c r="K31">
        <f t="shared" si="15"/>
        <v>15</v>
      </c>
      <c r="L31">
        <f t="shared" si="15"/>
        <v>15</v>
      </c>
      <c r="M31">
        <f t="shared" si="15"/>
        <v>15</v>
      </c>
      <c r="N31">
        <f t="shared" si="15"/>
        <v>15</v>
      </c>
      <c r="O31">
        <f t="shared" si="15"/>
        <v>15</v>
      </c>
      <c r="P31">
        <f t="shared" si="15"/>
        <v>15</v>
      </c>
      <c r="Q31">
        <f t="shared" si="15"/>
        <v>15</v>
      </c>
      <c r="R31">
        <f t="shared" si="15"/>
        <v>15</v>
      </c>
      <c r="S31">
        <f t="shared" si="15"/>
        <v>15</v>
      </c>
      <c r="T31">
        <f t="shared" si="15"/>
        <v>15</v>
      </c>
      <c r="U31">
        <f t="shared" si="15"/>
        <v>15</v>
      </c>
      <c r="V31">
        <f t="shared" si="15"/>
        <v>15</v>
      </c>
      <c r="W31">
        <f t="shared" si="15"/>
        <v>15</v>
      </c>
      <c r="X31">
        <f t="shared" si="15"/>
        <v>15</v>
      </c>
      <c r="Y31">
        <f t="shared" si="15"/>
        <v>15</v>
      </c>
      <c r="Z31">
        <f t="shared" si="15"/>
        <v>15</v>
      </c>
      <c r="AA31">
        <f t="shared" si="15"/>
        <v>15</v>
      </c>
      <c r="AB31">
        <f t="shared" si="15"/>
        <v>15</v>
      </c>
      <c r="AC31">
        <f t="shared" si="15"/>
        <v>15</v>
      </c>
    </row>
    <row r="32" spans="2:29" x14ac:dyDescent="0.25">
      <c r="D32" t="s">
        <v>59</v>
      </c>
      <c r="E32" t="s">
        <v>26</v>
      </c>
      <c r="I32" s="18">
        <f>I31*I18*I10</f>
        <v>0</v>
      </c>
      <c r="J32" s="20">
        <f>J31*J18*J10</f>
        <v>382500</v>
      </c>
      <c r="K32" s="20">
        <f t="shared" ref="K32:AC32" si="16">K31*K18*K10</f>
        <v>390150</v>
      </c>
      <c r="L32" s="20">
        <f t="shared" si="16"/>
        <v>397952.99999999994</v>
      </c>
      <c r="M32" s="20">
        <f t="shared" si="16"/>
        <v>405912.06</v>
      </c>
      <c r="N32" s="20">
        <f t="shared" si="16"/>
        <v>414030.30120000005</v>
      </c>
      <c r="O32" s="20">
        <f t="shared" si="16"/>
        <v>422310.90722400008</v>
      </c>
      <c r="P32" s="20">
        <f t="shared" si="16"/>
        <v>430757.12536848005</v>
      </c>
      <c r="Q32" s="20">
        <f t="shared" si="16"/>
        <v>439372.26787584968</v>
      </c>
      <c r="R32" s="20">
        <f t="shared" si="16"/>
        <v>448159.71323336667</v>
      </c>
      <c r="S32" s="20">
        <f t="shared" si="16"/>
        <v>457122.90749803401</v>
      </c>
      <c r="T32" s="20">
        <f t="shared" si="16"/>
        <v>466265.36564799468</v>
      </c>
      <c r="U32" s="20">
        <f t="shared" si="16"/>
        <v>475590.67296095454</v>
      </c>
      <c r="V32" s="20">
        <f t="shared" si="16"/>
        <v>485102.48642017366</v>
      </c>
      <c r="W32" s="20">
        <f t="shared" si="16"/>
        <v>494804.53614857717</v>
      </c>
      <c r="X32" s="20">
        <f t="shared" si="16"/>
        <v>504700.62687154871</v>
      </c>
      <c r="Y32" s="20">
        <f t="shared" si="16"/>
        <v>514794.63940897962</v>
      </c>
      <c r="Z32" s="20">
        <f t="shared" si="16"/>
        <v>525090.53219715925</v>
      </c>
      <c r="AA32" s="20">
        <f t="shared" si="16"/>
        <v>535592.34284110251</v>
      </c>
      <c r="AB32" s="20">
        <f t="shared" si="16"/>
        <v>546304.18969792454</v>
      </c>
      <c r="AC32" s="20">
        <f t="shared" si="16"/>
        <v>557230.27349188307</v>
      </c>
    </row>
    <row r="33" spans="2:29" x14ac:dyDescent="0.25">
      <c r="D33" t="s">
        <v>19</v>
      </c>
      <c r="E33" t="s">
        <v>26</v>
      </c>
      <c r="F33" s="2">
        <f>'input sheet'!F27</f>
        <v>200000</v>
      </c>
      <c r="I33">
        <f>$F$33*I19*I5</f>
        <v>0</v>
      </c>
      <c r="J33" s="20">
        <f>$F$33*J19*J5</f>
        <v>198000</v>
      </c>
      <c r="K33" s="20">
        <f t="shared" ref="K33:AC33" si="17">$F$33*K19*K5</f>
        <v>196020</v>
      </c>
      <c r="L33" s="20">
        <f t="shared" si="17"/>
        <v>194059.8</v>
      </c>
      <c r="M33" s="20">
        <f t="shared" si="17"/>
        <v>192119.20199999999</v>
      </c>
      <c r="N33" s="20">
        <f t="shared" si="17"/>
        <v>190198.00997999997</v>
      </c>
      <c r="O33" s="20">
        <f t="shared" si="17"/>
        <v>188296.02988019999</v>
      </c>
      <c r="P33" s="20">
        <f t="shared" si="17"/>
        <v>186413.06958139798</v>
      </c>
      <c r="Q33" s="20">
        <f t="shared" si="17"/>
        <v>184548.93888558398</v>
      </c>
      <c r="R33" s="20">
        <f t="shared" si="17"/>
        <v>182703.44949672814</v>
      </c>
      <c r="S33" s="20">
        <f t="shared" si="17"/>
        <v>180876.41500176085</v>
      </c>
      <c r="T33" s="20">
        <f t="shared" si="17"/>
        <v>179067.65085174327</v>
      </c>
      <c r="U33" s="20">
        <f t="shared" si="17"/>
        <v>177276.97434322583</v>
      </c>
      <c r="V33" s="20">
        <f t="shared" si="17"/>
        <v>175504.20459979356</v>
      </c>
      <c r="W33" s="20">
        <f t="shared" si="17"/>
        <v>173749.16255379561</v>
      </c>
      <c r="X33" s="20">
        <f t="shared" si="17"/>
        <v>172011.67092825766</v>
      </c>
      <c r="Y33" s="20">
        <f t="shared" si="17"/>
        <v>170291.55421897507</v>
      </c>
      <c r="Z33" s="20">
        <f t="shared" si="17"/>
        <v>168588.63867678534</v>
      </c>
      <c r="AA33" s="20">
        <f t="shared" si="17"/>
        <v>166902.75229001747</v>
      </c>
      <c r="AB33" s="20">
        <f t="shared" si="17"/>
        <v>165233.7247671173</v>
      </c>
      <c r="AC33" s="20">
        <f t="shared" si="17"/>
        <v>163581.38751944614</v>
      </c>
    </row>
    <row r="34" spans="2:29" x14ac:dyDescent="0.25">
      <c r="D34" t="s">
        <v>22</v>
      </c>
      <c r="E34" t="s">
        <v>26</v>
      </c>
      <c r="F34" s="2">
        <f>'input sheet'!F28</f>
        <v>175000</v>
      </c>
      <c r="I34">
        <f>$F$33*I20*I5</f>
        <v>0</v>
      </c>
      <c r="J34" s="20">
        <f>$F$34*J20*J5</f>
        <v>175000</v>
      </c>
      <c r="K34" s="20">
        <f t="shared" ref="K34:AC34" si="18">$F$34*K20*K5</f>
        <v>175000</v>
      </c>
      <c r="L34" s="20">
        <f t="shared" si="18"/>
        <v>175000</v>
      </c>
      <c r="M34" s="20">
        <f t="shared" si="18"/>
        <v>175000</v>
      </c>
      <c r="N34" s="20">
        <f t="shared" si="18"/>
        <v>175000</v>
      </c>
      <c r="O34" s="20">
        <f t="shared" si="18"/>
        <v>175000</v>
      </c>
      <c r="P34" s="20">
        <f t="shared" si="18"/>
        <v>175000</v>
      </c>
      <c r="Q34" s="20">
        <f t="shared" si="18"/>
        <v>175000</v>
      </c>
      <c r="R34" s="20">
        <f t="shared" si="18"/>
        <v>175000</v>
      </c>
      <c r="S34" s="20">
        <f t="shared" si="18"/>
        <v>175000</v>
      </c>
      <c r="T34" s="20">
        <f t="shared" si="18"/>
        <v>175000</v>
      </c>
      <c r="U34" s="20">
        <f t="shared" si="18"/>
        <v>175000</v>
      </c>
      <c r="V34" s="20">
        <f t="shared" si="18"/>
        <v>175000</v>
      </c>
      <c r="W34" s="20">
        <f t="shared" si="18"/>
        <v>175000</v>
      </c>
      <c r="X34" s="20">
        <f t="shared" si="18"/>
        <v>175000</v>
      </c>
      <c r="Y34" s="20">
        <f t="shared" si="18"/>
        <v>175000</v>
      </c>
      <c r="Z34" s="20">
        <f t="shared" si="18"/>
        <v>175000</v>
      </c>
      <c r="AA34" s="20">
        <f t="shared" si="18"/>
        <v>175000</v>
      </c>
      <c r="AB34" s="20">
        <f t="shared" si="18"/>
        <v>175000</v>
      </c>
      <c r="AC34" s="20">
        <f t="shared" si="18"/>
        <v>175000</v>
      </c>
    </row>
    <row r="35" spans="2:29" ht="15.75" thickBot="1" x14ac:dyDescent="0.3">
      <c r="D35" s="14" t="s">
        <v>62</v>
      </c>
      <c r="E35" s="14" t="s">
        <v>26</v>
      </c>
      <c r="F35" s="14"/>
      <c r="G35" s="14"/>
      <c r="H35" s="14"/>
      <c r="I35" s="21">
        <f>SUM(I32:I34)</f>
        <v>0</v>
      </c>
      <c r="J35" s="21">
        <f t="shared" ref="J35:AC35" si="19">SUM(J32:J34)</f>
        <v>755500</v>
      </c>
      <c r="K35" s="21">
        <f t="shared" si="19"/>
        <v>761170</v>
      </c>
      <c r="L35" s="21">
        <f t="shared" si="19"/>
        <v>767012.79999999993</v>
      </c>
      <c r="M35" s="21">
        <f t="shared" si="19"/>
        <v>773031.26199999999</v>
      </c>
      <c r="N35" s="21">
        <f t="shared" si="19"/>
        <v>779228.31117999996</v>
      </c>
      <c r="O35" s="21">
        <f t="shared" si="19"/>
        <v>785606.93710420001</v>
      </c>
      <c r="P35" s="21">
        <f t="shared" si="19"/>
        <v>792170.19494987803</v>
      </c>
      <c r="Q35" s="21">
        <f t="shared" si="19"/>
        <v>798921.20676143363</v>
      </c>
      <c r="R35" s="21">
        <f t="shared" si="19"/>
        <v>805863.16273009474</v>
      </c>
      <c r="S35" s="21">
        <f t="shared" si="19"/>
        <v>812999.32249979489</v>
      </c>
      <c r="T35" s="21">
        <f t="shared" si="19"/>
        <v>820333.01649973798</v>
      </c>
      <c r="U35" s="21">
        <f t="shared" si="19"/>
        <v>827867.64730418031</v>
      </c>
      <c r="V35" s="21">
        <f t="shared" si="19"/>
        <v>835606.6910199672</v>
      </c>
      <c r="W35" s="21">
        <f t="shared" si="19"/>
        <v>843553.69870237284</v>
      </c>
      <c r="X35" s="21">
        <f t="shared" si="19"/>
        <v>851712.29779980634</v>
      </c>
      <c r="Y35" s="21">
        <f t="shared" si="19"/>
        <v>860086.19362795469</v>
      </c>
      <c r="Z35" s="21">
        <f t="shared" si="19"/>
        <v>868679.17087394465</v>
      </c>
      <c r="AA35" s="21">
        <f t="shared" si="19"/>
        <v>877495.09513111995</v>
      </c>
      <c r="AB35" s="21">
        <f t="shared" si="19"/>
        <v>886537.91446504183</v>
      </c>
      <c r="AC35" s="21">
        <f t="shared" si="19"/>
        <v>895811.66101132915</v>
      </c>
    </row>
    <row r="36" spans="2:29" x14ac:dyDescent="0.25">
      <c r="W36" s="19"/>
    </row>
    <row r="37" spans="2:29" x14ac:dyDescent="0.25">
      <c r="C37" t="s">
        <v>63</v>
      </c>
      <c r="E37" t="s">
        <v>26</v>
      </c>
      <c r="I37" s="19">
        <f>I28-I35</f>
        <v>0</v>
      </c>
      <c r="J37" s="19">
        <f>J28-J35</f>
        <v>5906999.9999999991</v>
      </c>
      <c r="K37" s="19">
        <f t="shared" ref="K37:AC37" si="20">K28-K35</f>
        <v>6033747.1874999991</v>
      </c>
      <c r="L37" s="19">
        <f t="shared" si="20"/>
        <v>6162953.3666015612</v>
      </c>
      <c r="M37" s="19">
        <f t="shared" si="20"/>
        <v>6294667.9821627671</v>
      </c>
      <c r="N37" s="19">
        <f t="shared" si="20"/>
        <v>6428941.4554605018</v>
      </c>
      <c r="O37" s="19">
        <f t="shared" si="20"/>
        <v>6565825.2036482822</v>
      </c>
      <c r="P37" s="19">
        <f t="shared" si="20"/>
        <v>6705371.6596000567</v>
      </c>
      <c r="Q37" s="19">
        <f t="shared" si="20"/>
        <v>6847634.292147682</v>
      </c>
      <c r="R37" s="19">
        <f t="shared" si="20"/>
        <v>6992667.626719838</v>
      </c>
      <c r="S37" s="19">
        <f t="shared" si="20"/>
        <v>7140527.266390454</v>
      </c>
      <c r="T37" s="19">
        <f t="shared" si="20"/>
        <v>7291269.9133447027</v>
      </c>
      <c r="U37" s="19">
        <f t="shared" si="20"/>
        <v>7444953.3907709196</v>
      </c>
      <c r="V37" s="19">
        <f t="shared" si="20"/>
        <v>7601636.6651868727</v>
      </c>
      <c r="W37" s="19">
        <f t="shared" si="20"/>
        <v>7761379.8692090791</v>
      </c>
      <c r="X37" s="19">
        <f t="shared" si="20"/>
        <v>7924244.3247738862</v>
      </c>
      <c r="Y37" s="19">
        <f t="shared" si="20"/>
        <v>8090292.5668193875</v>
      </c>
      <c r="Z37" s="19">
        <f t="shared" si="20"/>
        <v>8259588.3674372854</v>
      </c>
      <c r="AA37" s="19">
        <f t="shared" si="20"/>
        <v>8432196.7605040465</v>
      </c>
      <c r="AB37" s="19">
        <f t="shared" si="20"/>
        <v>8608184.0668008719</v>
      </c>
      <c r="AC37" s="19">
        <f t="shared" si="20"/>
        <v>8787617.919632243</v>
      </c>
    </row>
    <row r="38" spans="2:29" x14ac:dyDescent="0.25">
      <c r="C38" t="s">
        <v>64</v>
      </c>
      <c r="E38" t="s">
        <v>26</v>
      </c>
      <c r="I38" s="12">
        <f>-I24</f>
        <v>-100000000</v>
      </c>
      <c r="J38" s="12">
        <f t="shared" ref="J38:AC38" si="21">-J24</f>
        <v>0</v>
      </c>
      <c r="K38" s="12">
        <f t="shared" si="21"/>
        <v>0</v>
      </c>
      <c r="L38" s="12">
        <f t="shared" si="21"/>
        <v>0</v>
      </c>
      <c r="M38" s="12">
        <f t="shared" si="21"/>
        <v>0</v>
      </c>
      <c r="N38" s="12">
        <f t="shared" si="21"/>
        <v>0</v>
      </c>
      <c r="O38" s="12">
        <f t="shared" si="21"/>
        <v>0</v>
      </c>
      <c r="P38" s="12">
        <f t="shared" si="21"/>
        <v>0</v>
      </c>
      <c r="Q38" s="12">
        <f t="shared" si="21"/>
        <v>0</v>
      </c>
      <c r="R38" s="12">
        <f t="shared" si="21"/>
        <v>0</v>
      </c>
      <c r="S38" s="12">
        <f t="shared" si="21"/>
        <v>0</v>
      </c>
      <c r="T38" s="12">
        <f t="shared" si="21"/>
        <v>0</v>
      </c>
      <c r="U38" s="12">
        <f t="shared" si="21"/>
        <v>0</v>
      </c>
      <c r="V38" s="12">
        <f t="shared" si="21"/>
        <v>0</v>
      </c>
      <c r="W38" s="12">
        <f t="shared" si="21"/>
        <v>0</v>
      </c>
      <c r="X38" s="12">
        <f t="shared" si="21"/>
        <v>0</v>
      </c>
      <c r="Y38" s="12">
        <f t="shared" si="21"/>
        <v>0</v>
      </c>
      <c r="Z38" s="12">
        <f t="shared" si="21"/>
        <v>0</v>
      </c>
      <c r="AA38" s="12">
        <f t="shared" si="21"/>
        <v>0</v>
      </c>
      <c r="AB38" s="12">
        <f t="shared" si="21"/>
        <v>0</v>
      </c>
      <c r="AC38" s="12">
        <f t="shared" si="21"/>
        <v>0</v>
      </c>
    </row>
    <row r="39" spans="2:29" x14ac:dyDescent="0.25">
      <c r="C39" t="s">
        <v>65</v>
      </c>
      <c r="E39" t="s">
        <v>26</v>
      </c>
      <c r="I39" s="19">
        <f>I37+I38</f>
        <v>-100000000</v>
      </c>
      <c r="J39" s="19">
        <f t="shared" ref="J39:AC39" si="22">J37+J38</f>
        <v>5906999.9999999991</v>
      </c>
      <c r="K39" s="19">
        <f t="shared" si="22"/>
        <v>6033747.1874999991</v>
      </c>
      <c r="L39" s="19">
        <f t="shared" si="22"/>
        <v>6162953.3666015612</v>
      </c>
      <c r="M39" s="19">
        <f t="shared" si="22"/>
        <v>6294667.9821627671</v>
      </c>
      <c r="N39" s="19">
        <f t="shared" si="22"/>
        <v>6428941.4554605018</v>
      </c>
      <c r="O39" s="19">
        <f t="shared" si="22"/>
        <v>6565825.2036482822</v>
      </c>
      <c r="P39" s="19">
        <f t="shared" si="22"/>
        <v>6705371.6596000567</v>
      </c>
      <c r="Q39" s="19">
        <f t="shared" si="22"/>
        <v>6847634.292147682</v>
      </c>
      <c r="R39" s="19">
        <f t="shared" si="22"/>
        <v>6992667.626719838</v>
      </c>
      <c r="S39" s="19">
        <f t="shared" si="22"/>
        <v>7140527.266390454</v>
      </c>
      <c r="T39" s="19">
        <f t="shared" si="22"/>
        <v>7291269.9133447027</v>
      </c>
      <c r="U39" s="19">
        <f t="shared" si="22"/>
        <v>7444953.3907709196</v>
      </c>
      <c r="V39" s="19">
        <f t="shared" si="22"/>
        <v>7601636.6651868727</v>
      </c>
      <c r="W39" s="19">
        <f t="shared" si="22"/>
        <v>7761379.8692090791</v>
      </c>
      <c r="X39" s="19">
        <f t="shared" si="22"/>
        <v>7924244.3247738862</v>
      </c>
      <c r="Y39" s="19">
        <f t="shared" si="22"/>
        <v>8090292.5668193875</v>
      </c>
      <c r="Z39" s="19">
        <f t="shared" si="22"/>
        <v>8259588.3674372854</v>
      </c>
      <c r="AA39" s="19">
        <f t="shared" si="22"/>
        <v>8432196.7605040465</v>
      </c>
      <c r="AB39" s="19">
        <f t="shared" si="22"/>
        <v>8608184.0668008719</v>
      </c>
      <c r="AC39" s="19">
        <f t="shared" si="22"/>
        <v>8787617.919632243</v>
      </c>
    </row>
    <row r="41" spans="2:29" x14ac:dyDescent="0.25">
      <c r="C41" s="25" t="s">
        <v>132</v>
      </c>
      <c r="D41" s="25"/>
      <c r="E41" s="25" t="s">
        <v>14</v>
      </c>
      <c r="F41" s="27">
        <f>IRR(I39:AC39)</f>
        <v>3.5831441945018305E-2</v>
      </c>
    </row>
    <row r="43" spans="2:29" s="28" customFormat="1" ht="20.25" thickBot="1" x14ac:dyDescent="0.35">
      <c r="B43" s="28" t="s">
        <v>66</v>
      </c>
    </row>
    <row r="44" spans="2:29" ht="15.75" thickTop="1" x14ac:dyDescent="0.25">
      <c r="C44" t="s">
        <v>71</v>
      </c>
      <c r="E44" t="s">
        <v>72</v>
      </c>
      <c r="F44">
        <f>'input sheet'!F32</f>
        <v>5</v>
      </c>
      <c r="I44" t="b">
        <f>AND(I5,I3&lt;=$F$44)</f>
        <v>0</v>
      </c>
      <c r="J44" t="b">
        <f t="shared" ref="J44:AC44" si="23">AND(J5,J3&lt;=$F$44)</f>
        <v>1</v>
      </c>
      <c r="K44" t="b">
        <f t="shared" si="23"/>
        <v>1</v>
      </c>
      <c r="L44" t="b">
        <f t="shared" si="23"/>
        <v>1</v>
      </c>
      <c r="M44" t="b">
        <f t="shared" si="23"/>
        <v>1</v>
      </c>
      <c r="N44" t="b">
        <f t="shared" si="23"/>
        <v>1</v>
      </c>
      <c r="O44" t="b">
        <f t="shared" si="23"/>
        <v>0</v>
      </c>
      <c r="P44" t="b">
        <f t="shared" si="23"/>
        <v>0</v>
      </c>
      <c r="Q44" t="b">
        <f t="shared" si="23"/>
        <v>0</v>
      </c>
      <c r="R44" t="b">
        <f t="shared" si="23"/>
        <v>0</v>
      </c>
      <c r="S44" t="b">
        <f t="shared" si="23"/>
        <v>0</v>
      </c>
      <c r="T44" t="b">
        <f t="shared" si="23"/>
        <v>0</v>
      </c>
      <c r="U44" t="b">
        <f t="shared" si="23"/>
        <v>0</v>
      </c>
      <c r="V44" t="b">
        <f t="shared" si="23"/>
        <v>0</v>
      </c>
      <c r="W44" t="b">
        <f t="shared" si="23"/>
        <v>0</v>
      </c>
      <c r="X44" t="b">
        <f t="shared" si="23"/>
        <v>0</v>
      </c>
      <c r="Y44" t="b">
        <f t="shared" si="23"/>
        <v>0</v>
      </c>
      <c r="Z44" t="b">
        <f t="shared" si="23"/>
        <v>0</v>
      </c>
      <c r="AA44" t="b">
        <f t="shared" si="23"/>
        <v>0</v>
      </c>
      <c r="AB44" t="b">
        <f t="shared" si="23"/>
        <v>0</v>
      </c>
      <c r="AC44" t="b">
        <f t="shared" si="23"/>
        <v>0</v>
      </c>
    </row>
    <row r="45" spans="2:29" x14ac:dyDescent="0.25">
      <c r="C45" t="s">
        <v>67</v>
      </c>
      <c r="E45" t="s">
        <v>26</v>
      </c>
      <c r="I45" s="12">
        <f>$I$24</f>
        <v>100000000</v>
      </c>
      <c r="J45" s="12">
        <f t="shared" ref="J45:AC45" si="24">$I$24</f>
        <v>100000000</v>
      </c>
      <c r="K45" s="12">
        <f t="shared" si="24"/>
        <v>100000000</v>
      </c>
      <c r="L45" s="12">
        <f t="shared" si="24"/>
        <v>100000000</v>
      </c>
      <c r="M45" s="12">
        <f t="shared" si="24"/>
        <v>100000000</v>
      </c>
      <c r="N45" s="12">
        <f t="shared" si="24"/>
        <v>100000000</v>
      </c>
      <c r="O45" s="12">
        <f t="shared" si="24"/>
        <v>100000000</v>
      </c>
      <c r="P45" s="12">
        <f t="shared" si="24"/>
        <v>100000000</v>
      </c>
      <c r="Q45" s="12">
        <f t="shared" si="24"/>
        <v>100000000</v>
      </c>
      <c r="R45" s="12">
        <f t="shared" si="24"/>
        <v>100000000</v>
      </c>
      <c r="S45" s="12">
        <f t="shared" si="24"/>
        <v>100000000</v>
      </c>
      <c r="T45" s="12">
        <f t="shared" si="24"/>
        <v>100000000</v>
      </c>
      <c r="U45" s="12">
        <f t="shared" si="24"/>
        <v>100000000</v>
      </c>
      <c r="V45" s="12">
        <f t="shared" si="24"/>
        <v>100000000</v>
      </c>
      <c r="W45" s="12">
        <f t="shared" si="24"/>
        <v>100000000</v>
      </c>
      <c r="X45" s="12">
        <f t="shared" si="24"/>
        <v>100000000</v>
      </c>
      <c r="Y45" s="12">
        <f t="shared" si="24"/>
        <v>100000000</v>
      </c>
      <c r="Z45" s="12">
        <f t="shared" si="24"/>
        <v>100000000</v>
      </c>
      <c r="AA45" s="12">
        <f t="shared" si="24"/>
        <v>100000000</v>
      </c>
      <c r="AB45" s="12">
        <f t="shared" si="24"/>
        <v>100000000</v>
      </c>
      <c r="AC45" s="12">
        <f t="shared" si="24"/>
        <v>100000000</v>
      </c>
    </row>
    <row r="46" spans="2:29" x14ac:dyDescent="0.25">
      <c r="C46" t="s">
        <v>68</v>
      </c>
      <c r="E46" t="s">
        <v>26</v>
      </c>
      <c r="F46" s="1">
        <f>1/F44</f>
        <v>0.2</v>
      </c>
      <c r="G46" s="12">
        <f>SUM(I46:AC46)</f>
        <v>100000000</v>
      </c>
      <c r="I46" s="12">
        <f>$F$46*I45*I44</f>
        <v>0</v>
      </c>
      <c r="J46" s="12">
        <f t="shared" ref="J46:AC46" si="25">$F$46*J45*J44</f>
        <v>20000000</v>
      </c>
      <c r="K46" s="12">
        <f t="shared" si="25"/>
        <v>20000000</v>
      </c>
      <c r="L46" s="12">
        <f t="shared" si="25"/>
        <v>20000000</v>
      </c>
      <c r="M46" s="12">
        <f t="shared" si="25"/>
        <v>20000000</v>
      </c>
      <c r="N46" s="12">
        <f t="shared" si="25"/>
        <v>20000000</v>
      </c>
      <c r="O46" s="12">
        <f t="shared" si="25"/>
        <v>0</v>
      </c>
      <c r="P46" s="12">
        <f t="shared" si="25"/>
        <v>0</v>
      </c>
      <c r="Q46" s="12">
        <f t="shared" si="25"/>
        <v>0</v>
      </c>
      <c r="R46" s="12">
        <f t="shared" si="25"/>
        <v>0</v>
      </c>
      <c r="S46" s="12">
        <f t="shared" si="25"/>
        <v>0</v>
      </c>
      <c r="T46" s="12">
        <f t="shared" si="25"/>
        <v>0</v>
      </c>
      <c r="U46" s="12">
        <f t="shared" si="25"/>
        <v>0</v>
      </c>
      <c r="V46" s="12">
        <f t="shared" si="25"/>
        <v>0</v>
      </c>
      <c r="W46" s="12">
        <f t="shared" si="25"/>
        <v>0</v>
      </c>
      <c r="X46" s="12">
        <f t="shared" si="25"/>
        <v>0</v>
      </c>
      <c r="Y46" s="12">
        <f t="shared" si="25"/>
        <v>0</v>
      </c>
      <c r="Z46" s="12">
        <f t="shared" si="25"/>
        <v>0</v>
      </c>
      <c r="AA46" s="12">
        <f t="shared" si="25"/>
        <v>0</v>
      </c>
      <c r="AB46" s="12">
        <f t="shared" si="25"/>
        <v>0</v>
      </c>
      <c r="AC46" s="12">
        <f t="shared" si="25"/>
        <v>0</v>
      </c>
    </row>
    <row r="47" spans="2:29" x14ac:dyDescent="0.25">
      <c r="C47" t="s">
        <v>69</v>
      </c>
      <c r="E47" t="s">
        <v>26</v>
      </c>
      <c r="I47" s="12">
        <f>H47+I46</f>
        <v>0</v>
      </c>
      <c r="J47" s="12">
        <f t="shared" ref="J47:AC47" si="26">I47+J46</f>
        <v>20000000</v>
      </c>
      <c r="K47" s="12">
        <f t="shared" si="26"/>
        <v>40000000</v>
      </c>
      <c r="L47" s="12">
        <f t="shared" si="26"/>
        <v>60000000</v>
      </c>
      <c r="M47" s="12">
        <f t="shared" si="26"/>
        <v>80000000</v>
      </c>
      <c r="N47" s="12">
        <f t="shared" si="26"/>
        <v>100000000</v>
      </c>
      <c r="O47" s="12">
        <f t="shared" si="26"/>
        <v>100000000</v>
      </c>
      <c r="P47" s="12">
        <f t="shared" si="26"/>
        <v>100000000</v>
      </c>
      <c r="Q47" s="12">
        <f t="shared" si="26"/>
        <v>100000000</v>
      </c>
      <c r="R47" s="12">
        <f t="shared" si="26"/>
        <v>100000000</v>
      </c>
      <c r="S47" s="12">
        <f t="shared" si="26"/>
        <v>100000000</v>
      </c>
      <c r="T47" s="12">
        <f t="shared" si="26"/>
        <v>100000000</v>
      </c>
      <c r="U47" s="12">
        <f t="shared" si="26"/>
        <v>100000000</v>
      </c>
      <c r="V47" s="12">
        <f t="shared" si="26"/>
        <v>100000000</v>
      </c>
      <c r="W47" s="12">
        <f t="shared" si="26"/>
        <v>100000000</v>
      </c>
      <c r="X47" s="12">
        <f t="shared" si="26"/>
        <v>100000000</v>
      </c>
      <c r="Y47" s="12">
        <f t="shared" si="26"/>
        <v>100000000</v>
      </c>
      <c r="Z47" s="12">
        <f t="shared" si="26"/>
        <v>100000000</v>
      </c>
      <c r="AA47" s="12">
        <f t="shared" si="26"/>
        <v>100000000</v>
      </c>
      <c r="AB47" s="12">
        <f t="shared" si="26"/>
        <v>100000000</v>
      </c>
      <c r="AC47" s="12">
        <f t="shared" si="26"/>
        <v>100000000</v>
      </c>
    </row>
    <row r="48" spans="2:29" x14ac:dyDescent="0.25">
      <c r="C48" t="s">
        <v>70</v>
      </c>
      <c r="E48" t="s">
        <v>26</v>
      </c>
      <c r="I48" s="12">
        <f>I45-I47</f>
        <v>100000000</v>
      </c>
      <c r="J48" s="12">
        <f t="shared" ref="J48:AC48" si="27">J45-J47</f>
        <v>80000000</v>
      </c>
      <c r="K48" s="12">
        <f t="shared" si="27"/>
        <v>60000000</v>
      </c>
      <c r="L48" s="12">
        <f t="shared" si="27"/>
        <v>40000000</v>
      </c>
      <c r="M48" s="12">
        <f t="shared" si="27"/>
        <v>20000000</v>
      </c>
      <c r="N48" s="12">
        <f t="shared" si="27"/>
        <v>0</v>
      </c>
      <c r="O48" s="12">
        <f t="shared" si="27"/>
        <v>0</v>
      </c>
      <c r="P48" s="12">
        <f t="shared" si="27"/>
        <v>0</v>
      </c>
      <c r="Q48" s="12">
        <f t="shared" si="27"/>
        <v>0</v>
      </c>
      <c r="R48" s="12">
        <f t="shared" si="27"/>
        <v>0</v>
      </c>
      <c r="S48" s="12">
        <f t="shared" si="27"/>
        <v>0</v>
      </c>
      <c r="T48" s="12">
        <f t="shared" si="27"/>
        <v>0</v>
      </c>
      <c r="U48" s="12">
        <f t="shared" si="27"/>
        <v>0</v>
      </c>
      <c r="V48" s="12">
        <f t="shared" si="27"/>
        <v>0</v>
      </c>
      <c r="W48" s="12">
        <f t="shared" si="27"/>
        <v>0</v>
      </c>
      <c r="X48" s="12">
        <f t="shared" si="27"/>
        <v>0</v>
      </c>
      <c r="Y48" s="12">
        <f t="shared" si="27"/>
        <v>0</v>
      </c>
      <c r="Z48" s="12">
        <f t="shared" si="27"/>
        <v>0</v>
      </c>
      <c r="AA48" s="12">
        <f t="shared" si="27"/>
        <v>0</v>
      </c>
      <c r="AB48" s="12">
        <f t="shared" si="27"/>
        <v>0</v>
      </c>
      <c r="AC48" s="12">
        <f t="shared" si="27"/>
        <v>0</v>
      </c>
    </row>
    <row r="50" spans="2:29" x14ac:dyDescent="0.25">
      <c r="C50" t="s">
        <v>73</v>
      </c>
      <c r="E50" t="s">
        <v>26</v>
      </c>
      <c r="I50" s="19">
        <f>I37-I46</f>
        <v>0</v>
      </c>
      <c r="J50" s="19">
        <f t="shared" ref="J50:AC50" si="28">J37-J46</f>
        <v>-14093000</v>
      </c>
      <c r="K50" s="19">
        <f t="shared" si="28"/>
        <v>-13966252.8125</v>
      </c>
      <c r="L50" s="19">
        <f t="shared" si="28"/>
        <v>-13837046.63339844</v>
      </c>
      <c r="M50" s="19">
        <f t="shared" si="28"/>
        <v>-13705332.017837234</v>
      </c>
      <c r="N50" s="19">
        <f t="shared" si="28"/>
        <v>-13571058.544539498</v>
      </c>
      <c r="O50" s="19">
        <f t="shared" si="28"/>
        <v>6565825.2036482822</v>
      </c>
      <c r="P50" s="19">
        <f t="shared" si="28"/>
        <v>6705371.6596000567</v>
      </c>
      <c r="Q50" s="19">
        <f t="shared" si="28"/>
        <v>6847634.292147682</v>
      </c>
      <c r="R50" s="19">
        <f t="shared" si="28"/>
        <v>6992667.626719838</v>
      </c>
      <c r="S50" s="19">
        <f t="shared" si="28"/>
        <v>7140527.266390454</v>
      </c>
      <c r="T50" s="19">
        <f t="shared" si="28"/>
        <v>7291269.9133447027</v>
      </c>
      <c r="U50" s="19">
        <f t="shared" si="28"/>
        <v>7444953.3907709196</v>
      </c>
      <c r="V50" s="19">
        <f t="shared" si="28"/>
        <v>7601636.6651868727</v>
      </c>
      <c r="W50" s="19">
        <f t="shared" si="28"/>
        <v>7761379.8692090791</v>
      </c>
      <c r="X50" s="19">
        <f t="shared" si="28"/>
        <v>7924244.3247738862</v>
      </c>
      <c r="Y50" s="19">
        <f t="shared" si="28"/>
        <v>8090292.5668193875</v>
      </c>
      <c r="Z50" s="19">
        <f t="shared" si="28"/>
        <v>8259588.3674372854</v>
      </c>
      <c r="AA50" s="19">
        <f t="shared" si="28"/>
        <v>8432196.7605040465</v>
      </c>
      <c r="AB50" s="19">
        <f t="shared" si="28"/>
        <v>8608184.0668008719</v>
      </c>
      <c r="AC50" s="19">
        <f t="shared" si="28"/>
        <v>8787617.919632243</v>
      </c>
    </row>
    <row r="51" spans="2:29" x14ac:dyDescent="0.25">
      <c r="C51" t="s">
        <v>74</v>
      </c>
      <c r="E51" t="s">
        <v>26</v>
      </c>
      <c r="F51" s="1">
        <f>'input sheet'!F31</f>
        <v>0.21</v>
      </c>
      <c r="I51" s="19">
        <f>I50*$F$51</f>
        <v>0</v>
      </c>
      <c r="J51" s="19">
        <f t="shared" ref="J51:AC51" si="29">J50*$F$51</f>
        <v>-2959530</v>
      </c>
      <c r="K51" s="19">
        <f t="shared" si="29"/>
        <v>-2932913.0906249997</v>
      </c>
      <c r="L51" s="19">
        <f t="shared" si="29"/>
        <v>-2905779.7930136723</v>
      </c>
      <c r="M51" s="19">
        <f t="shared" si="29"/>
        <v>-2878119.7237458192</v>
      </c>
      <c r="N51" s="19">
        <f t="shared" si="29"/>
        <v>-2849922.2943532947</v>
      </c>
      <c r="O51" s="19">
        <f t="shared" si="29"/>
        <v>1378823.2927661391</v>
      </c>
      <c r="P51" s="19">
        <f t="shared" si="29"/>
        <v>1408128.0485160118</v>
      </c>
      <c r="Q51" s="19">
        <f t="shared" si="29"/>
        <v>1438003.2013510133</v>
      </c>
      <c r="R51" s="19">
        <f t="shared" si="29"/>
        <v>1468460.2016111659</v>
      </c>
      <c r="S51" s="19">
        <f t="shared" si="29"/>
        <v>1499510.7259419954</v>
      </c>
      <c r="T51" s="19">
        <f t="shared" si="29"/>
        <v>1531166.6818023876</v>
      </c>
      <c r="U51" s="19">
        <f t="shared" si="29"/>
        <v>1563440.212061893</v>
      </c>
      <c r="V51" s="19">
        <f t="shared" si="29"/>
        <v>1596343.6996892432</v>
      </c>
      <c r="W51" s="19">
        <f t="shared" si="29"/>
        <v>1629889.7725339066</v>
      </c>
      <c r="X51" s="19">
        <f t="shared" si="29"/>
        <v>1664091.3082025161</v>
      </c>
      <c r="Y51" s="19">
        <f t="shared" si="29"/>
        <v>1698961.4390320713</v>
      </c>
      <c r="Z51" s="19">
        <f t="shared" si="29"/>
        <v>1734513.5571618299</v>
      </c>
      <c r="AA51" s="19">
        <f t="shared" si="29"/>
        <v>1770761.3197058497</v>
      </c>
      <c r="AB51" s="19">
        <f t="shared" si="29"/>
        <v>1807718.6540281831</v>
      </c>
      <c r="AC51" s="19">
        <f t="shared" si="29"/>
        <v>1845399.7631227709</v>
      </c>
    </row>
    <row r="53" spans="2:29" x14ac:dyDescent="0.25">
      <c r="C53" t="s">
        <v>75</v>
      </c>
      <c r="I53" s="19">
        <f>I39-I51</f>
        <v>-100000000</v>
      </c>
      <c r="J53" s="19">
        <f>J39-J51</f>
        <v>8866530</v>
      </c>
      <c r="K53" s="19">
        <f t="shared" ref="K53:AC53" si="30">K39-K51</f>
        <v>8966660.2781249993</v>
      </c>
      <c r="L53" s="19">
        <f t="shared" si="30"/>
        <v>9068733.1596152335</v>
      </c>
      <c r="M53" s="19">
        <f t="shared" si="30"/>
        <v>9172787.7059085853</v>
      </c>
      <c r="N53" s="19">
        <f t="shared" si="30"/>
        <v>9278863.749813797</v>
      </c>
      <c r="O53" s="19">
        <f t="shared" si="30"/>
        <v>5187001.9108821433</v>
      </c>
      <c r="P53" s="19">
        <f t="shared" si="30"/>
        <v>5297243.6110840449</v>
      </c>
      <c r="Q53" s="19">
        <f t="shared" si="30"/>
        <v>5409631.090796669</v>
      </c>
      <c r="R53" s="19">
        <f t="shared" si="30"/>
        <v>5524207.4251086721</v>
      </c>
      <c r="S53" s="19">
        <f t="shared" si="30"/>
        <v>5641016.5404484589</v>
      </c>
      <c r="T53" s="19">
        <f t="shared" si="30"/>
        <v>5760103.2315423153</v>
      </c>
      <c r="U53" s="19">
        <f t="shared" si="30"/>
        <v>5881513.1787090264</v>
      </c>
      <c r="V53" s="19">
        <f t="shared" si="30"/>
        <v>6005292.9654976297</v>
      </c>
      <c r="W53" s="19">
        <f t="shared" si="30"/>
        <v>6131490.0966751724</v>
      </c>
      <c r="X53" s="19">
        <f t="shared" si="30"/>
        <v>6260153.01657137</v>
      </c>
      <c r="Y53" s="19">
        <f t="shared" si="30"/>
        <v>6391331.1277873162</v>
      </c>
      <c r="Z53" s="19">
        <f t="shared" si="30"/>
        <v>6525074.8102754559</v>
      </c>
      <c r="AA53" s="19">
        <f t="shared" si="30"/>
        <v>6661435.4407981969</v>
      </c>
      <c r="AB53" s="19">
        <f t="shared" si="30"/>
        <v>6800465.412772689</v>
      </c>
      <c r="AC53" s="19">
        <f t="shared" si="30"/>
        <v>6942218.1565094721</v>
      </c>
    </row>
    <row r="54" spans="2:29" x14ac:dyDescent="0.25">
      <c r="C54" s="25" t="s">
        <v>131</v>
      </c>
      <c r="D54" s="25"/>
      <c r="E54" s="25" t="s">
        <v>14</v>
      </c>
      <c r="F54" s="27">
        <f>IRR(I53:AC53)</f>
        <v>3.3329274985578694E-2</v>
      </c>
    </row>
    <row r="56" spans="2:29" s="28" customFormat="1" ht="20.25" thickBot="1" x14ac:dyDescent="0.35">
      <c r="B56" s="28" t="s">
        <v>76</v>
      </c>
    </row>
    <row r="57" spans="2:29" ht="15.75" thickTop="1" x14ac:dyDescent="0.25">
      <c r="C57" t="s">
        <v>77</v>
      </c>
      <c r="E57" t="s">
        <v>26</v>
      </c>
    </row>
    <row r="58" spans="2:29" x14ac:dyDescent="0.25">
      <c r="D58" t="s">
        <v>63</v>
      </c>
      <c r="E58" t="s">
        <v>26</v>
      </c>
      <c r="I58" s="19">
        <f>I37</f>
        <v>0</v>
      </c>
      <c r="J58" s="19">
        <f>J37</f>
        <v>5906999.9999999991</v>
      </c>
      <c r="K58" s="19">
        <f t="shared" ref="K58:AC58" si="31">K37</f>
        <v>6033747.1874999991</v>
      </c>
      <c r="L58" s="19">
        <f t="shared" si="31"/>
        <v>6162953.3666015612</v>
      </c>
      <c r="M58" s="19">
        <f t="shared" si="31"/>
        <v>6294667.9821627671</v>
      </c>
      <c r="N58" s="19">
        <f t="shared" si="31"/>
        <v>6428941.4554605018</v>
      </c>
      <c r="O58" s="19">
        <f t="shared" si="31"/>
        <v>6565825.2036482822</v>
      </c>
      <c r="P58" s="19">
        <f t="shared" si="31"/>
        <v>6705371.6596000567</v>
      </c>
      <c r="Q58" s="19">
        <f t="shared" si="31"/>
        <v>6847634.292147682</v>
      </c>
      <c r="R58" s="19">
        <f t="shared" si="31"/>
        <v>6992667.626719838</v>
      </c>
      <c r="S58" s="19">
        <f t="shared" si="31"/>
        <v>7140527.266390454</v>
      </c>
      <c r="T58" s="19">
        <f t="shared" si="31"/>
        <v>7291269.9133447027</v>
      </c>
      <c r="U58" s="19">
        <f t="shared" si="31"/>
        <v>7444953.3907709196</v>
      </c>
      <c r="V58" s="19">
        <f t="shared" si="31"/>
        <v>7601636.6651868727</v>
      </c>
      <c r="W58" s="19">
        <f t="shared" si="31"/>
        <v>7761379.8692090791</v>
      </c>
      <c r="X58" s="19">
        <f t="shared" si="31"/>
        <v>7924244.3247738862</v>
      </c>
      <c r="Y58" s="19">
        <f t="shared" si="31"/>
        <v>8090292.5668193875</v>
      </c>
      <c r="Z58" s="19">
        <f t="shared" si="31"/>
        <v>8259588.3674372854</v>
      </c>
      <c r="AA58" s="19">
        <f t="shared" si="31"/>
        <v>8432196.7605040465</v>
      </c>
      <c r="AB58" s="19">
        <f t="shared" si="31"/>
        <v>8608184.0668008719</v>
      </c>
      <c r="AC58" s="19">
        <f t="shared" si="31"/>
        <v>8787617.919632243</v>
      </c>
    </row>
    <row r="59" spans="2:29" x14ac:dyDescent="0.25">
      <c r="D59" t="s">
        <v>78</v>
      </c>
      <c r="E59" t="s">
        <v>26</v>
      </c>
      <c r="I59" s="19">
        <f>I68</f>
        <v>0</v>
      </c>
      <c r="J59" s="19">
        <f ca="1">J68</f>
        <v>-3809932.5345446737</v>
      </c>
      <c r="K59" s="19">
        <f t="shared" ref="K59:AC59" ca="1" si="32">K68</f>
        <v>-3740342.8053990062</v>
      </c>
      <c r="L59" s="19">
        <f t="shared" ca="1" si="32"/>
        <v>-3666865.5293196458</v>
      </c>
      <c r="M59" s="19">
        <f t="shared" ca="1" si="32"/>
        <v>-3589285.6418527514</v>
      </c>
      <c r="N59" s="19">
        <f t="shared" ca="1" si="32"/>
        <v>-3507376.2438274836</v>
      </c>
      <c r="O59" s="19">
        <f t="shared" ca="1" si="32"/>
        <v>779102.04886917165</v>
      </c>
      <c r="P59" s="19">
        <f t="shared" ca="1" si="32"/>
        <v>827935.12455324305</v>
      </c>
      <c r="Q59" s="19">
        <f t="shared" ca="1" si="32"/>
        <v>879525.15118537354</v>
      </c>
      <c r="R59" s="19">
        <f t="shared" ca="1" si="32"/>
        <v>934025.29283268296</v>
      </c>
      <c r="S59" s="19">
        <f t="shared" ca="1" si="32"/>
        <v>991597.15391382168</v>
      </c>
      <c r="T59" s="19">
        <f t="shared" ca="1" si="32"/>
        <v>1052411.2431746833</v>
      </c>
      <c r="U59" s="19">
        <f t="shared" ca="1" si="32"/>
        <v>1116647.4631447045</v>
      </c>
      <c r="V59" s="19">
        <f t="shared" ca="1" si="32"/>
        <v>1184495.6264726149</v>
      </c>
      <c r="W59" s="19">
        <f t="shared" ca="1" si="32"/>
        <v>1256156.0006173193</v>
      </c>
      <c r="X59" s="19">
        <f t="shared" ca="1" si="32"/>
        <v>1331839.8824505419</v>
      </c>
      <c r="Y59" s="19">
        <f t="shared" ca="1" si="32"/>
        <v>1411770.2044133758</v>
      </c>
      <c r="Z59" s="19">
        <f t="shared" ca="1" si="32"/>
        <v>1496182.1739589695</v>
      </c>
      <c r="AA59" s="19">
        <f t="shared" ca="1" si="32"/>
        <v>1585323.9481086985</v>
      </c>
      <c r="AB59" s="19">
        <f t="shared" ca="1" si="32"/>
        <v>1679457.3450494509</v>
      </c>
      <c r="AC59" s="19">
        <f t="shared" ca="1" si="32"/>
        <v>1778858.5948055121</v>
      </c>
    </row>
    <row r="60" spans="2:29" ht="15.75" thickBot="1" x14ac:dyDescent="0.3">
      <c r="D60" s="14" t="s">
        <v>79</v>
      </c>
      <c r="E60" s="14" t="s">
        <v>26</v>
      </c>
      <c r="F60" s="14"/>
      <c r="G60" s="14"/>
      <c r="H60" s="14"/>
      <c r="I60" s="21">
        <f>I58-I59</f>
        <v>0</v>
      </c>
      <c r="J60" s="21">
        <f t="shared" ref="J60:AC60" ca="1" si="33">J58-J59</f>
        <v>9716932.5345446728</v>
      </c>
      <c r="K60" s="21">
        <f t="shared" ca="1" si="33"/>
        <v>9774089.9928990044</v>
      </c>
      <c r="L60" s="21">
        <f t="shared" ca="1" si="33"/>
        <v>9829818.895921208</v>
      </c>
      <c r="M60" s="21">
        <f t="shared" ca="1" si="33"/>
        <v>9883953.6240155175</v>
      </c>
      <c r="N60" s="21">
        <f t="shared" ca="1" si="33"/>
        <v>9936317.6992879845</v>
      </c>
      <c r="O60" s="21">
        <f t="shared" ca="1" si="33"/>
        <v>5786723.1547791101</v>
      </c>
      <c r="P60" s="21">
        <f t="shared" ca="1" si="33"/>
        <v>5877436.535046814</v>
      </c>
      <c r="Q60" s="21">
        <f t="shared" ca="1" si="33"/>
        <v>5968109.1409623083</v>
      </c>
      <c r="R60" s="21">
        <f t="shared" ca="1" si="33"/>
        <v>6058642.3338871552</v>
      </c>
      <c r="S60" s="21">
        <f t="shared" ca="1" si="33"/>
        <v>6148930.112476632</v>
      </c>
      <c r="T60" s="21">
        <f t="shared" ca="1" si="33"/>
        <v>6238858.6701700194</v>
      </c>
      <c r="U60" s="21">
        <f t="shared" ca="1" si="33"/>
        <v>6328305.9276262149</v>
      </c>
      <c r="V60" s="21">
        <f t="shared" ca="1" si="33"/>
        <v>6417141.038714258</v>
      </c>
      <c r="W60" s="21">
        <f t="shared" ca="1" si="33"/>
        <v>6505223.8685917594</v>
      </c>
      <c r="X60" s="21">
        <f t="shared" ca="1" si="33"/>
        <v>6592404.4423233438</v>
      </c>
      <c r="Y60" s="21">
        <f t="shared" ca="1" si="33"/>
        <v>6678522.3624060117</v>
      </c>
      <c r="Z60" s="21">
        <f t="shared" ca="1" si="33"/>
        <v>6763406.1934783161</v>
      </c>
      <c r="AA60" s="21">
        <f t="shared" ca="1" si="33"/>
        <v>6846872.8123953482</v>
      </c>
      <c r="AB60" s="21">
        <f t="shared" ca="1" si="33"/>
        <v>6928726.7217514208</v>
      </c>
      <c r="AC60" s="21">
        <f t="shared" ca="1" si="33"/>
        <v>7008759.3248267304</v>
      </c>
    </row>
    <row r="61" spans="2:29" x14ac:dyDescent="0.25"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2:29" x14ac:dyDescent="0.25">
      <c r="C62" t="s">
        <v>80</v>
      </c>
      <c r="E62" t="s">
        <v>26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2:29" x14ac:dyDescent="0.25">
      <c r="D63" t="s">
        <v>63</v>
      </c>
      <c r="E63" t="s">
        <v>26</v>
      </c>
      <c r="I63" s="19">
        <f>I37</f>
        <v>0</v>
      </c>
      <c r="J63" s="19">
        <f t="shared" ref="J63:AC63" si="34">J37</f>
        <v>5906999.9999999991</v>
      </c>
      <c r="K63" s="19">
        <f t="shared" si="34"/>
        <v>6033747.1874999991</v>
      </c>
      <c r="L63" s="19">
        <f t="shared" si="34"/>
        <v>6162953.3666015612</v>
      </c>
      <c r="M63" s="19">
        <f t="shared" si="34"/>
        <v>6294667.9821627671</v>
      </c>
      <c r="N63" s="19">
        <f t="shared" si="34"/>
        <v>6428941.4554605018</v>
      </c>
      <c r="O63" s="19">
        <f t="shared" si="34"/>
        <v>6565825.2036482822</v>
      </c>
      <c r="P63" s="19">
        <f t="shared" si="34"/>
        <v>6705371.6596000567</v>
      </c>
      <c r="Q63" s="19">
        <f t="shared" si="34"/>
        <v>6847634.292147682</v>
      </c>
      <c r="R63" s="19">
        <f t="shared" si="34"/>
        <v>6992667.626719838</v>
      </c>
      <c r="S63" s="19">
        <f t="shared" si="34"/>
        <v>7140527.266390454</v>
      </c>
      <c r="T63" s="19">
        <f t="shared" si="34"/>
        <v>7291269.9133447027</v>
      </c>
      <c r="U63" s="19">
        <f t="shared" si="34"/>
        <v>7444953.3907709196</v>
      </c>
      <c r="V63" s="19">
        <f t="shared" si="34"/>
        <v>7601636.6651868727</v>
      </c>
      <c r="W63" s="19">
        <f t="shared" si="34"/>
        <v>7761379.8692090791</v>
      </c>
      <c r="X63" s="19">
        <f t="shared" si="34"/>
        <v>7924244.3247738862</v>
      </c>
      <c r="Y63" s="19">
        <f t="shared" si="34"/>
        <v>8090292.5668193875</v>
      </c>
      <c r="Z63" s="19">
        <f t="shared" si="34"/>
        <v>8259588.3674372854</v>
      </c>
      <c r="AA63" s="19">
        <f t="shared" si="34"/>
        <v>8432196.7605040465</v>
      </c>
      <c r="AB63" s="19">
        <f t="shared" si="34"/>
        <v>8608184.0668008719</v>
      </c>
      <c r="AC63" s="19">
        <f t="shared" si="34"/>
        <v>8787617.919632243</v>
      </c>
    </row>
    <row r="64" spans="2:29" x14ac:dyDescent="0.25">
      <c r="D64" t="s">
        <v>81</v>
      </c>
      <c r="E64" t="s">
        <v>26</v>
      </c>
      <c r="I64" s="19">
        <f>I46</f>
        <v>0</v>
      </c>
      <c r="J64" s="19">
        <f t="shared" ref="J64:AC64" si="35">J46</f>
        <v>20000000</v>
      </c>
      <c r="K64" s="19">
        <f t="shared" si="35"/>
        <v>20000000</v>
      </c>
      <c r="L64" s="19">
        <f t="shared" si="35"/>
        <v>20000000</v>
      </c>
      <c r="M64" s="19">
        <f t="shared" si="35"/>
        <v>20000000</v>
      </c>
      <c r="N64" s="19">
        <f t="shared" si="35"/>
        <v>20000000</v>
      </c>
      <c r="O64" s="19">
        <f t="shared" si="35"/>
        <v>0</v>
      </c>
      <c r="P64" s="19">
        <f t="shared" si="35"/>
        <v>0</v>
      </c>
      <c r="Q64" s="19">
        <f t="shared" si="35"/>
        <v>0</v>
      </c>
      <c r="R64" s="19">
        <f t="shared" si="35"/>
        <v>0</v>
      </c>
      <c r="S64" s="19">
        <f t="shared" si="35"/>
        <v>0</v>
      </c>
      <c r="T64" s="19">
        <f t="shared" si="35"/>
        <v>0</v>
      </c>
      <c r="U64" s="19">
        <f t="shared" si="35"/>
        <v>0</v>
      </c>
      <c r="V64" s="19">
        <f t="shared" si="35"/>
        <v>0</v>
      </c>
      <c r="W64" s="19">
        <f t="shared" si="35"/>
        <v>0</v>
      </c>
      <c r="X64" s="19">
        <f t="shared" si="35"/>
        <v>0</v>
      </c>
      <c r="Y64" s="19">
        <f t="shared" si="35"/>
        <v>0</v>
      </c>
      <c r="Z64" s="19">
        <f t="shared" si="35"/>
        <v>0</v>
      </c>
      <c r="AA64" s="19">
        <f t="shared" si="35"/>
        <v>0</v>
      </c>
      <c r="AB64" s="19">
        <f t="shared" si="35"/>
        <v>0</v>
      </c>
      <c r="AC64" s="19">
        <f t="shared" si="35"/>
        <v>0</v>
      </c>
    </row>
    <row r="65" spans="3:29" x14ac:dyDescent="0.25">
      <c r="D65" t="s">
        <v>73</v>
      </c>
      <c r="E65" t="s">
        <v>26</v>
      </c>
      <c r="I65" s="19">
        <f>I63-I64</f>
        <v>0</v>
      </c>
      <c r="J65" s="19">
        <f t="shared" ref="J65:AC65" si="36">J63-J64</f>
        <v>-14093000</v>
      </c>
      <c r="K65" s="19">
        <f t="shared" si="36"/>
        <v>-13966252.8125</v>
      </c>
      <c r="L65" s="19">
        <f t="shared" si="36"/>
        <v>-13837046.63339844</v>
      </c>
      <c r="M65" s="19">
        <f t="shared" si="36"/>
        <v>-13705332.017837234</v>
      </c>
      <c r="N65" s="19">
        <f t="shared" si="36"/>
        <v>-13571058.544539498</v>
      </c>
      <c r="O65" s="19">
        <f t="shared" si="36"/>
        <v>6565825.2036482822</v>
      </c>
      <c r="P65" s="19">
        <f t="shared" si="36"/>
        <v>6705371.6596000567</v>
      </c>
      <c r="Q65" s="19">
        <f t="shared" si="36"/>
        <v>6847634.292147682</v>
      </c>
      <c r="R65" s="19">
        <f t="shared" si="36"/>
        <v>6992667.626719838</v>
      </c>
      <c r="S65" s="19">
        <f t="shared" si="36"/>
        <v>7140527.266390454</v>
      </c>
      <c r="T65" s="19">
        <f t="shared" si="36"/>
        <v>7291269.9133447027</v>
      </c>
      <c r="U65" s="19">
        <f t="shared" si="36"/>
        <v>7444953.3907709196</v>
      </c>
      <c r="V65" s="19">
        <f t="shared" si="36"/>
        <v>7601636.6651868727</v>
      </c>
      <c r="W65" s="19">
        <f t="shared" si="36"/>
        <v>7761379.8692090791</v>
      </c>
      <c r="X65" s="19">
        <f t="shared" si="36"/>
        <v>7924244.3247738862</v>
      </c>
      <c r="Y65" s="19">
        <f t="shared" si="36"/>
        <v>8090292.5668193875</v>
      </c>
      <c r="Z65" s="19">
        <f t="shared" si="36"/>
        <v>8259588.3674372854</v>
      </c>
      <c r="AA65" s="19">
        <f t="shared" si="36"/>
        <v>8432196.7605040465</v>
      </c>
      <c r="AB65" s="19">
        <f t="shared" si="36"/>
        <v>8608184.0668008719</v>
      </c>
      <c r="AC65" s="19">
        <f t="shared" si="36"/>
        <v>8787617.919632243</v>
      </c>
    </row>
    <row r="66" spans="3:29" x14ac:dyDescent="0.25">
      <c r="D66" t="s">
        <v>82</v>
      </c>
      <c r="E66" t="s">
        <v>26</v>
      </c>
      <c r="I66" s="19">
        <f>I81</f>
        <v>0</v>
      </c>
      <c r="J66" s="19">
        <f t="shared" ref="J66:AC66" ca="1" si="37">J81</f>
        <v>4049535.8787846179</v>
      </c>
      <c r="K66" s="19">
        <f t="shared" ca="1" si="37"/>
        <v>3844903.4036862925</v>
      </c>
      <c r="L66" s="19">
        <f t="shared" ca="1" si="37"/>
        <v>3624217.7919338583</v>
      </c>
      <c r="M66" s="19">
        <f t="shared" ca="1" si="37"/>
        <v>3386504.3719385536</v>
      </c>
      <c r="N66" s="19">
        <f t="shared" ca="1" si="37"/>
        <v>3130733.0927351653</v>
      </c>
      <c r="O66" s="19">
        <f t="shared" ca="1" si="37"/>
        <v>2855815.4471295294</v>
      </c>
      <c r="P66" s="19">
        <f t="shared" ca="1" si="37"/>
        <v>2762823.4474430862</v>
      </c>
      <c r="Q66" s="19">
        <f t="shared" ca="1" si="37"/>
        <v>2659419.2865046328</v>
      </c>
      <c r="R66" s="19">
        <f t="shared" ca="1" si="37"/>
        <v>2544928.1370422957</v>
      </c>
      <c r="S66" s="19">
        <f t="shared" ca="1" si="37"/>
        <v>2418636.0572792864</v>
      </c>
      <c r="T66" s="19">
        <f t="shared" ca="1" si="37"/>
        <v>2279787.8029917777</v>
      </c>
      <c r="U66" s="19">
        <f t="shared" ca="1" si="37"/>
        <v>2127584.5186565197</v>
      </c>
      <c r="V66" s="19">
        <f t="shared" ca="1" si="37"/>
        <v>1961181.3010354331</v>
      </c>
      <c r="W66" s="19">
        <f t="shared" ca="1" si="37"/>
        <v>1779684.6281788498</v>
      </c>
      <c r="X66" s="19">
        <f t="shared" ca="1" si="37"/>
        <v>1582149.6464434976</v>
      </c>
      <c r="Y66" s="19">
        <f t="shared" ca="1" si="37"/>
        <v>1367577.3077146746</v>
      </c>
      <c r="Z66" s="19">
        <f t="shared" ca="1" si="37"/>
        <v>1134911.3485929309</v>
      </c>
      <c r="AA66" s="19">
        <f t="shared" ca="1" si="37"/>
        <v>883035.10285299353</v>
      </c>
      <c r="AB66" s="19">
        <f t="shared" ca="1" si="37"/>
        <v>610768.13800520927</v>
      </c>
      <c r="AC66" s="19">
        <f t="shared" ca="1" si="37"/>
        <v>316862.70628609846</v>
      </c>
    </row>
    <row r="67" spans="3:29" x14ac:dyDescent="0.25">
      <c r="D67" t="s">
        <v>83</v>
      </c>
      <c r="E67" t="s">
        <v>26</v>
      </c>
      <c r="I67" s="19">
        <f>I65-I66</f>
        <v>0</v>
      </c>
      <c r="J67" s="19">
        <f t="shared" ref="J67:AC67" ca="1" si="38">J65-J66</f>
        <v>-18142535.878784619</v>
      </c>
      <c r="K67" s="19">
        <f t="shared" ca="1" si="38"/>
        <v>-17811156.216186292</v>
      </c>
      <c r="L67" s="19">
        <f t="shared" ca="1" si="38"/>
        <v>-17461264.425332297</v>
      </c>
      <c r="M67" s="19">
        <f t="shared" ca="1" si="38"/>
        <v>-17091836.389775787</v>
      </c>
      <c r="N67" s="19">
        <f t="shared" ca="1" si="38"/>
        <v>-16701791.637274664</v>
      </c>
      <c r="O67" s="19">
        <f t="shared" ca="1" si="38"/>
        <v>3710009.7565187528</v>
      </c>
      <c r="P67" s="19">
        <f t="shared" ca="1" si="38"/>
        <v>3942548.2121569705</v>
      </c>
      <c r="Q67" s="19">
        <f t="shared" ca="1" si="38"/>
        <v>4188215.0056430493</v>
      </c>
      <c r="R67" s="19">
        <f t="shared" ca="1" si="38"/>
        <v>4447739.4896775428</v>
      </c>
      <c r="S67" s="19">
        <f t="shared" ca="1" si="38"/>
        <v>4721891.2091111671</v>
      </c>
      <c r="T67" s="19">
        <f t="shared" ca="1" si="38"/>
        <v>5011482.110352925</v>
      </c>
      <c r="U67" s="19">
        <f t="shared" ca="1" si="38"/>
        <v>5317368.8721143994</v>
      </c>
      <c r="V67" s="19">
        <f t="shared" ca="1" si="38"/>
        <v>5640455.3641514396</v>
      </c>
      <c r="W67" s="19">
        <f t="shared" ca="1" si="38"/>
        <v>5981695.2410302293</v>
      </c>
      <c r="X67" s="19">
        <f t="shared" ca="1" si="38"/>
        <v>6342094.6783303889</v>
      </c>
      <c r="Y67" s="19">
        <f t="shared" ca="1" si="38"/>
        <v>6722715.2591047129</v>
      </c>
      <c r="Z67" s="19">
        <f t="shared" ca="1" si="38"/>
        <v>7124677.0188443549</v>
      </c>
      <c r="AA67" s="19">
        <f t="shared" ca="1" si="38"/>
        <v>7549161.6576510528</v>
      </c>
      <c r="AB67" s="19">
        <f t="shared" ca="1" si="38"/>
        <v>7997415.9287956627</v>
      </c>
      <c r="AC67" s="19">
        <f t="shared" ca="1" si="38"/>
        <v>8470755.2133461442</v>
      </c>
    </row>
    <row r="68" spans="3:29" ht="15.75" thickBot="1" x14ac:dyDescent="0.3">
      <c r="D68" s="14" t="s">
        <v>84</v>
      </c>
      <c r="E68" s="14" t="s">
        <v>26</v>
      </c>
      <c r="F68" s="22">
        <f>'input sheet'!F31</f>
        <v>0.21</v>
      </c>
      <c r="G68" s="14"/>
      <c r="H68" s="14"/>
      <c r="I68" s="21">
        <f>I67*$F$68</f>
        <v>0</v>
      </c>
      <c r="J68" s="21">
        <f ca="1">J67*$F$68</f>
        <v>-3809932.5345447697</v>
      </c>
      <c r="K68" s="21">
        <f t="shared" ref="K68:AC68" ca="1" si="39">K67*$F$68</f>
        <v>-3740342.8053991213</v>
      </c>
      <c r="L68" s="21">
        <f t="shared" ca="1" si="39"/>
        <v>-3666865.5293197823</v>
      </c>
      <c r="M68" s="21">
        <f t="shared" ca="1" si="39"/>
        <v>-3589285.6418529148</v>
      </c>
      <c r="N68" s="21">
        <f t="shared" ca="1" si="39"/>
        <v>-3507376.2438276792</v>
      </c>
      <c r="O68" s="21">
        <f t="shared" ca="1" si="39"/>
        <v>779102.048868938</v>
      </c>
      <c r="P68" s="21">
        <f t="shared" ca="1" si="39"/>
        <v>827935.12455296377</v>
      </c>
      <c r="Q68" s="21">
        <f t="shared" ca="1" si="39"/>
        <v>879525.15118504036</v>
      </c>
      <c r="R68" s="21">
        <f t="shared" ca="1" si="39"/>
        <v>934025.292832284</v>
      </c>
      <c r="S68" s="21">
        <f t="shared" ca="1" si="39"/>
        <v>991597.15391334507</v>
      </c>
      <c r="T68" s="21">
        <f t="shared" ca="1" si="39"/>
        <v>1052411.2431741143</v>
      </c>
      <c r="U68" s="21">
        <f t="shared" ca="1" si="39"/>
        <v>1116647.4631440239</v>
      </c>
      <c r="V68" s="21">
        <f t="shared" ca="1" si="39"/>
        <v>1184495.6264718024</v>
      </c>
      <c r="W68" s="21">
        <f t="shared" ca="1" si="39"/>
        <v>1256156.0006163481</v>
      </c>
      <c r="X68" s="21">
        <f t="shared" ca="1" si="39"/>
        <v>1331839.8824493815</v>
      </c>
      <c r="Y68" s="21">
        <f t="shared" ca="1" si="39"/>
        <v>1411770.2044119895</v>
      </c>
      <c r="Z68" s="21">
        <f t="shared" ca="1" si="39"/>
        <v>1496182.1739573146</v>
      </c>
      <c r="AA68" s="21">
        <f t="shared" ca="1" si="39"/>
        <v>1585323.948106721</v>
      </c>
      <c r="AB68" s="21">
        <f t="shared" ca="1" si="39"/>
        <v>1679457.345047089</v>
      </c>
      <c r="AC68" s="21">
        <f t="shared" ca="1" si="39"/>
        <v>1778858.5948026902</v>
      </c>
    </row>
    <row r="70" spans="3:29" x14ac:dyDescent="0.25">
      <c r="C70" t="s">
        <v>30</v>
      </c>
    </row>
    <row r="71" spans="3:29" x14ac:dyDescent="0.25">
      <c r="D71" t="s">
        <v>85</v>
      </c>
      <c r="E71" t="s">
        <v>72</v>
      </c>
      <c r="F71">
        <f>'input sheet'!F36</f>
        <v>20</v>
      </c>
      <c r="I71" t="b">
        <f>AND(I5,I3&lt;=$F$71)</f>
        <v>0</v>
      </c>
      <c r="J71" t="b">
        <f t="shared" ref="J71:AC71" si="40">AND(J5,J3&lt;=$F$71)</f>
        <v>1</v>
      </c>
      <c r="K71" t="b">
        <f t="shared" si="40"/>
        <v>1</v>
      </c>
      <c r="L71" t="b">
        <f t="shared" si="40"/>
        <v>1</v>
      </c>
      <c r="M71" t="b">
        <f t="shared" si="40"/>
        <v>1</v>
      </c>
      <c r="N71" t="b">
        <f t="shared" si="40"/>
        <v>1</v>
      </c>
      <c r="O71" t="b">
        <f t="shared" si="40"/>
        <v>1</v>
      </c>
      <c r="P71" t="b">
        <f t="shared" si="40"/>
        <v>1</v>
      </c>
      <c r="Q71" t="b">
        <f t="shared" si="40"/>
        <v>1</v>
      </c>
      <c r="R71" t="b">
        <f t="shared" si="40"/>
        <v>1</v>
      </c>
      <c r="S71" t="b">
        <f t="shared" si="40"/>
        <v>1</v>
      </c>
      <c r="T71" t="b">
        <f t="shared" si="40"/>
        <v>1</v>
      </c>
      <c r="U71" t="b">
        <f t="shared" si="40"/>
        <v>1</v>
      </c>
      <c r="V71" t="b">
        <f t="shared" si="40"/>
        <v>1</v>
      </c>
      <c r="W71" t="b">
        <f t="shared" si="40"/>
        <v>1</v>
      </c>
      <c r="X71" t="b">
        <f t="shared" si="40"/>
        <v>1</v>
      </c>
      <c r="Y71" t="b">
        <f t="shared" si="40"/>
        <v>1</v>
      </c>
      <c r="Z71" t="b">
        <f t="shared" si="40"/>
        <v>1</v>
      </c>
      <c r="AA71" t="b">
        <f t="shared" si="40"/>
        <v>1</v>
      </c>
      <c r="AB71" t="b">
        <f t="shared" si="40"/>
        <v>1</v>
      </c>
      <c r="AC71" t="b">
        <f t="shared" si="40"/>
        <v>1</v>
      </c>
    </row>
    <row r="72" spans="3:29" x14ac:dyDescent="0.25">
      <c r="D72" t="s">
        <v>87</v>
      </c>
      <c r="E72" t="s">
        <v>88</v>
      </c>
      <c r="F72">
        <f>'input sheet'!F35</f>
        <v>1.35</v>
      </c>
      <c r="I72">
        <f>$F$72</f>
        <v>1.35</v>
      </c>
      <c r="J72">
        <f t="shared" ref="J72:AC72" si="41">$F$72</f>
        <v>1.35</v>
      </c>
      <c r="K72">
        <f t="shared" si="41"/>
        <v>1.35</v>
      </c>
      <c r="L72">
        <f t="shared" si="41"/>
        <v>1.35</v>
      </c>
      <c r="M72">
        <f t="shared" si="41"/>
        <v>1.35</v>
      </c>
      <c r="N72">
        <f t="shared" si="41"/>
        <v>1.35</v>
      </c>
      <c r="O72">
        <f t="shared" si="41"/>
        <v>1.35</v>
      </c>
      <c r="P72">
        <f t="shared" si="41"/>
        <v>1.35</v>
      </c>
      <c r="Q72">
        <f t="shared" si="41"/>
        <v>1.35</v>
      </c>
      <c r="R72">
        <f t="shared" si="41"/>
        <v>1.35</v>
      </c>
      <c r="S72">
        <f t="shared" si="41"/>
        <v>1.35</v>
      </c>
      <c r="T72">
        <f t="shared" si="41"/>
        <v>1.35</v>
      </c>
      <c r="U72">
        <f t="shared" si="41"/>
        <v>1.35</v>
      </c>
      <c r="V72">
        <f t="shared" si="41"/>
        <v>1.35</v>
      </c>
      <c r="W72">
        <f t="shared" si="41"/>
        <v>1.35</v>
      </c>
      <c r="X72">
        <f t="shared" si="41"/>
        <v>1.35</v>
      </c>
      <c r="Y72">
        <f t="shared" si="41"/>
        <v>1.35</v>
      </c>
      <c r="Z72">
        <f t="shared" si="41"/>
        <v>1.35</v>
      </c>
      <c r="AA72">
        <f t="shared" si="41"/>
        <v>1.35</v>
      </c>
      <c r="AB72">
        <f t="shared" si="41"/>
        <v>1.35</v>
      </c>
      <c r="AC72">
        <f t="shared" si="41"/>
        <v>1.35</v>
      </c>
    </row>
    <row r="73" spans="3:29" x14ac:dyDescent="0.25">
      <c r="D73" t="s">
        <v>86</v>
      </c>
      <c r="E73" t="s">
        <v>26</v>
      </c>
      <c r="I73" s="19" t="b">
        <f>IF(I71,I60/I72)</f>
        <v>0</v>
      </c>
      <c r="J73" s="19">
        <f ca="1">IF(J71,J60/J72)</f>
        <v>7197727.8033664236</v>
      </c>
      <c r="K73" s="19">
        <f t="shared" ref="K73:AC73" ca="1" si="42">IF(K71,K60/K72)</f>
        <v>7240066.6614066698</v>
      </c>
      <c r="L73" s="19">
        <f t="shared" ca="1" si="42"/>
        <v>7281347.3303120052</v>
      </c>
      <c r="M73" s="19">
        <f t="shared" ca="1" si="42"/>
        <v>7321447.1289003827</v>
      </c>
      <c r="N73" s="19">
        <f t="shared" ca="1" si="42"/>
        <v>7360235.3328059139</v>
      </c>
      <c r="O73" s="19">
        <f t="shared" ca="1" si="42"/>
        <v>4286461.5961326743</v>
      </c>
      <c r="P73" s="19">
        <f t="shared" ca="1" si="42"/>
        <v>4353656.6926272698</v>
      </c>
      <c r="Q73" s="19">
        <f t="shared" ca="1" si="42"/>
        <v>4420821.5858980054</v>
      </c>
      <c r="R73" s="19">
        <f t="shared" ca="1" si="42"/>
        <v>4487883.2102867812</v>
      </c>
      <c r="S73" s="19">
        <f t="shared" ca="1" si="42"/>
        <v>4554763.0462789861</v>
      </c>
      <c r="T73" s="19">
        <f t="shared" ca="1" si="42"/>
        <v>4621376.7927185325</v>
      </c>
      <c r="U73" s="19">
        <f t="shared" ca="1" si="42"/>
        <v>4687634.0204638625</v>
      </c>
      <c r="V73" s="19">
        <f t="shared" ca="1" si="42"/>
        <v>4753437.8064550059</v>
      </c>
      <c r="W73" s="19">
        <f t="shared" ca="1" si="42"/>
        <v>4818684.3471050067</v>
      </c>
      <c r="X73" s="19">
        <f t="shared" ca="1" si="42"/>
        <v>4883262.5498691434</v>
      </c>
      <c r="Y73" s="19">
        <f t="shared" ca="1" si="42"/>
        <v>4947053.6017822307</v>
      </c>
      <c r="Z73" s="19">
        <f t="shared" ca="1" si="42"/>
        <v>5009930.5136876414</v>
      </c>
      <c r="AA73" s="19">
        <f t="shared" ca="1" si="42"/>
        <v>5071757.6388113685</v>
      </c>
      <c r="AB73" s="19">
        <f t="shared" ca="1" si="42"/>
        <v>5132390.1642603111</v>
      </c>
      <c r="AC73" s="19">
        <f t="shared" ca="1" si="42"/>
        <v>5191673.5739457263</v>
      </c>
    </row>
    <row r="75" spans="3:29" x14ac:dyDescent="0.25">
      <c r="D75" t="s">
        <v>89</v>
      </c>
      <c r="E75" t="s">
        <v>26</v>
      </c>
      <c r="F75" s="3">
        <f>'input sheet'!F37</f>
        <v>6.5000000000000002E-2</v>
      </c>
      <c r="G75" s="23">
        <f ca="1">NPV(F75,J73:AC73)</f>
        <v>62300551.981313579</v>
      </c>
    </row>
    <row r="77" spans="3:29" x14ac:dyDescent="0.25">
      <c r="D77" t="s">
        <v>90</v>
      </c>
      <c r="E77" t="s">
        <v>26</v>
      </c>
      <c r="I77" s="24">
        <f>H80</f>
        <v>0</v>
      </c>
      <c r="J77" s="24">
        <f t="shared" ref="J77:AC77" ca="1" si="43">I80</f>
        <v>62300551.981308043</v>
      </c>
      <c r="K77" s="24">
        <f t="shared" ca="1" si="43"/>
        <v>59152360.056719631</v>
      </c>
      <c r="L77" s="24">
        <f t="shared" ca="1" si="43"/>
        <v>55757196.79899136</v>
      </c>
      <c r="M77" s="24">
        <f t="shared" ca="1" si="43"/>
        <v>52100067.260603748</v>
      </c>
      <c r="N77" s="24">
        <f t="shared" ca="1" si="43"/>
        <v>48165124.50363066</v>
      </c>
      <c r="O77" s="24">
        <f t="shared" ca="1" si="43"/>
        <v>43935622.263546407</v>
      </c>
      <c r="P77" s="24">
        <f t="shared" ca="1" si="43"/>
        <v>42504976.114527158</v>
      </c>
      <c r="Q77" s="24">
        <f t="shared" ca="1" si="43"/>
        <v>40914142.869323738</v>
      </c>
      <c r="R77" s="24">
        <f t="shared" ca="1" si="43"/>
        <v>39152740.56990736</v>
      </c>
      <c r="S77" s="24">
        <f t="shared" ca="1" si="43"/>
        <v>37209785.496635415</v>
      </c>
      <c r="T77" s="24">
        <f t="shared" ca="1" si="43"/>
        <v>35073658.507602833</v>
      </c>
      <c r="U77" s="24">
        <f t="shared" ca="1" si="43"/>
        <v>32732069.51783682</v>
      </c>
      <c r="V77" s="24">
        <f t="shared" ca="1" si="43"/>
        <v>30172020.015982594</v>
      </c>
      <c r="W77" s="24">
        <f t="shared" ca="1" si="43"/>
        <v>27379763.510506976</v>
      </c>
      <c r="X77" s="24">
        <f t="shared" ca="1" si="43"/>
        <v>24340763.791513871</v>
      </c>
      <c r="Y77" s="24">
        <f t="shared" ca="1" si="43"/>
        <v>21039650.888008218</v>
      </c>
      <c r="Z77" s="24">
        <f t="shared" ca="1" si="43"/>
        <v>17460174.593845069</v>
      </c>
      <c r="AA77" s="24">
        <f t="shared" ca="1" si="43"/>
        <v>13585155.428636186</v>
      </c>
      <c r="AB77" s="24">
        <f t="shared" ca="1" si="43"/>
        <v>9396432.8925414514</v>
      </c>
      <c r="AC77" s="24">
        <f t="shared" ca="1" si="43"/>
        <v>4874810.8661234574</v>
      </c>
    </row>
    <row r="78" spans="3:29" x14ac:dyDescent="0.25">
      <c r="D78" t="s">
        <v>91</v>
      </c>
      <c r="E78" t="s">
        <v>26</v>
      </c>
      <c r="F78" s="24">
        <f ca="1">G75</f>
        <v>62300551.981313579</v>
      </c>
      <c r="G78" s="19">
        <f ca="1">SUM(I78:AC78)</f>
        <v>62300551.981308043</v>
      </c>
      <c r="I78" s="24">
        <f ca="1">$F$78*I4</f>
        <v>62300551.981313579</v>
      </c>
      <c r="J78" s="24">
        <f t="shared" ref="J78:AC78" ca="1" si="44">$F$78*J4</f>
        <v>0</v>
      </c>
      <c r="K78" s="24">
        <f t="shared" ca="1" si="44"/>
        <v>0</v>
      </c>
      <c r="L78" s="24">
        <f t="shared" ca="1" si="44"/>
        <v>0</v>
      </c>
      <c r="M78" s="24">
        <f t="shared" ca="1" si="44"/>
        <v>0</v>
      </c>
      <c r="N78" s="24">
        <f t="shared" ca="1" si="44"/>
        <v>0</v>
      </c>
      <c r="O78" s="24">
        <f t="shared" ca="1" si="44"/>
        <v>0</v>
      </c>
      <c r="P78" s="24">
        <f t="shared" ca="1" si="44"/>
        <v>0</v>
      </c>
      <c r="Q78" s="24">
        <f t="shared" ca="1" si="44"/>
        <v>0</v>
      </c>
      <c r="R78" s="24">
        <f t="shared" ca="1" si="44"/>
        <v>0</v>
      </c>
      <c r="S78" s="24">
        <f t="shared" ca="1" si="44"/>
        <v>0</v>
      </c>
      <c r="T78" s="24">
        <f t="shared" ca="1" si="44"/>
        <v>0</v>
      </c>
      <c r="U78" s="24">
        <f t="shared" ca="1" si="44"/>
        <v>0</v>
      </c>
      <c r="V78" s="24">
        <f t="shared" ca="1" si="44"/>
        <v>0</v>
      </c>
      <c r="W78" s="24">
        <f t="shared" ca="1" si="44"/>
        <v>0</v>
      </c>
      <c r="X78" s="24">
        <f t="shared" ca="1" si="44"/>
        <v>0</v>
      </c>
      <c r="Y78" s="24">
        <f t="shared" ca="1" si="44"/>
        <v>0</v>
      </c>
      <c r="Z78" s="24">
        <f t="shared" ca="1" si="44"/>
        <v>0</v>
      </c>
      <c r="AA78" s="24">
        <f t="shared" ca="1" si="44"/>
        <v>0</v>
      </c>
      <c r="AB78" s="24">
        <f t="shared" ca="1" si="44"/>
        <v>0</v>
      </c>
      <c r="AC78" s="24">
        <f t="shared" ca="1" si="44"/>
        <v>0</v>
      </c>
    </row>
    <row r="79" spans="3:29" x14ac:dyDescent="0.25">
      <c r="D79" t="s">
        <v>92</v>
      </c>
      <c r="E79" t="s">
        <v>26</v>
      </c>
      <c r="G79" s="19">
        <f ca="1">SUM(I79:AC79)</f>
        <v>62300551.981944703</v>
      </c>
      <c r="H79" t="b">
        <f ca="1">G78=G79</f>
        <v>0</v>
      </c>
      <c r="I79" s="24">
        <f>I73-I81</f>
        <v>0</v>
      </c>
      <c r="J79" s="24">
        <f ca="1">J73-J81</f>
        <v>3148191.9245818057</v>
      </c>
      <c r="K79" s="24">
        <f t="shared" ref="K79:AC79" ca="1" si="45">K73-K81</f>
        <v>3395163.2577203773</v>
      </c>
      <c r="L79" s="24">
        <f t="shared" ca="1" si="45"/>
        <v>3657129.5383781469</v>
      </c>
      <c r="M79" s="24">
        <f t="shared" ca="1" si="45"/>
        <v>3934942.756961829</v>
      </c>
      <c r="N79" s="24">
        <f t="shared" ca="1" si="45"/>
        <v>4229502.2400707491</v>
      </c>
      <c r="O79" s="24">
        <f t="shared" ca="1" si="45"/>
        <v>1430646.1490031448</v>
      </c>
      <c r="P79" s="24">
        <f t="shared" ca="1" si="45"/>
        <v>1590833.2451841836</v>
      </c>
      <c r="Q79" s="24">
        <f t="shared" ca="1" si="45"/>
        <v>1761402.2993933726</v>
      </c>
      <c r="R79" s="24">
        <f t="shared" ca="1" si="45"/>
        <v>1942955.0732444855</v>
      </c>
      <c r="S79" s="24">
        <f t="shared" ca="1" si="45"/>
        <v>2136126.9889996997</v>
      </c>
      <c r="T79" s="24">
        <f t="shared" ca="1" si="45"/>
        <v>2341588.9897267548</v>
      </c>
      <c r="U79" s="24">
        <f t="shared" ca="1" si="45"/>
        <v>2560049.5018073427</v>
      </c>
      <c r="V79" s="24">
        <f t="shared" ca="1" si="45"/>
        <v>2792256.5054195728</v>
      </c>
      <c r="W79" s="24">
        <f t="shared" ca="1" si="45"/>
        <v>3038999.7189261569</v>
      </c>
      <c r="X79" s="24">
        <f t="shared" ca="1" si="45"/>
        <v>3301112.903425646</v>
      </c>
      <c r="Y79" s="24">
        <f t="shared" ca="1" si="45"/>
        <v>3579476.294067556</v>
      </c>
      <c r="Z79" s="24">
        <f t="shared" ca="1" si="45"/>
        <v>3875019.1650947104</v>
      </c>
      <c r="AA79" s="24">
        <f t="shared" ca="1" si="45"/>
        <v>4188722.5359583749</v>
      </c>
      <c r="AB79" s="24">
        <f t="shared" ca="1" si="45"/>
        <v>4521622.0262551019</v>
      </c>
      <c r="AC79" s="24">
        <f t="shared" ca="1" si="45"/>
        <v>4874810.8676596275</v>
      </c>
    </row>
    <row r="80" spans="3:29" x14ac:dyDescent="0.25">
      <c r="D80" t="s">
        <v>93</v>
      </c>
      <c r="E80" t="s">
        <v>26</v>
      </c>
      <c r="I80" s="24">
        <f ca="1">I77+I78-I79</f>
        <v>62300551.981313579</v>
      </c>
      <c r="J80" s="24">
        <f t="shared" ref="J80:AC80" ca="1" si="46">J77+J78-J79</f>
        <v>59152360.05672624</v>
      </c>
      <c r="K80" s="24">
        <f t="shared" ca="1" si="46"/>
        <v>55757196.79899925</v>
      </c>
      <c r="L80" s="24">
        <f t="shared" ca="1" si="46"/>
        <v>52100067.26061321</v>
      </c>
      <c r="M80" s="24">
        <f t="shared" ca="1" si="46"/>
        <v>48165124.503641918</v>
      </c>
      <c r="N80" s="24">
        <f t="shared" ca="1" si="46"/>
        <v>43935622.263559908</v>
      </c>
      <c r="O80" s="24">
        <f t="shared" ca="1" si="46"/>
        <v>42504976.114543259</v>
      </c>
      <c r="P80" s="24">
        <f t="shared" ca="1" si="46"/>
        <v>40914142.869342975</v>
      </c>
      <c r="Q80" s="24">
        <f t="shared" ca="1" si="46"/>
        <v>39152740.569930367</v>
      </c>
      <c r="R80" s="24">
        <f t="shared" ca="1" si="46"/>
        <v>37209785.496662878</v>
      </c>
      <c r="S80" s="24">
        <f t="shared" ca="1" si="46"/>
        <v>35073658.507635713</v>
      </c>
      <c r="T80" s="24">
        <f t="shared" ca="1" si="46"/>
        <v>32732069.517876077</v>
      </c>
      <c r="U80" s="24">
        <f t="shared" ca="1" si="46"/>
        <v>30172020.016029477</v>
      </c>
      <c r="V80" s="24">
        <f t="shared" ca="1" si="46"/>
        <v>27379763.510563023</v>
      </c>
      <c r="W80" s="24">
        <f t="shared" ca="1" si="46"/>
        <v>24340763.791580819</v>
      </c>
      <c r="X80" s="24">
        <f t="shared" ca="1" si="46"/>
        <v>21039650.888088226</v>
      </c>
      <c r="Y80" s="24">
        <f t="shared" ca="1" si="46"/>
        <v>17460174.59394066</v>
      </c>
      <c r="Z80" s="24">
        <f t="shared" ca="1" si="46"/>
        <v>13585155.428750359</v>
      </c>
      <c r="AA80" s="24">
        <f t="shared" ca="1" si="46"/>
        <v>9396432.89267781</v>
      </c>
      <c r="AB80" s="24">
        <f t="shared" ca="1" si="46"/>
        <v>4874810.8662863495</v>
      </c>
      <c r="AC80" s="24">
        <f t="shared" ca="1" si="46"/>
        <v>-1.536170020699501E-3</v>
      </c>
    </row>
    <row r="81" spans="2:29" x14ac:dyDescent="0.25">
      <c r="D81" t="s">
        <v>94</v>
      </c>
      <c r="E81" t="s">
        <v>26</v>
      </c>
      <c r="F81" s="3">
        <f>'input sheet'!F37</f>
        <v>6.5000000000000002E-2</v>
      </c>
      <c r="I81" s="24">
        <f>I77*$F$81</f>
        <v>0</v>
      </c>
      <c r="J81" s="24">
        <f t="shared" ref="J81:AC81" ca="1" si="47">J77*$F$81</f>
        <v>4049535.878785023</v>
      </c>
      <c r="K81" s="24">
        <f t="shared" ca="1" si="47"/>
        <v>3844903.4036867763</v>
      </c>
      <c r="L81" s="24">
        <f t="shared" ca="1" si="47"/>
        <v>3624217.7919344385</v>
      </c>
      <c r="M81" s="24">
        <f t="shared" ca="1" si="47"/>
        <v>3386504.3719392437</v>
      </c>
      <c r="N81" s="24">
        <f t="shared" ca="1" si="47"/>
        <v>3130733.0927359932</v>
      </c>
      <c r="O81" s="24">
        <f t="shared" ca="1" si="47"/>
        <v>2855815.4471305166</v>
      </c>
      <c r="P81" s="24">
        <f t="shared" ca="1" si="47"/>
        <v>2762823.4474442652</v>
      </c>
      <c r="Q81" s="24">
        <f t="shared" ca="1" si="47"/>
        <v>2659419.2865060433</v>
      </c>
      <c r="R81" s="24">
        <f t="shared" ca="1" si="47"/>
        <v>2544928.1370439786</v>
      </c>
      <c r="S81" s="24">
        <f t="shared" ca="1" si="47"/>
        <v>2418636.0572813018</v>
      </c>
      <c r="T81" s="24">
        <f t="shared" ca="1" si="47"/>
        <v>2279787.8029941842</v>
      </c>
      <c r="U81" s="24">
        <f t="shared" ca="1" si="47"/>
        <v>2127584.5186593933</v>
      </c>
      <c r="V81" s="24">
        <f t="shared" ca="1" si="47"/>
        <v>1961181.3010388687</v>
      </c>
      <c r="W81" s="24">
        <f t="shared" ca="1" si="47"/>
        <v>1779684.6281829535</v>
      </c>
      <c r="X81" s="24">
        <f t="shared" ca="1" si="47"/>
        <v>1582149.6464484017</v>
      </c>
      <c r="Y81" s="24">
        <f t="shared" ca="1" si="47"/>
        <v>1367577.3077205343</v>
      </c>
      <c r="Z81" s="24">
        <f t="shared" ca="1" si="47"/>
        <v>1134911.3485999296</v>
      </c>
      <c r="AA81" s="24">
        <f t="shared" ca="1" si="47"/>
        <v>883035.10286135215</v>
      </c>
      <c r="AB81" s="24">
        <f t="shared" ca="1" si="47"/>
        <v>610768.13801519433</v>
      </c>
      <c r="AC81" s="24">
        <f t="shared" ca="1" si="47"/>
        <v>316862.70629802474</v>
      </c>
    </row>
    <row r="83" spans="2:29" s="28" customFormat="1" ht="20.25" thickBot="1" x14ac:dyDescent="0.35">
      <c r="B83" s="28" t="s">
        <v>95</v>
      </c>
    </row>
    <row r="84" spans="2:29" ht="15.75" thickTop="1" x14ac:dyDescent="0.25">
      <c r="C84" t="s">
        <v>96</v>
      </c>
      <c r="E84" t="s">
        <v>26</v>
      </c>
      <c r="G84" s="19">
        <f ca="1">SUM(I84:AC84)</f>
        <v>37667563.988904871</v>
      </c>
      <c r="I84" s="19">
        <f>I60-I79-I81</f>
        <v>0</v>
      </c>
      <c r="J84" s="19">
        <f t="shared" ref="J84:AC84" ca="1" si="48">J60-J79-J81</f>
        <v>2519204.7311778446</v>
      </c>
      <c r="K84" s="19">
        <f t="shared" ca="1" si="48"/>
        <v>2534023.3314918508</v>
      </c>
      <c r="L84" s="19">
        <f t="shared" ca="1" si="48"/>
        <v>2548471.565608622</v>
      </c>
      <c r="M84" s="19">
        <f t="shared" ca="1" si="48"/>
        <v>2562506.4951144448</v>
      </c>
      <c r="N84" s="19">
        <f t="shared" ca="1" si="48"/>
        <v>2576082.3664812422</v>
      </c>
      <c r="O84" s="19">
        <f t="shared" ca="1" si="48"/>
        <v>1500261.5586454491</v>
      </c>
      <c r="P84" s="19">
        <f t="shared" ca="1" si="48"/>
        <v>1523779.8424183656</v>
      </c>
      <c r="Q84" s="19">
        <f t="shared" ca="1" si="48"/>
        <v>1547287.5550628924</v>
      </c>
      <c r="R84" s="19">
        <f t="shared" ca="1" si="48"/>
        <v>1570759.1235986911</v>
      </c>
      <c r="S84" s="19">
        <f t="shared" ca="1" si="48"/>
        <v>1594167.0661956305</v>
      </c>
      <c r="T84" s="19">
        <f t="shared" ca="1" si="48"/>
        <v>1617481.8774490803</v>
      </c>
      <c r="U84" s="19">
        <f t="shared" ca="1" si="48"/>
        <v>1640671.9071594789</v>
      </c>
      <c r="V84" s="19">
        <f t="shared" ca="1" si="48"/>
        <v>1663703.2322558165</v>
      </c>
      <c r="W84" s="19">
        <f t="shared" ca="1" si="48"/>
        <v>1686539.521482649</v>
      </c>
      <c r="X84" s="19">
        <f t="shared" ca="1" si="48"/>
        <v>1709141.8924492961</v>
      </c>
      <c r="Y84" s="19">
        <f t="shared" ca="1" si="48"/>
        <v>1731468.7606179214</v>
      </c>
      <c r="Z84" s="19">
        <f t="shared" ca="1" si="48"/>
        <v>1753475.6797836761</v>
      </c>
      <c r="AA84" s="19">
        <f t="shared" ca="1" si="48"/>
        <v>1775115.1735756211</v>
      </c>
      <c r="AB84" s="19">
        <f t="shared" ca="1" si="48"/>
        <v>1796336.5574811245</v>
      </c>
      <c r="AC84" s="19">
        <f t="shared" ca="1" si="48"/>
        <v>1817085.7508690781</v>
      </c>
    </row>
    <row r="85" spans="2:29" x14ac:dyDescent="0.25">
      <c r="C85" t="s">
        <v>97</v>
      </c>
      <c r="E85" t="s">
        <v>26</v>
      </c>
      <c r="G85" s="12">
        <f ca="1">SUM(I85:AC85)</f>
        <v>37699448.018691957</v>
      </c>
      <c r="I85" s="12">
        <f ca="1">I24-I78</f>
        <v>37699448.018686421</v>
      </c>
      <c r="J85" s="12">
        <f t="shared" ref="J85:AC85" ca="1" si="49">J24-J78</f>
        <v>0</v>
      </c>
      <c r="K85" s="12">
        <f t="shared" ca="1" si="49"/>
        <v>0</v>
      </c>
      <c r="L85" s="12">
        <f t="shared" ca="1" si="49"/>
        <v>0</v>
      </c>
      <c r="M85" s="12">
        <f t="shared" ca="1" si="49"/>
        <v>0</v>
      </c>
      <c r="N85" s="12">
        <f t="shared" ca="1" si="49"/>
        <v>0</v>
      </c>
      <c r="O85" s="12">
        <f t="shared" ca="1" si="49"/>
        <v>0</v>
      </c>
      <c r="P85" s="12">
        <f t="shared" ca="1" si="49"/>
        <v>0</v>
      </c>
      <c r="Q85" s="12">
        <f t="shared" ca="1" si="49"/>
        <v>0</v>
      </c>
      <c r="R85" s="12">
        <f t="shared" ca="1" si="49"/>
        <v>0</v>
      </c>
      <c r="S85" s="12">
        <f t="shared" ca="1" si="49"/>
        <v>0</v>
      </c>
      <c r="T85" s="12">
        <f t="shared" ca="1" si="49"/>
        <v>0</v>
      </c>
      <c r="U85" s="12">
        <f t="shared" ca="1" si="49"/>
        <v>0</v>
      </c>
      <c r="V85" s="12">
        <f t="shared" ca="1" si="49"/>
        <v>0</v>
      </c>
      <c r="W85" s="12">
        <f t="shared" ca="1" si="49"/>
        <v>0</v>
      </c>
      <c r="X85" s="12">
        <f t="shared" ca="1" si="49"/>
        <v>0</v>
      </c>
      <c r="Y85" s="12">
        <f t="shared" ca="1" si="49"/>
        <v>0</v>
      </c>
      <c r="Z85" s="12">
        <f t="shared" ca="1" si="49"/>
        <v>0</v>
      </c>
      <c r="AA85" s="12">
        <f t="shared" ca="1" si="49"/>
        <v>0</v>
      </c>
      <c r="AB85" s="12">
        <f t="shared" ca="1" si="49"/>
        <v>0</v>
      </c>
      <c r="AC85" s="12">
        <f t="shared" ca="1" si="49"/>
        <v>0</v>
      </c>
    </row>
    <row r="86" spans="2:29" x14ac:dyDescent="0.25">
      <c r="C86" t="s">
        <v>98</v>
      </c>
      <c r="I86" s="19">
        <f ca="1">I84-I85</f>
        <v>-37699448.018686421</v>
      </c>
      <c r="J86" s="19">
        <f t="shared" ref="J86:AC86" ca="1" si="50">J84-J85</f>
        <v>2519204.7311778446</v>
      </c>
      <c r="K86" s="19">
        <f t="shared" ca="1" si="50"/>
        <v>2534023.3314918508</v>
      </c>
      <c r="L86" s="19">
        <f t="shared" ca="1" si="50"/>
        <v>2548471.565608622</v>
      </c>
      <c r="M86" s="19">
        <f t="shared" ca="1" si="50"/>
        <v>2562506.4951144448</v>
      </c>
      <c r="N86" s="19">
        <f t="shared" ca="1" si="50"/>
        <v>2576082.3664812422</v>
      </c>
      <c r="O86" s="19">
        <f t="shared" ca="1" si="50"/>
        <v>1500261.5586454491</v>
      </c>
      <c r="P86" s="19">
        <f t="shared" ca="1" si="50"/>
        <v>1523779.8424183656</v>
      </c>
      <c r="Q86" s="19">
        <f t="shared" ca="1" si="50"/>
        <v>1547287.5550628924</v>
      </c>
      <c r="R86" s="19">
        <f t="shared" ca="1" si="50"/>
        <v>1570759.1235986911</v>
      </c>
      <c r="S86" s="19">
        <f t="shared" ca="1" si="50"/>
        <v>1594167.0661956305</v>
      </c>
      <c r="T86" s="19">
        <f t="shared" ca="1" si="50"/>
        <v>1617481.8774490803</v>
      </c>
      <c r="U86" s="19">
        <f t="shared" ca="1" si="50"/>
        <v>1640671.9071594789</v>
      </c>
      <c r="V86" s="19">
        <f t="shared" ca="1" si="50"/>
        <v>1663703.2322558165</v>
      </c>
      <c r="W86" s="19">
        <f t="shared" ca="1" si="50"/>
        <v>1686539.521482649</v>
      </c>
      <c r="X86" s="19">
        <f t="shared" ca="1" si="50"/>
        <v>1709141.8924492961</v>
      </c>
      <c r="Y86" s="19">
        <f t="shared" ca="1" si="50"/>
        <v>1731468.7606179214</v>
      </c>
      <c r="Z86" s="19">
        <f t="shared" ca="1" si="50"/>
        <v>1753475.6797836761</v>
      </c>
      <c r="AA86" s="19">
        <f t="shared" ca="1" si="50"/>
        <v>1775115.1735756211</v>
      </c>
      <c r="AB86" s="19">
        <f t="shared" ca="1" si="50"/>
        <v>1796336.5574811245</v>
      </c>
      <c r="AC86" s="19">
        <f t="shared" ca="1" si="50"/>
        <v>1817085.7508690781</v>
      </c>
    </row>
    <row r="88" spans="2:29" x14ac:dyDescent="0.25">
      <c r="C88" s="25" t="s">
        <v>99</v>
      </c>
      <c r="D88" s="25"/>
      <c r="E88" s="25" t="s">
        <v>14</v>
      </c>
      <c r="F88" s="27">
        <f ca="1">IRR(I86:AC86)</f>
        <v>-8.6403479974461739E-5</v>
      </c>
    </row>
    <row r="90" spans="2:29" x14ac:dyDescent="0.25">
      <c r="C90" t="s">
        <v>100</v>
      </c>
      <c r="E90" t="s">
        <v>26</v>
      </c>
      <c r="I90" s="19">
        <f ca="1">I86+I68</f>
        <v>-37699448.018686421</v>
      </c>
      <c r="J90" s="19">
        <f t="shared" ref="J90:AC90" ca="1" si="51">J86+J68</f>
        <v>-1290727.8033669251</v>
      </c>
      <c r="K90" s="19">
        <f t="shared" ca="1" si="51"/>
        <v>-1206319.4739072705</v>
      </c>
      <c r="L90" s="19">
        <f t="shared" ca="1" si="51"/>
        <v>-1118393.9637111602</v>
      </c>
      <c r="M90" s="19">
        <f t="shared" ca="1" si="51"/>
        <v>-1026779.1467384701</v>
      </c>
      <c r="N90" s="19">
        <f t="shared" ca="1" si="51"/>
        <v>-931293.87734643696</v>
      </c>
      <c r="O90" s="19">
        <f t="shared" ca="1" si="51"/>
        <v>2279363.607514387</v>
      </c>
      <c r="P90" s="19">
        <f t="shared" ca="1" si="51"/>
        <v>2351714.9669713294</v>
      </c>
      <c r="Q90" s="19">
        <f t="shared" ca="1" si="51"/>
        <v>2426812.7062479327</v>
      </c>
      <c r="R90" s="19">
        <f t="shared" ca="1" si="51"/>
        <v>2504784.4164309753</v>
      </c>
      <c r="S90" s="19">
        <f t="shared" ca="1" si="51"/>
        <v>2585764.2201089757</v>
      </c>
      <c r="T90" s="19">
        <f t="shared" ca="1" si="51"/>
        <v>2669893.1206231946</v>
      </c>
      <c r="U90" s="19">
        <f t="shared" ca="1" si="51"/>
        <v>2757319.3703035028</v>
      </c>
      <c r="V90" s="19">
        <f t="shared" ca="1" si="51"/>
        <v>2848198.8587276191</v>
      </c>
      <c r="W90" s="19">
        <f t="shared" ca="1" si="51"/>
        <v>2942695.5220989971</v>
      </c>
      <c r="X90" s="19">
        <f t="shared" ca="1" si="51"/>
        <v>3040981.7748986776</v>
      </c>
      <c r="Y90" s="19">
        <f t="shared" ca="1" si="51"/>
        <v>3143238.9650299111</v>
      </c>
      <c r="Z90" s="19">
        <f t="shared" ca="1" si="51"/>
        <v>3249657.8537409906</v>
      </c>
      <c r="AA90" s="19">
        <f t="shared" ca="1" si="51"/>
        <v>3360439.1216823421</v>
      </c>
      <c r="AB90" s="19">
        <f t="shared" ca="1" si="51"/>
        <v>3475793.9025282133</v>
      </c>
      <c r="AC90" s="19">
        <f t="shared" ca="1" si="51"/>
        <v>3595944.3456717683</v>
      </c>
    </row>
    <row r="91" spans="2:29" x14ac:dyDescent="0.25">
      <c r="C91" s="25" t="s">
        <v>101</v>
      </c>
      <c r="D91" s="25"/>
      <c r="E91" s="25" t="s">
        <v>14</v>
      </c>
      <c r="F91" s="27">
        <f ca="1">IRR(I90:AC90)</f>
        <v>-7.0467663594087071E-5</v>
      </c>
    </row>
    <row r="93" spans="2:29" x14ac:dyDescent="0.25">
      <c r="C93" t="s">
        <v>102</v>
      </c>
      <c r="E93" t="s">
        <v>26</v>
      </c>
      <c r="G93" s="19">
        <f ca="1">G84</f>
        <v>37667563.988904871</v>
      </c>
    </row>
    <row r="94" spans="2:29" x14ac:dyDescent="0.25">
      <c r="C94" t="s">
        <v>103</v>
      </c>
      <c r="E94" t="s">
        <v>26</v>
      </c>
      <c r="G94" s="12">
        <f ca="1">G85</f>
        <v>37699448.018691957</v>
      </c>
    </row>
    <row r="95" spans="2:29" x14ac:dyDescent="0.25">
      <c r="C95" t="s">
        <v>104</v>
      </c>
      <c r="E95" t="s">
        <v>88</v>
      </c>
      <c r="G95" s="26">
        <f ca="1">G93/G94</f>
        <v>0.99915425738405306</v>
      </c>
    </row>
    <row r="97" spans="2:29" x14ac:dyDescent="0.25">
      <c r="C97" t="s">
        <v>106</v>
      </c>
      <c r="E97" t="s">
        <v>26</v>
      </c>
      <c r="I97" s="19">
        <f ca="1">H97+I86</f>
        <v>-37699448.018686421</v>
      </c>
      <c r="J97" s="19">
        <f t="shared" ref="J97:AC97" ca="1" si="52">I97+J86</f>
        <v>-35180243.287508577</v>
      </c>
      <c r="K97" s="19">
        <f t="shared" ca="1" si="52"/>
        <v>-32646219.956016727</v>
      </c>
      <c r="L97" s="19">
        <f t="shared" ca="1" si="52"/>
        <v>-30097748.390408106</v>
      </c>
      <c r="M97" s="19">
        <f t="shared" ca="1" si="52"/>
        <v>-27535241.89529366</v>
      </c>
      <c r="N97" s="19">
        <f t="shared" ca="1" si="52"/>
        <v>-24959159.52881242</v>
      </c>
      <c r="O97" s="19">
        <f t="shared" ca="1" si="52"/>
        <v>-23458897.97016697</v>
      </c>
      <c r="P97" s="19">
        <f t="shared" ca="1" si="52"/>
        <v>-21935118.127748605</v>
      </c>
      <c r="Q97" s="19">
        <f t="shared" ca="1" si="52"/>
        <v>-20387830.572685711</v>
      </c>
      <c r="R97" s="19">
        <f t="shared" ca="1" si="52"/>
        <v>-18817071.44908702</v>
      </c>
      <c r="S97" s="19">
        <f t="shared" ca="1" si="52"/>
        <v>-17222904.38289139</v>
      </c>
      <c r="T97" s="19">
        <f t="shared" ca="1" si="52"/>
        <v>-15605422.50544231</v>
      </c>
      <c r="U97" s="19">
        <f t="shared" ca="1" si="52"/>
        <v>-13964750.598282831</v>
      </c>
      <c r="V97" s="19">
        <f t="shared" ca="1" si="52"/>
        <v>-12301047.366027014</v>
      </c>
      <c r="W97" s="19">
        <f t="shared" ca="1" si="52"/>
        <v>-10614507.844544366</v>
      </c>
      <c r="X97" s="19">
        <f t="shared" ca="1" si="52"/>
        <v>-8905365.952095069</v>
      </c>
      <c r="Y97" s="19">
        <f t="shared" ca="1" si="52"/>
        <v>-7173897.1914771479</v>
      </c>
      <c r="Z97" s="19">
        <f t="shared" ca="1" si="52"/>
        <v>-5420421.511693472</v>
      </c>
      <c r="AA97" s="19">
        <f t="shared" ca="1" si="52"/>
        <v>-3645306.3381178509</v>
      </c>
      <c r="AB97" s="19">
        <f t="shared" ca="1" si="52"/>
        <v>-1848969.7806367264</v>
      </c>
      <c r="AC97" s="19">
        <f t="shared" ca="1" si="52"/>
        <v>-31884.029767648317</v>
      </c>
    </row>
    <row r="98" spans="2:29" x14ac:dyDescent="0.25">
      <c r="C98" t="s">
        <v>105</v>
      </c>
      <c r="E98" t="s">
        <v>88</v>
      </c>
      <c r="F98">
        <f ca="1">MATCH(0,I97:AC97)</f>
        <v>21</v>
      </c>
    </row>
    <row r="100" spans="2:29" s="28" customFormat="1" ht="20.25" thickBot="1" x14ac:dyDescent="0.35">
      <c r="B100" s="28" t="s">
        <v>107</v>
      </c>
    </row>
    <row r="101" spans="2:29" ht="15.75" thickTop="1" x14ac:dyDescent="0.25">
      <c r="C101" t="s">
        <v>50</v>
      </c>
      <c r="E101" t="s">
        <v>26</v>
      </c>
      <c r="I101" s="19">
        <f>I28</f>
        <v>0</v>
      </c>
      <c r="J101" s="19">
        <f t="shared" ref="J101:AC101" si="53">J28</f>
        <v>6662499.9999999991</v>
      </c>
      <c r="K101" s="19">
        <f t="shared" si="53"/>
        <v>6794917.1874999991</v>
      </c>
      <c r="L101" s="19">
        <f t="shared" si="53"/>
        <v>6929966.166601561</v>
      </c>
      <c r="M101" s="19">
        <f t="shared" si="53"/>
        <v>7067699.2441627672</v>
      </c>
      <c r="N101" s="19">
        <f t="shared" si="53"/>
        <v>7208169.766640502</v>
      </c>
      <c r="O101" s="19">
        <f t="shared" si="53"/>
        <v>7351432.1407524822</v>
      </c>
      <c r="P101" s="19">
        <f t="shared" si="53"/>
        <v>7497541.8545499351</v>
      </c>
      <c r="Q101" s="19">
        <f t="shared" si="53"/>
        <v>7646555.4989091158</v>
      </c>
      <c r="R101" s="19">
        <f t="shared" si="53"/>
        <v>7798530.789449933</v>
      </c>
      <c r="S101" s="19">
        <f t="shared" si="53"/>
        <v>7953526.5888902489</v>
      </c>
      <c r="T101" s="19">
        <f t="shared" si="53"/>
        <v>8111602.9298444409</v>
      </c>
      <c r="U101" s="19">
        <f t="shared" si="53"/>
        <v>8272821.0380750997</v>
      </c>
      <c r="V101" s="19">
        <f t="shared" si="53"/>
        <v>8437243.3562068399</v>
      </c>
      <c r="W101" s="19">
        <f t="shared" si="53"/>
        <v>8604933.5679114517</v>
      </c>
      <c r="X101" s="19">
        <f t="shared" si="53"/>
        <v>8775956.6225736924</v>
      </c>
      <c r="Y101" s="19">
        <f t="shared" si="53"/>
        <v>8950378.7604473419</v>
      </c>
      <c r="Z101" s="19">
        <f t="shared" si="53"/>
        <v>9128267.53831123</v>
      </c>
      <c r="AA101" s="19">
        <f t="shared" si="53"/>
        <v>9309691.8556351662</v>
      </c>
      <c r="AB101" s="19">
        <f t="shared" si="53"/>
        <v>9494721.9812659137</v>
      </c>
      <c r="AC101" s="19">
        <f t="shared" si="53"/>
        <v>9683429.5806435719</v>
      </c>
    </row>
    <row r="102" spans="2:29" x14ac:dyDescent="0.25">
      <c r="C102" t="s">
        <v>108</v>
      </c>
      <c r="E102" t="s">
        <v>26</v>
      </c>
      <c r="I102" s="19">
        <f>I35</f>
        <v>0</v>
      </c>
      <c r="J102" s="19">
        <f t="shared" ref="J102:AC102" si="54">J35</f>
        <v>755500</v>
      </c>
      <c r="K102" s="19">
        <f t="shared" si="54"/>
        <v>761170</v>
      </c>
      <c r="L102" s="19">
        <f t="shared" si="54"/>
        <v>767012.79999999993</v>
      </c>
      <c r="M102" s="19">
        <f t="shared" si="54"/>
        <v>773031.26199999999</v>
      </c>
      <c r="N102" s="19">
        <f t="shared" si="54"/>
        <v>779228.31117999996</v>
      </c>
      <c r="O102" s="19">
        <f t="shared" si="54"/>
        <v>785606.93710420001</v>
      </c>
      <c r="P102" s="19">
        <f t="shared" si="54"/>
        <v>792170.19494987803</v>
      </c>
      <c r="Q102" s="19">
        <f t="shared" si="54"/>
        <v>798921.20676143363</v>
      </c>
      <c r="R102" s="19">
        <f t="shared" si="54"/>
        <v>805863.16273009474</v>
      </c>
      <c r="S102" s="19">
        <f t="shared" si="54"/>
        <v>812999.32249979489</v>
      </c>
      <c r="T102" s="19">
        <f t="shared" si="54"/>
        <v>820333.01649973798</v>
      </c>
      <c r="U102" s="19">
        <f t="shared" si="54"/>
        <v>827867.64730418031</v>
      </c>
      <c r="V102" s="19">
        <f t="shared" si="54"/>
        <v>835606.6910199672</v>
      </c>
      <c r="W102" s="19">
        <f t="shared" si="54"/>
        <v>843553.69870237284</v>
      </c>
      <c r="X102" s="19">
        <f t="shared" si="54"/>
        <v>851712.29779980634</v>
      </c>
      <c r="Y102" s="19">
        <f t="shared" si="54"/>
        <v>860086.19362795469</v>
      </c>
      <c r="Z102" s="19">
        <f t="shared" si="54"/>
        <v>868679.17087394465</v>
      </c>
      <c r="AA102" s="19">
        <f t="shared" si="54"/>
        <v>877495.09513111995</v>
      </c>
      <c r="AB102" s="19">
        <f t="shared" si="54"/>
        <v>886537.91446504183</v>
      </c>
      <c r="AC102" s="19">
        <f t="shared" si="54"/>
        <v>895811.66101132915</v>
      </c>
    </row>
    <row r="103" spans="2:29" ht="15.75" thickBot="1" x14ac:dyDescent="0.3">
      <c r="C103" s="14" t="s">
        <v>63</v>
      </c>
      <c r="D103" s="14"/>
      <c r="E103" s="14" t="s">
        <v>26</v>
      </c>
      <c r="F103" s="14"/>
      <c r="G103" s="14"/>
      <c r="H103" s="14"/>
      <c r="I103" s="21">
        <f>I101-I102</f>
        <v>0</v>
      </c>
      <c r="J103" s="21">
        <f t="shared" ref="J103:AC103" si="55">J101-J102</f>
        <v>5906999.9999999991</v>
      </c>
      <c r="K103" s="21">
        <f t="shared" si="55"/>
        <v>6033747.1874999991</v>
      </c>
      <c r="L103" s="21">
        <f t="shared" si="55"/>
        <v>6162953.3666015612</v>
      </c>
      <c r="M103" s="21">
        <f t="shared" si="55"/>
        <v>6294667.9821627671</v>
      </c>
      <c r="N103" s="21">
        <f t="shared" si="55"/>
        <v>6428941.4554605018</v>
      </c>
      <c r="O103" s="21">
        <f t="shared" si="55"/>
        <v>6565825.2036482822</v>
      </c>
      <c r="P103" s="21">
        <f t="shared" si="55"/>
        <v>6705371.6596000567</v>
      </c>
      <c r="Q103" s="21">
        <f t="shared" si="55"/>
        <v>6847634.292147682</v>
      </c>
      <c r="R103" s="21">
        <f t="shared" si="55"/>
        <v>6992667.626719838</v>
      </c>
      <c r="S103" s="21">
        <f t="shared" si="55"/>
        <v>7140527.266390454</v>
      </c>
      <c r="T103" s="21">
        <f t="shared" si="55"/>
        <v>7291269.9133447027</v>
      </c>
      <c r="U103" s="21">
        <f t="shared" si="55"/>
        <v>7444953.3907709196</v>
      </c>
      <c r="V103" s="21">
        <f t="shared" si="55"/>
        <v>7601636.6651868727</v>
      </c>
      <c r="W103" s="21">
        <f t="shared" si="55"/>
        <v>7761379.8692090791</v>
      </c>
      <c r="X103" s="21">
        <f t="shared" si="55"/>
        <v>7924244.3247738862</v>
      </c>
      <c r="Y103" s="21">
        <f t="shared" si="55"/>
        <v>8090292.5668193875</v>
      </c>
      <c r="Z103" s="21">
        <f t="shared" si="55"/>
        <v>8259588.3674372854</v>
      </c>
      <c r="AA103" s="21">
        <f t="shared" si="55"/>
        <v>8432196.7605040465</v>
      </c>
      <c r="AB103" s="21">
        <f t="shared" si="55"/>
        <v>8608184.0668008719</v>
      </c>
      <c r="AC103" s="21">
        <f t="shared" si="55"/>
        <v>8787617.919632243</v>
      </c>
    </row>
    <row r="104" spans="2:29" x14ac:dyDescent="0.25">
      <c r="C104" t="s">
        <v>81</v>
      </c>
      <c r="E104" t="s">
        <v>26</v>
      </c>
      <c r="I104" s="12">
        <f>I46</f>
        <v>0</v>
      </c>
      <c r="J104" s="12">
        <f t="shared" ref="J104:AC104" si="56">J46</f>
        <v>20000000</v>
      </c>
      <c r="K104" s="12">
        <f t="shared" si="56"/>
        <v>20000000</v>
      </c>
      <c r="L104" s="12">
        <f t="shared" si="56"/>
        <v>20000000</v>
      </c>
      <c r="M104" s="12">
        <f t="shared" si="56"/>
        <v>20000000</v>
      </c>
      <c r="N104" s="12">
        <f t="shared" si="56"/>
        <v>20000000</v>
      </c>
      <c r="O104" s="12">
        <f t="shared" si="56"/>
        <v>0</v>
      </c>
      <c r="P104" s="12">
        <f t="shared" si="56"/>
        <v>0</v>
      </c>
      <c r="Q104" s="12">
        <f t="shared" si="56"/>
        <v>0</v>
      </c>
      <c r="R104" s="12">
        <f t="shared" si="56"/>
        <v>0</v>
      </c>
      <c r="S104" s="12">
        <f t="shared" si="56"/>
        <v>0</v>
      </c>
      <c r="T104" s="12">
        <f t="shared" si="56"/>
        <v>0</v>
      </c>
      <c r="U104" s="12">
        <f t="shared" si="56"/>
        <v>0</v>
      </c>
      <c r="V104" s="12">
        <f t="shared" si="56"/>
        <v>0</v>
      </c>
      <c r="W104" s="12">
        <f t="shared" si="56"/>
        <v>0</v>
      </c>
      <c r="X104" s="12">
        <f t="shared" si="56"/>
        <v>0</v>
      </c>
      <c r="Y104" s="12">
        <f t="shared" si="56"/>
        <v>0</v>
      </c>
      <c r="Z104" s="12">
        <f t="shared" si="56"/>
        <v>0</v>
      </c>
      <c r="AA104" s="12">
        <f t="shared" si="56"/>
        <v>0</v>
      </c>
      <c r="AB104" s="12">
        <f t="shared" si="56"/>
        <v>0</v>
      </c>
      <c r="AC104" s="12">
        <f t="shared" si="56"/>
        <v>0</v>
      </c>
    </row>
    <row r="105" spans="2:29" ht="15.75" thickBot="1" x14ac:dyDescent="0.3">
      <c r="C105" s="14" t="s">
        <v>73</v>
      </c>
      <c r="D105" s="14"/>
      <c r="E105" s="14" t="s">
        <v>26</v>
      </c>
      <c r="F105" s="14"/>
      <c r="G105" s="14"/>
      <c r="H105" s="14"/>
      <c r="I105" s="21">
        <f>I103-I104</f>
        <v>0</v>
      </c>
      <c r="J105" s="21">
        <f t="shared" ref="J105:AC105" si="57">J103-J104</f>
        <v>-14093000</v>
      </c>
      <c r="K105" s="21">
        <f t="shared" si="57"/>
        <v>-13966252.8125</v>
      </c>
      <c r="L105" s="21">
        <f t="shared" si="57"/>
        <v>-13837046.63339844</v>
      </c>
      <c r="M105" s="21">
        <f t="shared" si="57"/>
        <v>-13705332.017837234</v>
      </c>
      <c r="N105" s="21">
        <f t="shared" si="57"/>
        <v>-13571058.544539498</v>
      </c>
      <c r="O105" s="21">
        <f t="shared" si="57"/>
        <v>6565825.2036482822</v>
      </c>
      <c r="P105" s="21">
        <f t="shared" si="57"/>
        <v>6705371.6596000567</v>
      </c>
      <c r="Q105" s="21">
        <f t="shared" si="57"/>
        <v>6847634.292147682</v>
      </c>
      <c r="R105" s="21">
        <f t="shared" si="57"/>
        <v>6992667.626719838</v>
      </c>
      <c r="S105" s="21">
        <f t="shared" si="57"/>
        <v>7140527.266390454</v>
      </c>
      <c r="T105" s="21">
        <f t="shared" si="57"/>
        <v>7291269.9133447027</v>
      </c>
      <c r="U105" s="21">
        <f t="shared" si="57"/>
        <v>7444953.3907709196</v>
      </c>
      <c r="V105" s="21">
        <f t="shared" si="57"/>
        <v>7601636.6651868727</v>
      </c>
      <c r="W105" s="21">
        <f t="shared" si="57"/>
        <v>7761379.8692090791</v>
      </c>
      <c r="X105" s="21">
        <f t="shared" si="57"/>
        <v>7924244.3247738862</v>
      </c>
      <c r="Y105" s="21">
        <f t="shared" si="57"/>
        <v>8090292.5668193875</v>
      </c>
      <c r="Z105" s="21">
        <f t="shared" si="57"/>
        <v>8259588.3674372854</v>
      </c>
      <c r="AA105" s="21">
        <f t="shared" si="57"/>
        <v>8432196.7605040465</v>
      </c>
      <c r="AB105" s="21">
        <f t="shared" si="57"/>
        <v>8608184.0668008719</v>
      </c>
      <c r="AC105" s="21">
        <f t="shared" si="57"/>
        <v>8787617.919632243</v>
      </c>
    </row>
    <row r="106" spans="2:29" x14ac:dyDescent="0.25">
      <c r="C106" t="s">
        <v>82</v>
      </c>
      <c r="E106" t="s">
        <v>26</v>
      </c>
      <c r="I106" s="19">
        <f>I81</f>
        <v>0</v>
      </c>
      <c r="J106" s="19">
        <f t="shared" ref="J106:AC106" ca="1" si="58">J81</f>
        <v>4049535.878785023</v>
      </c>
      <c r="K106" s="19">
        <f t="shared" ca="1" si="58"/>
        <v>3844903.4036867763</v>
      </c>
      <c r="L106" s="19">
        <f t="shared" ca="1" si="58"/>
        <v>3624217.7919344385</v>
      </c>
      <c r="M106" s="19">
        <f t="shared" ca="1" si="58"/>
        <v>3386504.3719392437</v>
      </c>
      <c r="N106" s="19">
        <f t="shared" ca="1" si="58"/>
        <v>3130733.0927359932</v>
      </c>
      <c r="O106" s="19">
        <f t="shared" ca="1" si="58"/>
        <v>2855815.4471305166</v>
      </c>
      <c r="P106" s="19">
        <f t="shared" ca="1" si="58"/>
        <v>2762823.4474442652</v>
      </c>
      <c r="Q106" s="19">
        <f t="shared" ca="1" si="58"/>
        <v>2659419.2865060433</v>
      </c>
      <c r="R106" s="19">
        <f t="shared" ca="1" si="58"/>
        <v>2544928.1370439786</v>
      </c>
      <c r="S106" s="19">
        <f t="shared" ca="1" si="58"/>
        <v>2418636.0572813018</v>
      </c>
      <c r="T106" s="19">
        <f t="shared" ca="1" si="58"/>
        <v>2279787.8029941842</v>
      </c>
      <c r="U106" s="19">
        <f t="shared" ca="1" si="58"/>
        <v>2127584.5186593933</v>
      </c>
      <c r="V106" s="19">
        <f t="shared" ca="1" si="58"/>
        <v>1961181.3010388687</v>
      </c>
      <c r="W106" s="19">
        <f t="shared" ca="1" si="58"/>
        <v>1779684.6281829535</v>
      </c>
      <c r="X106" s="19">
        <f t="shared" ca="1" si="58"/>
        <v>1582149.6464484017</v>
      </c>
      <c r="Y106" s="19">
        <f t="shared" ca="1" si="58"/>
        <v>1367577.3077205343</v>
      </c>
      <c r="Z106" s="19">
        <f t="shared" ca="1" si="58"/>
        <v>1134911.3485999296</v>
      </c>
      <c r="AA106" s="19">
        <f t="shared" ca="1" si="58"/>
        <v>883035.10286135215</v>
      </c>
      <c r="AB106" s="19">
        <f t="shared" ca="1" si="58"/>
        <v>610768.13801519433</v>
      </c>
      <c r="AC106" s="19">
        <f t="shared" ca="1" si="58"/>
        <v>316862.70629802474</v>
      </c>
    </row>
    <row r="107" spans="2:29" x14ac:dyDescent="0.25">
      <c r="C107" t="s">
        <v>125</v>
      </c>
      <c r="I107" s="19">
        <f>I68</f>
        <v>0</v>
      </c>
      <c r="J107" s="19">
        <f t="shared" ref="J107:AC107" ca="1" si="59">J68</f>
        <v>-3809932.5345447697</v>
      </c>
      <c r="K107" s="19">
        <f t="shared" ca="1" si="59"/>
        <v>-3740342.8053991213</v>
      </c>
      <c r="L107" s="19">
        <f t="shared" ca="1" si="59"/>
        <v>-3666865.5293197823</v>
      </c>
      <c r="M107" s="19">
        <f t="shared" ca="1" si="59"/>
        <v>-3589285.6418529148</v>
      </c>
      <c r="N107" s="19">
        <f t="shared" ca="1" si="59"/>
        <v>-3507376.2438276792</v>
      </c>
      <c r="O107" s="19">
        <f t="shared" ca="1" si="59"/>
        <v>779102.048868938</v>
      </c>
      <c r="P107" s="19">
        <f t="shared" ca="1" si="59"/>
        <v>827935.12455296377</v>
      </c>
      <c r="Q107" s="19">
        <f t="shared" ca="1" si="59"/>
        <v>879525.15118504036</v>
      </c>
      <c r="R107" s="19">
        <f t="shared" ca="1" si="59"/>
        <v>934025.292832284</v>
      </c>
      <c r="S107" s="19">
        <f t="shared" ca="1" si="59"/>
        <v>991597.15391334507</v>
      </c>
      <c r="T107" s="19">
        <f t="shared" ca="1" si="59"/>
        <v>1052411.2431741143</v>
      </c>
      <c r="U107" s="19">
        <f t="shared" ca="1" si="59"/>
        <v>1116647.4631440239</v>
      </c>
      <c r="V107" s="19">
        <f t="shared" ca="1" si="59"/>
        <v>1184495.6264718024</v>
      </c>
      <c r="W107" s="19">
        <f t="shared" ca="1" si="59"/>
        <v>1256156.0006163481</v>
      </c>
      <c r="X107" s="19">
        <f t="shared" ca="1" si="59"/>
        <v>1331839.8824493815</v>
      </c>
      <c r="Y107" s="19">
        <f t="shared" ca="1" si="59"/>
        <v>1411770.2044119895</v>
      </c>
      <c r="Z107" s="19">
        <f t="shared" ca="1" si="59"/>
        <v>1496182.1739573146</v>
      </c>
      <c r="AA107" s="19">
        <f t="shared" ca="1" si="59"/>
        <v>1585323.948106721</v>
      </c>
      <c r="AB107" s="19">
        <f t="shared" ca="1" si="59"/>
        <v>1679457.345047089</v>
      </c>
      <c r="AC107" s="19">
        <f t="shared" ca="1" si="59"/>
        <v>1778858.5948026902</v>
      </c>
    </row>
    <row r="108" spans="2:29" ht="15.75" thickBot="1" x14ac:dyDescent="0.3">
      <c r="C108" s="14" t="s">
        <v>109</v>
      </c>
      <c r="D108" s="14"/>
      <c r="E108" s="14" t="s">
        <v>26</v>
      </c>
      <c r="F108" s="14"/>
      <c r="G108" s="14"/>
      <c r="H108" s="14"/>
      <c r="I108" s="21">
        <f>I105-I106-I107</f>
        <v>0</v>
      </c>
      <c r="J108" s="21">
        <f t="shared" ref="J108:AC108" ca="1" si="60">J105-J106-J107</f>
        <v>-14332603.344240252</v>
      </c>
      <c r="K108" s="21">
        <f t="shared" ca="1" si="60"/>
        <v>-14070813.410787655</v>
      </c>
      <c r="L108" s="21">
        <f t="shared" ca="1" si="60"/>
        <v>-13794398.896013096</v>
      </c>
      <c r="M108" s="21">
        <f t="shared" ca="1" si="60"/>
        <v>-13502550.74792356</v>
      </c>
      <c r="N108" s="21">
        <f t="shared" ca="1" si="60"/>
        <v>-13194415.393447813</v>
      </c>
      <c r="O108" s="21">
        <f t="shared" ca="1" si="60"/>
        <v>2930907.7076488277</v>
      </c>
      <c r="P108" s="21">
        <f t="shared" ca="1" si="60"/>
        <v>3114613.0876028277</v>
      </c>
      <c r="Q108" s="21">
        <f t="shared" ca="1" si="60"/>
        <v>3308689.8544565984</v>
      </c>
      <c r="R108" s="21">
        <f t="shared" ca="1" si="60"/>
        <v>3513714.1968435748</v>
      </c>
      <c r="S108" s="21">
        <f t="shared" ca="1" si="60"/>
        <v>3730294.0551958065</v>
      </c>
      <c r="T108" s="21">
        <f t="shared" ca="1" si="60"/>
        <v>3959070.8671764042</v>
      </c>
      <c r="U108" s="21">
        <f t="shared" ca="1" si="60"/>
        <v>4200721.4089675024</v>
      </c>
      <c r="V108" s="21">
        <f t="shared" ca="1" si="60"/>
        <v>4455959.7376762014</v>
      </c>
      <c r="W108" s="21">
        <f t="shared" ca="1" si="60"/>
        <v>4725539.2404097775</v>
      </c>
      <c r="X108" s="21">
        <f t="shared" ca="1" si="60"/>
        <v>5010254.7958761025</v>
      </c>
      <c r="Y108" s="21">
        <f t="shared" ca="1" si="60"/>
        <v>5310945.054686863</v>
      </c>
      <c r="Z108" s="21">
        <f t="shared" ca="1" si="60"/>
        <v>5628494.8448800417</v>
      </c>
      <c r="AA108" s="21">
        <f t="shared" ca="1" si="60"/>
        <v>5963837.7095359731</v>
      </c>
      <c r="AB108" s="21">
        <f t="shared" ca="1" si="60"/>
        <v>6317958.5837385887</v>
      </c>
      <c r="AC108" s="21">
        <f t="shared" ca="1" si="60"/>
        <v>6691896.618531527</v>
      </c>
    </row>
    <row r="110" spans="2:29" s="28" customFormat="1" ht="20.25" thickBot="1" x14ac:dyDescent="0.35">
      <c r="B110" s="28" t="s">
        <v>110</v>
      </c>
    </row>
    <row r="111" spans="2:29" ht="15.75" thickTop="1" x14ac:dyDescent="0.25">
      <c r="C111" t="s">
        <v>63</v>
      </c>
      <c r="E111" t="s">
        <v>26</v>
      </c>
      <c r="I111" s="19">
        <f>I103</f>
        <v>0</v>
      </c>
      <c r="J111" s="19">
        <f t="shared" ref="J111:AC111" si="61">J103</f>
        <v>5906999.9999999991</v>
      </c>
      <c r="K111" s="19">
        <f t="shared" si="61"/>
        <v>6033747.1874999991</v>
      </c>
      <c r="L111" s="19">
        <f t="shared" si="61"/>
        <v>6162953.3666015612</v>
      </c>
      <c r="M111" s="19">
        <f t="shared" si="61"/>
        <v>6294667.9821627671</v>
      </c>
      <c r="N111" s="19">
        <f t="shared" si="61"/>
        <v>6428941.4554605018</v>
      </c>
      <c r="O111" s="19">
        <f t="shared" si="61"/>
        <v>6565825.2036482822</v>
      </c>
      <c r="P111" s="19">
        <f t="shared" si="61"/>
        <v>6705371.6596000567</v>
      </c>
      <c r="Q111" s="19">
        <f t="shared" si="61"/>
        <v>6847634.292147682</v>
      </c>
      <c r="R111" s="19">
        <f t="shared" si="61"/>
        <v>6992667.626719838</v>
      </c>
      <c r="S111" s="19">
        <f t="shared" si="61"/>
        <v>7140527.266390454</v>
      </c>
      <c r="T111" s="19">
        <f t="shared" si="61"/>
        <v>7291269.9133447027</v>
      </c>
      <c r="U111" s="19">
        <f t="shared" si="61"/>
        <v>7444953.3907709196</v>
      </c>
      <c r="V111" s="19">
        <f t="shared" si="61"/>
        <v>7601636.6651868727</v>
      </c>
      <c r="W111" s="19">
        <f t="shared" si="61"/>
        <v>7761379.8692090791</v>
      </c>
      <c r="X111" s="19">
        <f t="shared" si="61"/>
        <v>7924244.3247738862</v>
      </c>
      <c r="Y111" s="19">
        <f t="shared" si="61"/>
        <v>8090292.5668193875</v>
      </c>
      <c r="Z111" s="19">
        <f t="shared" si="61"/>
        <v>8259588.3674372854</v>
      </c>
      <c r="AA111" s="19">
        <f t="shared" si="61"/>
        <v>8432196.7605040465</v>
      </c>
      <c r="AB111" s="19">
        <f t="shared" si="61"/>
        <v>8608184.0668008719</v>
      </c>
      <c r="AC111" s="19">
        <f t="shared" si="61"/>
        <v>8787617.919632243</v>
      </c>
    </row>
    <row r="112" spans="2:29" x14ac:dyDescent="0.25">
      <c r="C112" t="s">
        <v>125</v>
      </c>
      <c r="E112" t="s">
        <v>26</v>
      </c>
      <c r="I112" s="19">
        <f>I107</f>
        <v>0</v>
      </c>
      <c r="J112" s="19">
        <f t="shared" ref="J112:AC112" ca="1" si="62">J107</f>
        <v>-3809932.5345447697</v>
      </c>
      <c r="K112" s="19">
        <f t="shared" ca="1" si="62"/>
        <v>-3740342.8053991213</v>
      </c>
      <c r="L112" s="19">
        <f t="shared" ca="1" si="62"/>
        <v>-3666865.5293197823</v>
      </c>
      <c r="M112" s="19">
        <f t="shared" ca="1" si="62"/>
        <v>-3589285.6418529148</v>
      </c>
      <c r="N112" s="19">
        <f t="shared" ca="1" si="62"/>
        <v>-3507376.2438276792</v>
      </c>
      <c r="O112" s="19">
        <f t="shared" ca="1" si="62"/>
        <v>779102.048868938</v>
      </c>
      <c r="P112" s="19">
        <f t="shared" ca="1" si="62"/>
        <v>827935.12455296377</v>
      </c>
      <c r="Q112" s="19">
        <f t="shared" ca="1" si="62"/>
        <v>879525.15118504036</v>
      </c>
      <c r="R112" s="19">
        <f t="shared" ca="1" si="62"/>
        <v>934025.292832284</v>
      </c>
      <c r="S112" s="19">
        <f t="shared" ca="1" si="62"/>
        <v>991597.15391334507</v>
      </c>
      <c r="T112" s="19">
        <f t="shared" ca="1" si="62"/>
        <v>1052411.2431741143</v>
      </c>
      <c r="U112" s="19">
        <f t="shared" ca="1" si="62"/>
        <v>1116647.4631440239</v>
      </c>
      <c r="V112" s="19">
        <f t="shared" ca="1" si="62"/>
        <v>1184495.6264718024</v>
      </c>
      <c r="W112" s="19">
        <f t="shared" ca="1" si="62"/>
        <v>1256156.0006163481</v>
      </c>
      <c r="X112" s="19">
        <f t="shared" ca="1" si="62"/>
        <v>1331839.8824493815</v>
      </c>
      <c r="Y112" s="19">
        <f t="shared" ca="1" si="62"/>
        <v>1411770.2044119895</v>
      </c>
      <c r="Z112" s="19">
        <f t="shared" ca="1" si="62"/>
        <v>1496182.1739573146</v>
      </c>
      <c r="AA112" s="19">
        <f t="shared" ca="1" si="62"/>
        <v>1585323.948106721</v>
      </c>
      <c r="AB112" s="19">
        <f t="shared" ca="1" si="62"/>
        <v>1679457.345047089</v>
      </c>
      <c r="AC112" s="19">
        <f t="shared" ca="1" si="62"/>
        <v>1778858.5948026902</v>
      </c>
    </row>
    <row r="113" spans="2:29" x14ac:dyDescent="0.25">
      <c r="C113" t="s">
        <v>111</v>
      </c>
      <c r="E113" t="s">
        <v>26</v>
      </c>
      <c r="I113" s="12">
        <f>I38</f>
        <v>-100000000</v>
      </c>
      <c r="J113" s="12">
        <f t="shared" ref="J113:AC113" si="63">J38</f>
        <v>0</v>
      </c>
      <c r="K113" s="12">
        <f t="shared" si="63"/>
        <v>0</v>
      </c>
      <c r="L113" s="12">
        <f t="shared" si="63"/>
        <v>0</v>
      </c>
      <c r="M113" s="12">
        <f t="shared" si="63"/>
        <v>0</v>
      </c>
      <c r="N113" s="12">
        <f t="shared" si="63"/>
        <v>0</v>
      </c>
      <c r="O113" s="12">
        <f t="shared" si="63"/>
        <v>0</v>
      </c>
      <c r="P113" s="12">
        <f t="shared" si="63"/>
        <v>0</v>
      </c>
      <c r="Q113" s="12">
        <f t="shared" si="63"/>
        <v>0</v>
      </c>
      <c r="R113" s="12">
        <f t="shared" si="63"/>
        <v>0</v>
      </c>
      <c r="S113" s="12">
        <f t="shared" si="63"/>
        <v>0</v>
      </c>
      <c r="T113" s="12">
        <f t="shared" si="63"/>
        <v>0</v>
      </c>
      <c r="U113" s="12">
        <f t="shared" si="63"/>
        <v>0</v>
      </c>
      <c r="V113" s="12">
        <f t="shared" si="63"/>
        <v>0</v>
      </c>
      <c r="W113" s="12">
        <f t="shared" si="63"/>
        <v>0</v>
      </c>
      <c r="X113" s="12">
        <f t="shared" si="63"/>
        <v>0</v>
      </c>
      <c r="Y113" s="12">
        <f t="shared" si="63"/>
        <v>0</v>
      </c>
      <c r="Z113" s="12">
        <f t="shared" si="63"/>
        <v>0</v>
      </c>
      <c r="AA113" s="12">
        <f t="shared" si="63"/>
        <v>0</v>
      </c>
      <c r="AB113" s="12">
        <f t="shared" si="63"/>
        <v>0</v>
      </c>
      <c r="AC113" s="12">
        <f t="shared" si="63"/>
        <v>0</v>
      </c>
    </row>
    <row r="114" spans="2:29" ht="15.75" thickBot="1" x14ac:dyDescent="0.3">
      <c r="C114" s="14" t="s">
        <v>112</v>
      </c>
      <c r="D114" s="14"/>
      <c r="E114" s="14" t="s">
        <v>26</v>
      </c>
      <c r="F114" s="14"/>
      <c r="G114" s="14"/>
      <c r="H114" s="14"/>
      <c r="I114" s="21">
        <f>I111-I112+I113</f>
        <v>-100000000</v>
      </c>
      <c r="J114" s="21">
        <f t="shared" ref="J114:AC114" ca="1" si="64">J111-J112+J113</f>
        <v>9716932.5345447697</v>
      </c>
      <c r="K114" s="21">
        <f t="shared" ca="1" si="64"/>
        <v>9774089.9928991199</v>
      </c>
      <c r="L114" s="21">
        <f t="shared" ca="1" si="64"/>
        <v>9829818.8959213439</v>
      </c>
      <c r="M114" s="21">
        <f t="shared" ca="1" si="64"/>
        <v>9883953.6240156814</v>
      </c>
      <c r="N114" s="21">
        <f t="shared" ca="1" si="64"/>
        <v>9936317.699288182</v>
      </c>
      <c r="O114" s="21">
        <f t="shared" ca="1" si="64"/>
        <v>5786723.1547793439</v>
      </c>
      <c r="P114" s="21">
        <f t="shared" ca="1" si="64"/>
        <v>5877436.5350470934</v>
      </c>
      <c r="Q114" s="21">
        <f t="shared" ca="1" si="64"/>
        <v>5968109.1409626417</v>
      </c>
      <c r="R114" s="21">
        <f t="shared" ca="1" si="64"/>
        <v>6058642.3338875538</v>
      </c>
      <c r="S114" s="21">
        <f t="shared" ca="1" si="64"/>
        <v>6148930.1124771088</v>
      </c>
      <c r="T114" s="21">
        <f t="shared" ca="1" si="64"/>
        <v>6238858.6701705884</v>
      </c>
      <c r="U114" s="21">
        <f t="shared" ca="1" si="64"/>
        <v>6328305.9276268957</v>
      </c>
      <c r="V114" s="21">
        <f t="shared" ca="1" si="64"/>
        <v>6417141.0387150701</v>
      </c>
      <c r="W114" s="21">
        <f t="shared" ca="1" si="64"/>
        <v>6505223.8685927307</v>
      </c>
      <c r="X114" s="21">
        <f t="shared" ca="1" si="64"/>
        <v>6592404.4423245043</v>
      </c>
      <c r="Y114" s="21">
        <f t="shared" ca="1" si="64"/>
        <v>6678522.3624073975</v>
      </c>
      <c r="Z114" s="21">
        <f t="shared" ca="1" si="64"/>
        <v>6763406.193479971</v>
      </c>
      <c r="AA114" s="21">
        <f t="shared" ca="1" si="64"/>
        <v>6846872.8123973254</v>
      </c>
      <c r="AB114" s="21">
        <f t="shared" ca="1" si="64"/>
        <v>6928726.7217537826</v>
      </c>
      <c r="AC114" s="21">
        <f t="shared" ca="1" si="64"/>
        <v>7008759.3248295523</v>
      </c>
    </row>
    <row r="116" spans="2:29" x14ac:dyDescent="0.25">
      <c r="C116" t="s">
        <v>113</v>
      </c>
      <c r="E116" t="s">
        <v>26</v>
      </c>
      <c r="I116" s="19">
        <f ca="1">I78</f>
        <v>62300551.981313579</v>
      </c>
      <c r="J116" s="19">
        <f t="shared" ref="J116:AC116" ca="1" si="65">J78</f>
        <v>0</v>
      </c>
      <c r="K116" s="19">
        <f t="shared" ca="1" si="65"/>
        <v>0</v>
      </c>
      <c r="L116" s="19">
        <f t="shared" ca="1" si="65"/>
        <v>0</v>
      </c>
      <c r="M116" s="19">
        <f t="shared" ca="1" si="65"/>
        <v>0</v>
      </c>
      <c r="N116" s="19">
        <f t="shared" ca="1" si="65"/>
        <v>0</v>
      </c>
      <c r="O116" s="19">
        <f t="shared" ca="1" si="65"/>
        <v>0</v>
      </c>
      <c r="P116" s="19">
        <f t="shared" ca="1" si="65"/>
        <v>0</v>
      </c>
      <c r="Q116" s="19">
        <f t="shared" ca="1" si="65"/>
        <v>0</v>
      </c>
      <c r="R116" s="19">
        <f t="shared" ca="1" si="65"/>
        <v>0</v>
      </c>
      <c r="S116" s="19">
        <f t="shared" ca="1" si="65"/>
        <v>0</v>
      </c>
      <c r="T116" s="19">
        <f t="shared" ca="1" si="65"/>
        <v>0</v>
      </c>
      <c r="U116" s="19">
        <f t="shared" ca="1" si="65"/>
        <v>0</v>
      </c>
      <c r="V116" s="19">
        <f t="shared" ca="1" si="65"/>
        <v>0</v>
      </c>
      <c r="W116" s="19">
        <f t="shared" ca="1" si="65"/>
        <v>0</v>
      </c>
      <c r="X116" s="19">
        <f t="shared" ca="1" si="65"/>
        <v>0</v>
      </c>
      <c r="Y116" s="19">
        <f t="shared" ca="1" si="65"/>
        <v>0</v>
      </c>
      <c r="Z116" s="19">
        <f t="shared" ca="1" si="65"/>
        <v>0</v>
      </c>
      <c r="AA116" s="19">
        <f t="shared" ca="1" si="65"/>
        <v>0</v>
      </c>
      <c r="AB116" s="19">
        <f t="shared" ca="1" si="65"/>
        <v>0</v>
      </c>
      <c r="AC116" s="19">
        <f t="shared" ca="1" si="65"/>
        <v>0</v>
      </c>
    </row>
    <row r="117" spans="2:29" x14ac:dyDescent="0.25">
      <c r="C117" t="s">
        <v>124</v>
      </c>
      <c r="E117" t="s">
        <v>26</v>
      </c>
      <c r="I117" s="19">
        <f ca="1">I85</f>
        <v>37699448.018686421</v>
      </c>
      <c r="J117" s="19">
        <f t="shared" ref="J117:AC117" ca="1" si="66">J85</f>
        <v>0</v>
      </c>
      <c r="K117" s="19">
        <f t="shared" ca="1" si="66"/>
        <v>0</v>
      </c>
      <c r="L117" s="19">
        <f t="shared" ca="1" si="66"/>
        <v>0</v>
      </c>
      <c r="M117" s="19">
        <f t="shared" ca="1" si="66"/>
        <v>0</v>
      </c>
      <c r="N117" s="19">
        <f t="shared" ca="1" si="66"/>
        <v>0</v>
      </c>
      <c r="O117" s="19">
        <f t="shared" ca="1" si="66"/>
        <v>0</v>
      </c>
      <c r="P117" s="19">
        <f t="shared" ca="1" si="66"/>
        <v>0</v>
      </c>
      <c r="Q117" s="19">
        <f t="shared" ca="1" si="66"/>
        <v>0</v>
      </c>
      <c r="R117" s="19">
        <f t="shared" ca="1" si="66"/>
        <v>0</v>
      </c>
      <c r="S117" s="19">
        <f t="shared" ca="1" si="66"/>
        <v>0</v>
      </c>
      <c r="T117" s="19">
        <f t="shared" ca="1" si="66"/>
        <v>0</v>
      </c>
      <c r="U117" s="19">
        <f t="shared" ca="1" si="66"/>
        <v>0</v>
      </c>
      <c r="V117" s="19">
        <f t="shared" ca="1" si="66"/>
        <v>0</v>
      </c>
      <c r="W117" s="19">
        <f t="shared" ca="1" si="66"/>
        <v>0</v>
      </c>
      <c r="X117" s="19">
        <f t="shared" ca="1" si="66"/>
        <v>0</v>
      </c>
      <c r="Y117" s="19">
        <f t="shared" ca="1" si="66"/>
        <v>0</v>
      </c>
      <c r="Z117" s="19">
        <f t="shared" ca="1" si="66"/>
        <v>0</v>
      </c>
      <c r="AA117" s="19">
        <f t="shared" ca="1" si="66"/>
        <v>0</v>
      </c>
      <c r="AB117" s="19">
        <f t="shared" ca="1" si="66"/>
        <v>0</v>
      </c>
      <c r="AC117" s="19">
        <f t="shared" ca="1" si="66"/>
        <v>0</v>
      </c>
    </row>
    <row r="118" spans="2:29" x14ac:dyDescent="0.25">
      <c r="C118" t="s">
        <v>82</v>
      </c>
      <c r="E118" t="s">
        <v>26</v>
      </c>
      <c r="I118" s="19">
        <f>I81</f>
        <v>0</v>
      </c>
      <c r="J118" s="19">
        <f t="shared" ref="J118:AC118" ca="1" si="67">J81</f>
        <v>4049535.878785023</v>
      </c>
      <c r="K118" s="19">
        <f t="shared" ca="1" si="67"/>
        <v>3844903.4036867763</v>
      </c>
      <c r="L118" s="19">
        <f t="shared" ca="1" si="67"/>
        <v>3624217.7919344385</v>
      </c>
      <c r="M118" s="19">
        <f t="shared" ca="1" si="67"/>
        <v>3386504.3719392437</v>
      </c>
      <c r="N118" s="19">
        <f t="shared" ca="1" si="67"/>
        <v>3130733.0927359932</v>
      </c>
      <c r="O118" s="19">
        <f t="shared" ca="1" si="67"/>
        <v>2855815.4471305166</v>
      </c>
      <c r="P118" s="19">
        <f t="shared" ca="1" si="67"/>
        <v>2762823.4474442652</v>
      </c>
      <c r="Q118" s="19">
        <f t="shared" ca="1" si="67"/>
        <v>2659419.2865060433</v>
      </c>
      <c r="R118" s="19">
        <f t="shared" ca="1" si="67"/>
        <v>2544928.1370439786</v>
      </c>
      <c r="S118" s="19">
        <f t="shared" ca="1" si="67"/>
        <v>2418636.0572813018</v>
      </c>
      <c r="T118" s="19">
        <f t="shared" ca="1" si="67"/>
        <v>2279787.8029941842</v>
      </c>
      <c r="U118" s="19">
        <f t="shared" ca="1" si="67"/>
        <v>2127584.5186593933</v>
      </c>
      <c r="V118" s="19">
        <f t="shared" ca="1" si="67"/>
        <v>1961181.3010388687</v>
      </c>
      <c r="W118" s="19">
        <f t="shared" ca="1" si="67"/>
        <v>1779684.6281829535</v>
      </c>
      <c r="X118" s="19">
        <f t="shared" ca="1" si="67"/>
        <v>1582149.6464484017</v>
      </c>
      <c r="Y118" s="19">
        <f t="shared" ca="1" si="67"/>
        <v>1367577.3077205343</v>
      </c>
      <c r="Z118" s="19">
        <f t="shared" ca="1" si="67"/>
        <v>1134911.3485999296</v>
      </c>
      <c r="AA118" s="19">
        <f t="shared" ca="1" si="67"/>
        <v>883035.10286135215</v>
      </c>
      <c r="AB118" s="19">
        <f t="shared" ca="1" si="67"/>
        <v>610768.13801519433</v>
      </c>
      <c r="AC118" s="19">
        <f t="shared" ca="1" si="67"/>
        <v>316862.70629802474</v>
      </c>
    </row>
    <row r="119" spans="2:29" x14ac:dyDescent="0.25">
      <c r="C119" t="s">
        <v>92</v>
      </c>
      <c r="E119" t="s">
        <v>26</v>
      </c>
      <c r="I119" s="19">
        <f>I79</f>
        <v>0</v>
      </c>
      <c r="J119" s="19">
        <f t="shared" ref="J119:AC119" ca="1" si="68">J79</f>
        <v>3148191.9245818057</v>
      </c>
      <c r="K119" s="19">
        <f t="shared" ca="1" si="68"/>
        <v>3395163.2577203773</v>
      </c>
      <c r="L119" s="19">
        <f t="shared" ca="1" si="68"/>
        <v>3657129.5383781469</v>
      </c>
      <c r="M119" s="19">
        <f t="shared" ca="1" si="68"/>
        <v>3934942.756961829</v>
      </c>
      <c r="N119" s="19">
        <f t="shared" ca="1" si="68"/>
        <v>4229502.2400707491</v>
      </c>
      <c r="O119" s="19">
        <f t="shared" ca="1" si="68"/>
        <v>1430646.1490031448</v>
      </c>
      <c r="P119" s="19">
        <f t="shared" ca="1" si="68"/>
        <v>1590833.2451841836</v>
      </c>
      <c r="Q119" s="19">
        <f t="shared" ca="1" si="68"/>
        <v>1761402.2993933726</v>
      </c>
      <c r="R119" s="19">
        <f t="shared" ca="1" si="68"/>
        <v>1942955.0732444855</v>
      </c>
      <c r="S119" s="19">
        <f t="shared" ca="1" si="68"/>
        <v>2136126.9889996997</v>
      </c>
      <c r="T119" s="19">
        <f t="shared" ca="1" si="68"/>
        <v>2341588.9897267548</v>
      </c>
      <c r="U119" s="19">
        <f t="shared" ca="1" si="68"/>
        <v>2560049.5018073427</v>
      </c>
      <c r="V119" s="19">
        <f t="shared" ca="1" si="68"/>
        <v>2792256.5054195728</v>
      </c>
      <c r="W119" s="19">
        <f t="shared" ca="1" si="68"/>
        <v>3038999.7189261569</v>
      </c>
      <c r="X119" s="19">
        <f t="shared" ca="1" si="68"/>
        <v>3301112.903425646</v>
      </c>
      <c r="Y119" s="19">
        <f t="shared" ca="1" si="68"/>
        <v>3579476.294067556</v>
      </c>
      <c r="Z119" s="19">
        <f t="shared" ca="1" si="68"/>
        <v>3875019.1650947104</v>
      </c>
      <c r="AA119" s="19">
        <f t="shared" ca="1" si="68"/>
        <v>4188722.5359583749</v>
      </c>
      <c r="AB119" s="19">
        <f t="shared" ca="1" si="68"/>
        <v>4521622.0262551019</v>
      </c>
      <c r="AC119" s="19">
        <f t="shared" ca="1" si="68"/>
        <v>4874810.8676596275</v>
      </c>
    </row>
    <row r="120" spans="2:29" x14ac:dyDescent="0.25">
      <c r="C120" t="s">
        <v>114</v>
      </c>
      <c r="E120" t="s">
        <v>26</v>
      </c>
      <c r="I120" s="19">
        <f>I84</f>
        <v>0</v>
      </c>
      <c r="J120" s="19">
        <f t="shared" ref="J120:AC120" ca="1" si="69">J84</f>
        <v>2519204.7311778446</v>
      </c>
      <c r="K120" s="19">
        <f t="shared" ca="1" si="69"/>
        <v>2534023.3314918508</v>
      </c>
      <c r="L120" s="19">
        <f t="shared" ca="1" si="69"/>
        <v>2548471.565608622</v>
      </c>
      <c r="M120" s="19">
        <f t="shared" ca="1" si="69"/>
        <v>2562506.4951144448</v>
      </c>
      <c r="N120" s="19">
        <f t="shared" ca="1" si="69"/>
        <v>2576082.3664812422</v>
      </c>
      <c r="O120" s="19">
        <f t="shared" ca="1" si="69"/>
        <v>1500261.5586454491</v>
      </c>
      <c r="P120" s="19">
        <f t="shared" ca="1" si="69"/>
        <v>1523779.8424183656</v>
      </c>
      <c r="Q120" s="19">
        <f t="shared" ca="1" si="69"/>
        <v>1547287.5550628924</v>
      </c>
      <c r="R120" s="19">
        <f t="shared" ca="1" si="69"/>
        <v>1570759.1235986911</v>
      </c>
      <c r="S120" s="19">
        <f t="shared" ca="1" si="69"/>
        <v>1594167.0661956305</v>
      </c>
      <c r="T120" s="19">
        <f t="shared" ca="1" si="69"/>
        <v>1617481.8774490803</v>
      </c>
      <c r="U120" s="19">
        <f t="shared" ca="1" si="69"/>
        <v>1640671.9071594789</v>
      </c>
      <c r="V120" s="19">
        <f t="shared" ca="1" si="69"/>
        <v>1663703.2322558165</v>
      </c>
      <c r="W120" s="19">
        <f t="shared" ca="1" si="69"/>
        <v>1686539.521482649</v>
      </c>
      <c r="X120" s="19">
        <f t="shared" ca="1" si="69"/>
        <v>1709141.8924492961</v>
      </c>
      <c r="Y120" s="19">
        <f t="shared" ca="1" si="69"/>
        <v>1731468.7606179214</v>
      </c>
      <c r="Z120" s="19">
        <f t="shared" ca="1" si="69"/>
        <v>1753475.6797836761</v>
      </c>
      <c r="AA120" s="19">
        <f t="shared" ca="1" si="69"/>
        <v>1775115.1735756211</v>
      </c>
      <c r="AB120" s="19">
        <f t="shared" ca="1" si="69"/>
        <v>1796336.5574811245</v>
      </c>
      <c r="AC120" s="19">
        <f t="shared" ca="1" si="69"/>
        <v>1817085.7508690781</v>
      </c>
    </row>
    <row r="121" spans="2:29" ht="15.75" thickBot="1" x14ac:dyDescent="0.3">
      <c r="C121" s="14" t="s">
        <v>115</v>
      </c>
      <c r="D121" s="14"/>
      <c r="E121" s="14" t="s">
        <v>26</v>
      </c>
      <c r="F121" s="14"/>
      <c r="G121" s="14"/>
      <c r="H121" s="14"/>
      <c r="I121" s="21">
        <f ca="1">I114+I116+I117-I118-I119-I120</f>
        <v>0</v>
      </c>
      <c r="J121" s="21">
        <f ca="1">J114+J116+J117-J118-J119-J120</f>
        <v>9.5926225185394287E-8</v>
      </c>
      <c r="K121" s="21">
        <f t="shared" ref="K121:AC121" ca="1" si="70">K114+K116+K117-K118-K119-K120</f>
        <v>1.150183379650116E-7</v>
      </c>
      <c r="L121" s="21">
        <f t="shared" ca="1" si="70"/>
        <v>1.3690441846847534E-7</v>
      </c>
      <c r="M121" s="21">
        <f t="shared" ca="1" si="70"/>
        <v>1.6391277313232422E-7</v>
      </c>
      <c r="N121" s="21">
        <f t="shared" ca="1" si="70"/>
        <v>1.9790604710578918E-7</v>
      </c>
      <c r="O121" s="21">
        <f t="shared" ca="1" si="70"/>
        <v>2.3329630494117737E-7</v>
      </c>
      <c r="P121" s="21">
        <f t="shared" ca="1" si="70"/>
        <v>2.7893111109733582E-7</v>
      </c>
      <c r="Q121" s="21">
        <f t="shared" ca="1" si="70"/>
        <v>3.3341348171234131E-7</v>
      </c>
      <c r="R121" s="21">
        <f t="shared" ca="1" si="70"/>
        <v>3.986060619354248E-7</v>
      </c>
      <c r="S121" s="21">
        <f t="shared" ca="1" si="70"/>
        <v>4.76837158203125E-7</v>
      </c>
      <c r="T121" s="21">
        <f t="shared" ca="1" si="70"/>
        <v>5.6903809309005737E-7</v>
      </c>
      <c r="U121" s="21">
        <f t="shared" ca="1" si="70"/>
        <v>6.8079680204391479E-7</v>
      </c>
      <c r="V121" s="21">
        <f t="shared" ca="1" si="70"/>
        <v>8.1211328506469727E-7</v>
      </c>
      <c r="W121" s="21">
        <f t="shared" ca="1" si="70"/>
        <v>9.7160227596759796E-7</v>
      </c>
      <c r="X121" s="21">
        <f t="shared" ca="1" si="70"/>
        <v>1.1604279279708862E-6</v>
      </c>
      <c r="Y121" s="21">
        <f t="shared" ca="1" si="70"/>
        <v>1.3855751603841782E-6</v>
      </c>
      <c r="Z121" s="21">
        <f t="shared" ca="1" si="70"/>
        <v>1.6551930457353592E-6</v>
      </c>
      <c r="AA121" s="21">
        <f t="shared" ca="1" si="70"/>
        <v>1.9771978259086609E-6</v>
      </c>
      <c r="AB121" s="21">
        <f t="shared" ca="1" si="70"/>
        <v>2.3613683879375458E-6</v>
      </c>
      <c r="AC121" s="21">
        <f t="shared" ca="1" si="70"/>
        <v>2.8223730623722076E-6</v>
      </c>
    </row>
    <row r="123" spans="2:29" s="28" customFormat="1" ht="20.25" thickBot="1" x14ac:dyDescent="0.35">
      <c r="B123" s="28" t="s">
        <v>116</v>
      </c>
    </row>
    <row r="124" spans="2:29" ht="15.75" thickTop="1" x14ac:dyDescent="0.25">
      <c r="C124" t="s">
        <v>117</v>
      </c>
    </row>
    <row r="125" spans="2:29" ht="15.75" thickBot="1" x14ac:dyDescent="0.3">
      <c r="D125" s="14" t="s">
        <v>118</v>
      </c>
      <c r="E125" s="14" t="s">
        <v>26</v>
      </c>
      <c r="F125" s="14"/>
      <c r="G125" s="14"/>
      <c r="H125" s="14"/>
      <c r="I125" s="15">
        <f>I48</f>
        <v>100000000</v>
      </c>
      <c r="J125" s="15">
        <f t="shared" ref="J125:AC125" si="71">J48</f>
        <v>80000000</v>
      </c>
      <c r="K125" s="15">
        <f t="shared" si="71"/>
        <v>60000000</v>
      </c>
      <c r="L125" s="15">
        <f t="shared" si="71"/>
        <v>40000000</v>
      </c>
      <c r="M125" s="15">
        <f t="shared" si="71"/>
        <v>20000000</v>
      </c>
      <c r="N125" s="15">
        <f t="shared" si="71"/>
        <v>0</v>
      </c>
      <c r="O125" s="15">
        <f t="shared" si="71"/>
        <v>0</v>
      </c>
      <c r="P125" s="15">
        <f t="shared" si="71"/>
        <v>0</v>
      </c>
      <c r="Q125" s="15">
        <f t="shared" si="71"/>
        <v>0</v>
      </c>
      <c r="R125" s="15">
        <f t="shared" si="71"/>
        <v>0</v>
      </c>
      <c r="S125" s="15">
        <f t="shared" si="71"/>
        <v>0</v>
      </c>
      <c r="T125" s="15">
        <f t="shared" si="71"/>
        <v>0</v>
      </c>
      <c r="U125" s="15">
        <f t="shared" si="71"/>
        <v>0</v>
      </c>
      <c r="V125" s="15">
        <f t="shared" si="71"/>
        <v>0</v>
      </c>
      <c r="W125" s="15">
        <f t="shared" si="71"/>
        <v>0</v>
      </c>
      <c r="X125" s="15">
        <f t="shared" si="71"/>
        <v>0</v>
      </c>
      <c r="Y125" s="15">
        <f t="shared" si="71"/>
        <v>0</v>
      </c>
      <c r="Z125" s="15">
        <f t="shared" si="71"/>
        <v>0</v>
      </c>
      <c r="AA125" s="15">
        <f t="shared" si="71"/>
        <v>0</v>
      </c>
      <c r="AB125" s="15">
        <f t="shared" si="71"/>
        <v>0</v>
      </c>
      <c r="AC125" s="15">
        <f t="shared" si="71"/>
        <v>0</v>
      </c>
    </row>
    <row r="127" spans="2:29" x14ac:dyDescent="0.25">
      <c r="C127" t="s">
        <v>119</v>
      </c>
    </row>
    <row r="128" spans="2:29" x14ac:dyDescent="0.25">
      <c r="D128" t="s">
        <v>120</v>
      </c>
      <c r="E128" t="s">
        <v>26</v>
      </c>
      <c r="I128" s="19">
        <f ca="1">I80</f>
        <v>62300551.981313579</v>
      </c>
      <c r="J128" s="19">
        <f t="shared" ref="J128:AC128" ca="1" si="72">J80</f>
        <v>59152360.05672624</v>
      </c>
      <c r="K128" s="19">
        <f t="shared" ca="1" si="72"/>
        <v>55757196.79899925</v>
      </c>
      <c r="L128" s="19">
        <f t="shared" ca="1" si="72"/>
        <v>52100067.26061321</v>
      </c>
      <c r="M128" s="19">
        <f t="shared" ca="1" si="72"/>
        <v>48165124.503641918</v>
      </c>
      <c r="N128" s="19">
        <f t="shared" ca="1" si="72"/>
        <v>43935622.263559908</v>
      </c>
      <c r="O128" s="19">
        <f t="shared" ca="1" si="72"/>
        <v>42504976.114543259</v>
      </c>
      <c r="P128" s="19">
        <f t="shared" ca="1" si="72"/>
        <v>40914142.869342975</v>
      </c>
      <c r="Q128" s="19">
        <f t="shared" ca="1" si="72"/>
        <v>39152740.569930367</v>
      </c>
      <c r="R128" s="19">
        <f t="shared" ca="1" si="72"/>
        <v>37209785.496662878</v>
      </c>
      <c r="S128" s="19">
        <f t="shared" ca="1" si="72"/>
        <v>35073658.507635713</v>
      </c>
      <c r="T128" s="19">
        <f t="shared" ca="1" si="72"/>
        <v>32732069.517876077</v>
      </c>
      <c r="U128" s="19">
        <f t="shared" ca="1" si="72"/>
        <v>30172020.016029477</v>
      </c>
      <c r="V128" s="19">
        <f t="shared" ca="1" si="72"/>
        <v>27379763.510563023</v>
      </c>
      <c r="W128" s="19">
        <f t="shared" ca="1" si="72"/>
        <v>24340763.791580819</v>
      </c>
      <c r="X128" s="19">
        <f t="shared" ca="1" si="72"/>
        <v>21039650.888088226</v>
      </c>
      <c r="Y128" s="19">
        <f t="shared" ca="1" si="72"/>
        <v>17460174.59394066</v>
      </c>
      <c r="Z128" s="19">
        <f t="shared" ca="1" si="72"/>
        <v>13585155.428750359</v>
      </c>
      <c r="AA128" s="19">
        <f t="shared" ca="1" si="72"/>
        <v>9396432.89267781</v>
      </c>
      <c r="AB128" s="19">
        <f t="shared" ca="1" si="72"/>
        <v>4874810.8662863495</v>
      </c>
      <c r="AC128" s="19">
        <f t="shared" ca="1" si="72"/>
        <v>-1.536170020699501E-3</v>
      </c>
    </row>
    <row r="129" spans="4:29" x14ac:dyDescent="0.25">
      <c r="D129" t="s">
        <v>121</v>
      </c>
      <c r="E129" t="s">
        <v>26</v>
      </c>
      <c r="I129" s="19">
        <f>I108-I120+H129</f>
        <v>0</v>
      </c>
      <c r="J129" s="19">
        <f t="shared" ref="J129:AC129" ca="1" si="73">J108-J120+I129</f>
        <v>-16851808.075418096</v>
      </c>
      <c r="K129" s="19">
        <f t="shared" ca="1" si="73"/>
        <v>-33456644.8176976</v>
      </c>
      <c r="L129" s="19">
        <f t="shared" ca="1" si="73"/>
        <v>-49799515.279319316</v>
      </c>
      <c r="M129" s="19">
        <f t="shared" ca="1" si="73"/>
        <v>-65864572.522357322</v>
      </c>
      <c r="N129" s="19">
        <f t="shared" ca="1" si="73"/>
        <v>-81635070.282286376</v>
      </c>
      <c r="O129" s="19">
        <f t="shared" ca="1" si="73"/>
        <v>-80204424.133283004</v>
      </c>
      <c r="P129" s="19">
        <f t="shared" ca="1" si="73"/>
        <v>-78613590.888098538</v>
      </c>
      <c r="Q129" s="19">
        <f t="shared" ca="1" si="73"/>
        <v>-76852188.588704824</v>
      </c>
      <c r="R129" s="19">
        <f t="shared" ca="1" si="73"/>
        <v>-74909233.51545994</v>
      </c>
      <c r="S129" s="19">
        <f t="shared" ca="1" si="73"/>
        <v>-72773106.526459768</v>
      </c>
      <c r="T129" s="19">
        <f t="shared" ca="1" si="73"/>
        <v>-70431517.53673245</v>
      </c>
      <c r="U129" s="19">
        <f t="shared" ca="1" si="73"/>
        <v>-67871468.034924433</v>
      </c>
      <c r="V129" s="19">
        <f t="shared" ca="1" si="73"/>
        <v>-65079211.529504046</v>
      </c>
      <c r="W129" s="19">
        <f t="shared" ca="1" si="73"/>
        <v>-62040211.810576916</v>
      </c>
      <c r="X129" s="19">
        <f t="shared" ca="1" si="73"/>
        <v>-58739098.907150112</v>
      </c>
      <c r="Y129" s="19">
        <f t="shared" ca="1" si="73"/>
        <v>-55159622.613081172</v>
      </c>
      <c r="Z129" s="19">
        <f t="shared" ca="1" si="73"/>
        <v>-51284603.447984807</v>
      </c>
      <c r="AA129" s="19">
        <f t="shared" ca="1" si="73"/>
        <v>-47095880.912024453</v>
      </c>
      <c r="AB129" s="19">
        <f t="shared" ca="1" si="73"/>
        <v>-42574258.88576699</v>
      </c>
      <c r="AC129" s="19">
        <f t="shared" ca="1" si="73"/>
        <v>-37699448.018104538</v>
      </c>
    </row>
    <row r="130" spans="4:29" x14ac:dyDescent="0.25">
      <c r="D130" t="s">
        <v>122</v>
      </c>
      <c r="E130" t="s">
        <v>26</v>
      </c>
      <c r="I130" s="19">
        <f ca="1">I117</f>
        <v>37699448.018686421</v>
      </c>
      <c r="J130" s="19">
        <f ca="1">I130</f>
        <v>37699448.018686421</v>
      </c>
      <c r="K130" s="19">
        <f t="shared" ref="K130:AC130" ca="1" si="74">J130</f>
        <v>37699448.018686421</v>
      </c>
      <c r="L130" s="19">
        <f t="shared" ca="1" si="74"/>
        <v>37699448.018686421</v>
      </c>
      <c r="M130" s="19">
        <f t="shared" ca="1" si="74"/>
        <v>37699448.018686421</v>
      </c>
      <c r="N130" s="19">
        <f t="shared" ca="1" si="74"/>
        <v>37699448.018686421</v>
      </c>
      <c r="O130" s="19">
        <f t="shared" ca="1" si="74"/>
        <v>37699448.018686421</v>
      </c>
      <c r="P130" s="19">
        <f t="shared" ca="1" si="74"/>
        <v>37699448.018686421</v>
      </c>
      <c r="Q130" s="19">
        <f t="shared" ca="1" si="74"/>
        <v>37699448.018686421</v>
      </c>
      <c r="R130" s="19">
        <f t="shared" ca="1" si="74"/>
        <v>37699448.018686421</v>
      </c>
      <c r="S130" s="19">
        <f t="shared" ca="1" si="74"/>
        <v>37699448.018686421</v>
      </c>
      <c r="T130" s="19">
        <f t="shared" ca="1" si="74"/>
        <v>37699448.018686421</v>
      </c>
      <c r="U130" s="19">
        <f t="shared" ca="1" si="74"/>
        <v>37699448.018686421</v>
      </c>
      <c r="V130" s="19">
        <f t="shared" ca="1" si="74"/>
        <v>37699448.018686421</v>
      </c>
      <c r="W130" s="19">
        <f t="shared" ca="1" si="74"/>
        <v>37699448.018686421</v>
      </c>
      <c r="X130" s="19">
        <f t="shared" ca="1" si="74"/>
        <v>37699448.018686421</v>
      </c>
      <c r="Y130" s="19">
        <f t="shared" ca="1" si="74"/>
        <v>37699448.018686421</v>
      </c>
      <c r="Z130" s="19">
        <f t="shared" ca="1" si="74"/>
        <v>37699448.018686421</v>
      </c>
      <c r="AA130" s="19">
        <f t="shared" ca="1" si="74"/>
        <v>37699448.018686421</v>
      </c>
      <c r="AB130" s="19">
        <f t="shared" ca="1" si="74"/>
        <v>37699448.018686421</v>
      </c>
      <c r="AC130" s="19">
        <f t="shared" ca="1" si="74"/>
        <v>37699448.018686421</v>
      </c>
    </row>
    <row r="131" spans="4:29" ht="15.75" thickBot="1" x14ac:dyDescent="0.3">
      <c r="D131" s="14" t="s">
        <v>123</v>
      </c>
      <c r="E131" s="14" t="s">
        <v>26</v>
      </c>
      <c r="F131" s="14"/>
      <c r="G131" s="14"/>
      <c r="H131" s="14"/>
      <c r="I131" s="21">
        <f ca="1">I128+I129+I130</f>
        <v>100000000</v>
      </c>
      <c r="J131" s="21">
        <f t="shared" ref="J131:AC131" ca="1" si="75">J128+J129+J130</f>
        <v>79999999.999994576</v>
      </c>
      <c r="K131" s="21">
        <f t="shared" ca="1" si="75"/>
        <v>59999999.999988072</v>
      </c>
      <c r="L131" s="21">
        <f t="shared" ca="1" si="75"/>
        <v>39999999.999980316</v>
      </c>
      <c r="M131" s="21">
        <f t="shared" ca="1" si="75"/>
        <v>19999999.999971017</v>
      </c>
      <c r="N131" s="21">
        <f t="shared" ca="1" si="75"/>
        <v>-4.0046870708465576E-5</v>
      </c>
      <c r="O131" s="21">
        <f t="shared" ca="1" si="75"/>
        <v>-5.3323805332183838E-5</v>
      </c>
      <c r="P131" s="21">
        <f t="shared" ca="1" si="75"/>
        <v>-6.9141387939453125E-5</v>
      </c>
      <c r="Q131" s="21">
        <f t="shared" ca="1" si="75"/>
        <v>-8.8036060333251953E-5</v>
      </c>
      <c r="R131" s="21">
        <f t="shared" ca="1" si="75"/>
        <v>-1.1064112186431885E-4</v>
      </c>
      <c r="S131" s="21">
        <f t="shared" ca="1" si="75"/>
        <v>-1.3763457536697388E-4</v>
      </c>
      <c r="T131" s="21">
        <f t="shared" ca="1" si="75"/>
        <v>-1.6995519399642944E-4</v>
      </c>
      <c r="U131" s="21">
        <f t="shared" ca="1" si="75"/>
        <v>-2.0853430032730103E-4</v>
      </c>
      <c r="V131" s="21">
        <f t="shared" ca="1" si="75"/>
        <v>-2.5460124015808105E-4</v>
      </c>
      <c r="W131" s="21">
        <f t="shared" ca="1" si="75"/>
        <v>-3.0967593193054199E-4</v>
      </c>
      <c r="X131" s="21">
        <f t="shared" ca="1" si="75"/>
        <v>-3.7546455860137939E-4</v>
      </c>
      <c r="Y131" s="21">
        <f t="shared" ca="1" si="75"/>
        <v>-4.5409053564071655E-4</v>
      </c>
      <c r="Z131" s="21">
        <f t="shared" ca="1" si="75"/>
        <v>-5.4802745580673218E-4</v>
      </c>
      <c r="AA131" s="21">
        <f t="shared" ca="1" si="75"/>
        <v>-6.6021829843521118E-4</v>
      </c>
      <c r="AB131" s="21">
        <f t="shared" ca="1" si="75"/>
        <v>-7.9421699047088623E-4</v>
      </c>
      <c r="AC131" s="21">
        <f t="shared" ca="1" si="75"/>
        <v>-9.5428526401519775E-4</v>
      </c>
    </row>
    <row r="133" spans="4:29" x14ac:dyDescent="0.25">
      <c r="D133" t="s">
        <v>126</v>
      </c>
      <c r="E133" t="s">
        <v>26</v>
      </c>
      <c r="G133" s="12">
        <f ca="1">SUM(I133:AC133)</f>
        <v>5.9648528695106506E-3</v>
      </c>
      <c r="I133" s="12">
        <f t="shared" ref="I133:AB133" ca="1" si="76">I125-I131</f>
        <v>0</v>
      </c>
      <c r="J133" s="12">
        <f t="shared" ca="1" si="76"/>
        <v>5.4240226745605469E-6</v>
      </c>
      <c r="K133" s="12">
        <f t="shared" ca="1" si="76"/>
        <v>1.1928379535675049E-5</v>
      </c>
      <c r="L133" s="12">
        <f t="shared" ca="1" si="76"/>
        <v>1.9684433937072754E-5</v>
      </c>
      <c r="M133" s="12">
        <f t="shared" ca="1" si="76"/>
        <v>2.8982758522033691E-5</v>
      </c>
      <c r="N133" s="12">
        <f t="shared" ca="1" si="76"/>
        <v>4.0046870708465576E-5</v>
      </c>
      <c r="O133" s="12">
        <f t="shared" ca="1" si="76"/>
        <v>5.3323805332183838E-5</v>
      </c>
      <c r="P133" s="12">
        <f t="shared" ca="1" si="76"/>
        <v>6.9141387939453125E-5</v>
      </c>
      <c r="Q133" s="12">
        <f t="shared" ca="1" si="76"/>
        <v>8.8036060333251953E-5</v>
      </c>
      <c r="R133" s="12">
        <f t="shared" ca="1" si="76"/>
        <v>1.1064112186431885E-4</v>
      </c>
      <c r="S133" s="12">
        <f t="shared" ca="1" si="76"/>
        <v>1.3763457536697388E-4</v>
      </c>
      <c r="T133" s="12">
        <f t="shared" ca="1" si="76"/>
        <v>1.6995519399642944E-4</v>
      </c>
      <c r="U133" s="12">
        <f t="shared" ca="1" si="76"/>
        <v>2.0853430032730103E-4</v>
      </c>
      <c r="V133" s="12">
        <f t="shared" ca="1" si="76"/>
        <v>2.5460124015808105E-4</v>
      </c>
      <c r="W133" s="12">
        <f t="shared" ca="1" si="76"/>
        <v>3.0967593193054199E-4</v>
      </c>
      <c r="X133" s="12">
        <f t="shared" ca="1" si="76"/>
        <v>3.7546455860137939E-4</v>
      </c>
      <c r="Y133" s="12">
        <f t="shared" ca="1" si="76"/>
        <v>4.5409053564071655E-4</v>
      </c>
      <c r="Z133" s="12">
        <f t="shared" ca="1" si="76"/>
        <v>5.4802745580673218E-4</v>
      </c>
      <c r="AA133" s="12">
        <f t="shared" ca="1" si="76"/>
        <v>6.6021829843521118E-4</v>
      </c>
      <c r="AB133" s="12">
        <f t="shared" ca="1" si="76"/>
        <v>7.9421699047088623E-4</v>
      </c>
      <c r="AC133" s="12">
        <f ca="1">AC125-AC131</f>
        <v>9.5428526401519775E-4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3" name="Spinner 3">
              <controlPr defaultSize="0" autoPict="0">
                <anchor moveWithCells="1" sizeWithCells="1">
                  <from>
                    <xdr:col>3</xdr:col>
                    <xdr:colOff>676275</xdr:colOff>
                    <xdr:row>0</xdr:row>
                    <xdr:rowOff>19050</xdr:rowOff>
                  </from>
                  <to>
                    <xdr:col>3</xdr:col>
                    <xdr:colOff>971550</xdr:colOff>
                    <xdr:row>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sheet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yan chung</dc:creator>
  <cp:lastModifiedBy>wai yan chung</cp:lastModifiedBy>
  <dcterms:created xsi:type="dcterms:W3CDTF">2015-06-05T18:17:20Z</dcterms:created>
  <dcterms:modified xsi:type="dcterms:W3CDTF">2025-04-27T18:34:51Z</dcterms:modified>
</cp:coreProperties>
</file>