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PA\PA &amp; SVP\docs\Support\"/>
    </mc:Choice>
  </mc:AlternateContent>
  <bookViews>
    <workbookView xWindow="0" yWindow="0" windowWidth="10935" windowHeight="3465" activeTab="2"/>
  </bookViews>
  <sheets>
    <sheet name="更新履歴" sheetId="11" r:id="rId1"/>
    <sheet name="CR_input(OPEN,DevApproval)" sheetId="6" r:id="rId2"/>
    <sheet name="CR_input(Deployment Approval)" sheetId="9" r:id="rId3"/>
    <sheet name="CR_input(Closure Approval)" sheetId="10" r:id="rId4"/>
    <sheet name="master" sheetId="7" r:id="rId5"/>
    <sheet name="master2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8" i="9" l="1"/>
  <c r="W62" i="6"/>
  <c r="C122" i="6" l="1"/>
  <c r="C121" i="6"/>
  <c r="C94" i="6"/>
  <c r="C93" i="6"/>
  <c r="F157" i="6" l="1"/>
  <c r="F162" i="6" l="1"/>
  <c r="W24" i="6" l="1"/>
  <c r="W25" i="6"/>
  <c r="C99" i="9" l="1"/>
  <c r="C88" i="9"/>
  <c r="C87" i="9"/>
  <c r="C76" i="9"/>
  <c r="C75" i="9"/>
  <c r="C63" i="9"/>
  <c r="C64" i="9"/>
  <c r="C52" i="9"/>
  <c r="C51" i="9"/>
  <c r="X70" i="6"/>
  <c r="C127" i="6"/>
  <c r="C113" i="6"/>
  <c r="C99" i="6"/>
  <c r="C85" i="6"/>
  <c r="B167" i="6" l="1"/>
  <c r="E125" i="6"/>
  <c r="E111" i="6"/>
  <c r="E97" i="6"/>
  <c r="E83" i="6"/>
  <c r="E69" i="6"/>
  <c r="W61" i="6" l="1"/>
  <c r="B48" i="6"/>
  <c r="G157" i="6" l="1"/>
  <c r="G156" i="6"/>
  <c r="F96" i="9"/>
  <c r="F95" i="9"/>
  <c r="F84" i="9"/>
  <c r="F83" i="9"/>
  <c r="F60" i="9"/>
  <c r="F59" i="9"/>
  <c r="F48" i="9"/>
  <c r="F47" i="9"/>
  <c r="F69" i="10" l="1"/>
  <c r="F65" i="10" l="1"/>
  <c r="F64" i="10"/>
  <c r="E38" i="10" l="1"/>
  <c r="B38" i="10"/>
  <c r="F38" i="10" s="1"/>
  <c r="E31" i="10"/>
  <c r="E30" i="10"/>
  <c r="E29" i="10"/>
  <c r="D31" i="10"/>
  <c r="D30" i="10"/>
  <c r="D29" i="10"/>
  <c r="C31" i="10"/>
  <c r="C30" i="10"/>
  <c r="C29" i="10"/>
  <c r="B31" i="10"/>
  <c r="F31" i="10" s="1"/>
  <c r="B30" i="10"/>
  <c r="F30" i="10" s="1"/>
  <c r="B29" i="10"/>
  <c r="F29" i="10" s="1"/>
  <c r="C60" i="10"/>
  <c r="C58" i="10"/>
  <c r="X35" i="10" s="1"/>
  <c r="C39" i="10" l="1"/>
  <c r="X40" i="10"/>
  <c r="C38" i="10"/>
  <c r="X39" i="10"/>
  <c r="E39" i="10" s="1"/>
  <c r="X26" i="10"/>
  <c r="X36" i="10"/>
  <c r="X27" i="10"/>
  <c r="X37" i="10"/>
  <c r="X28" i="10"/>
  <c r="B133" i="9"/>
  <c r="C36" i="9"/>
  <c r="B36" i="9"/>
  <c r="C35" i="9"/>
  <c r="B35" i="9"/>
  <c r="E36" i="9"/>
  <c r="D36" i="9"/>
  <c r="E35" i="9"/>
  <c r="W38" i="10" l="1"/>
  <c r="W29" i="10"/>
  <c r="W31" i="10"/>
  <c r="W30" i="10"/>
  <c r="X32" i="6"/>
  <c r="X68" i="6"/>
  <c r="W33" i="10" l="1"/>
  <c r="F67" i="10" s="1"/>
  <c r="C91" i="9"/>
  <c r="C79" i="9"/>
  <c r="C67" i="9"/>
  <c r="D96" i="9"/>
  <c r="D95" i="9"/>
  <c r="D84" i="9"/>
  <c r="D83" i="9"/>
  <c r="D60" i="9"/>
  <c r="D59" i="9"/>
  <c r="C143" i="9" l="1"/>
  <c r="X125" i="9" s="1"/>
  <c r="C145" i="9"/>
  <c r="D48" i="9"/>
  <c r="D47" i="9"/>
  <c r="X127" i="9" l="1"/>
  <c r="X126" i="9"/>
  <c r="X118" i="9"/>
  <c r="X117" i="9"/>
  <c r="X116" i="9"/>
  <c r="X42" i="9"/>
  <c r="X104" i="9"/>
  <c r="W104" i="9" s="1"/>
  <c r="X103" i="9"/>
  <c r="W103" i="9" s="1"/>
  <c r="X46" i="9"/>
  <c r="X45" i="9"/>
  <c r="X44" i="9"/>
  <c r="C55" i="9"/>
  <c r="W121" i="9" l="1"/>
  <c r="W128" i="9"/>
  <c r="W119" i="9"/>
  <c r="W120" i="9"/>
  <c r="C43" i="9"/>
  <c r="D37" i="9"/>
  <c r="E37" i="9"/>
  <c r="C37" i="9"/>
  <c r="C30" i="9"/>
  <c r="C31" i="9"/>
  <c r="C32" i="9"/>
  <c r="C33" i="9"/>
  <c r="C34" i="9"/>
  <c r="C29" i="9"/>
  <c r="B37" i="9"/>
  <c r="B34" i="9"/>
  <c r="B33" i="9"/>
  <c r="B32" i="9"/>
  <c r="B31" i="9"/>
  <c r="B30" i="9"/>
  <c r="F30" i="9" s="1"/>
  <c r="B29" i="9"/>
  <c r="F20" i="9"/>
  <c r="F19" i="9"/>
  <c r="F37" i="9" l="1"/>
  <c r="W37" i="9"/>
  <c r="W122" i="9"/>
  <c r="F151" i="9" s="1"/>
  <c r="F12" i="9"/>
  <c r="F12" i="10" s="1"/>
  <c r="F13" i="9"/>
  <c r="F13" i="10" s="1"/>
  <c r="F14" i="9"/>
  <c r="F14" i="10" s="1"/>
  <c r="F15" i="9"/>
  <c r="F15" i="10" s="1"/>
  <c r="F11" i="9"/>
  <c r="F11" i="10" s="1"/>
  <c r="D7" i="9"/>
  <c r="D7" i="10" s="1"/>
  <c r="D5" i="9"/>
  <c r="D5" i="10" s="1"/>
  <c r="W100" i="9"/>
  <c r="X43" i="9"/>
  <c r="W36" i="9" s="1"/>
  <c r="X38" i="9"/>
  <c r="B25" i="9"/>
  <c r="X19" i="9"/>
  <c r="X38" i="6"/>
  <c r="W38" i="6" s="1"/>
  <c r="X37" i="6"/>
  <c r="W37" i="6" s="1"/>
  <c r="B173" i="6"/>
  <c r="X19" i="6"/>
  <c r="B49" i="6"/>
  <c r="AA32" i="6"/>
  <c r="W32" i="6" s="1"/>
  <c r="X71" i="6"/>
  <c r="W35" i="9" l="1"/>
  <c r="W51" i="9"/>
  <c r="W64" i="9"/>
  <c r="W88" i="9"/>
  <c r="W75" i="9"/>
  <c r="W99" i="9"/>
  <c r="W76" i="9"/>
  <c r="W63" i="9"/>
  <c r="W87" i="9"/>
  <c r="W52" i="9"/>
  <c r="W135" i="6"/>
  <c r="W122" i="6"/>
  <c r="W121" i="6"/>
  <c r="W108" i="6"/>
  <c r="W107" i="6"/>
  <c r="W94" i="6"/>
  <c r="W93" i="6"/>
  <c r="W80" i="6"/>
  <c r="W79" i="6"/>
  <c r="F156" i="6"/>
  <c r="X31" i="6"/>
  <c r="W31" i="6" s="1"/>
  <c r="X29" i="6"/>
  <c r="X42" i="6"/>
  <c r="W42" i="6" s="1"/>
  <c r="X41" i="6"/>
  <c r="W41" i="6" s="1"/>
  <c r="X40" i="6"/>
  <c r="W40" i="6" s="1"/>
  <c r="X39" i="6"/>
  <c r="W39" i="6" s="1"/>
  <c r="X36" i="6"/>
  <c r="W36" i="6" s="1"/>
  <c r="X35" i="6"/>
  <c r="W35" i="6" s="1"/>
  <c r="X34" i="6"/>
  <c r="W34" i="6" s="1"/>
  <c r="X33" i="6"/>
  <c r="W33" i="6" s="1"/>
  <c r="X30" i="6"/>
  <c r="X62" i="6"/>
  <c r="X72" i="6"/>
  <c r="X73" i="6"/>
  <c r="X69" i="6"/>
  <c r="W136" i="6"/>
  <c r="C71" i="6"/>
  <c r="E132" i="6"/>
  <c r="E96" i="9" s="1"/>
  <c r="E131" i="6"/>
  <c r="E95" i="9" s="1"/>
  <c r="C132" i="6"/>
  <c r="C96" i="9" s="1"/>
  <c r="C131" i="6"/>
  <c r="C95" i="9" s="1"/>
  <c r="C118" i="6"/>
  <c r="C84" i="9" s="1"/>
  <c r="C117" i="6"/>
  <c r="C83" i="9" s="1"/>
  <c r="E118" i="6"/>
  <c r="E84" i="9" s="1"/>
  <c r="E117" i="6"/>
  <c r="E83" i="9" s="1"/>
  <c r="E104" i="6"/>
  <c r="E72" i="9" s="1"/>
  <c r="E103" i="6"/>
  <c r="E71" i="9" s="1"/>
  <c r="C71" i="9"/>
  <c r="E90" i="6"/>
  <c r="E60" i="9" s="1"/>
  <c r="C90" i="6"/>
  <c r="C60" i="9" s="1"/>
  <c r="E89" i="6"/>
  <c r="E59" i="9" s="1"/>
  <c r="C89" i="6"/>
  <c r="C59" i="9" s="1"/>
  <c r="E48" i="9"/>
  <c r="E47" i="9"/>
  <c r="C76" i="6"/>
  <c r="C48" i="9" s="1"/>
  <c r="C75" i="6"/>
  <c r="C47" i="9" s="1"/>
  <c r="W60" i="6" l="1"/>
  <c r="W58" i="6"/>
  <c r="W55" i="6"/>
  <c r="W53" i="6"/>
  <c r="F154" i="6"/>
  <c r="W83" i="9"/>
  <c r="W71" i="9"/>
  <c r="W84" i="9"/>
  <c r="W47" i="9"/>
  <c r="W59" i="9"/>
  <c r="W95" i="9"/>
  <c r="W48" i="9"/>
  <c r="W72" i="9"/>
  <c r="W96" i="9"/>
  <c r="W60" i="9"/>
  <c r="W76" i="6"/>
  <c r="W117" i="6"/>
  <c r="W89" i="6"/>
  <c r="W59" i="6"/>
  <c r="W131" i="6"/>
  <c r="W103" i="6"/>
  <c r="W75" i="6"/>
  <c r="W118" i="6"/>
  <c r="W132" i="6"/>
  <c r="W104" i="6"/>
  <c r="W90" i="6"/>
  <c r="D34" i="9"/>
  <c r="D57" i="6"/>
  <c r="D33" i="9" s="1"/>
  <c r="D32" i="9"/>
  <c r="D31" i="9"/>
  <c r="W31" i="9" s="1"/>
  <c r="D30" i="9"/>
  <c r="D29" i="9"/>
  <c r="W29" i="9" s="1"/>
  <c r="W73" i="9" l="1"/>
  <c r="W67" i="9" s="1"/>
  <c r="W49" i="9"/>
  <c r="W43" i="9" s="1"/>
  <c r="W61" i="9"/>
  <c r="W55" i="9" s="1"/>
  <c r="W97" i="9"/>
  <c r="W91" i="9" s="1"/>
  <c r="W85" i="9"/>
  <c r="W79" i="9" s="1"/>
  <c r="W133" i="6"/>
  <c r="W125" i="6" s="1"/>
  <c r="W77" i="6"/>
  <c r="W69" i="6" s="1"/>
  <c r="W91" i="6"/>
  <c r="W83" i="6" s="1"/>
  <c r="W105" i="6"/>
  <c r="W97" i="6" s="1"/>
  <c r="W119" i="6"/>
  <c r="W111" i="6" s="1"/>
  <c r="W34" i="9"/>
  <c r="W57" i="6"/>
  <c r="E56" i="6"/>
  <c r="E32" i="9" s="1"/>
  <c r="W32" i="9" s="1"/>
  <c r="E55" i="6"/>
  <c r="E54" i="6"/>
  <c r="E30" i="9" s="1"/>
  <c r="W30" i="9" s="1"/>
  <c r="E53" i="6"/>
  <c r="E29" i="9" s="1"/>
  <c r="F159" i="6" l="1"/>
  <c r="W56" i="6"/>
  <c r="W54" i="6"/>
  <c r="F150" i="9"/>
  <c r="E33" i="9"/>
  <c r="W33" i="9" s="1"/>
  <c r="F155" i="6"/>
  <c r="F153" i="6"/>
  <c r="F158" i="6" l="1"/>
  <c r="F149" i="9"/>
</calcChain>
</file>

<file path=xl/comments1.xml><?xml version="1.0" encoding="utf-8"?>
<comments xmlns="http://schemas.openxmlformats.org/spreadsheetml/2006/main">
  <authors>
    <author>Mika Yamanaka - Network</author>
  </authors>
  <commentList>
    <comment ref="D11" authorId="0" shapeId="0">
      <text>
        <r>
          <rPr>
            <sz val="9"/>
            <color indexed="81"/>
            <rFont val="MS P ゴシック"/>
            <family val="3"/>
            <charset val="128"/>
          </rPr>
          <t>T2 Support
Projectの場合はPM</t>
        </r>
      </text>
    </comment>
    <comment ref="D12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T3 Support(Vendor)
</t>
        </r>
      </text>
    </comment>
    <comment ref="E12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T3 Support(Vendor)
</t>
        </r>
      </text>
    </comment>
    <comment ref="D13" authorId="0" shapeId="0">
      <text>
        <r>
          <rPr>
            <sz val="9"/>
            <color indexed="81"/>
            <rFont val="MS P ゴシック"/>
            <family val="3"/>
            <charset val="128"/>
          </rPr>
          <t>Data Domain/T2 Support</t>
        </r>
      </text>
    </comment>
    <comment ref="E13" authorId="0" shapeId="0">
      <text>
        <r>
          <rPr>
            <sz val="9"/>
            <color indexed="81"/>
            <rFont val="MS P ゴシック"/>
            <family val="3"/>
            <charset val="128"/>
          </rPr>
          <t>Data Domain/T2 Support</t>
        </r>
      </text>
    </comment>
  </commentList>
</comments>
</file>

<file path=xl/comments2.xml><?xml version="1.0" encoding="utf-8"?>
<comments xmlns="http://schemas.openxmlformats.org/spreadsheetml/2006/main">
  <authors>
    <author>Mika Yamanaka - Network</author>
  </authors>
  <commentList>
    <comment ref="D11" authorId="0" shapeId="0">
      <text>
        <r>
          <rPr>
            <sz val="9"/>
            <color indexed="81"/>
            <rFont val="MS P ゴシック"/>
            <family val="3"/>
            <charset val="128"/>
          </rPr>
          <t>T2 Support
Projectの場合はPM</t>
        </r>
      </text>
    </comment>
    <comment ref="D12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T3 Support(Vendor)
</t>
        </r>
      </text>
    </comment>
    <comment ref="E12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T3 Support(Vendor)
</t>
        </r>
      </text>
    </comment>
    <comment ref="D13" authorId="0" shapeId="0">
      <text>
        <r>
          <rPr>
            <sz val="9"/>
            <color indexed="81"/>
            <rFont val="MS P ゴシック"/>
            <family val="3"/>
            <charset val="128"/>
          </rPr>
          <t>Data Domain/T2 Support</t>
        </r>
      </text>
    </comment>
    <comment ref="E13" authorId="0" shapeId="0">
      <text>
        <r>
          <rPr>
            <sz val="9"/>
            <color indexed="81"/>
            <rFont val="MS P ゴシック"/>
            <family val="3"/>
            <charset val="128"/>
          </rPr>
          <t>Data Domain/T2 Support</t>
        </r>
      </text>
    </comment>
  </commentList>
</comments>
</file>

<file path=xl/comments3.xml><?xml version="1.0" encoding="utf-8"?>
<comments xmlns="http://schemas.openxmlformats.org/spreadsheetml/2006/main">
  <authors>
    <author>Mika Yamanaka - Network</author>
  </authors>
  <commentList>
    <comment ref="D11" authorId="0" shapeId="0">
      <text>
        <r>
          <rPr>
            <sz val="9"/>
            <color indexed="81"/>
            <rFont val="MS P ゴシック"/>
            <family val="3"/>
            <charset val="128"/>
          </rPr>
          <t>T2 Support
Projectの場合はPM</t>
        </r>
      </text>
    </comment>
    <comment ref="D12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T3 Support(Vendor)
</t>
        </r>
      </text>
    </comment>
    <comment ref="E12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T3 Support(Vendor)
</t>
        </r>
      </text>
    </comment>
    <comment ref="D13" authorId="0" shapeId="0">
      <text>
        <r>
          <rPr>
            <sz val="9"/>
            <color indexed="81"/>
            <rFont val="MS P ゴシック"/>
            <family val="3"/>
            <charset val="128"/>
          </rPr>
          <t>Data Domain/T2 Support</t>
        </r>
      </text>
    </comment>
    <comment ref="E13" authorId="0" shapeId="0">
      <text>
        <r>
          <rPr>
            <sz val="9"/>
            <color indexed="81"/>
            <rFont val="MS P ゴシック"/>
            <family val="3"/>
            <charset val="128"/>
          </rPr>
          <t>Data Domain/T2 Support</t>
        </r>
      </text>
    </comment>
  </commentList>
</comments>
</file>

<file path=xl/sharedStrings.xml><?xml version="1.0" encoding="utf-8"?>
<sst xmlns="http://schemas.openxmlformats.org/spreadsheetml/2006/main" count="726" uniqueCount="416">
  <si>
    <t>Deployment Plan</t>
    <phoneticPr fontId="1"/>
  </si>
  <si>
    <t>変更後のモジュールおよび技術文書のVersion管理と保管を行う(Release Management/Version Control)</t>
    <rPh sb="0" eb="2">
      <t>ヘンコウ</t>
    </rPh>
    <rPh sb="2" eb="3">
      <t>ゴ</t>
    </rPh>
    <rPh sb="12" eb="14">
      <t>ギジュツ</t>
    </rPh>
    <rPh sb="14" eb="16">
      <t>ブンショ</t>
    </rPh>
    <rPh sb="24" eb="26">
      <t>カンリ</t>
    </rPh>
    <rPh sb="27" eb="29">
      <t>ホカン</t>
    </rPh>
    <rPh sb="30" eb="31">
      <t>オコナ</t>
    </rPh>
    <phoneticPr fontId="1"/>
  </si>
  <si>
    <t>Description</t>
    <phoneticPr fontId="1"/>
  </si>
  <si>
    <t>【変更の理由】(必須)</t>
    <rPh sb="1" eb="3">
      <t>ヘンコウ</t>
    </rPh>
    <rPh sb="4" eb="6">
      <t>リユウ</t>
    </rPh>
    <rPh sb="8" eb="10">
      <t>ヒッス</t>
    </rPh>
    <phoneticPr fontId="1"/>
  </si>
  <si>
    <t>&lt;変更内容&gt;</t>
    <rPh sb="1" eb="3">
      <t>ヘンコウ</t>
    </rPh>
    <rPh sb="3" eb="5">
      <t>ナイヨウ</t>
    </rPh>
    <phoneticPr fontId="1"/>
  </si>
  <si>
    <t>Business Justification</t>
  </si>
  <si>
    <t>Short Description</t>
    <phoneticPr fontId="1"/>
  </si>
  <si>
    <t>[In case System Change]</t>
  </si>
  <si>
    <t>Deployment Planned Start Date</t>
    <phoneticPr fontId="1"/>
  </si>
  <si>
    <t>Deployment Planned End Date</t>
    <phoneticPr fontId="1"/>
  </si>
  <si>
    <t>Develop</t>
    <phoneticPr fontId="1"/>
  </si>
  <si>
    <t>Development Plan</t>
    <phoneticPr fontId="1"/>
  </si>
  <si>
    <t>Test</t>
    <phoneticPr fontId="1"/>
  </si>
  <si>
    <t>Test Plan</t>
    <phoneticPr fontId="1"/>
  </si>
  <si>
    <t>Approvals</t>
    <phoneticPr fontId="1"/>
  </si>
  <si>
    <t>Development User Approvers</t>
    <phoneticPr fontId="1"/>
  </si>
  <si>
    <t>[System Owner]</t>
    <phoneticPr fontId="1"/>
  </si>
  <si>
    <t>[BUSME]</t>
    <phoneticPr fontId="1"/>
  </si>
  <si>
    <t>for CR記載</t>
    <rPh sb="6" eb="8">
      <t>キサイ</t>
    </rPh>
    <phoneticPr fontId="1"/>
  </si>
  <si>
    <t>CR Main担当</t>
    <rPh sb="7" eb="9">
      <t>タントウ</t>
    </rPh>
    <phoneticPr fontId="1"/>
  </si>
  <si>
    <t>起票</t>
    <rPh sb="0" eb="2">
      <t>キヒョウ</t>
    </rPh>
    <phoneticPr fontId="1"/>
  </si>
  <si>
    <t>開発ベンダー</t>
    <rPh sb="0" eb="2">
      <t>カイハツ</t>
    </rPh>
    <phoneticPr fontId="1"/>
  </si>
  <si>
    <t>開発・テスト</t>
    <rPh sb="0" eb="2">
      <t>カイハツ</t>
    </rPh>
    <phoneticPr fontId="1"/>
  </si>
  <si>
    <t>Reviewer</t>
    <phoneticPr fontId="1"/>
  </si>
  <si>
    <t>UAT実施者</t>
    <rPh sb="3" eb="5">
      <t>ジッシ</t>
    </rPh>
    <rPh sb="5" eb="6">
      <t>シャ</t>
    </rPh>
    <phoneticPr fontId="1"/>
  </si>
  <si>
    <t>Test Execution Notes</t>
    <phoneticPr fontId="1"/>
  </si>
  <si>
    <t>Deploy</t>
    <phoneticPr fontId="1"/>
  </si>
  <si>
    <t>Deployment Actual Start Date</t>
    <phoneticPr fontId="1"/>
  </si>
  <si>
    <t>Deployment Actual End Date</t>
    <phoneticPr fontId="1"/>
  </si>
  <si>
    <t>役割名</t>
    <rPh sb="0" eb="2">
      <t>ヤクワリ</t>
    </rPh>
    <rPh sb="2" eb="3">
      <t>メイ</t>
    </rPh>
    <phoneticPr fontId="1"/>
  </si>
  <si>
    <t>JDWH</t>
    <phoneticPr fontId="1"/>
  </si>
  <si>
    <t>HCPL</t>
    <phoneticPr fontId="1"/>
  </si>
  <si>
    <t>ATOM</t>
    <phoneticPr fontId="1"/>
  </si>
  <si>
    <t>タブ</t>
    <phoneticPr fontId="1"/>
  </si>
  <si>
    <t>項目</t>
    <rPh sb="0" eb="2">
      <t>コウモク</t>
    </rPh>
    <phoneticPr fontId="1"/>
  </si>
  <si>
    <t>担当者</t>
    <rPh sb="0" eb="3">
      <t>タントウシャ</t>
    </rPh>
    <phoneticPr fontId="1"/>
  </si>
  <si>
    <t>System Short Name</t>
    <phoneticPr fontId="1"/>
  </si>
  <si>
    <t>実施する内容</t>
    <rPh sb="0" eb="2">
      <t>ジッシ</t>
    </rPh>
    <rPh sb="4" eb="6">
      <t>ナイヨウ</t>
    </rPh>
    <phoneticPr fontId="1"/>
  </si>
  <si>
    <t>使用するかどうかを決定する。（PMがアサインされるProjectの場合は、使用すること）</t>
    <rPh sb="0" eb="2">
      <t>シヨウ</t>
    </rPh>
    <rPh sb="9" eb="11">
      <t>ケッテイ</t>
    </rPh>
    <rPh sb="33" eb="35">
      <t>バアイ</t>
    </rPh>
    <rPh sb="37" eb="39">
      <t>シヨウ</t>
    </rPh>
    <phoneticPr fontId="1"/>
  </si>
  <si>
    <t>使用するかしないか</t>
    <rPh sb="0" eb="2">
      <t>シヨウ</t>
    </rPh>
    <phoneticPr fontId="1"/>
  </si>
  <si>
    <t>Lilly受け入れ方法</t>
    <rPh sb="5" eb="6">
      <t>ウ</t>
    </rPh>
    <rPh sb="7" eb="8">
      <t>イ</t>
    </rPh>
    <rPh sb="9" eb="11">
      <t>ホウホウ</t>
    </rPh>
    <phoneticPr fontId="1"/>
  </si>
  <si>
    <t>1. 本変更は、Regulatory statusに影響を与えるものか?</t>
    <phoneticPr fontId="1"/>
  </si>
  <si>
    <t>2. 改訂が必要なValidation関連文書はあるか?</t>
    <phoneticPr fontId="1"/>
  </si>
  <si>
    <t>3. 変更に伴いトレーニングが必要か?</t>
    <phoneticPr fontId="1"/>
  </si>
  <si>
    <t>4. 以前実施したRisk Assessmentに影響があるか?</t>
    <phoneticPr fontId="1"/>
  </si>
  <si>
    <t>5. ビジネスプロセスに変更が発生するか?</t>
    <phoneticPr fontId="1"/>
  </si>
  <si>
    <t>6. 他のシステムに対して影響を及ぼすか?</t>
    <phoneticPr fontId="1"/>
  </si>
  <si>
    <t>7. CIの更新が必要か?</t>
    <phoneticPr fontId="1"/>
  </si>
  <si>
    <t>8. Data変更・移行の有無?</t>
    <phoneticPr fontId="1"/>
  </si>
  <si>
    <t>1. Is this change affect to the regulatory status?</t>
    <phoneticPr fontId="1"/>
  </si>
  <si>
    <t>2. Is this change required validation documents modification?</t>
    <phoneticPr fontId="1"/>
  </si>
  <si>
    <t>3. Is user training required because of this change?</t>
    <phoneticPr fontId="1"/>
  </si>
  <si>
    <t>4. Does this change impact to the previous risk assessment results?</t>
    <phoneticPr fontId="1"/>
  </si>
  <si>
    <t>5. Does Business process need to be changed?</t>
    <phoneticPr fontId="1"/>
  </si>
  <si>
    <t>6. Does this change impact to the other system?</t>
    <phoneticPr fontId="1"/>
  </si>
  <si>
    <t>7. Does CI need to be updated?</t>
    <phoneticPr fontId="1"/>
  </si>
  <si>
    <t>9. リスク分析</t>
    <phoneticPr fontId="1"/>
  </si>
  <si>
    <t>&lt;現在の状況&gt;</t>
    <rPh sb="1" eb="3">
      <t>ゲンザイ</t>
    </rPh>
    <rPh sb="4" eb="6">
      <t>ジョウキョウ</t>
    </rPh>
    <phoneticPr fontId="1"/>
  </si>
  <si>
    <t>[Reason for the change](Mandatory)</t>
    <phoneticPr fontId="1"/>
  </si>
  <si>
    <t>&lt;Current Situation&gt;</t>
    <phoneticPr fontId="1"/>
  </si>
  <si>
    <t>&lt;Change Description&gt;</t>
    <phoneticPr fontId="1"/>
  </si>
  <si>
    <t>【System Changeの場合】</t>
    <phoneticPr fontId="1"/>
  </si>
  <si>
    <t xml:space="preserve">    理由：</t>
    <rPh sb="4" eb="6">
      <t>リユウ</t>
    </rPh>
    <phoneticPr fontId="1"/>
  </si>
  <si>
    <t>Propose</t>
    <phoneticPr fontId="1"/>
  </si>
  <si>
    <t>Business Justification</t>
    <phoneticPr fontId="1"/>
  </si>
  <si>
    <t>Business業務プロセス上、当変更が必要な理由について明記する</t>
    <rPh sb="8" eb="10">
      <t>ギョウム</t>
    </rPh>
    <rPh sb="14" eb="15">
      <t>ジョウ</t>
    </rPh>
    <rPh sb="16" eb="17">
      <t>トウ</t>
    </rPh>
    <rPh sb="17" eb="19">
      <t>ヘンコウ</t>
    </rPh>
    <rPh sb="20" eb="22">
      <t>ヒツヨウ</t>
    </rPh>
    <rPh sb="23" eb="25">
      <t>リユウ</t>
    </rPh>
    <rPh sb="29" eb="31">
      <t>メイキ</t>
    </rPh>
    <phoneticPr fontId="1"/>
  </si>
  <si>
    <t>Deployment Planned Start Date</t>
  </si>
  <si>
    <t>Deployment Planned End Date</t>
  </si>
  <si>
    <t>Development Plan</t>
    <phoneticPr fontId="1"/>
  </si>
  <si>
    <t>作成するドキュメント</t>
    <rPh sb="0" eb="2">
      <t>サクセイ</t>
    </rPh>
    <phoneticPr fontId="1"/>
  </si>
  <si>
    <t>Requirements</t>
  </si>
  <si>
    <t>User Manual</t>
  </si>
  <si>
    <t>作成するか？</t>
    <rPh sb="0" eb="2">
      <t>サクセイ</t>
    </rPh>
    <phoneticPr fontId="1"/>
  </si>
  <si>
    <t>作成するかしないか</t>
    <rPh sb="0" eb="2">
      <t>サクセイ</t>
    </rPh>
    <phoneticPr fontId="1"/>
  </si>
  <si>
    <t>Reviewer</t>
    <phoneticPr fontId="1"/>
  </si>
  <si>
    <t>レビュー実施予定日</t>
    <rPh sb="4" eb="6">
      <t>ジッシ</t>
    </rPh>
    <rPh sb="6" eb="8">
      <t>ヨテイ</t>
    </rPh>
    <rPh sb="8" eb="9">
      <t>ビ</t>
    </rPh>
    <phoneticPr fontId="1"/>
  </si>
  <si>
    <t>Test Plan</t>
    <phoneticPr fontId="1"/>
  </si>
  <si>
    <t>Deployment Plan</t>
    <phoneticPr fontId="1"/>
  </si>
  <si>
    <t>Unit Test</t>
    <phoneticPr fontId="1"/>
  </si>
  <si>
    <t>システム名/System Name</t>
    <rPh sb="4" eb="5">
      <t>メイ</t>
    </rPh>
    <phoneticPr fontId="1"/>
  </si>
  <si>
    <t>CR名/CR Name</t>
    <rPh sb="2" eb="3">
      <t>メイ</t>
    </rPh>
    <phoneticPr fontId="1"/>
  </si>
  <si>
    <t>UATを実施する場合のみ、記載する</t>
    <rPh sb="4" eb="6">
      <t>ジッシ</t>
    </rPh>
    <rPh sb="8" eb="10">
      <t>バアイ</t>
    </rPh>
    <rPh sb="13" eb="15">
      <t>キサイ</t>
    </rPh>
    <phoneticPr fontId="1"/>
  </si>
  <si>
    <t>DevelopmentPlan Work</t>
    <phoneticPr fontId="1"/>
  </si>
  <si>
    <t>作成者</t>
    <rPh sb="0" eb="2">
      <t>サクセイ</t>
    </rPh>
    <rPh sb="2" eb="3">
      <t>シャ</t>
    </rPh>
    <phoneticPr fontId="1"/>
  </si>
  <si>
    <t>Unit Test</t>
    <phoneticPr fontId="1"/>
  </si>
  <si>
    <t>実施するかしないか</t>
    <rPh sb="0" eb="2">
      <t>ジッシ</t>
    </rPh>
    <phoneticPr fontId="1"/>
  </si>
  <si>
    <t>実施環境</t>
    <rPh sb="0" eb="2">
      <t>ジッシ</t>
    </rPh>
    <rPh sb="2" eb="4">
      <t>カンキョウ</t>
    </rPh>
    <phoneticPr fontId="1"/>
  </si>
  <si>
    <t>Test Environment</t>
  </si>
  <si>
    <t>Test Environment</t>
    <phoneticPr fontId="1"/>
  </si>
  <si>
    <t>Dev Environment</t>
  </si>
  <si>
    <t>Dev Environment</t>
    <phoneticPr fontId="1"/>
  </si>
  <si>
    <t>Test Case</t>
    <phoneticPr fontId="1"/>
  </si>
  <si>
    <t>Test Execution</t>
    <phoneticPr fontId="1"/>
  </si>
  <si>
    <t>Integration Test</t>
    <phoneticPr fontId="1"/>
  </si>
  <si>
    <t>System Test</t>
    <phoneticPr fontId="1"/>
  </si>
  <si>
    <t>IT Acceptance Test</t>
    <phoneticPr fontId="1"/>
  </si>
  <si>
    <t>User Acceptance Test</t>
    <phoneticPr fontId="1"/>
  </si>
  <si>
    <t>Test Plan Work</t>
    <phoneticPr fontId="1"/>
  </si>
  <si>
    <t>System Test</t>
    <phoneticPr fontId="1"/>
  </si>
  <si>
    <t>Test Case File Name:</t>
    <phoneticPr fontId="1"/>
  </si>
  <si>
    <t>Test Evidence File Name:</t>
    <phoneticPr fontId="1"/>
  </si>
  <si>
    <t>作成予定:</t>
    <rPh sb="0" eb="2">
      <t>サクセイ</t>
    </rPh>
    <rPh sb="2" eb="4">
      <t>ヨテイ</t>
    </rPh>
    <phoneticPr fontId="1"/>
  </si>
  <si>
    <t>作成者:</t>
    <rPh sb="0" eb="3">
      <t>サクセイシャ</t>
    </rPh>
    <phoneticPr fontId="1"/>
  </si>
  <si>
    <t>Language:</t>
    <phoneticPr fontId="1"/>
  </si>
  <si>
    <t>Language</t>
    <phoneticPr fontId="1"/>
  </si>
  <si>
    <t>Japanese</t>
    <phoneticPr fontId="1"/>
  </si>
  <si>
    <t>English</t>
    <phoneticPr fontId="1"/>
  </si>
  <si>
    <t>日本語</t>
    <rPh sb="0" eb="3">
      <t>ニホンゴ</t>
    </rPh>
    <phoneticPr fontId="1"/>
  </si>
  <si>
    <t>英語</t>
    <rPh sb="0" eb="2">
      <t>エイゴ</t>
    </rPh>
    <phoneticPr fontId="1"/>
  </si>
  <si>
    <t>実施者:</t>
    <rPh sb="0" eb="2">
      <t>ジッシ</t>
    </rPh>
    <rPh sb="2" eb="3">
      <t>シャ</t>
    </rPh>
    <phoneticPr fontId="1"/>
  </si>
  <si>
    <t>実施予定:</t>
    <rPh sb="0" eb="2">
      <t>ジッシ</t>
    </rPh>
    <rPh sb="2" eb="4">
      <t>ヨテイ</t>
    </rPh>
    <phoneticPr fontId="1"/>
  </si>
  <si>
    <t>Yes</t>
    <phoneticPr fontId="1"/>
  </si>
  <si>
    <t>作成ドキュメントとスケジュール</t>
    <rPh sb="0" eb="2">
      <t>サクセイ</t>
    </rPh>
    <phoneticPr fontId="1"/>
  </si>
  <si>
    <t>document and schedule</t>
    <phoneticPr fontId="1"/>
  </si>
  <si>
    <t>Description Work</t>
    <phoneticPr fontId="1"/>
  </si>
  <si>
    <t xml:space="preserve">    Reason:</t>
    <phoneticPr fontId="1"/>
  </si>
  <si>
    <t>CR Number</t>
    <phoneticPr fontId="1"/>
  </si>
  <si>
    <t>Tab</t>
    <phoneticPr fontId="1"/>
  </si>
  <si>
    <t xml:space="preserve"> ---&gt; </t>
  </si>
  <si>
    <t>Yes</t>
    <phoneticPr fontId="1"/>
  </si>
  <si>
    <t>No</t>
    <phoneticPr fontId="1"/>
  </si>
  <si>
    <t>YesNo</t>
    <phoneticPr fontId="1"/>
  </si>
  <si>
    <t>(Development Plan参照)</t>
    <rPh sb="17" eb="19">
      <t>サンショウ</t>
    </rPh>
    <phoneticPr fontId="1"/>
  </si>
  <si>
    <t>以下の成果物一覧で作成するドキュメントとスケジュールを管理します。</t>
    <phoneticPr fontId="1"/>
  </si>
  <si>
    <t>ServiceNow ChangeRequest  → Development Approval</t>
    <phoneticPr fontId="1"/>
  </si>
  <si>
    <t>svn</t>
    <phoneticPr fontId="1"/>
  </si>
  <si>
    <t>Regulus</t>
    <phoneticPr fontId="1"/>
  </si>
  <si>
    <t xml:space="preserve">      影響調査の実施者: </t>
    <rPh sb="6" eb="8">
      <t>エイキョウ</t>
    </rPh>
    <rPh sb="8" eb="10">
      <t>チョウサ</t>
    </rPh>
    <rPh sb="11" eb="13">
      <t>ジッシ</t>
    </rPh>
    <rPh sb="13" eb="14">
      <t>シャ</t>
    </rPh>
    <phoneticPr fontId="1"/>
  </si>
  <si>
    <t xml:space="preserve">      影響調査の確認者: </t>
    <rPh sb="6" eb="8">
      <t>エイキョウ</t>
    </rPh>
    <rPh sb="8" eb="10">
      <t>チョウサ</t>
    </rPh>
    <rPh sb="11" eb="13">
      <t>カクニン</t>
    </rPh>
    <rPh sb="13" eb="14">
      <t>シャ</t>
    </rPh>
    <phoneticPr fontId="1"/>
  </si>
  <si>
    <t>Development Execution</t>
    <phoneticPr fontId="1"/>
  </si>
  <si>
    <t>作成状況</t>
    <rPh sb="0" eb="2">
      <t>サクセイ</t>
    </rPh>
    <rPh sb="2" eb="4">
      <t>ジョウキョウ</t>
    </rPh>
    <phoneticPr fontId="1"/>
  </si>
  <si>
    <t>レビュー実施日</t>
    <rPh sb="4" eb="6">
      <t>ジッシ</t>
    </rPh>
    <rPh sb="6" eb="7">
      <t>ビ</t>
    </rPh>
    <phoneticPr fontId="1"/>
  </si>
  <si>
    <t>作成ドキュメントとレビュー実施結果</t>
    <rPh sb="0" eb="2">
      <t>サクセイ</t>
    </rPh>
    <rPh sb="13" eb="15">
      <t>ジッシ</t>
    </rPh>
    <rPh sb="15" eb="17">
      <t>ケッカ</t>
    </rPh>
    <phoneticPr fontId="1"/>
  </si>
  <si>
    <t>Development Execution Note</t>
    <phoneticPr fontId="1"/>
  </si>
  <si>
    <t>以下の成果物一覧で、作成したドキュメントとレビュー実施を管理しました。</t>
    <rPh sb="25" eb="27">
      <t>ジッシ</t>
    </rPh>
    <phoneticPr fontId="1"/>
  </si>
  <si>
    <t>【実施予定のTest Level, 準備するTest関連文書】</t>
    <phoneticPr fontId="1"/>
  </si>
  <si>
    <t>【実施したTest Level, テスト結果, 使用したテストケース名, テストプロブレムレポート(あれば)】</t>
  </si>
  <si>
    <t>【未解決事項, アクションプラン】</t>
    <rPh sb="1" eb="4">
      <t>ミカイケツ</t>
    </rPh>
    <rPh sb="4" eb="6">
      <t>ジコウ</t>
    </rPh>
    <phoneticPr fontId="1"/>
  </si>
  <si>
    <t>【テストプランからの逸脱事項, その理由】</t>
    <rPh sb="10" eb="12">
      <t>イツダツ</t>
    </rPh>
    <rPh sb="12" eb="14">
      <t>ジコウ</t>
    </rPh>
    <rPh sb="18" eb="20">
      <t>リユウ</t>
    </rPh>
    <phoneticPr fontId="1"/>
  </si>
  <si>
    <t>Deployment Plan</t>
    <phoneticPr fontId="1"/>
  </si>
  <si>
    <t>使用するドキュメント</t>
    <rPh sb="0" eb="2">
      <t>シヨウ</t>
    </rPh>
    <phoneticPr fontId="1"/>
  </si>
  <si>
    <t>リリース作業実施者</t>
    <rPh sb="4" eb="6">
      <t>サギョウ</t>
    </rPh>
    <rPh sb="6" eb="8">
      <t>ジッシ</t>
    </rPh>
    <rPh sb="8" eb="9">
      <t>シャ</t>
    </rPh>
    <phoneticPr fontId="1"/>
  </si>
  <si>
    <t>リリース作業のReviewer</t>
    <rPh sb="4" eb="6">
      <t>サギョウ</t>
    </rPh>
    <phoneticPr fontId="1"/>
  </si>
  <si>
    <t>リリース作業予定日</t>
    <rPh sb="4" eb="6">
      <t>サギョウ</t>
    </rPh>
    <rPh sb="6" eb="8">
      <t>ヨテイ</t>
    </rPh>
    <rPh sb="8" eb="9">
      <t>ヒ</t>
    </rPh>
    <phoneticPr fontId="1"/>
  </si>
  <si>
    <t>→</t>
    <phoneticPr fontId="1"/>
  </si>
  <si>
    <t>ドキュメントを作成する？</t>
    <rPh sb="7" eb="9">
      <t>サクセイ</t>
    </rPh>
    <phoneticPr fontId="1"/>
  </si>
  <si>
    <t>稼働確認実施者</t>
    <rPh sb="0" eb="2">
      <t>カドウ</t>
    </rPh>
    <rPh sb="2" eb="4">
      <t>カクニン</t>
    </rPh>
    <rPh sb="4" eb="6">
      <t>ジッシ</t>
    </rPh>
    <rPh sb="6" eb="7">
      <t>シャ</t>
    </rPh>
    <phoneticPr fontId="1"/>
  </si>
  <si>
    <t>確認方法</t>
    <rPh sb="0" eb="2">
      <t>カクニン</t>
    </rPh>
    <rPh sb="2" eb="4">
      <t>ホウホウ</t>
    </rPh>
    <phoneticPr fontId="1"/>
  </si>
  <si>
    <t>作成するドキュメント名</t>
    <rPh sb="0" eb="2">
      <t>サクセイ</t>
    </rPh>
    <rPh sb="10" eb="11">
      <t>メイ</t>
    </rPh>
    <phoneticPr fontId="1"/>
  </si>
  <si>
    <t>ServiceNow ChangeRequest  → Deployment Approval</t>
    <phoneticPr fontId="1"/>
  </si>
  <si>
    <t>無し/None</t>
    <rPh sb="0" eb="1">
      <t>ナシ</t>
    </rPh>
    <phoneticPr fontId="1"/>
  </si>
  <si>
    <t>Service Desc Training(KA)</t>
    <phoneticPr fontId="1"/>
  </si>
  <si>
    <t>Communication Plan(リリース連絡をビジネスと合意する)</t>
  </si>
  <si>
    <t>QC Check依頼</t>
  </si>
  <si>
    <t>Deployment Execution</t>
    <phoneticPr fontId="1"/>
  </si>
  <si>
    <t>Deployment Actual Start Date</t>
  </si>
  <si>
    <t>Deployment Actual End Date</t>
  </si>
  <si>
    <t>リリース作業実施日</t>
    <rPh sb="4" eb="6">
      <t>サギョウ</t>
    </rPh>
    <rPh sb="6" eb="8">
      <t>ジッシ</t>
    </rPh>
    <rPh sb="8" eb="9">
      <t>ヒ</t>
    </rPh>
    <phoneticPr fontId="1"/>
  </si>
  <si>
    <t>確認方法と結果</t>
    <rPh sb="0" eb="2">
      <t>カクニン</t>
    </rPh>
    <rPh sb="2" eb="4">
      <t>ホウホウ</t>
    </rPh>
    <rPh sb="5" eb="7">
      <t>ケッカ</t>
    </rPh>
    <phoneticPr fontId="1"/>
  </si>
  <si>
    <t>確認結果はドキュメントに記載しています。</t>
    <rPh sb="0" eb="2">
      <t>カクニン</t>
    </rPh>
    <rPh sb="2" eb="4">
      <t>ケッカ</t>
    </rPh>
    <rPh sb="12" eb="14">
      <t>キサイ</t>
    </rPh>
    <phoneticPr fontId="1"/>
  </si>
  <si>
    <t>The confirmation result is described in the document.</t>
    <phoneticPr fontId="1"/>
  </si>
  <si>
    <t>確認結果:</t>
    <rPh sb="0" eb="2">
      <t>カクニン</t>
    </rPh>
    <rPh sb="2" eb="4">
      <t>ケッカ</t>
    </rPh>
    <phoneticPr fontId="1"/>
  </si>
  <si>
    <t>Result:</t>
    <phoneticPr fontId="1"/>
  </si>
  <si>
    <t>Deployment Execution Notes</t>
  </si>
  <si>
    <t>Change Implementer</t>
  </si>
  <si>
    <t>(Search and input)</t>
    <phoneticPr fontId="1"/>
  </si>
  <si>
    <t>Closure</t>
    <phoneticPr fontId="1"/>
  </si>
  <si>
    <t>ServiceNow ChangeRequest  → Closure Approval</t>
    <phoneticPr fontId="1"/>
  </si>
  <si>
    <t>Closure Code</t>
    <phoneticPr fontId="1"/>
  </si>
  <si>
    <t>Closure notes</t>
    <phoneticPr fontId="1"/>
  </si>
  <si>
    <t>(select pull down list box)</t>
    <phoneticPr fontId="1"/>
  </si>
  <si>
    <t>Closure Notes</t>
    <phoneticPr fontId="1"/>
  </si>
  <si>
    <t>Post Implementation Review/ After Action Review / Deviation Management</t>
  </si>
  <si>
    <t>JDPrism</t>
    <phoneticPr fontId="1"/>
  </si>
  <si>
    <t>JD Prism</t>
  </si>
  <si>
    <t>Dr Assessment Tool</t>
  </si>
  <si>
    <t>HCP linkage Apply System</t>
  </si>
  <si>
    <t>OASIS JP</t>
  </si>
  <si>
    <t>ATOM</t>
  </si>
  <si>
    <t>WSP System</t>
  </si>
  <si>
    <t>Mobile JD Report</t>
  </si>
  <si>
    <t>iRepo(Data)/BO Report</t>
  </si>
  <si>
    <t>Japan Sharing Hub</t>
  </si>
  <si>
    <t>WSP</t>
    <phoneticPr fontId="1"/>
  </si>
  <si>
    <t>iKnow</t>
  </si>
  <si>
    <t>iKnow</t>
    <phoneticPr fontId="1"/>
  </si>
  <si>
    <t>OASIS</t>
    <phoneticPr fontId="1"/>
  </si>
  <si>
    <t>PA</t>
    <phoneticPr fontId="1"/>
  </si>
  <si>
    <t>SVP</t>
    <phoneticPr fontId="1"/>
  </si>
  <si>
    <t>MobileJD</t>
    <phoneticPr fontId="1"/>
  </si>
  <si>
    <t>iRepo</t>
    <phoneticPr fontId="1"/>
  </si>
  <si>
    <t>JCSH</t>
    <phoneticPr fontId="1"/>
  </si>
  <si>
    <t>JPPL</t>
    <phoneticPr fontId="1"/>
  </si>
  <si>
    <t>JEMP</t>
    <phoneticPr fontId="1"/>
  </si>
  <si>
    <t>PAandSVP</t>
    <phoneticPr fontId="1"/>
  </si>
  <si>
    <t>New GAA and SVP</t>
  </si>
  <si>
    <t>Japan Data Warehouse</t>
  </si>
  <si>
    <t>Validation</t>
    <phoneticPr fontId="1"/>
  </si>
  <si>
    <t>Lilly IT Acceptance</t>
    <phoneticPr fontId="1"/>
  </si>
  <si>
    <t>Please confirm-&gt; Data_Analytics IT Contact List V1.0 "R&amp;R"Sheet</t>
    <phoneticPr fontId="1"/>
  </si>
  <si>
    <t>DrAssess</t>
    <phoneticPr fontId="1"/>
  </si>
  <si>
    <t>System Design</t>
    <phoneticPr fontId="1"/>
  </si>
  <si>
    <t>Traceability Matrix</t>
    <phoneticPr fontId="1"/>
  </si>
  <si>
    <t>CR起票時に決定すべきこと / Need to enter when initiating CR</t>
    <rPh sb="2" eb="4">
      <t>キヒョウ</t>
    </rPh>
    <rPh sb="4" eb="5">
      <t>ジ</t>
    </rPh>
    <rPh sb="6" eb="8">
      <t>ケッテイ</t>
    </rPh>
    <phoneticPr fontId="1"/>
  </si>
  <si>
    <t>システム名 / System Name</t>
    <rPh sb="4" eb="5">
      <t>メイ</t>
    </rPh>
    <phoneticPr fontId="1"/>
  </si>
  <si>
    <t>リストから選択 / select from the list</t>
    <rPh sb="5" eb="7">
      <t>センタク</t>
    </rPh>
    <phoneticPr fontId="1"/>
  </si>
  <si>
    <t>英数字80文字 / Up to 80 alphanumeric characters</t>
    <rPh sb="0" eb="3">
      <t>エイスウジ</t>
    </rPh>
    <rPh sb="5" eb="7">
      <t>モジ</t>
    </rPh>
    <phoneticPr fontId="1"/>
  </si>
  <si>
    <t>役割 / Roles</t>
    <rPh sb="0" eb="2">
      <t>ヤクワリ</t>
    </rPh>
    <phoneticPr fontId="1"/>
  </si>
  <si>
    <t>Role Name</t>
  </si>
  <si>
    <t>CR Main Personnel</t>
  </si>
  <si>
    <t>Vendor</t>
  </si>
  <si>
    <t>Reviewer</t>
  </si>
  <si>
    <t>UAT Tester</t>
  </si>
  <si>
    <t>Activities</t>
  </si>
  <si>
    <t>Create</t>
  </si>
  <si>
    <t>Development, Testing</t>
  </si>
  <si>
    <t>describe only when conducting UAT</t>
  </si>
  <si>
    <t>担当者 / Responsible</t>
    <rPh sb="0" eb="2">
      <t>タントウ</t>
    </rPh>
    <rPh sb="2" eb="3">
      <t>シャ</t>
    </rPh>
    <phoneticPr fontId="1"/>
  </si>
  <si>
    <t>使用する / use</t>
    <rPh sb="0" eb="2">
      <t>シヨウ</t>
    </rPh>
    <phoneticPr fontId="1"/>
  </si>
  <si>
    <t>使用しない / unused</t>
    <rPh sb="0" eb="2">
      <t>シヨウ</t>
    </rPh>
    <phoneticPr fontId="1"/>
  </si>
  <si>
    <t>SystemTest結果を確認する / Review of SystemTest Result</t>
    <phoneticPr fontId="1"/>
  </si>
  <si>
    <t>SystemTestをLillyITが実施する / Perform SystemTest by Lilly IT</t>
    <phoneticPr fontId="1"/>
  </si>
  <si>
    <t>UATをLillyITが実施する / Perform UAT by Lilly IT</t>
    <phoneticPr fontId="1"/>
  </si>
  <si>
    <t>LillyITでの開発のため受け入れ無し / No need for Acceptance because of development by Lilly IT</t>
    <phoneticPr fontId="1"/>
  </si>
  <si>
    <t>○作成する / create</t>
  </si>
  <si>
    <t>○作成する / create</t>
    <phoneticPr fontId="1"/>
  </si>
  <si>
    <t>×作成しない / not create</t>
  </si>
  <si>
    <t>×作成しない / not create</t>
    <phoneticPr fontId="1"/>
  </si>
  <si>
    <t>実施する / perform</t>
  </si>
  <si>
    <t>実施する / perform</t>
    <phoneticPr fontId="1"/>
  </si>
  <si>
    <t>実施しない / not perform</t>
    <phoneticPr fontId="1"/>
  </si>
  <si>
    <t>(※：Specific activities will be determined within "Lilly IT Acceptance"</t>
  </si>
  <si>
    <t>成果物一覧 / Delibvrable List</t>
  </si>
  <si>
    <t>Determine if a deliverable list is required. （Project that a PM is assigned needs to use this）</t>
  </si>
  <si>
    <t>成果物一覧 / Deliverable list :</t>
  </si>
  <si>
    <t>成果物一覧ファイル名 / Deliverable list filename :</t>
  </si>
  <si>
    <t>Determine how the acceptance shold be conducted. (Describe in TestPlan)</t>
  </si>
  <si>
    <t xml:space="preserve">     Conducter of impact analysis:</t>
  </si>
  <si>
    <t xml:space="preserve">     Reviewer of impact analysis:</t>
  </si>
  <si>
    <t xml:space="preserve">8. Is there the data conversion and/or data migration? </t>
  </si>
  <si>
    <t>9. Risk Analysis</t>
  </si>
  <si>
    <t>Describe the justification for this change in the business process.</t>
  </si>
  <si>
    <t>Manage Document to be created and schedule in the following deliverable list.</t>
  </si>
  <si>
    <t>以下の表で、作成するドキュメントとレビュー実施予定を、合意してください。/Identify the documents to be created and the review schedule and obtain agreement in the table below.</t>
  </si>
  <si>
    <t>Create or not</t>
    <phoneticPr fontId="1"/>
  </si>
  <si>
    <t>Documents</t>
    <phoneticPr fontId="1"/>
  </si>
  <si>
    <t>Author</t>
    <phoneticPr fontId="1"/>
  </si>
  <si>
    <t>Reviewer</t>
    <phoneticPr fontId="1"/>
  </si>
  <si>
    <t>基本設計書/Basic Design Specification</t>
    <phoneticPr fontId="1"/>
  </si>
  <si>
    <t>注意事項 / Note</t>
    <rPh sb="0" eb="2">
      <t>チュウイ</t>
    </rPh>
    <rPh sb="2" eb="4">
      <t>ジコウ</t>
    </rPh>
    <phoneticPr fontId="1"/>
  </si>
  <si>
    <t>追加のドキュメントがある場合、一番下の欄にまとめて記載してください。 / Please list all of additional documents in the bottom column.</t>
    <rPh sb="0" eb="2">
      <t>ツイカ</t>
    </rPh>
    <rPh sb="12" eb="14">
      <t>バアイ</t>
    </rPh>
    <rPh sb="15" eb="17">
      <t>イチバン</t>
    </rPh>
    <rPh sb="17" eb="18">
      <t>シタ</t>
    </rPh>
    <rPh sb="19" eb="20">
      <t>ラン</t>
    </rPh>
    <rPh sb="25" eb="27">
      <t>キサイ</t>
    </rPh>
    <phoneticPr fontId="1"/>
  </si>
  <si>
    <t>作成者に変更がある場合、上書きしてください。 / When the author change, overwrite the appropriate column.</t>
    <rPh sb="0" eb="3">
      <t>サクセイシャ</t>
    </rPh>
    <rPh sb="4" eb="6">
      <t>ヘンコウ</t>
    </rPh>
    <rPh sb="9" eb="11">
      <t>バアイ</t>
    </rPh>
    <rPh sb="12" eb="14">
      <t>ウワガ</t>
    </rPh>
    <phoneticPr fontId="1"/>
  </si>
  <si>
    <t>Reviewerに変更がある場合、上書きしてください。 / When the reviewer change, overwrite the appropriate column.</t>
    <rPh sb="9" eb="11">
      <t>ヘンコウ</t>
    </rPh>
    <rPh sb="14" eb="16">
      <t>バアイ</t>
    </rPh>
    <rPh sb="17" eb="19">
      <t>ウワガ</t>
    </rPh>
    <phoneticPr fontId="1"/>
  </si>
  <si>
    <t>実施者 / Tester</t>
  </si>
  <si>
    <t>変更がある場合、上書きしてください。 / Please overwrite if any change</t>
    <rPh sb="0" eb="2">
      <t>ヘンコウ</t>
    </rPh>
    <rPh sb="5" eb="7">
      <t>バアイ</t>
    </rPh>
    <rPh sb="8" eb="10">
      <t>ウワガ</t>
    </rPh>
    <phoneticPr fontId="1"/>
  </si>
  <si>
    <t>作成者 /Author of Test Case</t>
    <rPh sb="0" eb="2">
      <t>サクセイ</t>
    </rPh>
    <rPh sb="2" eb="3">
      <t>シャ</t>
    </rPh>
    <phoneticPr fontId="1"/>
  </si>
  <si>
    <t>確認者 /Reviewer</t>
    <rPh sb="0" eb="2">
      <t>カクニン</t>
    </rPh>
    <rPh sb="2" eb="3">
      <t>シャ</t>
    </rPh>
    <phoneticPr fontId="1"/>
  </si>
  <si>
    <t>変更がある場合、上書きしてください。
実施者とは、別の人が行ってください。 / Please overwrite if any of change.
 Approver must be an individual other than the tester.</t>
    <rPh sb="0" eb="2">
      <t>ヘンコウ</t>
    </rPh>
    <rPh sb="5" eb="7">
      <t>バアイ</t>
    </rPh>
    <rPh sb="8" eb="10">
      <t>ウワガ</t>
    </rPh>
    <rPh sb="19" eb="21">
      <t>ジッシ</t>
    </rPh>
    <rPh sb="21" eb="22">
      <t>シャ</t>
    </rPh>
    <rPh sb="25" eb="26">
      <t>ベツ</t>
    </rPh>
    <rPh sb="27" eb="28">
      <t>ヒト</t>
    </rPh>
    <rPh sb="29" eb="30">
      <t>オコナ</t>
    </rPh>
    <phoneticPr fontId="1"/>
  </si>
  <si>
    <t>変更がある場合、上書きしてください。
実施者とは、別の人が行ってください。
/Please overwrite if any change.
 Approver must be an individual other than the tester.</t>
    <phoneticPr fontId="1"/>
  </si>
  <si>
    <t>変更がある場合、上書きしてください。/Please overwrite if any change</t>
    <rPh sb="0" eb="2">
      <t>ヘンコウ</t>
    </rPh>
    <rPh sb="5" eb="7">
      <t>バアイ</t>
    </rPh>
    <rPh sb="8" eb="10">
      <t>ウワガ</t>
    </rPh>
    <phoneticPr fontId="1"/>
  </si>
  <si>
    <t>(決まっていれば、記入 /Enter the date if it is planned)</t>
    <rPh sb="1" eb="2">
      <t>キ</t>
    </rPh>
    <rPh sb="9" eb="11">
      <t>キニュウ</t>
    </rPh>
    <phoneticPr fontId="1"/>
  </si>
  <si>
    <t>Author:</t>
  </si>
  <si>
    <t>Tester:</t>
    <phoneticPr fontId="1"/>
  </si>
  <si>
    <t>詳細設計書/Detailed Design Specification</t>
    <phoneticPr fontId="1"/>
  </si>
  <si>
    <t>リリース手順書/Release Procedure</t>
    <rPh sb="4" eb="6">
      <t>テジュン</t>
    </rPh>
    <rPh sb="6" eb="7">
      <t>ショ</t>
    </rPh>
    <phoneticPr fontId="1"/>
  </si>
  <si>
    <t>BO移行申請書/BO Migration Application</t>
    <rPh sb="2" eb="4">
      <t>イコウ</t>
    </rPh>
    <rPh sb="4" eb="7">
      <t>シンセイショ</t>
    </rPh>
    <phoneticPr fontId="1"/>
  </si>
  <si>
    <t>成果物一覧を使用するため、以下の表への記載は必要ありません。/No need to fill in the table below as the deliverable list is used.</t>
    <phoneticPr fontId="1"/>
  </si>
  <si>
    <t>成果物一覧を使用したため、以下の表への記載は必要ありません。/No need to fill in the table below as the deliverable list is used.</t>
    <phoneticPr fontId="1"/>
  </si>
  <si>
    <t>注意事項/Note</t>
    <rPh sb="0" eb="2">
      <t>チュウイ</t>
    </rPh>
    <rPh sb="2" eb="4">
      <t>ジコウ</t>
    </rPh>
    <phoneticPr fontId="1"/>
  </si>
  <si>
    <t>Reviewerに変更があった場合、上書きしてください。/When the reviewer change, overwrite the appropriate column.</t>
    <rPh sb="9" eb="11">
      <t>ヘンコウ</t>
    </rPh>
    <rPh sb="15" eb="17">
      <t>バアイ</t>
    </rPh>
    <rPh sb="18" eb="20">
      <t>ウワガ</t>
    </rPh>
    <phoneticPr fontId="1"/>
  </si>
  <si>
    <t>Planned date for Review</t>
    <phoneticPr fontId="1"/>
  </si>
  <si>
    <t>Review実施予定 /Planned date for review</t>
    <rPh sb="6" eb="8">
      <t>ジッシ</t>
    </rPh>
    <rPh sb="8" eb="10">
      <t>ヨテイ</t>
    </rPh>
    <phoneticPr fontId="1"/>
  </si>
  <si>
    <t>作成予定 /Planned date(Test Case)</t>
    <rPh sb="0" eb="2">
      <t>サクセイ</t>
    </rPh>
    <rPh sb="2" eb="4">
      <t>ヨテイ</t>
    </rPh>
    <phoneticPr fontId="1"/>
  </si>
  <si>
    <t>実施予定 /Planned date(Test execution)</t>
  </si>
  <si>
    <t>実施予定 /Planned date(Test execution)</t>
    <phoneticPr fontId="1"/>
  </si>
  <si>
    <t>変更がある場合、上書きしてください。
実施者とは、別の人が行ってください。
/Please overwrite if any change.
 Approver must be an individual other than the tester.</t>
  </si>
  <si>
    <t>Regulus WorkFolderの作成をQualityへ、依頼する。/Request Quality Team to create Regulus Work Folder</t>
    <phoneticPr fontId="1"/>
  </si>
  <si>
    <t>無し/Not Applicable</t>
    <rPh sb="0" eb="1">
      <t>ナシ</t>
    </rPh>
    <phoneticPr fontId="1"/>
  </si>
  <si>
    <t>CR Deployment Approval前に記載すべきこと/Need to enter prior to CR Deployment Approval</t>
    <rPh sb="22" eb="23">
      <t>マエ</t>
    </rPh>
    <rPh sb="24" eb="26">
      <t>キサイ</t>
    </rPh>
    <phoneticPr fontId="1"/>
  </si>
  <si>
    <t xml:space="preserve">以下の表で、作成したドキュメントとレビュー実施結果を、記入してください。/Enter the document names and review results in the table below. </t>
    <rPh sb="23" eb="25">
      <t>ケッカ</t>
    </rPh>
    <rPh sb="27" eb="29">
      <t>キニュウ</t>
    </rPh>
    <phoneticPr fontId="1"/>
  </si>
  <si>
    <t>Create or not</t>
  </si>
  <si>
    <t>Documents</t>
  </si>
  <si>
    <t>Author</t>
  </si>
  <si>
    <t>date for Review</t>
    <phoneticPr fontId="1"/>
  </si>
  <si>
    <t>作成者に変更があった場合、上書きしてください。/When the author change, overwrite the appropriate column.</t>
    <rPh sb="0" eb="3">
      <t>サクセイシャ</t>
    </rPh>
    <rPh sb="4" eb="6">
      <t>ヘンコウ</t>
    </rPh>
    <rPh sb="10" eb="12">
      <t>バアイ</t>
    </rPh>
    <rPh sb="13" eb="15">
      <t>ウワガ</t>
    </rPh>
    <phoneticPr fontId="1"/>
  </si>
  <si>
    <t>予定と異なる場合は、上書きしてください。/Please overwrite if it is different from the plan.</t>
    <rPh sb="0" eb="2">
      <t>ヨテイ</t>
    </rPh>
    <rPh sb="3" eb="4">
      <t>コト</t>
    </rPh>
    <rPh sb="6" eb="8">
      <t>バアイ</t>
    </rPh>
    <rPh sb="10" eb="12">
      <t>ウワガ</t>
    </rPh>
    <phoneticPr fontId="1"/>
  </si>
  <si>
    <t>予定と異なる場合は、上書きしてください。
実施者とは、別の人が行ってください。/Please overwrite if it is different from the plan. Approver must be an individual other than the tester.</t>
    <rPh sb="0" eb="2">
      <t>ヨテイ</t>
    </rPh>
    <rPh sb="3" eb="4">
      <t>コト</t>
    </rPh>
    <rPh sb="6" eb="8">
      <t>バアイ</t>
    </rPh>
    <rPh sb="10" eb="12">
      <t>ウワガ</t>
    </rPh>
    <rPh sb="21" eb="23">
      <t>ジッシ</t>
    </rPh>
    <rPh sb="23" eb="24">
      <t>シャ</t>
    </rPh>
    <rPh sb="27" eb="28">
      <t>ベツ</t>
    </rPh>
    <rPh sb="29" eb="30">
      <t>ヒト</t>
    </rPh>
    <rPh sb="31" eb="32">
      <t>オコナ</t>
    </rPh>
    <phoneticPr fontId="1"/>
  </si>
  <si>
    <t>予定と異なる場合は、上書きしてください。/Please overwrite if it is different from the plan.</t>
    <phoneticPr fontId="1"/>
  </si>
  <si>
    <t>予定と異なる場合は、上書きしてください。
実施者とは、別の人が行ってください。/Please overwrite if it is different from the plan. Approver must be an individual other than the tester.</t>
    <phoneticPr fontId="1"/>
  </si>
  <si>
    <t>&lt;Unsolved Issue, Action Plan&gt;</t>
    <phoneticPr fontId="1"/>
  </si>
  <si>
    <t>&lt;Departure from the Test Plan and the Reason&gt;</t>
    <phoneticPr fontId="1"/>
  </si>
  <si>
    <t>【本番環境へのリリースプラン/Release plan for Production Environment】</t>
    <phoneticPr fontId="1"/>
  </si>
  <si>
    <t>・プログラムとデータを本番環境へリリースし、正しく行われたことを確認する。/Ensure that program and data were released to Production Environment properly.</t>
    <phoneticPr fontId="1"/>
  </si>
  <si>
    <t>Person in charge of release</t>
  </si>
  <si>
    <t>Reviewer for release operation</t>
  </si>
  <si>
    <t>追加のドキュメントがある場合、一番下の欄にまとめて記載してください。 / Please list all of additional documents in the bottom column.</t>
    <rPh sb="0" eb="2">
      <t>ツイカ</t>
    </rPh>
    <rPh sb="12" eb="14">
      <t>バアイ</t>
    </rPh>
    <rPh sb="15" eb="18">
      <t>イチバンシタ</t>
    </rPh>
    <rPh sb="19" eb="20">
      <t>ラン</t>
    </rPh>
    <rPh sb="25" eb="27">
      <t>キサイ</t>
    </rPh>
    <phoneticPr fontId="1"/>
  </si>
  <si>
    <t>・本番運用開始後、処理が正しく行われたことを確認する。/Ensure that the system is performing properly after implementing in production.</t>
    <phoneticPr fontId="1"/>
  </si>
  <si>
    <t>Create documents ?</t>
  </si>
  <si>
    <t>Document Name</t>
  </si>
  <si>
    <t>Reviewer to confirm operation</t>
  </si>
  <si>
    <t>Confirmation Method</t>
  </si>
  <si>
    <t>各種Validation DocumentsがRouting Noticeを通して承認されたか確認する。/Ensure each validation document was approved via Routing Notice in Regulus.</t>
    <phoneticPr fontId="1"/>
  </si>
  <si>
    <t>CR Closure Approval前に記載すべきこと /Need to enter prior to CR Closure Approval</t>
    <phoneticPr fontId="1"/>
  </si>
  <si>
    <t>【本番環境へのリリース結果/Result of release to Production Environment】</t>
    <phoneticPr fontId="1"/>
  </si>
  <si>
    <t>変更がある場合、上書きしてください。
実施者とは、別の人が行ってください。 / Please overwrite when changing.
 Reviewer must be an individual other than the person in charge of release.</t>
    <phoneticPr fontId="1"/>
  </si>
  <si>
    <t>Document name</t>
  </si>
  <si>
    <t>Confirmation method and result</t>
  </si>
  <si>
    <t>作成 /date for creating Test Case</t>
    <rPh sb="0" eb="2">
      <t>サクセイ</t>
    </rPh>
    <phoneticPr fontId="1"/>
  </si>
  <si>
    <t>実施 /date for test execution</t>
  </si>
  <si>
    <t>実施 /date for test execution</t>
    <phoneticPr fontId="1"/>
  </si>
  <si>
    <t>Review実施 /date for review</t>
    <rPh sb="6" eb="8">
      <t>ジッシ</t>
    </rPh>
    <phoneticPr fontId="1"/>
  </si>
  <si>
    <t>(See Development plan)</t>
    <phoneticPr fontId="1"/>
  </si>
  <si>
    <t>&lt;Planned Test Level, associated documents to be prepared&gt;</t>
    <phoneticPr fontId="1"/>
  </si>
  <si>
    <t>実施環境:</t>
    <rPh sb="0" eb="2">
      <t>ジッシ</t>
    </rPh>
    <rPh sb="2" eb="4">
      <t>カンキョウ</t>
    </rPh>
    <phoneticPr fontId="1"/>
  </si>
  <si>
    <t>Environment:</t>
    <phoneticPr fontId="1"/>
  </si>
  <si>
    <t>Planned date:</t>
    <phoneticPr fontId="1"/>
  </si>
  <si>
    <t>Planned date:</t>
    <phoneticPr fontId="1"/>
  </si>
  <si>
    <t>Author:</t>
    <phoneticPr fontId="1"/>
  </si>
  <si>
    <t>Tester:</t>
    <phoneticPr fontId="1"/>
  </si>
  <si>
    <t>document and review result</t>
    <phoneticPr fontId="1"/>
  </si>
  <si>
    <t>Date:</t>
    <phoneticPr fontId="1"/>
  </si>
  <si>
    <t>Planned date</t>
    <phoneticPr fontId="1"/>
  </si>
  <si>
    <t>テスト保管場所</t>
    <rPh sb="3" eb="5">
      <t>ホカン</t>
    </rPh>
    <rPh sb="5" eb="7">
      <t>バショ</t>
    </rPh>
    <phoneticPr fontId="1"/>
  </si>
  <si>
    <t>X drive</t>
    <phoneticPr fontId="1"/>
  </si>
  <si>
    <t>share point</t>
    <phoneticPr fontId="1"/>
  </si>
  <si>
    <t>X:\DWH_PROJECT\ServiceNow\ChangeRequest\</t>
    <phoneticPr fontId="1"/>
  </si>
  <si>
    <t>テスト結果格納用フォルダ作成/Create a folder for test result storage</t>
    <rPh sb="3" eb="5">
      <t>ケッカ</t>
    </rPh>
    <rPh sb="5" eb="7">
      <t>カクノウ</t>
    </rPh>
    <rPh sb="7" eb="8">
      <t>ヨウ</t>
    </rPh>
    <rPh sb="12" eb="14">
      <t>サクセイ</t>
    </rPh>
    <phoneticPr fontId="1"/>
  </si>
  <si>
    <t>http://lilly-ap.rf.lilly.com/sites/Harmony/Shared%20Documents/Forms/AllItems.aspx?RootFolder=%2Fsites%2FHarmony%2FShared%20Documents%2FAMS%20Support%2D2017%2FHopper/</t>
    <phoneticPr fontId="1"/>
  </si>
  <si>
    <t>Documents created and review results are shown in the following deliverable list.</t>
    <phoneticPr fontId="1"/>
  </si>
  <si>
    <t>&lt;Conducted Test Level, documents used, Name of Test Problem Report (if any)&gt;</t>
    <phoneticPr fontId="1"/>
  </si>
  <si>
    <t>テスト結果保管場所 / Test result storage location</t>
    <rPh sb="3" eb="5">
      <t>ケッカ</t>
    </rPh>
    <rPh sb="5" eb="7">
      <t>ホカン</t>
    </rPh>
    <rPh sb="7" eb="9">
      <t>バショ</t>
    </rPh>
    <phoneticPr fontId="1"/>
  </si>
  <si>
    <t>Date for release operation</t>
    <phoneticPr fontId="1"/>
  </si>
  <si>
    <t>「2.改定が必要なValidation関連文書があるか？」がYesのため、その文書名を以下の表に記載してください。/Because the answer for "2. Is this change required validation documents modification?" is "Yes", please enter the document name in the following table.</t>
    <rPh sb="3" eb="5">
      <t>カイテイ</t>
    </rPh>
    <rPh sb="6" eb="8">
      <t>ヒツヨウ</t>
    </rPh>
    <rPh sb="19" eb="21">
      <t>カンレン</t>
    </rPh>
    <rPh sb="21" eb="23">
      <t>ブンショ</t>
    </rPh>
    <rPh sb="39" eb="41">
      <t>ブンショ</t>
    </rPh>
    <rPh sb="41" eb="42">
      <t>メイ</t>
    </rPh>
    <rPh sb="43" eb="45">
      <t>イカ</t>
    </rPh>
    <rPh sb="46" eb="47">
      <t>ヒョウ</t>
    </rPh>
    <rPh sb="48" eb="50">
      <t>キサイ</t>
    </rPh>
    <phoneticPr fontId="1"/>
  </si>
  <si>
    <t>select from the list</t>
    <phoneticPr fontId="1"/>
  </si>
  <si>
    <t>→Training Plan</t>
    <phoneticPr fontId="1"/>
  </si>
  <si>
    <t>X drive</t>
  </si>
  <si>
    <t>IT Acceptance</t>
  </si>
  <si>
    <t>IT Acceptance</t>
    <phoneticPr fontId="1"/>
  </si>
  <si>
    <t>ITとしての受け入れ(※)</t>
    <rPh sb="6" eb="7">
      <t>ウ</t>
    </rPh>
    <rPh sb="8" eb="9">
      <t>イ</t>
    </rPh>
    <phoneticPr fontId="1"/>
  </si>
  <si>
    <t>Acceptance as IT(※)</t>
  </si>
  <si>
    <t>Acceptance as IT(※)</t>
    <phoneticPr fontId="1"/>
  </si>
  <si>
    <t>設計・システムテストレビュー</t>
    <rPh sb="0" eb="2">
      <t>セッケイ</t>
    </rPh>
    <phoneticPr fontId="1"/>
  </si>
  <si>
    <t>Design Review, System Test Review</t>
  </si>
  <si>
    <t>Design Review, System Test Review</t>
    <phoneticPr fontId="1"/>
  </si>
  <si>
    <t>(※：具体的な内容は、「Lilly IT Acceptance」で決定する)</t>
    <rPh sb="3" eb="6">
      <t>グタイテキ</t>
    </rPh>
    <rPh sb="7" eb="9">
      <t>ナイヨウ</t>
    </rPh>
    <rPh sb="33" eb="35">
      <t>ケッテイ</t>
    </rPh>
    <phoneticPr fontId="1"/>
  </si>
  <si>
    <t>IT受入れ(プレUAT)担当</t>
    <rPh sb="2" eb="3">
      <t>ウ</t>
    </rPh>
    <rPh sb="3" eb="4">
      <t>イ</t>
    </rPh>
    <rPh sb="12" eb="14">
      <t>タントウ</t>
    </rPh>
    <phoneticPr fontId="1"/>
  </si>
  <si>
    <t>プレUATを実施する / Conduct IT Acceptance Test</t>
    <phoneticPr fontId="1"/>
  </si>
  <si>
    <t>Lilly ITとしての受け入れをどのように実施するかを決定する。(TestPlanに記載)</t>
    <rPh sb="12" eb="13">
      <t>ウ</t>
    </rPh>
    <rPh sb="14" eb="15">
      <t>イ</t>
    </rPh>
    <rPh sb="22" eb="24">
      <t>ジッシ</t>
    </rPh>
    <rPh sb="28" eb="30">
      <t>ケッテイ</t>
    </rPh>
    <phoneticPr fontId="1"/>
  </si>
  <si>
    <t>(IT受入れテスト)</t>
    <rPh sb="3" eb="4">
      <t>ウ</t>
    </rPh>
    <rPh sb="4" eb="5">
      <t>イ</t>
    </rPh>
    <phoneticPr fontId="1"/>
  </si>
  <si>
    <t>このテストレベルにした理由/Reasen for making this test level</t>
    <rPh sb="11" eb="13">
      <t>リユウ</t>
    </rPh>
    <phoneticPr fontId="1"/>
  </si>
  <si>
    <t>Deployment User Approvers</t>
    <phoneticPr fontId="1"/>
  </si>
  <si>
    <t>1.0</t>
    <phoneticPr fontId="1"/>
  </si>
  <si>
    <t>First Version</t>
    <phoneticPr fontId="1"/>
  </si>
  <si>
    <t>1.1</t>
    <phoneticPr fontId="1"/>
  </si>
  <si>
    <t>CR_input(OPEN,DevApproval)</t>
  </si>
  <si>
    <t>Lilly IT Acceptance</t>
  </si>
  <si>
    <t>このテストレベルにした理由/Reasen for making this test level</t>
    <phoneticPr fontId="1"/>
  </si>
  <si>
    <t>追加/add</t>
    <rPh sb="0" eb="2">
      <t>ツイカ</t>
    </rPh>
    <phoneticPr fontId="1"/>
  </si>
  <si>
    <t>「Approvals」の「Deployment User Approvers」</t>
    <phoneticPr fontId="1"/>
  </si>
  <si>
    <t>PAandSVP</t>
  </si>
  <si>
    <t>(Hopper 098) PA Improvement</t>
    <phoneticPr fontId="1"/>
  </si>
  <si>
    <t>山中</t>
    <rPh sb="0" eb="2">
      <t>ヤマナカ</t>
    </rPh>
    <phoneticPr fontId="1"/>
  </si>
  <si>
    <t>松村、佐々木</t>
    <rPh sb="0" eb="2">
      <t>マツムラ</t>
    </rPh>
    <rPh sb="3" eb="6">
      <t>ササキ</t>
    </rPh>
    <phoneticPr fontId="1"/>
  </si>
  <si>
    <t>大栄</t>
    <rPh sb="0" eb="1">
      <t>オオ</t>
    </rPh>
    <rPh sb="1" eb="2">
      <t>エイ</t>
    </rPh>
    <phoneticPr fontId="1"/>
  </si>
  <si>
    <t>なし</t>
    <phoneticPr fontId="1"/>
  </si>
  <si>
    <t>JCO横山</t>
    <rPh sb="3" eb="5">
      <t>ヨコヤマ</t>
    </rPh>
    <phoneticPr fontId="1"/>
  </si>
  <si>
    <t>LillyITでの開発のため受け入れ無し / No need for Acceptance because of development by Lilly IT</t>
  </si>
  <si>
    <t>No</t>
  </si>
  <si>
    <t>Yes</t>
  </si>
  <si>
    <t>&lt;現在の状況&gt;に記載した内容が発生した場合に、正しい結果が出力されるように変更する。
また、大量データを登録しなければならないマスタについては、一括登録できるように変更する。</t>
    <rPh sb="1" eb="3">
      <t>ゲンザイ</t>
    </rPh>
    <rPh sb="4" eb="6">
      <t>ジョウキョウ</t>
    </rPh>
    <rPh sb="8" eb="10">
      <t>キサイ</t>
    </rPh>
    <rPh sb="12" eb="14">
      <t>ナイヨウ</t>
    </rPh>
    <rPh sb="15" eb="17">
      <t>ハッセイ</t>
    </rPh>
    <rPh sb="19" eb="21">
      <t>バアイ</t>
    </rPh>
    <rPh sb="23" eb="24">
      <t>タダ</t>
    </rPh>
    <rPh sb="26" eb="28">
      <t>ケッカ</t>
    </rPh>
    <rPh sb="29" eb="31">
      <t>シュツリョク</t>
    </rPh>
    <rPh sb="37" eb="39">
      <t>ヘンコウ</t>
    </rPh>
    <rPh sb="46" eb="48">
      <t>タイリョウ</t>
    </rPh>
    <rPh sb="52" eb="54">
      <t>トウロク</t>
    </rPh>
    <rPh sb="72" eb="74">
      <t>イッカツ</t>
    </rPh>
    <rPh sb="74" eb="76">
      <t>トウロク</t>
    </rPh>
    <rPh sb="82" eb="84">
      <t>ヘンコウ</t>
    </rPh>
    <phoneticPr fontId="1"/>
  </si>
  <si>
    <t>小/Small</t>
  </si>
  <si>
    <t>同一領域で、評価プログラムIDを分けてランキングを行ったときに、その間をまたぐMRの異動が発生した場合、正しい結果が出力されない。
また、マスタメンテナンスにおいて、大量データも１件ずつしか入力できないため、登録作業に時間がかかる。間違う確率も高くなる。</t>
    <rPh sb="0" eb="2">
      <t>ドウイツ</t>
    </rPh>
    <rPh sb="2" eb="4">
      <t>リョウイキ</t>
    </rPh>
    <rPh sb="6" eb="8">
      <t>ヒョウカ</t>
    </rPh>
    <rPh sb="16" eb="17">
      <t>ワ</t>
    </rPh>
    <rPh sb="25" eb="26">
      <t>オコナ</t>
    </rPh>
    <rPh sb="34" eb="35">
      <t>アイダ</t>
    </rPh>
    <rPh sb="42" eb="44">
      <t>イドウ</t>
    </rPh>
    <rPh sb="45" eb="47">
      <t>ハッセイ</t>
    </rPh>
    <rPh sb="49" eb="51">
      <t>バアイ</t>
    </rPh>
    <rPh sb="52" eb="53">
      <t>タダ</t>
    </rPh>
    <rPh sb="55" eb="57">
      <t>ケッカ</t>
    </rPh>
    <rPh sb="58" eb="60">
      <t>シュツリョク</t>
    </rPh>
    <rPh sb="83" eb="85">
      <t>タイリョウ</t>
    </rPh>
    <rPh sb="90" eb="91">
      <t>ケン</t>
    </rPh>
    <rPh sb="95" eb="97">
      <t>ニュウリョク</t>
    </rPh>
    <rPh sb="104" eb="106">
      <t>トウロク</t>
    </rPh>
    <rPh sb="106" eb="108">
      <t>サギョウ</t>
    </rPh>
    <rPh sb="109" eb="111">
      <t>ジカン</t>
    </rPh>
    <rPh sb="116" eb="118">
      <t>マチガ</t>
    </rPh>
    <rPh sb="119" eb="121">
      <t>カクリツ</t>
    </rPh>
    <rPh sb="122" eb="123">
      <t>タカ</t>
    </rPh>
    <phoneticPr fontId="1"/>
  </si>
  <si>
    <t>正しい結果が得られない場合、MR評価ができないため。
また、一括登録できることで、工数の削減が見込める。</t>
    <rPh sb="0" eb="1">
      <t>タダ</t>
    </rPh>
    <rPh sb="3" eb="5">
      <t>ケッカ</t>
    </rPh>
    <rPh sb="6" eb="7">
      <t>エ</t>
    </rPh>
    <rPh sb="11" eb="13">
      <t>バアイ</t>
    </rPh>
    <rPh sb="16" eb="18">
      <t>ヒョウカ</t>
    </rPh>
    <rPh sb="30" eb="32">
      <t>イッカツ</t>
    </rPh>
    <rPh sb="32" eb="34">
      <t>トウロク</t>
    </rPh>
    <rPh sb="41" eb="43">
      <t>コウスウ</t>
    </rPh>
    <rPh sb="44" eb="46">
      <t>サクゲン</t>
    </rPh>
    <rPh sb="47" eb="49">
      <t>ミコ</t>
    </rPh>
    <phoneticPr fontId="1"/>
  </si>
  <si>
    <t>2018/4/20</t>
    <phoneticPr fontId="1"/>
  </si>
  <si>
    <t>2018/5/31</t>
    <phoneticPr fontId="1"/>
  </si>
  <si>
    <t>2018/4/26</t>
    <phoneticPr fontId="1"/>
  </si>
  <si>
    <t>2018/5/11</t>
    <phoneticPr fontId="1"/>
  </si>
  <si>
    <t>松村</t>
    <rPh sb="0" eb="2">
      <t>マツムラ</t>
    </rPh>
    <phoneticPr fontId="1"/>
  </si>
  <si>
    <t>佐々木</t>
    <rPh sb="0" eb="3">
      <t>ササキ</t>
    </rPh>
    <phoneticPr fontId="1"/>
  </si>
  <si>
    <t>2018/4/20-27</t>
    <phoneticPr fontId="1"/>
  </si>
  <si>
    <t>2018/4/20-5/11</t>
    <phoneticPr fontId="1"/>
  </si>
  <si>
    <t>2018/4/25-5/9</t>
    <phoneticPr fontId="1"/>
  </si>
  <si>
    <t>2018/5/7-11</t>
    <phoneticPr fontId="1"/>
  </si>
  <si>
    <t>実施しない / not perform</t>
  </si>
  <si>
    <t>SystemTestでカバーするため</t>
    <phoneticPr fontId="1"/>
  </si>
  <si>
    <t>Lilly ITでの開発のため</t>
    <rPh sb="10" eb="12">
      <t>カイハツ</t>
    </rPh>
    <phoneticPr fontId="1"/>
  </si>
  <si>
    <t>2018/4/23-27</t>
    <phoneticPr fontId="1"/>
  </si>
  <si>
    <t>2018/5/7-11</t>
    <phoneticPr fontId="1"/>
  </si>
  <si>
    <t>2018/5/14-25</t>
    <phoneticPr fontId="1"/>
  </si>
  <si>
    <t>2018/5/28-31</t>
    <phoneticPr fontId="1"/>
  </si>
  <si>
    <t>2018/6/1-15</t>
    <phoneticPr fontId="1"/>
  </si>
  <si>
    <t>2018/6/18-29</t>
    <phoneticPr fontId="1"/>
  </si>
  <si>
    <t>Japanese</t>
  </si>
  <si>
    <t>このシステムのデータは他システムから参照されていないため</t>
    <rPh sb="11" eb="12">
      <t>ホカ</t>
    </rPh>
    <rPh sb="18" eb="20">
      <t>サンショウ</t>
    </rPh>
    <phoneticPr fontId="1"/>
  </si>
  <si>
    <t>CHG1258962</t>
    <phoneticPr fontId="1"/>
  </si>
  <si>
    <t>X:\DWH_PROJECT\ServiceNow\ChangeRequest\CHG1258962_PA_Improvement\01_UnitTest\PA_CHG1258962_UTE.xlsx</t>
  </si>
  <si>
    <t>X:\DWH_PROJECT\ServiceNow\ChangeRequest\CHG1258962_PA_Improvement\01_UnitTest\PA_CHG1258962_UTC.xlsx</t>
  </si>
  <si>
    <t>X:\DWH_PROJECT\ServiceNow\ChangeRequest\CHG1258962_PA_Improvement\03_SystemTest\PA_CHG1258962_STC.xlsx</t>
  </si>
  <si>
    <t>X:\DWH_PROJECT\ServiceNow\ChangeRequest\CHG1258962_PA_Improvement\03_SystemTest\PA_CHG1258962_STE.xlsx</t>
  </si>
  <si>
    <t>X:\DWH_PROJECT\ServiceNow\ChangeRequest\CHG1258962_PA_Improvement\05_UserAcceptanceTest\PA_CHG1258962_UATC.xlsx</t>
  </si>
  <si>
    <t>X:\DWH_PROJECT\ServiceNow\ChangeRequest\CHG1258962_PA_Improvement</t>
  </si>
  <si>
    <t>2018/4/23-5/7</t>
    <phoneticPr fontId="1"/>
  </si>
  <si>
    <t>2018/5/30-6/20</t>
    <phoneticPr fontId="1"/>
  </si>
  <si>
    <t>山中、松村、秋津</t>
    <rPh sb="0" eb="2">
      <t>ヤマナカ</t>
    </rPh>
    <rPh sb="3" eb="5">
      <t>マツムラ</t>
    </rPh>
    <rPh sb="6" eb="8">
      <t>アキツ</t>
    </rPh>
    <phoneticPr fontId="1"/>
  </si>
  <si>
    <t>DB:松村、Cloud:TCS</t>
    <rPh sb="3" eb="5">
      <t>マツムラ</t>
    </rPh>
    <phoneticPr fontId="1"/>
  </si>
  <si>
    <t>BO担当者</t>
    <rPh sb="2" eb="5">
      <t>タントウシャ</t>
    </rPh>
    <phoneticPr fontId="1"/>
  </si>
  <si>
    <t>山中</t>
    <rPh sb="0" eb="2">
      <t>ヤマナカ</t>
    </rPh>
    <phoneticPr fontId="1"/>
  </si>
  <si>
    <t>佐々木</t>
    <rPh sb="0" eb="3">
      <t>ササキ</t>
    </rPh>
    <phoneticPr fontId="1"/>
  </si>
  <si>
    <t>2018/7/4</t>
    <phoneticPr fontId="1"/>
  </si>
  <si>
    <t>リリース確認手順書 兼 結果書</t>
    <rPh sb="4" eb="6">
      <t>カクニン</t>
    </rPh>
    <rPh sb="6" eb="9">
      <t>テジュンショ</t>
    </rPh>
    <rPh sb="10" eb="11">
      <t>ケン</t>
    </rPh>
    <rPh sb="12" eb="14">
      <t>ケッカ</t>
    </rPh>
    <rPh sb="14" eb="15">
      <t>ショ</t>
    </rPh>
    <phoneticPr fontId="1"/>
  </si>
  <si>
    <t>上郡</t>
    <rPh sb="0" eb="2">
      <t>カミゴオリ</t>
    </rPh>
    <phoneticPr fontId="1"/>
  </si>
  <si>
    <t>DB：松村、Cloud：TCS</t>
    <rPh sb="3" eb="5">
      <t>マツムラ</t>
    </rPh>
    <phoneticPr fontId="1"/>
  </si>
  <si>
    <t>2018/4/26</t>
    <phoneticPr fontId="1"/>
  </si>
  <si>
    <t>2018/6/28</t>
    <phoneticPr fontId="1"/>
  </si>
  <si>
    <t>2018/5/8</t>
    <phoneticPr fontId="1"/>
  </si>
  <si>
    <t>2018/6/22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</si>
</sst>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h:mm:ss;@"/>
  </numFmts>
  <fonts count="12">
    <font>
      <sz val="9"/>
      <color theme="1"/>
      <name val="MS UI Gothic"/>
      <family val="2"/>
      <charset val="128"/>
    </font>
    <font>
      <sz val="6"/>
      <name val="MS UI Gothic"/>
      <family val="2"/>
      <charset val="128"/>
    </font>
    <font>
      <sz val="11"/>
      <color theme="1"/>
      <name val="游ゴシック"/>
      <family val="2"/>
      <charset val="128"/>
      <scheme val="minor"/>
    </font>
    <font>
      <b/>
      <sz val="9"/>
      <color theme="1"/>
      <name val="MS UI Gothic"/>
      <family val="3"/>
      <charset val="128"/>
    </font>
    <font>
      <sz val="9"/>
      <color indexed="81"/>
      <name val="MS P ゴシック"/>
      <family val="3"/>
      <charset val="128"/>
    </font>
    <font>
      <u/>
      <sz val="9"/>
      <color theme="10"/>
      <name val="MS UI Gothic"/>
      <family val="2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color rgb="FFFFE7E7"/>
      <name val="Meiryo UI"/>
      <family val="3"/>
      <charset val="128"/>
    </font>
    <font>
      <b/>
      <sz val="9"/>
      <color rgb="FFFF6600"/>
      <name val="Meiryo UI"/>
      <family val="3"/>
      <charset val="128"/>
    </font>
    <font>
      <sz val="8"/>
      <color theme="1"/>
      <name val="Meiryo UI"/>
      <family val="3"/>
      <charset val="128"/>
    </font>
    <font>
      <b/>
      <sz val="9"/>
      <color rgb="FF0066FF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CC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85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6" borderId="0" xfId="0" applyFill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1" xfId="0" applyBorder="1">
      <alignment vertical="center"/>
    </xf>
    <xf numFmtId="0" fontId="0" fillId="4" borderId="3" xfId="0" applyFill="1" applyBorder="1">
      <alignment vertical="center"/>
    </xf>
    <xf numFmtId="0" fontId="0" fillId="4" borderId="4" xfId="0" applyFill="1" applyBorder="1">
      <alignment vertical="center"/>
    </xf>
    <xf numFmtId="0" fontId="0" fillId="6" borderId="0" xfId="0" applyFill="1" applyBorder="1">
      <alignment vertical="center"/>
    </xf>
    <xf numFmtId="0" fontId="0" fillId="4" borderId="1" xfId="0" applyFill="1" applyBorder="1">
      <alignment vertical="center"/>
    </xf>
    <xf numFmtId="0" fontId="0" fillId="8" borderId="1" xfId="0" applyFill="1" applyBorder="1">
      <alignment vertical="center"/>
    </xf>
    <xf numFmtId="0" fontId="3" fillId="6" borderId="0" xfId="0" applyFont="1" applyFill="1">
      <alignment vertical="center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vertical="top" wrapText="1"/>
    </xf>
    <xf numFmtId="0" fontId="0" fillId="6" borderId="0" xfId="0" applyFill="1" applyAlignment="1">
      <alignment horizontal="righ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top" wrapText="1"/>
    </xf>
    <xf numFmtId="0" fontId="0" fillId="0" borderId="12" xfId="0" applyBorder="1">
      <alignment vertical="center"/>
    </xf>
    <xf numFmtId="0" fontId="0" fillId="0" borderId="15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0" fillId="0" borderId="2" xfId="0" applyBorder="1">
      <alignment vertical="center"/>
    </xf>
    <xf numFmtId="0" fontId="0" fillId="2" borderId="1" xfId="0" applyFill="1" applyBorder="1">
      <alignment vertical="center"/>
    </xf>
    <xf numFmtId="0" fontId="0" fillId="0" borderId="9" xfId="0" applyBorder="1" applyAlignment="1">
      <alignment horizontal="left" vertical="center" wrapText="1"/>
    </xf>
    <xf numFmtId="0" fontId="0" fillId="0" borderId="4" xfId="0" applyBorder="1">
      <alignment vertical="center"/>
    </xf>
    <xf numFmtId="0" fontId="0" fillId="9" borderId="5" xfId="0" applyFill="1" applyBorder="1">
      <alignment vertical="center"/>
    </xf>
    <xf numFmtId="0" fontId="0" fillId="9" borderId="6" xfId="0" applyFill="1" applyBorder="1">
      <alignment vertical="center"/>
    </xf>
    <xf numFmtId="0" fontId="0" fillId="9" borderId="7" xfId="0" applyFill="1" applyBorder="1">
      <alignment vertical="center"/>
    </xf>
    <xf numFmtId="0" fontId="0" fillId="9" borderId="8" xfId="0" applyFill="1" applyBorder="1">
      <alignment vertical="center"/>
    </xf>
    <xf numFmtId="0" fontId="0" fillId="7" borderId="5" xfId="0" applyFill="1" applyBorder="1">
      <alignment vertical="center"/>
    </xf>
    <xf numFmtId="0" fontId="0" fillId="7" borderId="6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2" xfId="0" applyFill="1" applyBorder="1" applyAlignment="1">
      <alignment vertical="top"/>
    </xf>
    <xf numFmtId="0" fontId="0" fillId="7" borderId="5" xfId="0" applyFill="1" applyBorder="1" applyAlignment="1">
      <alignment vertical="top"/>
    </xf>
    <xf numFmtId="0" fontId="0" fillId="7" borderId="6" xfId="0" applyFill="1" applyBorder="1" applyAlignment="1">
      <alignment vertical="top"/>
    </xf>
    <xf numFmtId="0" fontId="0" fillId="7" borderId="4" xfId="0" applyFill="1" applyBorder="1" applyAlignment="1">
      <alignment vertical="top"/>
    </xf>
    <xf numFmtId="0" fontId="0" fillId="7" borderId="12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10" xfId="0" applyFill="1" applyBorder="1">
      <alignment vertical="center"/>
    </xf>
    <xf numFmtId="0" fontId="0" fillId="0" borderId="1" xfId="0" applyBorder="1" applyAlignment="1">
      <alignment vertical="center"/>
    </xf>
    <xf numFmtId="0" fontId="0" fillId="10" borderId="0" xfId="0" applyFill="1">
      <alignment vertical="center"/>
    </xf>
    <xf numFmtId="0" fontId="3" fillId="10" borderId="0" xfId="0" applyFont="1" applyFill="1">
      <alignment vertical="center"/>
    </xf>
    <xf numFmtId="0" fontId="0" fillId="10" borderId="0" xfId="0" applyFill="1" applyBorder="1">
      <alignment vertical="center"/>
    </xf>
    <xf numFmtId="0" fontId="0" fillId="6" borderId="3" xfId="0" applyFill="1" applyBorder="1">
      <alignment vertical="center"/>
    </xf>
    <xf numFmtId="0" fontId="0" fillId="6" borderId="4" xfId="0" applyFill="1" applyBorder="1">
      <alignment vertical="center"/>
    </xf>
    <xf numFmtId="0" fontId="0" fillId="10" borderId="9" xfId="0" applyFill="1" applyBorder="1">
      <alignment vertical="center"/>
    </xf>
    <xf numFmtId="0" fontId="0" fillId="10" borderId="0" xfId="0" applyFill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0" fillId="7" borderId="7" xfId="0" applyFill="1" applyBorder="1" applyAlignment="1">
      <alignment vertical="top"/>
    </xf>
    <xf numFmtId="0" fontId="0" fillId="7" borderId="8" xfId="0" applyFill="1" applyBorder="1" applyAlignment="1">
      <alignment vertical="top"/>
    </xf>
    <xf numFmtId="0" fontId="0" fillId="11" borderId="0" xfId="0" applyFill="1">
      <alignment vertical="center"/>
    </xf>
    <xf numFmtId="0" fontId="3" fillId="11" borderId="0" xfId="0" applyFont="1" applyFill="1">
      <alignment vertical="center"/>
    </xf>
    <xf numFmtId="0" fontId="0" fillId="11" borderId="0" xfId="0" applyFill="1" applyBorder="1">
      <alignment vertical="center"/>
    </xf>
    <xf numFmtId="0" fontId="0" fillId="11" borderId="9" xfId="0" applyFill="1" applyBorder="1">
      <alignment vertical="center"/>
    </xf>
    <xf numFmtId="14" fontId="0" fillId="4" borderId="8" xfId="0" applyNumberFormat="1" applyFill="1" applyBorder="1" applyAlignment="1">
      <alignment horizontal="left" vertical="center"/>
    </xf>
    <xf numFmtId="0" fontId="0" fillId="11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5" fillId="6" borderId="0" xfId="2" applyFill="1">
      <alignment vertical="center"/>
    </xf>
    <xf numFmtId="0" fontId="0" fillId="10" borderId="0" xfId="0" applyFont="1" applyFill="1">
      <alignment vertical="center"/>
    </xf>
    <xf numFmtId="0" fontId="6" fillId="6" borderId="0" xfId="0" applyFont="1" applyFill="1">
      <alignment vertical="center"/>
    </xf>
    <xf numFmtId="0" fontId="7" fillId="6" borderId="0" xfId="0" applyFont="1" applyFill="1">
      <alignment vertical="center"/>
    </xf>
    <xf numFmtId="0" fontId="6" fillId="5" borderId="1" xfId="0" applyFont="1" applyFill="1" applyBorder="1">
      <alignment vertical="center"/>
    </xf>
    <xf numFmtId="0" fontId="6" fillId="8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6" fillId="4" borderId="2" xfId="0" quotePrefix="1" applyFont="1" applyFill="1" applyBorder="1">
      <alignment vertical="center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6" fillId="6" borderId="9" xfId="0" applyFont="1" applyFill="1" applyBorder="1" applyAlignment="1">
      <alignment vertical="center" wrapText="1"/>
    </xf>
    <xf numFmtId="0" fontId="6" fillId="6" borderId="0" xfId="0" applyFont="1" applyFill="1" applyAlignment="1">
      <alignment horizontal="right" vertical="center"/>
    </xf>
    <xf numFmtId="0" fontId="6" fillId="4" borderId="1" xfId="0" applyFont="1" applyFill="1" applyBorder="1" applyAlignment="1">
      <alignment vertical="center" wrapText="1"/>
    </xf>
    <xf numFmtId="0" fontId="6" fillId="8" borderId="14" xfId="0" applyFont="1" applyFill="1" applyBorder="1" applyAlignment="1">
      <alignment vertical="top" wrapText="1"/>
    </xf>
    <xf numFmtId="0" fontId="6" fillId="8" borderId="1" xfId="0" applyFont="1" applyFill="1" applyBorder="1" applyAlignment="1">
      <alignment vertical="top"/>
    </xf>
    <xf numFmtId="0" fontId="6" fillId="4" borderId="1" xfId="0" applyFont="1" applyFill="1" applyBorder="1" applyAlignment="1">
      <alignment horizontal="left" vertical="top" wrapText="1"/>
    </xf>
    <xf numFmtId="0" fontId="6" fillId="8" borderId="11" xfId="0" applyFont="1" applyFill="1" applyBorder="1" applyAlignment="1">
      <alignment vertical="top" wrapText="1"/>
    </xf>
    <xf numFmtId="0" fontId="6" fillId="8" borderId="14" xfId="0" applyFont="1" applyFill="1" applyBorder="1" applyAlignment="1">
      <alignment vertical="top"/>
    </xf>
    <xf numFmtId="0" fontId="6" fillId="8" borderId="1" xfId="0" applyFont="1" applyFill="1" applyBorder="1" applyAlignment="1">
      <alignment vertical="top" wrapText="1"/>
    </xf>
    <xf numFmtId="0" fontId="6" fillId="8" borderId="15" xfId="0" applyFont="1" applyFill="1" applyBorder="1" applyAlignment="1">
      <alignment vertical="top"/>
    </xf>
    <xf numFmtId="0" fontId="6" fillId="8" borderId="15" xfId="0" applyFont="1" applyFill="1" applyBorder="1">
      <alignment vertical="center"/>
    </xf>
    <xf numFmtId="0" fontId="6" fillId="8" borderId="1" xfId="0" applyFont="1" applyFill="1" applyBorder="1" applyAlignment="1">
      <alignment horizontal="left" vertical="top" wrapText="1"/>
    </xf>
    <xf numFmtId="0" fontId="8" fillId="8" borderId="15" xfId="0" applyFont="1" applyFill="1" applyBorder="1">
      <alignment vertical="center"/>
    </xf>
    <xf numFmtId="0" fontId="6" fillId="8" borderId="11" xfId="0" applyFont="1" applyFill="1" applyBorder="1">
      <alignment vertical="center"/>
    </xf>
    <xf numFmtId="0" fontId="6" fillId="8" borderId="2" xfId="0" applyFont="1" applyFill="1" applyBorder="1" applyAlignment="1">
      <alignment vertical="top"/>
    </xf>
    <xf numFmtId="0" fontId="6" fillId="8" borderId="4" xfId="0" applyFont="1" applyFill="1" applyBorder="1" applyAlignment="1">
      <alignment vertical="top"/>
    </xf>
    <xf numFmtId="0" fontId="6" fillId="8" borderId="1" xfId="0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vertical="top"/>
    </xf>
    <xf numFmtId="0" fontId="6" fillId="5" borderId="14" xfId="0" applyFont="1" applyFill="1" applyBorder="1">
      <alignment vertical="center"/>
    </xf>
    <xf numFmtId="0" fontId="6" fillId="5" borderId="5" xfId="0" applyFont="1" applyFill="1" applyBorder="1">
      <alignment vertical="center"/>
    </xf>
    <xf numFmtId="0" fontId="6" fillId="5" borderId="11" xfId="0" applyFont="1" applyFill="1" applyBorder="1">
      <alignment vertical="center"/>
    </xf>
    <xf numFmtId="0" fontId="6" fillId="5" borderId="7" xfId="0" applyFont="1" applyFill="1" applyBorder="1">
      <alignment vertical="center"/>
    </xf>
    <xf numFmtId="0" fontId="6" fillId="8" borderId="2" xfId="0" applyFont="1" applyFill="1" applyBorder="1">
      <alignment vertical="center"/>
    </xf>
    <xf numFmtId="49" fontId="6" fillId="0" borderId="1" xfId="0" applyNumberFormat="1" applyFont="1" applyFill="1" applyBorder="1" applyAlignment="1">
      <alignment horizontal="left" vertical="top"/>
    </xf>
    <xf numFmtId="0" fontId="6" fillId="4" borderId="1" xfId="0" applyFont="1" applyFill="1" applyBorder="1" applyAlignment="1">
      <alignment vertical="top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vertical="top" wrapText="1"/>
    </xf>
    <xf numFmtId="0" fontId="6" fillId="6" borderId="1" xfId="0" applyFont="1" applyFill="1" applyBorder="1">
      <alignment vertical="center"/>
    </xf>
    <xf numFmtId="0" fontId="6" fillId="8" borderId="2" xfId="0" applyFont="1" applyFill="1" applyBorder="1" applyAlignment="1">
      <alignment vertical="center" wrapText="1"/>
    </xf>
    <xf numFmtId="0" fontId="9" fillId="6" borderId="0" xfId="0" applyFont="1" applyFill="1">
      <alignment vertical="center"/>
    </xf>
    <xf numFmtId="0" fontId="6" fillId="4" borderId="1" xfId="0" applyNumberFormat="1" applyFont="1" applyFill="1" applyBorder="1" applyAlignment="1">
      <alignment horizontal="left" vertical="top"/>
    </xf>
    <xf numFmtId="0" fontId="6" fillId="6" borderId="1" xfId="0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 wrapText="1"/>
    </xf>
    <xf numFmtId="0" fontId="6" fillId="5" borderId="11" xfId="0" applyFont="1" applyFill="1" applyBorder="1" applyAlignment="1">
      <alignment vertical="center" wrapText="1"/>
    </xf>
    <xf numFmtId="0" fontId="10" fillId="6" borderId="0" xfId="0" applyFont="1" applyFill="1">
      <alignment vertical="center"/>
    </xf>
    <xf numFmtId="0" fontId="6" fillId="5" borderId="1" xfId="0" applyFont="1" applyFill="1" applyBorder="1" applyAlignment="1">
      <alignment vertical="center" wrapText="1"/>
    </xf>
    <xf numFmtId="0" fontId="7" fillId="10" borderId="0" xfId="0" applyFont="1" applyFill="1">
      <alignment vertical="center"/>
    </xf>
    <xf numFmtId="0" fontId="11" fillId="10" borderId="0" xfId="0" applyFont="1" applyFill="1">
      <alignment vertical="center"/>
    </xf>
    <xf numFmtId="0" fontId="6" fillId="10" borderId="0" xfId="0" applyFont="1" applyFill="1">
      <alignment vertical="center"/>
    </xf>
    <xf numFmtId="0" fontId="6" fillId="10" borderId="0" xfId="0" applyFont="1" applyFill="1" applyAlignment="1">
      <alignment horizontal="right" vertical="center"/>
    </xf>
    <xf numFmtId="0" fontId="6" fillId="10" borderId="0" xfId="0" applyFont="1" applyFill="1" applyBorder="1" applyAlignment="1">
      <alignment horizontal="left" vertical="top"/>
    </xf>
    <xf numFmtId="0" fontId="6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vertical="center" wrapText="1"/>
    </xf>
    <xf numFmtId="0" fontId="6" fillId="10" borderId="1" xfId="0" applyFont="1" applyFill="1" applyBorder="1">
      <alignment vertical="center"/>
    </xf>
    <xf numFmtId="0" fontId="6" fillId="8" borderId="2" xfId="0" applyFont="1" applyFill="1" applyBorder="1" applyAlignment="1">
      <alignment horizontal="left" vertical="top"/>
    </xf>
    <xf numFmtId="0" fontId="6" fillId="8" borderId="4" xfId="0" applyFont="1" applyFill="1" applyBorder="1">
      <alignment vertical="center"/>
    </xf>
    <xf numFmtId="0" fontId="6" fillId="3" borderId="1" xfId="0" applyFont="1" applyFill="1" applyBorder="1" applyAlignment="1">
      <alignment horizontal="left" vertical="top"/>
    </xf>
    <xf numFmtId="0" fontId="6" fillId="6" borderId="2" xfId="0" quotePrefix="1" applyFont="1" applyFill="1" applyBorder="1">
      <alignment vertical="center"/>
    </xf>
    <xf numFmtId="0" fontId="6" fillId="0" borderId="1" xfId="0" applyNumberFormat="1" applyFont="1" applyFill="1" applyBorder="1" applyAlignment="1">
      <alignment horizontal="left" vertical="top"/>
    </xf>
    <xf numFmtId="0" fontId="6" fillId="10" borderId="1" xfId="0" applyFont="1" applyFill="1" applyBorder="1" applyAlignment="1">
      <alignment vertical="top" wrapText="1"/>
    </xf>
    <xf numFmtId="0" fontId="6" fillId="10" borderId="1" xfId="0" applyFont="1" applyFill="1" applyBorder="1" applyAlignment="1">
      <alignment vertical="top"/>
    </xf>
    <xf numFmtId="0" fontId="6" fillId="10" borderId="0" xfId="0" applyFont="1" applyFill="1" applyBorder="1">
      <alignment vertical="center"/>
    </xf>
    <xf numFmtId="0" fontId="6" fillId="10" borderId="0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/>
    </xf>
    <xf numFmtId="0" fontId="6" fillId="5" borderId="11" xfId="0" applyFont="1" applyFill="1" applyBorder="1" applyAlignment="1">
      <alignment vertical="center"/>
    </xf>
    <xf numFmtId="0" fontId="6" fillId="4" borderId="2" xfId="0" applyFont="1" applyFill="1" applyBorder="1">
      <alignment vertical="center"/>
    </xf>
    <xf numFmtId="0" fontId="6" fillId="8" borderId="1" xfId="0" applyFont="1" applyFill="1" applyBorder="1" applyAlignment="1">
      <alignment vertical="center"/>
    </xf>
    <xf numFmtId="49" fontId="6" fillId="4" borderId="1" xfId="0" applyNumberFormat="1" applyFont="1" applyFill="1" applyBorder="1" applyAlignment="1">
      <alignment horizontal="left" vertical="center"/>
    </xf>
    <xf numFmtId="0" fontId="6" fillId="8" borderId="1" xfId="0" applyFont="1" applyFill="1" applyBorder="1" applyAlignment="1">
      <alignment vertical="center" wrapText="1"/>
    </xf>
    <xf numFmtId="0" fontId="6" fillId="5" borderId="5" xfId="0" applyFont="1" applyFill="1" applyBorder="1" applyAlignment="1">
      <alignment vertical="center"/>
    </xf>
    <xf numFmtId="0" fontId="6" fillId="5" borderId="6" xfId="0" applyFont="1" applyFill="1" applyBorder="1" applyAlignment="1">
      <alignment vertical="center"/>
    </xf>
    <xf numFmtId="0" fontId="6" fillId="5" borderId="7" xfId="0" applyFont="1" applyFill="1" applyBorder="1" applyAlignment="1">
      <alignment vertical="center"/>
    </xf>
    <xf numFmtId="0" fontId="6" fillId="5" borderId="8" xfId="0" applyFont="1" applyFill="1" applyBorder="1">
      <alignment vertical="center"/>
    </xf>
    <xf numFmtId="0" fontId="6" fillId="4" borderId="2" xfId="0" applyFont="1" applyFill="1" applyBorder="1" applyAlignment="1">
      <alignment vertical="center"/>
    </xf>
    <xf numFmtId="0" fontId="6" fillId="4" borderId="4" xfId="0" applyFont="1" applyFill="1" applyBorder="1">
      <alignment vertical="center"/>
    </xf>
    <xf numFmtId="49" fontId="6" fillId="4" borderId="1" xfId="0" applyNumberFormat="1" applyFont="1" applyFill="1" applyBorder="1" applyAlignment="1">
      <alignment horizontal="left" vertical="top"/>
    </xf>
    <xf numFmtId="0" fontId="7" fillId="11" borderId="0" xfId="0" applyFont="1" applyFill="1">
      <alignment vertical="center"/>
    </xf>
    <xf numFmtId="0" fontId="6" fillId="11" borderId="0" xfId="0" applyFont="1" applyFill="1">
      <alignment vertical="center"/>
    </xf>
    <xf numFmtId="0" fontId="6" fillId="11" borderId="0" xfId="0" applyFont="1" applyFill="1" applyBorder="1">
      <alignment vertical="center"/>
    </xf>
    <xf numFmtId="0" fontId="6" fillId="11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 wrapText="1"/>
    </xf>
    <xf numFmtId="0" fontId="6" fillId="10" borderId="2" xfId="0" applyFont="1" applyFill="1" applyBorder="1">
      <alignment vertical="center"/>
    </xf>
    <xf numFmtId="0" fontId="6" fillId="4" borderId="1" xfId="0" applyNumberFormat="1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vertical="center" wrapText="1"/>
    </xf>
    <xf numFmtId="0" fontId="6" fillId="11" borderId="1" xfId="0" applyFont="1" applyFill="1" applyBorder="1">
      <alignment vertical="center"/>
    </xf>
    <xf numFmtId="0" fontId="6" fillId="11" borderId="0" xfId="0" applyFont="1" applyFill="1" applyAlignment="1">
      <alignment vertical="center"/>
    </xf>
    <xf numFmtId="0" fontId="6" fillId="8" borderId="2" xfId="0" applyFont="1" applyFill="1" applyBorder="1" applyAlignment="1">
      <alignment vertical="center"/>
    </xf>
    <xf numFmtId="0" fontId="6" fillId="8" borderId="1" xfId="0" applyNumberFormat="1" applyFont="1" applyFill="1" applyBorder="1" applyAlignment="1">
      <alignment horizontal="left" vertical="top"/>
    </xf>
    <xf numFmtId="0" fontId="6" fillId="5" borderId="2" xfId="0" applyFont="1" applyFill="1" applyBorder="1" applyAlignment="1">
      <alignment vertical="top"/>
    </xf>
    <xf numFmtId="0" fontId="6" fillId="5" borderId="3" xfId="0" applyFont="1" applyFill="1" applyBorder="1">
      <alignment vertical="center"/>
    </xf>
    <xf numFmtId="0" fontId="6" fillId="5" borderId="4" xfId="0" applyFont="1" applyFill="1" applyBorder="1">
      <alignment vertical="center"/>
    </xf>
    <xf numFmtId="0" fontId="6" fillId="11" borderId="0" xfId="0" applyFont="1" applyFill="1" applyAlignment="1">
      <alignment horizontal="right" vertical="center"/>
    </xf>
    <xf numFmtId="176" fontId="0" fillId="4" borderId="1" xfId="0" applyNumberFormat="1" applyFill="1" applyBorder="1" applyAlignment="1">
      <alignment horizontal="left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6" borderId="1" xfId="0" applyNumberFormat="1" applyFont="1" applyFill="1" applyBorder="1" applyAlignment="1">
      <alignment horizontal="center" vertical="center"/>
    </xf>
    <xf numFmtId="176" fontId="0" fillId="4" borderId="8" xfId="0" applyNumberFormat="1" applyFill="1" applyBorder="1" applyAlignment="1">
      <alignment horizontal="left" vertical="center"/>
    </xf>
    <xf numFmtId="0" fontId="10" fillId="10" borderId="0" xfId="0" applyFont="1" applyFill="1">
      <alignment vertical="center"/>
    </xf>
    <xf numFmtId="0" fontId="6" fillId="8" borderId="2" xfId="0" applyFont="1" applyFill="1" applyBorder="1" applyAlignment="1">
      <alignment horizontal="left" vertical="top" wrapText="1"/>
    </xf>
    <xf numFmtId="0" fontId="0" fillId="0" borderId="0" xfId="0" applyFill="1" applyBorder="1">
      <alignment vertical="center"/>
    </xf>
    <xf numFmtId="0" fontId="0" fillId="8" borderId="0" xfId="0" applyFill="1" applyBorder="1">
      <alignment vertical="center"/>
    </xf>
    <xf numFmtId="0" fontId="0" fillId="0" borderId="0" xfId="0" applyFill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5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1" xfId="0" applyBorder="1" applyAlignment="1">
      <alignment vertical="center" wrapText="1"/>
    </xf>
    <xf numFmtId="0" fontId="0" fillId="0" borderId="13" xfId="0" applyBorder="1">
      <alignment vertical="center"/>
    </xf>
    <xf numFmtId="0" fontId="0" fillId="0" borderId="5" xfId="0" applyBorder="1">
      <alignment vertical="center"/>
    </xf>
    <xf numFmtId="0" fontId="6" fillId="6" borderId="0" xfId="0" applyFont="1" applyFill="1" applyAlignment="1">
      <alignment vertical="top"/>
    </xf>
    <xf numFmtId="0" fontId="6" fillId="6" borderId="0" xfId="0" applyFont="1" applyFill="1" applyAlignment="1"/>
    <xf numFmtId="0" fontId="0" fillId="0" borderId="1" xfId="0" applyBorder="1" applyAlignment="1">
      <alignment horizontal="left" vertical="top"/>
    </xf>
    <xf numFmtId="0" fontId="0" fillId="0" borderId="11" xfId="0" applyFill="1" applyBorder="1">
      <alignment vertical="center"/>
    </xf>
    <xf numFmtId="0" fontId="0" fillId="0" borderId="9" xfId="0" applyBorder="1">
      <alignment vertical="center"/>
    </xf>
    <xf numFmtId="0" fontId="0" fillId="7" borderId="0" xfId="0" applyFill="1" applyBorder="1">
      <alignment vertical="center"/>
    </xf>
    <xf numFmtId="49" fontId="0" fillId="0" borderId="0" xfId="0" applyNumberFormat="1">
      <alignment vertical="center"/>
    </xf>
    <xf numFmtId="0" fontId="6" fillId="11" borderId="1" xfId="0" applyFont="1" applyFill="1" applyBorder="1" applyAlignment="1">
      <alignment horizontal="left" vertical="center" wrapText="1"/>
    </xf>
    <xf numFmtId="14" fontId="6" fillId="0" borderId="1" xfId="0" quotePrefix="1" applyNumberFormat="1" applyFont="1" applyFill="1" applyBorder="1" applyAlignment="1">
      <alignment horizontal="left" vertical="top"/>
    </xf>
    <xf numFmtId="14" fontId="6" fillId="4" borderId="1" xfId="0" quotePrefix="1" applyNumberFormat="1" applyFont="1" applyFill="1" applyBorder="1" applyAlignment="1">
      <alignment horizontal="left" vertical="top"/>
    </xf>
    <xf numFmtId="49" fontId="6" fillId="4" borderId="1" xfId="0" quotePrefix="1" applyNumberFormat="1" applyFont="1" applyFill="1" applyBorder="1" applyAlignment="1">
      <alignment horizontal="left" vertical="center"/>
    </xf>
  </cellXfs>
  <cellStyles count="3">
    <cellStyle name="ハイパーリンク" xfId="2" builtinId="8"/>
    <cellStyle name="標準" xfId="0" builtinId="0"/>
    <cellStyle name="標準 2" xfId="1"/>
  </cellStyles>
  <dxfs count="34">
    <dxf>
      <font>
        <color rgb="FFCCECFF"/>
      </font>
      <fill>
        <patternFill>
          <bgColor rgb="FFCCECFF"/>
        </patternFill>
      </fill>
      <border>
        <left/>
        <right/>
        <top/>
        <bottom/>
        <vertical/>
        <horizontal/>
      </border>
    </dxf>
    <dxf>
      <font>
        <color rgb="FFCCECFF"/>
      </font>
      <fill>
        <patternFill>
          <bgColor rgb="FFCCECFF"/>
        </patternFill>
      </fill>
      <border>
        <left/>
        <right/>
        <top/>
        <bottom/>
        <vertical/>
        <horizontal/>
      </border>
    </dxf>
    <dxf>
      <font>
        <color rgb="FFCCECFF"/>
      </font>
      <fill>
        <patternFill>
          <bgColor rgb="FFCCECFF"/>
        </patternFill>
      </fill>
      <border>
        <left/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CCECFF"/>
      </font>
      <fill>
        <patternFill>
          <bgColor rgb="FFCCECFF"/>
        </patternFill>
      </fill>
      <border>
        <left/>
        <right/>
        <top/>
        <bottom/>
        <vertical/>
        <horizontal/>
      </border>
    </dxf>
    <dxf>
      <font>
        <color rgb="FFCCECFF"/>
      </font>
      <fill>
        <patternFill>
          <bgColor rgb="FFCCECFF"/>
        </patternFill>
      </fill>
      <border>
        <left/>
        <right/>
        <top/>
        <bottom/>
        <vertical/>
        <horizontal/>
      </border>
    </dxf>
    <dxf>
      <font>
        <color rgb="FFCCECFF"/>
      </font>
      <fill>
        <patternFill>
          <bgColor rgb="FFCCECFF"/>
        </patternFill>
      </fill>
      <border>
        <left/>
        <right/>
        <top/>
        <bottom/>
        <vertical/>
        <horizontal/>
      </border>
    </dxf>
    <dxf>
      <font>
        <color rgb="FFCCECFF"/>
      </font>
      <fill>
        <patternFill>
          <bgColor rgb="FFCCECFF"/>
        </patternFill>
      </fill>
      <border>
        <left/>
        <right/>
        <top/>
        <bottom/>
        <vertical/>
        <horizontal/>
      </border>
    </dxf>
    <dxf>
      <font>
        <color rgb="FFCCECFF"/>
      </font>
      <fill>
        <patternFill>
          <bgColor rgb="FFCCECFF"/>
        </patternFill>
      </fill>
      <border>
        <left/>
        <right/>
        <top/>
        <bottom/>
        <vertical/>
        <horizontal/>
      </border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FFFFCC"/>
      </font>
      <fill>
        <patternFill>
          <bgColor rgb="FFFFFFCC"/>
        </patternFill>
      </fill>
      <border>
        <left/>
        <right/>
        <top/>
        <bottom/>
        <vertical/>
        <horizontal/>
      </border>
    </dxf>
    <dxf>
      <font>
        <color rgb="FFFFFFCC"/>
      </font>
      <fill>
        <patternFill>
          <bgColor rgb="FFFFFFCC"/>
        </patternFill>
      </fill>
      <border>
        <left/>
        <right/>
        <top/>
        <bottom/>
        <vertical/>
        <horizontal/>
      </border>
    </dxf>
    <dxf>
      <font>
        <color rgb="FFFFFFCC"/>
      </font>
      <fill>
        <patternFill>
          <bgColor rgb="FFFFFFCC"/>
        </patternFill>
      </fill>
      <border>
        <left/>
        <right/>
        <top/>
        <bottom/>
        <vertical/>
        <horizontal/>
      </border>
    </dxf>
    <dxf>
      <font>
        <color rgb="FFFFFFCC"/>
      </font>
      <fill>
        <patternFill>
          <bgColor rgb="FFFFFFCC"/>
        </patternFill>
      </fill>
      <border>
        <left/>
        <right/>
        <top/>
        <bottom/>
        <vertical/>
        <horizontal/>
      </border>
    </dxf>
    <dxf>
      <font>
        <color rgb="FFFFFFCC"/>
      </font>
      <fill>
        <patternFill>
          <bgColor rgb="FFFFFFCC"/>
        </patternFill>
      </fill>
      <border>
        <left/>
        <right/>
        <top/>
        <bottom/>
        <vertical/>
        <horizontal/>
      </border>
    </dxf>
    <dxf>
      <font>
        <color rgb="FFFFFFCC"/>
      </font>
      <fill>
        <patternFill>
          <bgColor rgb="FFFFFFCC"/>
        </patternFill>
      </fill>
      <border>
        <left/>
        <right/>
        <top/>
        <bottom/>
        <vertical/>
        <horizontal/>
      </border>
    </dxf>
    <dxf>
      <font>
        <color rgb="FFFFFFCC"/>
      </font>
      <fill>
        <patternFill>
          <bgColor rgb="FFFFFFCC"/>
        </patternFill>
      </fill>
      <border>
        <left/>
        <right/>
        <top/>
        <bottom/>
        <vertical/>
        <horizontal/>
      </border>
    </dxf>
    <dxf>
      <font>
        <color rgb="FFFFFFCC"/>
      </font>
      <fill>
        <patternFill>
          <bgColor rgb="FFFFFFCC"/>
        </patternFill>
      </fill>
      <border>
        <left/>
        <right/>
        <top/>
        <bottom/>
        <vertical/>
        <horizontal/>
      </border>
    </dxf>
    <dxf>
      <font>
        <color rgb="FFFFFFCC"/>
      </font>
      <fill>
        <patternFill>
          <bgColor rgb="FFFFFFCC"/>
        </patternFill>
      </fill>
      <border>
        <left/>
        <right/>
        <top/>
        <bottom/>
        <vertical/>
        <horizontal/>
      </border>
    </dxf>
    <dxf>
      <font>
        <color rgb="FFFFFFCC"/>
      </font>
      <fill>
        <patternFill>
          <bgColor rgb="FFFFFFCC"/>
        </patternFill>
      </fill>
      <border>
        <left/>
        <right/>
        <top/>
        <bottom/>
        <vertical/>
        <horizontal/>
      </border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FFFF"/>
      <color rgb="FFFFFFCC"/>
      <color rgb="FFFFE7E7"/>
      <color rgb="FFCCCCFF"/>
      <color rgb="FFCCECFF"/>
      <color rgb="FFFFCC99"/>
      <color rgb="FFCCFFCC"/>
      <color rgb="FFFFCCFF"/>
      <color rgb="FFCCFF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illy-ap.rf.lilly.com/sites/Ask_Harmony_EN/Shared%20Documents/Forms/AllItems.aspx?RootFolder=%2Fsites%2FAsk%5FHarmony%5FEN%2FShared%20Documents%2F20%2E%20Support%20Model&amp;FolderCTID=0x0120004890844D84CAD840B03EEB6E6986E3E2&amp;View=%7bC120C379-E872-4D57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5"/>
  <sheetViews>
    <sheetView workbookViewId="0">
      <selection activeCell="F5" sqref="F5"/>
    </sheetView>
  </sheetViews>
  <sheetFormatPr defaultRowHeight="11.25"/>
  <cols>
    <col min="2" max="2" width="9.33203125" style="180"/>
    <col min="3" max="3" width="32.1640625" customWidth="1"/>
    <col min="4" max="4" width="24.6640625" customWidth="1"/>
    <col min="5" max="5" width="10.1640625" customWidth="1"/>
    <col min="6" max="6" width="63" customWidth="1"/>
  </cols>
  <sheetData>
    <row r="3" spans="2:6">
      <c r="B3" s="180" t="s">
        <v>351</v>
      </c>
      <c r="C3" t="s">
        <v>352</v>
      </c>
    </row>
    <row r="4" spans="2:6">
      <c r="B4" s="180" t="s">
        <v>353</v>
      </c>
      <c r="C4" t="s">
        <v>354</v>
      </c>
      <c r="D4" t="s">
        <v>355</v>
      </c>
      <c r="E4" t="s">
        <v>357</v>
      </c>
      <c r="F4" t="s">
        <v>356</v>
      </c>
    </row>
    <row r="5" spans="2:6">
      <c r="D5" t="s">
        <v>18</v>
      </c>
      <c r="E5" t="s">
        <v>357</v>
      </c>
      <c r="F5" t="s">
        <v>358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CC"/>
  </sheetPr>
  <dimension ref="A1:AC176"/>
  <sheetViews>
    <sheetView topLeftCell="A67" zoomScaleNormal="100" workbookViewId="0">
      <selection activeCell="F158" sqref="F158"/>
    </sheetView>
  </sheetViews>
  <sheetFormatPr defaultRowHeight="11.25"/>
  <cols>
    <col min="1" max="1" width="14.33203125" customWidth="1"/>
    <col min="2" max="2" width="24.5" customWidth="1"/>
    <col min="3" max="3" width="32.33203125" customWidth="1"/>
    <col min="4" max="4" width="40" customWidth="1"/>
    <col min="5" max="5" width="46.6640625" customWidth="1"/>
    <col min="6" max="6" width="61.33203125" customWidth="1"/>
    <col min="8" max="22" width="9.33203125" customWidth="1"/>
    <col min="23" max="23" width="44.1640625" customWidth="1"/>
  </cols>
  <sheetData>
    <row r="1" spans="1:7">
      <c r="A1" s="2"/>
      <c r="B1" s="2"/>
      <c r="C1" s="2"/>
      <c r="D1" s="2"/>
      <c r="E1" s="2"/>
      <c r="F1" s="2"/>
      <c r="G1" s="2"/>
    </row>
    <row r="2" spans="1:7" ht="12">
      <c r="A2" s="65" t="s">
        <v>203</v>
      </c>
      <c r="B2" s="2"/>
      <c r="C2" s="2"/>
      <c r="D2" s="2"/>
      <c r="E2" s="2"/>
      <c r="F2" s="2"/>
      <c r="G2" s="2"/>
    </row>
    <row r="3" spans="1:7">
      <c r="A3" s="2"/>
      <c r="B3" s="2"/>
      <c r="C3" s="2"/>
      <c r="D3" s="2"/>
      <c r="E3" s="2"/>
      <c r="F3" s="2"/>
      <c r="G3" s="2"/>
    </row>
    <row r="4" spans="1:7" ht="12">
      <c r="A4" s="66" t="s">
        <v>204</v>
      </c>
      <c r="B4" s="2"/>
      <c r="C4" s="2"/>
      <c r="D4" s="2"/>
      <c r="E4" s="2"/>
      <c r="F4" s="2"/>
      <c r="G4" s="2"/>
    </row>
    <row r="5" spans="1:7" ht="12">
      <c r="A5" s="11"/>
      <c r="B5" s="65" t="s">
        <v>205</v>
      </c>
      <c r="C5" s="2"/>
      <c r="D5" s="69" t="s">
        <v>359</v>
      </c>
      <c r="E5" s="2"/>
      <c r="F5" s="2"/>
      <c r="G5" s="2"/>
    </row>
    <row r="6" spans="1:7" ht="12">
      <c r="A6" s="66" t="s">
        <v>80</v>
      </c>
      <c r="B6" s="2"/>
      <c r="C6" s="2"/>
      <c r="D6" s="2"/>
      <c r="E6" s="2"/>
      <c r="F6" s="2"/>
      <c r="G6" s="2"/>
    </row>
    <row r="7" spans="1:7" ht="15.95" customHeight="1">
      <c r="A7" s="11"/>
      <c r="B7" s="65" t="s">
        <v>206</v>
      </c>
      <c r="C7" s="2"/>
      <c r="D7" s="70" t="s">
        <v>360</v>
      </c>
      <c r="E7" s="6"/>
      <c r="F7" s="7"/>
      <c r="G7" s="2"/>
    </row>
    <row r="8" spans="1:7">
      <c r="A8" s="2"/>
      <c r="B8" s="2"/>
      <c r="C8" s="2"/>
      <c r="D8" s="8"/>
      <c r="E8" s="2"/>
      <c r="F8" s="2"/>
      <c r="G8" s="2"/>
    </row>
    <row r="9" spans="1:7" ht="12">
      <c r="A9" s="66" t="s">
        <v>207</v>
      </c>
      <c r="B9" s="2"/>
      <c r="C9" s="2"/>
      <c r="D9" s="2"/>
      <c r="E9" s="2"/>
      <c r="F9" s="2"/>
      <c r="G9" s="2"/>
    </row>
    <row r="10" spans="1:7" ht="12">
      <c r="A10" s="2"/>
      <c r="B10" s="67" t="s">
        <v>29</v>
      </c>
      <c r="C10" s="67" t="s">
        <v>208</v>
      </c>
      <c r="D10" s="67" t="s">
        <v>37</v>
      </c>
      <c r="E10" s="67" t="s">
        <v>213</v>
      </c>
      <c r="F10" s="67" t="s">
        <v>217</v>
      </c>
      <c r="G10" s="2"/>
    </row>
    <row r="11" spans="1:7" ht="12">
      <c r="A11" s="2"/>
      <c r="B11" s="68" t="s">
        <v>19</v>
      </c>
      <c r="C11" s="68" t="s">
        <v>209</v>
      </c>
      <c r="D11" s="68" t="s">
        <v>20</v>
      </c>
      <c r="E11" s="68" t="s">
        <v>214</v>
      </c>
      <c r="F11" s="69" t="s">
        <v>361</v>
      </c>
      <c r="G11" s="2"/>
    </row>
    <row r="12" spans="1:7" ht="12">
      <c r="A12" s="2"/>
      <c r="B12" s="68" t="s">
        <v>21</v>
      </c>
      <c r="C12" s="68" t="s">
        <v>210</v>
      </c>
      <c r="D12" s="68" t="s">
        <v>22</v>
      </c>
      <c r="E12" s="68" t="s">
        <v>215</v>
      </c>
      <c r="F12" s="69" t="s">
        <v>362</v>
      </c>
      <c r="G12" s="2"/>
    </row>
    <row r="13" spans="1:7" ht="12">
      <c r="A13" s="2"/>
      <c r="B13" s="68" t="s">
        <v>23</v>
      </c>
      <c r="C13" s="68" t="s">
        <v>211</v>
      </c>
      <c r="D13" s="68" t="s">
        <v>341</v>
      </c>
      <c r="E13" s="68" t="s">
        <v>343</v>
      </c>
      <c r="F13" s="69" t="s">
        <v>363</v>
      </c>
      <c r="G13" s="2"/>
    </row>
    <row r="14" spans="1:7" ht="12">
      <c r="A14" s="2"/>
      <c r="B14" s="68" t="s">
        <v>345</v>
      </c>
      <c r="C14" s="68" t="s">
        <v>337</v>
      </c>
      <c r="D14" s="68" t="s">
        <v>338</v>
      </c>
      <c r="E14" s="68" t="s">
        <v>340</v>
      </c>
      <c r="F14" s="69" t="s">
        <v>364</v>
      </c>
      <c r="G14" s="2"/>
    </row>
    <row r="15" spans="1:7" ht="12">
      <c r="A15" s="2"/>
      <c r="B15" s="68" t="s">
        <v>24</v>
      </c>
      <c r="C15" s="68" t="s">
        <v>212</v>
      </c>
      <c r="D15" s="68" t="s">
        <v>81</v>
      </c>
      <c r="E15" s="68" t="s">
        <v>216</v>
      </c>
      <c r="F15" s="69" t="s">
        <v>365</v>
      </c>
      <c r="G15" s="2"/>
    </row>
    <row r="16" spans="1:7" ht="24">
      <c r="A16" s="2"/>
      <c r="B16" s="2"/>
      <c r="C16" s="2"/>
      <c r="D16" s="73" t="s">
        <v>344</v>
      </c>
      <c r="E16" s="73" t="s">
        <v>231</v>
      </c>
      <c r="F16" s="2"/>
      <c r="G16" s="2"/>
    </row>
    <row r="17" spans="1:29">
      <c r="A17" s="2"/>
      <c r="B17" s="2"/>
      <c r="C17" s="2"/>
      <c r="D17" s="8"/>
      <c r="E17" s="8"/>
      <c r="F17" s="2"/>
      <c r="G17" s="2"/>
    </row>
    <row r="18" spans="1:29" ht="12">
      <c r="A18" s="66" t="s">
        <v>232</v>
      </c>
      <c r="B18" s="2"/>
      <c r="C18" s="2"/>
      <c r="D18" s="2"/>
      <c r="E18" s="2"/>
      <c r="F18" s="2"/>
      <c r="G18" s="2"/>
      <c r="Y18" s="10" t="s">
        <v>107</v>
      </c>
      <c r="Z18" s="10" t="s">
        <v>108</v>
      </c>
    </row>
    <row r="19" spans="1:29" ht="12">
      <c r="A19" s="2"/>
      <c r="B19" s="65" t="s">
        <v>38</v>
      </c>
      <c r="C19" s="2"/>
      <c r="D19" s="2"/>
      <c r="E19" s="74" t="s">
        <v>234</v>
      </c>
      <c r="F19" s="69" t="s">
        <v>219</v>
      </c>
      <c r="G19" s="2"/>
      <c r="X19" s="24" t="str">
        <f>IF($C$147=master2!$F$3,Y19,Z19)</f>
        <v>以下の成果物一覧で作成するドキュメントとスケジュールを管理します。</v>
      </c>
      <c r="Y19" s="16" t="s">
        <v>123</v>
      </c>
      <c r="Z19" s="16" t="s">
        <v>242</v>
      </c>
    </row>
    <row r="20" spans="1:29" ht="12">
      <c r="A20" s="2"/>
      <c r="B20" s="65" t="s">
        <v>233</v>
      </c>
      <c r="C20" s="2"/>
      <c r="D20" s="2"/>
      <c r="E20" s="74" t="s">
        <v>235</v>
      </c>
      <c r="F20" s="69"/>
      <c r="G20" s="2"/>
    </row>
    <row r="21" spans="1:29">
      <c r="A21" s="2"/>
      <c r="B21" s="2"/>
      <c r="C21" s="2"/>
      <c r="D21" s="2"/>
      <c r="E21" s="2"/>
      <c r="F21" s="2"/>
      <c r="G21" s="2"/>
    </row>
    <row r="22" spans="1:29">
      <c r="A22" s="2"/>
      <c r="B22" s="2"/>
      <c r="C22" s="2"/>
      <c r="D22" s="2"/>
      <c r="E22" s="2"/>
      <c r="F22" s="2"/>
      <c r="G22" s="2"/>
    </row>
    <row r="23" spans="1:29" ht="12">
      <c r="A23" s="66" t="s">
        <v>198</v>
      </c>
      <c r="B23" s="2"/>
      <c r="C23" s="2"/>
      <c r="D23" s="2"/>
      <c r="E23" s="2"/>
      <c r="F23" s="2"/>
      <c r="G23" s="2"/>
    </row>
    <row r="24" spans="1:29" ht="26.25" customHeight="1">
      <c r="A24" s="2"/>
      <c r="B24" s="175" t="s">
        <v>347</v>
      </c>
      <c r="C24" s="2"/>
      <c r="D24" s="2"/>
      <c r="E24" s="2"/>
      <c r="F24" s="75" t="s">
        <v>366</v>
      </c>
      <c r="G24" s="2" t="s">
        <v>333</v>
      </c>
      <c r="I24" s="165"/>
      <c r="W24" s="176" t="str">
        <f>"・"&amp;$A$23&amp;" : "&amp;F24</f>
        <v>・Lilly IT Acceptance : LillyITでの開発のため受け入れ無し / No need for Acceptance because of development by Lilly IT</v>
      </c>
    </row>
    <row r="25" spans="1:29" ht="42" customHeight="1">
      <c r="A25" s="2"/>
      <c r="B25" s="174" t="s">
        <v>236</v>
      </c>
      <c r="C25" s="2"/>
      <c r="D25" s="2"/>
      <c r="E25" s="74" t="s">
        <v>349</v>
      </c>
      <c r="F25" s="78"/>
      <c r="G25" s="2"/>
      <c r="I25" s="165"/>
      <c r="W25" s="176" t="str">
        <f>"   "&amp;$E$25&amp;" : "&amp;F25</f>
        <v xml:space="preserve">   このテストレベルにした理由/Reasen for making this test level : </v>
      </c>
    </row>
    <row r="26" spans="1:29">
      <c r="A26" s="2"/>
      <c r="B26" s="2"/>
      <c r="C26" s="2"/>
      <c r="D26" s="2"/>
      <c r="E26" s="2"/>
      <c r="F26" s="2"/>
      <c r="G26" s="2"/>
    </row>
    <row r="27" spans="1:29" ht="27" customHeight="1">
      <c r="A27" s="2"/>
      <c r="B27" s="2"/>
      <c r="C27" s="2"/>
      <c r="D27" s="2"/>
      <c r="E27" s="2"/>
      <c r="F27" s="2"/>
      <c r="G27" s="2"/>
    </row>
    <row r="28" spans="1:29" ht="12">
      <c r="A28" s="66" t="s">
        <v>63</v>
      </c>
      <c r="B28" s="2"/>
      <c r="C28" s="2"/>
      <c r="D28" s="2"/>
      <c r="E28" s="2"/>
      <c r="F28" s="2"/>
      <c r="G28" s="2"/>
      <c r="W28" t="s">
        <v>114</v>
      </c>
      <c r="X28" t="s">
        <v>118</v>
      </c>
    </row>
    <row r="29" spans="1:29" ht="60.75" customHeight="1">
      <c r="A29" s="2"/>
      <c r="B29" s="76" t="s">
        <v>3</v>
      </c>
      <c r="C29" s="76" t="s">
        <v>58</v>
      </c>
      <c r="D29" s="77" t="s">
        <v>57</v>
      </c>
      <c r="E29" s="77" t="s">
        <v>59</v>
      </c>
      <c r="F29" s="78" t="s">
        <v>371</v>
      </c>
      <c r="G29" s="2"/>
      <c r="X29" s="24" t="str">
        <f>IF($C$147=master2!$F$3,B29&amp;CHAR(10)&amp;D29,C29&amp;CHAR(10)&amp;E29)</f>
        <v>【変更の理由】(必須)
&lt;現在の状況&gt;</v>
      </c>
    </row>
    <row r="30" spans="1:29" ht="62.25" customHeight="1">
      <c r="A30" s="2"/>
      <c r="B30" s="79"/>
      <c r="C30" s="79"/>
      <c r="D30" s="77" t="s">
        <v>4</v>
      </c>
      <c r="E30" s="77" t="s">
        <v>60</v>
      </c>
      <c r="F30" s="78" t="s">
        <v>369</v>
      </c>
      <c r="G30" s="2"/>
      <c r="X30" s="24" t="str">
        <f>IF($C$147=master2!$F$3,D30,E30)</f>
        <v>&lt;変更内容&gt;</v>
      </c>
      <c r="AB30" s="10" t="s">
        <v>107</v>
      </c>
      <c r="AC30" s="10" t="s">
        <v>108</v>
      </c>
    </row>
    <row r="31" spans="1:29" ht="24" customHeight="1">
      <c r="A31" s="2"/>
      <c r="B31" s="80" t="s">
        <v>61</v>
      </c>
      <c r="C31" s="80" t="s">
        <v>7</v>
      </c>
      <c r="D31" s="81" t="s">
        <v>41</v>
      </c>
      <c r="E31" s="81" t="s">
        <v>49</v>
      </c>
      <c r="F31" s="69" t="s">
        <v>367</v>
      </c>
      <c r="G31" s="2" t="s">
        <v>333</v>
      </c>
      <c r="W31" s="45" t="str">
        <f>X31&amp;$X$28&amp;F31</f>
        <v>【System Changeの場合】
1. 本変更は、Regulatory statusに影響を与えるものか? ---&gt; No</v>
      </c>
      <c r="X31" s="24" t="str">
        <f>IF($C$147=master2!$F$3,B31&amp;CHAR(10)&amp;D31,C31&amp;CHAR(10)&amp;E31)</f>
        <v>【System Changeの場合】
1. 本変更は、Regulatory statusに影響を与えるものか?</v>
      </c>
    </row>
    <row r="32" spans="1:29" ht="24">
      <c r="A32" s="2"/>
      <c r="B32" s="82"/>
      <c r="C32" s="82"/>
      <c r="D32" s="81" t="s">
        <v>42</v>
      </c>
      <c r="E32" s="81" t="s">
        <v>50</v>
      </c>
      <c r="F32" s="69" t="s">
        <v>368</v>
      </c>
      <c r="G32" s="2" t="s">
        <v>333</v>
      </c>
      <c r="W32" s="1" t="str">
        <f>X32&amp;$X$28&amp;F32&amp;IF(F32=master2!$G$3,AA32,"")</f>
        <v>2. 改訂が必要なValidation関連文書はあるか? ---&gt; Yes(Development Plan参照)</v>
      </c>
      <c r="X32" s="24" t="str">
        <f>IF($C$147=master2!$F$3,D32,E32)</f>
        <v>2. 改訂が必要なValidation関連文書はあるか?</v>
      </c>
      <c r="AA32" s="24" t="str">
        <f>IF($C$147=master2!$F$3,AB32,AC32)</f>
        <v>(Development Plan参照)</v>
      </c>
      <c r="AB32" s="16" t="s">
        <v>122</v>
      </c>
      <c r="AC32" s="16" t="s">
        <v>311</v>
      </c>
    </row>
    <row r="33" spans="1:24" ht="24">
      <c r="A33" s="2"/>
      <c r="B33" s="83"/>
      <c r="C33" s="83"/>
      <c r="D33" s="81" t="s">
        <v>43</v>
      </c>
      <c r="E33" s="81" t="s">
        <v>51</v>
      </c>
      <c r="F33" s="69" t="s">
        <v>368</v>
      </c>
      <c r="G33" s="2" t="s">
        <v>333</v>
      </c>
      <c r="I33" t="s">
        <v>334</v>
      </c>
      <c r="W33" s="16" t="str">
        <f t="shared" ref="W33:W41" si="0">X33&amp;$X$28&amp;F33</f>
        <v>3. 変更に伴いトレーニングが必要か? ---&gt; Yes</v>
      </c>
      <c r="X33" s="24" t="str">
        <f>IF($C$147=master2!$F$3,D33,E33)</f>
        <v>3. 変更に伴いトレーニングが必要か?</v>
      </c>
    </row>
    <row r="34" spans="1:24" ht="24">
      <c r="A34" s="2"/>
      <c r="B34" s="83"/>
      <c r="C34" s="83"/>
      <c r="D34" s="81" t="s">
        <v>44</v>
      </c>
      <c r="E34" s="81" t="s">
        <v>52</v>
      </c>
      <c r="F34" s="69" t="s">
        <v>367</v>
      </c>
      <c r="G34" s="2" t="s">
        <v>333</v>
      </c>
      <c r="W34" s="16" t="str">
        <f t="shared" si="0"/>
        <v>4. 以前実施したRisk Assessmentに影響があるか? ---&gt; No</v>
      </c>
      <c r="X34" s="24" t="str">
        <f>IF($C$147=master2!$F$3,D34,E34)</f>
        <v>4. 以前実施したRisk Assessmentに影響があるか?</v>
      </c>
    </row>
    <row r="35" spans="1:24" ht="12">
      <c r="A35" s="2"/>
      <c r="B35" s="83"/>
      <c r="C35" s="83"/>
      <c r="D35" s="81" t="s">
        <v>45</v>
      </c>
      <c r="E35" s="81" t="s">
        <v>53</v>
      </c>
      <c r="F35" s="69" t="s">
        <v>368</v>
      </c>
      <c r="G35" s="2" t="s">
        <v>333</v>
      </c>
      <c r="W35" s="16" t="str">
        <f t="shared" si="0"/>
        <v>5. ビジネスプロセスに変更が発生するか? ---&gt; Yes</v>
      </c>
      <c r="X35" s="24" t="str">
        <f>IF($C$147=master2!$F$3,D35,E35)</f>
        <v>5. ビジネスプロセスに変更が発生するか?</v>
      </c>
    </row>
    <row r="36" spans="1:24" ht="24">
      <c r="A36" s="2"/>
      <c r="B36" s="83"/>
      <c r="C36" s="83"/>
      <c r="D36" s="81" t="s">
        <v>46</v>
      </c>
      <c r="E36" s="81" t="s">
        <v>54</v>
      </c>
      <c r="F36" s="69" t="s">
        <v>367</v>
      </c>
      <c r="G36" s="2" t="s">
        <v>333</v>
      </c>
      <c r="W36" s="16" t="str">
        <f t="shared" si="0"/>
        <v>6. 他のシステムに対して影響を及ぼすか? ---&gt; No</v>
      </c>
      <c r="X36" s="24" t="str">
        <f>IF($C$147=master2!$F$3,D36,E36)</f>
        <v>6. 他のシステムに対して影響を及ぼすか?</v>
      </c>
    </row>
    <row r="37" spans="1:24" ht="12">
      <c r="A37" s="2"/>
      <c r="B37" s="83"/>
      <c r="C37" s="83"/>
      <c r="D37" s="84" t="s">
        <v>127</v>
      </c>
      <c r="E37" s="81" t="s">
        <v>237</v>
      </c>
      <c r="F37" s="69" t="s">
        <v>361</v>
      </c>
      <c r="G37" s="2"/>
      <c r="W37" s="16" t="str">
        <f>X37&amp;F37</f>
        <v xml:space="preserve">      影響調査の実施者: 山中</v>
      </c>
      <c r="X37" s="24" t="str">
        <f>IF($C$147=master2!$F$3,D37,E37)</f>
        <v xml:space="preserve">      影響調査の実施者: </v>
      </c>
    </row>
    <row r="38" spans="1:24" ht="12">
      <c r="A38" s="2"/>
      <c r="B38" s="83"/>
      <c r="C38" s="83"/>
      <c r="D38" s="84" t="s">
        <v>128</v>
      </c>
      <c r="E38" s="81" t="s">
        <v>238</v>
      </c>
      <c r="F38" s="69" t="s">
        <v>363</v>
      </c>
      <c r="G38" s="2"/>
      <c r="W38" s="16" t="str">
        <f>X38&amp;F38</f>
        <v xml:space="preserve">      影響調査の確認者: 大栄</v>
      </c>
      <c r="X38" s="24" t="str">
        <f>IF($C$147=master2!$F$3,D38,E38)</f>
        <v xml:space="preserve">      影響調査の確認者: </v>
      </c>
    </row>
    <row r="39" spans="1:24" ht="12">
      <c r="A39" s="2"/>
      <c r="B39" s="83"/>
      <c r="C39" s="83"/>
      <c r="D39" s="81" t="s">
        <v>47</v>
      </c>
      <c r="E39" s="81" t="s">
        <v>55</v>
      </c>
      <c r="F39" s="69" t="s">
        <v>367</v>
      </c>
      <c r="G39" s="2" t="s">
        <v>333</v>
      </c>
      <c r="W39" s="16" t="str">
        <f t="shared" si="0"/>
        <v>7. CIの更新が必要か? ---&gt; No</v>
      </c>
      <c r="X39" s="24" t="str">
        <f>IF($C$147=master2!$F$3,D39,E39)</f>
        <v>7. CIの更新が必要か?</v>
      </c>
    </row>
    <row r="40" spans="1:24" ht="24">
      <c r="A40" s="2"/>
      <c r="B40" s="83"/>
      <c r="C40" s="83"/>
      <c r="D40" s="81" t="s">
        <v>48</v>
      </c>
      <c r="E40" s="81" t="s">
        <v>239</v>
      </c>
      <c r="F40" s="69" t="s">
        <v>368</v>
      </c>
      <c r="G40" s="2" t="s">
        <v>333</v>
      </c>
      <c r="W40" s="16" t="str">
        <f t="shared" si="0"/>
        <v>8. Data変更・移行の有無? ---&gt; Yes</v>
      </c>
      <c r="X40" s="24" t="str">
        <f>IF($C$147=master2!$F$3,D40,E40)</f>
        <v>8. Data変更・移行の有無?</v>
      </c>
    </row>
    <row r="41" spans="1:24" ht="12">
      <c r="A41" s="2"/>
      <c r="B41" s="85"/>
      <c r="C41" s="85"/>
      <c r="D41" s="81" t="s">
        <v>56</v>
      </c>
      <c r="E41" s="81" t="s">
        <v>240</v>
      </c>
      <c r="F41" s="69" t="s">
        <v>370</v>
      </c>
      <c r="G41" s="2" t="s">
        <v>333</v>
      </c>
      <c r="W41" s="16" t="str">
        <f t="shared" si="0"/>
        <v>9. リスク分析 ---&gt; 小/Small</v>
      </c>
      <c r="X41" s="24" t="str">
        <f>IF($C$147=master2!$F$3,D41,E41)</f>
        <v>9. リスク分析</v>
      </c>
    </row>
    <row r="42" spans="1:24" ht="35.25" customHeight="1">
      <c r="A42" s="2"/>
      <c r="B42" s="86"/>
      <c r="C42" s="86"/>
      <c r="D42" s="81" t="s">
        <v>62</v>
      </c>
      <c r="E42" s="81" t="s">
        <v>115</v>
      </c>
      <c r="F42" s="78" t="s">
        <v>393</v>
      </c>
      <c r="G42" s="2"/>
      <c r="W42" s="16" t="str">
        <f>X42&amp;F42</f>
        <v xml:space="preserve">    理由：このシステムのデータは他システムから参照されていないため</v>
      </c>
      <c r="X42" s="24" t="str">
        <f>IF($C$147=master2!$F$3,D42,E42)</f>
        <v xml:space="preserve">    理由：</v>
      </c>
    </row>
    <row r="43" spans="1:24" ht="39" customHeight="1">
      <c r="A43" s="2"/>
      <c r="B43" s="87" t="s">
        <v>64</v>
      </c>
      <c r="C43" s="88"/>
      <c r="D43" s="84" t="s">
        <v>65</v>
      </c>
      <c r="E43" s="84" t="s">
        <v>241</v>
      </c>
      <c r="F43" s="78" t="s">
        <v>372</v>
      </c>
      <c r="G43" s="2"/>
    </row>
    <row r="44" spans="1:24">
      <c r="A44" s="2"/>
      <c r="B44" s="2"/>
      <c r="C44" s="2"/>
      <c r="D44" s="2"/>
      <c r="E44" s="2"/>
      <c r="F44" s="2"/>
      <c r="G44" s="2"/>
    </row>
    <row r="45" spans="1:24">
      <c r="A45" s="2"/>
      <c r="B45" s="2"/>
      <c r="C45" s="2"/>
      <c r="D45" s="2"/>
      <c r="E45" s="2"/>
      <c r="F45" s="2"/>
      <c r="G45" s="2"/>
    </row>
    <row r="46" spans="1:24" ht="12">
      <c r="A46" s="66" t="s">
        <v>68</v>
      </c>
      <c r="B46" s="2"/>
      <c r="C46" s="2"/>
      <c r="D46" s="2"/>
      <c r="E46" s="2"/>
      <c r="F46" s="2"/>
      <c r="G46" s="2"/>
    </row>
    <row r="47" spans="1:24">
      <c r="A47" s="11"/>
      <c r="B47" s="2"/>
      <c r="C47" s="2"/>
      <c r="D47" s="2"/>
      <c r="E47" s="2"/>
      <c r="F47" s="2"/>
      <c r="G47" s="2"/>
      <c r="W47" t="s">
        <v>82</v>
      </c>
    </row>
    <row r="48" spans="1:24" ht="12">
      <c r="A48" s="11"/>
      <c r="B48" s="65" t="str">
        <f>IF(F19=master2!$A$3,W48,X48)</f>
        <v>以下の表で、作成するドキュメントとレビュー実施予定を、合意してください。/Identify the documents to be created and the review schedule and obtain agreement in the table below.</v>
      </c>
      <c r="C48" s="2"/>
      <c r="D48" s="2"/>
      <c r="E48" s="2"/>
      <c r="F48" s="2"/>
      <c r="G48" s="2"/>
      <c r="W48" s="16" t="s">
        <v>266</v>
      </c>
      <c r="X48" s="16" t="s">
        <v>243</v>
      </c>
    </row>
    <row r="49" spans="1:26" ht="12">
      <c r="A49" s="11"/>
      <c r="B49" s="65" t="str">
        <f>IF($F$32=master2!$G$3,W49,"")</f>
        <v>「2.改定が必要なValidation関連文書があるか？」がYesのため、その文書名を以下の表に記載してください。/Because the answer for "2. Is this change required validation documents modification?" is "Yes", please enter the document name in the following table.</v>
      </c>
      <c r="C49" s="2"/>
      <c r="D49" s="2"/>
      <c r="E49" s="2"/>
      <c r="F49" s="2"/>
      <c r="G49" s="2"/>
      <c r="W49" s="170" t="s">
        <v>332</v>
      </c>
    </row>
    <row r="50" spans="1:26">
      <c r="A50" s="11"/>
      <c r="B50" s="2"/>
      <c r="C50" s="2"/>
      <c r="D50" s="2"/>
      <c r="E50" s="2"/>
      <c r="F50" s="2"/>
      <c r="G50" s="2"/>
    </row>
    <row r="51" spans="1:26" ht="12">
      <c r="A51" s="2"/>
      <c r="B51" s="91" t="s">
        <v>72</v>
      </c>
      <c r="C51" s="92" t="s">
        <v>69</v>
      </c>
      <c r="D51" s="91" t="s">
        <v>83</v>
      </c>
      <c r="E51" s="91" t="s">
        <v>74</v>
      </c>
      <c r="F51" s="91" t="s">
        <v>75</v>
      </c>
      <c r="G51" s="2"/>
    </row>
    <row r="52" spans="1:26" ht="12">
      <c r="A52" s="2"/>
      <c r="B52" s="93" t="s">
        <v>244</v>
      </c>
      <c r="C52" s="94" t="s">
        <v>245</v>
      </c>
      <c r="D52" s="93" t="s">
        <v>246</v>
      </c>
      <c r="E52" s="93" t="s">
        <v>247</v>
      </c>
      <c r="F52" s="93" t="s">
        <v>270</v>
      </c>
      <c r="G52" s="2"/>
    </row>
    <row r="53" spans="1:26" ht="12">
      <c r="A53" s="2"/>
      <c r="B53" s="69" t="s">
        <v>224</v>
      </c>
      <c r="C53" s="95" t="s">
        <v>70</v>
      </c>
      <c r="D53" s="68" t="s">
        <v>361</v>
      </c>
      <c r="E53" s="68" t="str">
        <f t="shared" ref="E53:E56" si="1">$F$13</f>
        <v>大栄</v>
      </c>
      <c r="F53" s="96" t="s">
        <v>373</v>
      </c>
      <c r="G53" s="2"/>
      <c r="W53" s="16" t="str">
        <f>IF(B53=master2!$C$3,C53&amp;" - "&amp;$X$69&amp;D53&amp;"  Reviewer: "&amp;E53&amp;"  Review "&amp;$X$73&amp;F53,"")</f>
        <v>Requirements - 作成者:山中  Reviewer: 大栄  Review 実施予定:2018/4/20</v>
      </c>
    </row>
    <row r="54" spans="1:26" ht="12">
      <c r="A54" s="2"/>
      <c r="B54" s="69" t="s">
        <v>226</v>
      </c>
      <c r="C54" s="95" t="s">
        <v>201</v>
      </c>
      <c r="D54" s="68" t="s">
        <v>361</v>
      </c>
      <c r="E54" s="68" t="str">
        <f t="shared" si="1"/>
        <v>大栄</v>
      </c>
      <c r="F54" s="96"/>
      <c r="G54" s="2"/>
      <c r="W54" s="16" t="str">
        <f>IF(B54=master2!$C$3,C54&amp;" - "&amp;$X$69&amp;D54&amp;"  Reviewer: "&amp;E54&amp;"  Review "&amp;$X$73&amp;F54,"")</f>
        <v/>
      </c>
    </row>
    <row r="55" spans="1:26" ht="12">
      <c r="A55" s="2"/>
      <c r="B55" s="69" t="s">
        <v>224</v>
      </c>
      <c r="C55" s="95" t="s">
        <v>202</v>
      </c>
      <c r="D55" s="68" t="s">
        <v>361</v>
      </c>
      <c r="E55" s="68" t="str">
        <f t="shared" si="1"/>
        <v>大栄</v>
      </c>
      <c r="F55" s="96" t="s">
        <v>374</v>
      </c>
      <c r="G55" s="2"/>
      <c r="W55" s="16" t="str">
        <f>IF(B55=master2!$C$3,C55&amp;" - "&amp;$X$69&amp;D55&amp;"  Reviewer: "&amp;E55&amp;"  Review "&amp;$X$73&amp;F55,"")</f>
        <v>Traceability Matrix - 作成者:山中  Reviewer: 大栄  Review 実施予定:2018/5/31</v>
      </c>
    </row>
    <row r="56" spans="1:26" ht="24">
      <c r="A56" s="2"/>
      <c r="B56" s="69" t="s">
        <v>224</v>
      </c>
      <c r="C56" s="101" t="s">
        <v>248</v>
      </c>
      <c r="D56" s="68" t="s">
        <v>361</v>
      </c>
      <c r="E56" s="68" t="str">
        <f t="shared" si="1"/>
        <v>大栄</v>
      </c>
      <c r="F56" s="96" t="s">
        <v>375</v>
      </c>
      <c r="G56" s="2"/>
      <c r="W56" s="16" t="str">
        <f>IF(B56=master2!$C$3,C56&amp;" - "&amp;$X$69&amp;D56&amp;"  Reviewer: "&amp;E56&amp;"  Review "&amp;$X$73&amp;F56,"")</f>
        <v>基本設計書/Basic Design Specification - 作成者:山中  Reviewer: 大栄  Review 実施予定:2018/4/26</v>
      </c>
    </row>
    <row r="57" spans="1:26" ht="24">
      <c r="A57" s="2"/>
      <c r="B57" s="69" t="s">
        <v>224</v>
      </c>
      <c r="C57" s="101" t="s">
        <v>263</v>
      </c>
      <c r="D57" s="68" t="str">
        <f t="shared" ref="D57" si="2">$F$12</f>
        <v>松村、佐々木</v>
      </c>
      <c r="E57" s="68" t="s">
        <v>361</v>
      </c>
      <c r="F57" s="96" t="s">
        <v>376</v>
      </c>
      <c r="G57" s="2"/>
      <c r="W57" s="16" t="str">
        <f>IF(B57=master2!$C$3,C57&amp;" - "&amp;$X$69&amp;D57&amp;"  Reviewer: "&amp;E57&amp;"  Review "&amp;$X$73&amp;F57,"")</f>
        <v>詳細設計書/Detailed Design Specification - 作成者:松村、佐々木  Reviewer: 山中  Review 実施予定:2018/5/11</v>
      </c>
    </row>
    <row r="58" spans="1:26" ht="12">
      <c r="A58" s="2"/>
      <c r="B58" s="69" t="s">
        <v>224</v>
      </c>
      <c r="C58" s="95" t="s">
        <v>71</v>
      </c>
      <c r="D58" s="68" t="s">
        <v>361</v>
      </c>
      <c r="E58" s="68" t="s">
        <v>377</v>
      </c>
      <c r="F58" s="96" t="s">
        <v>376</v>
      </c>
      <c r="G58" s="2"/>
      <c r="W58" s="16" t="str">
        <f>IF(B58=master2!$C$3,C58&amp;" - "&amp;$X$69&amp;D58&amp;"  Reviewer: "&amp;E58&amp;"  Review "&amp;$X$73&amp;F58,"")</f>
        <v>User Manual - 作成者:山中  Reviewer: 松村  Review 実施予定:2018/5/11</v>
      </c>
    </row>
    <row r="59" spans="1:26" ht="12">
      <c r="A59" s="2"/>
      <c r="B59" s="69" t="s">
        <v>224</v>
      </c>
      <c r="C59" s="101" t="s">
        <v>264</v>
      </c>
      <c r="D59" s="68" t="s">
        <v>377</v>
      </c>
      <c r="E59" s="68" t="s">
        <v>361</v>
      </c>
      <c r="F59" s="96" t="s">
        <v>374</v>
      </c>
      <c r="G59" s="2"/>
      <c r="W59" s="16" t="str">
        <f>IF(B59=master2!$C$3,C59&amp;" - "&amp;$X$69&amp;D59&amp;"  Reviewer: "&amp;E59&amp;"  Review "&amp;$X$73&amp;F59,"")</f>
        <v>リリース手順書/Release Procedure - 作成者:松村  Reviewer: 山中  Review 実施予定:2018/5/31</v>
      </c>
    </row>
    <row r="60" spans="1:26" ht="24">
      <c r="A60" s="2"/>
      <c r="B60" s="69" t="s">
        <v>224</v>
      </c>
      <c r="C60" s="101" t="s">
        <v>265</v>
      </c>
      <c r="D60" s="68" t="s">
        <v>378</v>
      </c>
      <c r="E60" s="68" t="s">
        <v>361</v>
      </c>
      <c r="F60" s="96" t="s">
        <v>374</v>
      </c>
      <c r="G60" s="2"/>
      <c r="W60" s="16" t="str">
        <f>IF(B60=master2!$C$3,C60&amp;" - "&amp;$X$69&amp;D60&amp;"  Reviewer: "&amp;E60&amp;"  Review "&amp;$X$73&amp;F60,"")</f>
        <v>BO移行申請書/BO Migration Application - 作成者:佐々木  Reviewer: 山中  Review 実施予定:2018/5/31</v>
      </c>
    </row>
    <row r="61" spans="1:26" ht="57" customHeight="1">
      <c r="A61" s="2"/>
      <c r="B61" s="97" t="s">
        <v>226</v>
      </c>
      <c r="C61" s="95"/>
      <c r="D61" s="68"/>
      <c r="E61" s="68"/>
      <c r="F61" s="96"/>
      <c r="G61" s="2"/>
      <c r="W61" s="16" t="str">
        <f>IF(B61=master2!$C$3,C61&amp;" - "&amp;$X$69&amp;D61&amp;"  Reviewer: "&amp;E61&amp;"  Review "&amp;$X$73&amp;F61,"")</f>
        <v/>
      </c>
    </row>
    <row r="62" spans="1:26" ht="69.75" customHeight="1">
      <c r="A62" s="2"/>
      <c r="B62" s="98" t="s">
        <v>249</v>
      </c>
      <c r="C62" s="99" t="s">
        <v>250</v>
      </c>
      <c r="D62" s="99" t="s">
        <v>251</v>
      </c>
      <c r="E62" s="99" t="s">
        <v>252</v>
      </c>
      <c r="F62" s="100"/>
      <c r="G62" s="2"/>
      <c r="W62" s="17" t="str">
        <f>"&lt;"&amp;X62&amp;"&gt;"&amp;IF(W53="","",W53)&amp;IF(W54="","",CHAR(10)&amp;W54)&amp;IF(W55="","",CHAR(10)&amp;W55)&amp;IF(W56="","",CHAR(10)&amp;W56)&amp;IF(W57="","",CHAR(10)&amp;W57)&amp;IF(W58="","",CHAR(10)&amp;W58)&amp;IF(W59="","",CHAR(10)&amp;W59)&amp;IF(W60="","",CHAR(10)&amp;W60)&amp;IF(W61="","",CHAR(10)&amp;W61)</f>
        <v>&lt;作成ドキュメントとスケジュール&gt;Requirements - 作成者:山中  Reviewer: 大栄  Review 実施予定:2018/4/20
Traceability Matrix - 作成者:山中  Reviewer: 大栄  Review 実施予定:2018/5/31
基本設計書/Basic Design Specification - 作成者:山中  Reviewer: 大栄  Review 実施予定:2018/4/26
詳細設計書/Detailed Design Specification - 作成者:松村、佐々木  Reviewer: 山中  Review 実施予定:2018/5/11
User Manual - 作成者:山中  Reviewer: 松村  Review 実施予定:2018/5/11
リリース手順書/Release Procedure - 作成者:松村  Reviewer: 山中  Review 実施予定:2018/5/31
BO移行申請書/BO Migration Application - 作成者:佐々木  Reviewer: 山中  Review 実施予定:2018/5/31</v>
      </c>
      <c r="X62" s="24" t="str">
        <f>IF($C$147=master2!$F$3,Y62,Z62)</f>
        <v>作成ドキュメントとスケジュール</v>
      </c>
      <c r="Y62" s="23" t="s">
        <v>112</v>
      </c>
      <c r="Z62" s="26" t="s">
        <v>113</v>
      </c>
    </row>
    <row r="63" spans="1:26">
      <c r="A63" s="2"/>
      <c r="B63" s="2"/>
      <c r="C63" s="2"/>
      <c r="D63" s="2"/>
      <c r="E63" s="2"/>
      <c r="F63" s="2"/>
      <c r="G63" s="2"/>
    </row>
    <row r="64" spans="1:26">
      <c r="A64" s="2"/>
      <c r="B64" s="2"/>
      <c r="C64" s="2"/>
      <c r="D64" s="2"/>
      <c r="E64" s="2"/>
      <c r="F64" s="2"/>
      <c r="G64" s="2"/>
    </row>
    <row r="65" spans="1:26" ht="12">
      <c r="A65" s="66" t="s">
        <v>76</v>
      </c>
      <c r="B65" s="2"/>
      <c r="C65" s="2"/>
      <c r="D65" s="2"/>
      <c r="E65" s="2"/>
      <c r="F65" s="2"/>
      <c r="G65" s="2"/>
      <c r="W65" t="s">
        <v>97</v>
      </c>
      <c r="X65" s="16"/>
      <c r="Y65" s="10" t="s">
        <v>107</v>
      </c>
      <c r="Z65" s="10" t="s">
        <v>108</v>
      </c>
    </row>
    <row r="66" spans="1:26" ht="12">
      <c r="A66" s="66"/>
      <c r="B66" s="65" t="s">
        <v>330</v>
      </c>
      <c r="C66" s="2"/>
      <c r="D66" s="69" t="s">
        <v>335</v>
      </c>
      <c r="E66" s="2"/>
      <c r="F66" s="2"/>
      <c r="G66" s="2"/>
      <c r="J66" s="165"/>
      <c r="K66" s="165"/>
      <c r="L66" s="165"/>
      <c r="M66" s="165"/>
      <c r="N66" s="165"/>
      <c r="O66" s="165"/>
      <c r="X66" s="16"/>
      <c r="Y66" s="164"/>
      <c r="Z66" s="164"/>
    </row>
    <row r="67" spans="1:26" ht="12">
      <c r="A67" s="66"/>
      <c r="B67" s="2"/>
      <c r="C67" s="2"/>
      <c r="D67" s="2"/>
      <c r="E67" s="2"/>
      <c r="F67" s="2"/>
      <c r="G67" s="2"/>
      <c r="X67" s="16"/>
      <c r="Y67" s="164"/>
      <c r="Z67" s="164"/>
    </row>
    <row r="68" spans="1:26">
      <c r="A68" s="11"/>
      <c r="B68" s="2"/>
      <c r="C68" s="2"/>
      <c r="D68" s="2"/>
      <c r="E68" s="2"/>
      <c r="F68" s="2"/>
      <c r="G68" s="2"/>
      <c r="X68" s="24" t="str">
        <f>IF($C$147=master2!$F$3,Y68,Z68)</f>
        <v>【実施予定のTest Level, 準備するTest関連文書】</v>
      </c>
      <c r="Y68" t="s">
        <v>135</v>
      </c>
      <c r="Z68" t="s">
        <v>312</v>
      </c>
    </row>
    <row r="69" spans="1:26" ht="12">
      <c r="A69" s="11"/>
      <c r="B69" s="102" t="s">
        <v>84</v>
      </c>
      <c r="C69" s="69" t="s">
        <v>228</v>
      </c>
      <c r="D69" s="65"/>
      <c r="E69" s="74" t="str">
        <f>IF(C69=master2!$D$4,"実施しない理由/Reason for not performing：","")</f>
        <v/>
      </c>
      <c r="F69" s="90"/>
      <c r="G69" s="2"/>
      <c r="V69" s="22" t="s">
        <v>78</v>
      </c>
      <c r="W69" s="23" t="str">
        <f>IF(C69=master2!$D$3,"・"&amp;B69&amp;"---&gt; Yes, "&amp;$X$70&amp;D71&amp;CHAR(10)&amp;W77,"・"&amp;B69&amp;"---&gt; No,  Reason:"&amp;F69)</f>
        <v>・Unit Test---&gt; Yes, 実施環境:Dev Environment
  Test Case
    作成者:松村、佐々木, 作成予定:2018/4/20-27, Reviewer:山中, Review 実施予定:2018/4/25-5/9
  Test Execution
    実施者:松村、佐々木, 実施予定:2018/4/20-5/11, Reviewer:山中, Review 実施予定:2018/5/7-11
  Test Case File Name:
    X:\DWH_PROJECT\ServiceNow\ChangeRequest\CHG1258962_PA_Improvement\01_UnitTest\PA_CHG1258962_UTC.xlsx
  Test Evidence File Name:
    X:\DWH_PROJECT\ServiceNow\ChangeRequest\CHG1258962_PA_Improvement\01_UnitTest\PA_CHG1258962_UTE.xlsx</v>
      </c>
      <c r="X69" s="24" t="str">
        <f>IF($C$147=master2!$F$3,Y69,Z69)</f>
        <v>作成者:</v>
      </c>
      <c r="Y69" s="16" t="s">
        <v>102</v>
      </c>
      <c r="Z69" s="16" t="s">
        <v>261</v>
      </c>
    </row>
    <row r="70" spans="1:26" ht="12">
      <c r="A70" s="2"/>
      <c r="B70" s="2"/>
      <c r="C70" s="65"/>
      <c r="D70" s="65"/>
      <c r="E70" s="2"/>
      <c r="F70" s="2"/>
      <c r="G70" s="2"/>
      <c r="X70" s="24" t="str">
        <f>IF($C$147=master2!$F$3,Y70,Z70)</f>
        <v>実施環境:</v>
      </c>
      <c r="Y70" s="163" t="s">
        <v>313</v>
      </c>
      <c r="Z70" s="163" t="s">
        <v>314</v>
      </c>
    </row>
    <row r="71" spans="1:26" ht="12">
      <c r="A71" s="11"/>
      <c r="B71" s="2"/>
      <c r="C71" s="74" t="str">
        <f>IF(C69=master2!$D$3,"実施環境/Environment：","")</f>
        <v>実施環境/Environment：</v>
      </c>
      <c r="D71" s="69" t="s">
        <v>89</v>
      </c>
      <c r="E71" s="2"/>
      <c r="F71" s="2"/>
      <c r="G71" s="2"/>
      <c r="X71" s="24" t="str">
        <f>IF($C$147=master2!$F$3,Y71,Z71)</f>
        <v>作成予定:</v>
      </c>
      <c r="Y71" s="16" t="s">
        <v>101</v>
      </c>
      <c r="Z71" s="16" t="s">
        <v>316</v>
      </c>
    </row>
    <row r="72" spans="1:26">
      <c r="A72" s="11"/>
      <c r="B72" s="2"/>
      <c r="C72" s="2"/>
      <c r="D72" s="2"/>
      <c r="E72" s="2"/>
      <c r="F72" s="2"/>
      <c r="G72" s="2"/>
      <c r="X72" s="24" t="str">
        <f>IF($C$147=master2!$F$3,Y72,Z72)</f>
        <v>実施者:</v>
      </c>
      <c r="Y72" s="16" t="s">
        <v>109</v>
      </c>
      <c r="Z72" s="16" t="s">
        <v>262</v>
      </c>
    </row>
    <row r="73" spans="1:26" ht="12">
      <c r="A73" s="11"/>
      <c r="B73" s="65"/>
      <c r="C73" s="91" t="s">
        <v>255</v>
      </c>
      <c r="D73" s="105" t="s">
        <v>272</v>
      </c>
      <c r="E73" s="91" t="s">
        <v>256</v>
      </c>
      <c r="F73" s="91" t="s">
        <v>271</v>
      </c>
      <c r="G73" s="2"/>
      <c r="X73" s="24" t="str">
        <f>IF($C$147=master2!$F$3,Y73,Z73)</f>
        <v>実施予定:</v>
      </c>
      <c r="Y73" s="16" t="s">
        <v>110</v>
      </c>
      <c r="Z73" s="16" t="s">
        <v>315</v>
      </c>
    </row>
    <row r="74" spans="1:26" ht="12">
      <c r="A74" s="11"/>
      <c r="B74" s="65"/>
      <c r="C74" s="93" t="s">
        <v>253</v>
      </c>
      <c r="D74" s="106" t="s">
        <v>274</v>
      </c>
      <c r="E74" s="93"/>
      <c r="F74" s="93"/>
      <c r="G74" s="2"/>
    </row>
    <row r="75" spans="1:26" ht="12">
      <c r="A75" s="11"/>
      <c r="B75" s="67" t="s">
        <v>91</v>
      </c>
      <c r="C75" s="90" t="str">
        <f>$F$12</f>
        <v>松村、佐々木</v>
      </c>
      <c r="D75" s="103" t="s">
        <v>379</v>
      </c>
      <c r="E75" s="90" t="s">
        <v>361</v>
      </c>
      <c r="F75" s="103" t="s">
        <v>381</v>
      </c>
      <c r="G75" s="2"/>
      <c r="W75" s="16" t="str">
        <f>"  "&amp;B75&amp;CHAR(10)&amp;"    "&amp;$X$69&amp;C75&amp;", "&amp;$X$71&amp;D75&amp;", Reviewer:"&amp;E75&amp;", "&amp;"Review "&amp;$X$73&amp;F75</f>
        <v xml:space="preserve">  Test Case
    作成者:松村、佐々木, 作成予定:2018/4/20-27, Reviewer:山中, Review 実施予定:2018/4/25-5/9</v>
      </c>
    </row>
    <row r="76" spans="1:26" ht="12">
      <c r="A76" s="11"/>
      <c r="B76" s="67" t="s">
        <v>92</v>
      </c>
      <c r="C76" s="90" t="str">
        <f>$F$12</f>
        <v>松村、佐々木</v>
      </c>
      <c r="D76" s="90" t="s">
        <v>380</v>
      </c>
      <c r="E76" s="90" t="s">
        <v>361</v>
      </c>
      <c r="F76" s="90" t="s">
        <v>382</v>
      </c>
      <c r="G76" s="2"/>
      <c r="W76" s="16" t="str">
        <f>"  "&amp;B76&amp;CHAR(10)&amp;"    "&amp;$X$72&amp;C76&amp;", "&amp;$X$73&amp;D76&amp;", Reviewer:"&amp;E76&amp;", "&amp;"Review "&amp;$X$73&amp;F76</f>
        <v xml:space="preserve">  Test Execution
    実施者:松村、佐々木, 実施予定:2018/4/20-5/11, Reviewer:山中, Review 実施予定:2018/5/7-11</v>
      </c>
    </row>
    <row r="77" spans="1:26" ht="60">
      <c r="A77" s="11"/>
      <c r="B77" s="98" t="s">
        <v>249</v>
      </c>
      <c r="C77" s="104" t="s">
        <v>254</v>
      </c>
      <c r="D77" s="100"/>
      <c r="E77" s="104" t="s">
        <v>257</v>
      </c>
      <c r="F77" s="100"/>
      <c r="G77" s="2"/>
      <c r="V77" s="22" t="s">
        <v>111</v>
      </c>
      <c r="W77" s="16" t="str">
        <f>W75&amp;CHAR(10)&amp;W76&amp;CHAR(10)&amp;W79&amp;CHAR(10)&amp;W80</f>
        <v xml:space="preserve">  Test Case
    作成者:松村、佐々木, 作成予定:2018/4/20-27, Reviewer:山中, Review 実施予定:2018/4/25-5/9
  Test Execution
    実施者:松村、佐々木, 実施予定:2018/4/20-5/11, Reviewer:山中, Review 実施予定:2018/5/7-11
  Test Case File Name:
    X:\DWH_PROJECT\ServiceNow\ChangeRequest\CHG1258962_PA_Improvement\01_UnitTest\PA_CHG1258962_UTC.xlsx
  Test Evidence File Name:
    X:\DWH_PROJECT\ServiceNow\ChangeRequest\CHG1258962_PA_Improvement\01_UnitTest\PA_CHG1258962_UTE.xlsx</v>
      </c>
    </row>
    <row r="78" spans="1:26">
      <c r="A78" s="11"/>
      <c r="B78" s="2"/>
      <c r="C78" s="2"/>
      <c r="D78" s="2"/>
      <c r="E78" s="2"/>
      <c r="F78" s="2"/>
      <c r="G78" s="2"/>
    </row>
    <row r="79" spans="1:26" ht="11.25" customHeight="1">
      <c r="A79" s="11"/>
      <c r="B79" s="65" t="s">
        <v>99</v>
      </c>
      <c r="C79" s="65" t="s">
        <v>396</v>
      </c>
      <c r="D79" s="2"/>
      <c r="E79" s="2"/>
      <c r="F79" s="2"/>
      <c r="G79" s="2"/>
      <c r="W79" s="21" t="str">
        <f>"  "&amp;B79&amp;CHAR(10)&amp;"    "&amp;C79</f>
        <v xml:space="preserve">  Test Case File Name:
    X:\DWH_PROJECT\ServiceNow\ChangeRequest\CHG1258962_PA_Improvement\01_UnitTest\PA_CHG1258962_UTC.xlsx</v>
      </c>
    </row>
    <row r="80" spans="1:26" ht="11.25" customHeight="1">
      <c r="A80" s="11"/>
      <c r="B80" s="107" t="s">
        <v>100</v>
      </c>
      <c r="C80" s="65" t="s">
        <v>395</v>
      </c>
      <c r="D80" s="2"/>
      <c r="E80" s="2"/>
      <c r="F80" s="2"/>
      <c r="G80" s="2"/>
      <c r="W80" s="21" t="str">
        <f>"  "&amp;B80&amp;CHAR(10)&amp;"    "&amp;C80</f>
        <v xml:space="preserve">  Test Evidence File Name:
    X:\DWH_PROJECT\ServiceNow\ChangeRequest\CHG1258962_PA_Improvement\01_UnitTest\PA_CHG1258962_UTE.xlsx</v>
      </c>
    </row>
    <row r="81" spans="1:23">
      <c r="A81" s="11"/>
      <c r="B81" s="2"/>
      <c r="C81" s="2"/>
      <c r="D81" s="2"/>
      <c r="E81" s="2"/>
      <c r="F81" s="2"/>
      <c r="G81" s="2"/>
    </row>
    <row r="82" spans="1:23">
      <c r="A82" s="11"/>
      <c r="B82" s="2"/>
      <c r="C82" s="2"/>
      <c r="D82" s="2"/>
      <c r="E82" s="2"/>
      <c r="F82" s="2"/>
      <c r="G82" s="2"/>
    </row>
    <row r="83" spans="1:23" ht="11.25" customHeight="1">
      <c r="A83" s="11"/>
      <c r="B83" s="102" t="s">
        <v>93</v>
      </c>
      <c r="C83" s="69" t="s">
        <v>383</v>
      </c>
      <c r="D83" s="65"/>
      <c r="E83" s="74" t="str">
        <f>IF(C83=master2!$D$4,"実施しない理由/Reason for not performing：","")</f>
        <v>実施しない理由/Reason for not performing：</v>
      </c>
      <c r="F83" s="90" t="s">
        <v>384</v>
      </c>
      <c r="G83" s="2"/>
      <c r="V83" s="22" t="s">
        <v>93</v>
      </c>
      <c r="W83" s="23" t="str">
        <f>IF(C83=master2!$D$3,"・"&amp;B83&amp;"---&gt; Yes, "&amp;$X$70&amp;D85&amp;CHAR(10)&amp;W91,"・"&amp;B83&amp;"---&gt; No,  Reason:"&amp;F83)</f>
        <v>・Integration Test---&gt; No,  Reason:SystemTestでカバーするため</v>
      </c>
    </row>
    <row r="84" spans="1:23" ht="12">
      <c r="A84" s="2"/>
      <c r="B84" s="65"/>
      <c r="C84" s="65"/>
      <c r="D84" s="65"/>
      <c r="E84" s="65"/>
      <c r="F84" s="65"/>
      <c r="G84" s="2"/>
    </row>
    <row r="85" spans="1:23" ht="12">
      <c r="A85" s="11"/>
      <c r="B85" s="65"/>
      <c r="C85" s="74" t="str">
        <f>IF(C83=master2!$D$3,"実施環境/Environment：","")</f>
        <v/>
      </c>
      <c r="D85" s="69" t="s">
        <v>89</v>
      </c>
      <c r="E85" s="65"/>
      <c r="F85" s="65"/>
      <c r="G85" s="2"/>
    </row>
    <row r="86" spans="1:23" ht="12">
      <c r="A86" s="11"/>
      <c r="B86" s="65"/>
      <c r="C86" s="65"/>
      <c r="D86" s="65"/>
      <c r="E86" s="65"/>
      <c r="F86" s="65"/>
      <c r="G86" s="2"/>
    </row>
    <row r="87" spans="1:23" ht="12">
      <c r="A87" s="11"/>
      <c r="B87" s="65"/>
      <c r="C87" s="91" t="s">
        <v>255</v>
      </c>
      <c r="D87" s="105" t="s">
        <v>272</v>
      </c>
      <c r="E87" s="91" t="s">
        <v>256</v>
      </c>
      <c r="F87" s="91" t="s">
        <v>271</v>
      </c>
      <c r="G87" s="2"/>
    </row>
    <row r="88" spans="1:23" ht="12">
      <c r="A88" s="11"/>
      <c r="B88" s="65"/>
      <c r="C88" s="93" t="s">
        <v>253</v>
      </c>
      <c r="D88" s="106" t="s">
        <v>273</v>
      </c>
      <c r="E88" s="93"/>
      <c r="F88" s="93"/>
      <c r="G88" s="2"/>
    </row>
    <row r="89" spans="1:23" ht="12">
      <c r="A89" s="11"/>
      <c r="B89" s="67" t="s">
        <v>91</v>
      </c>
      <c r="C89" s="90" t="str">
        <f>$F$12</f>
        <v>松村、佐々木</v>
      </c>
      <c r="D89" s="103"/>
      <c r="E89" s="90" t="str">
        <f>$F$12</f>
        <v>松村、佐々木</v>
      </c>
      <c r="F89" s="103"/>
      <c r="G89" s="2"/>
      <c r="W89" s="16" t="str">
        <f>"  "&amp;B89&amp;CHAR(10)&amp;"    "&amp;$X$69&amp;C89&amp;", "&amp;$X$71&amp;D89&amp;", Reviewer:"&amp;E89&amp;", "&amp;"Review "&amp;$X$73&amp;F89</f>
        <v xml:space="preserve">  Test Case
    作成者:松村、佐々木, 作成予定:, Reviewer:松村、佐々木, Review 実施予定:</v>
      </c>
    </row>
    <row r="90" spans="1:23" ht="12">
      <c r="A90" s="11"/>
      <c r="B90" s="67" t="s">
        <v>92</v>
      </c>
      <c r="C90" s="90" t="str">
        <f>$F$12</f>
        <v>松村、佐々木</v>
      </c>
      <c r="D90" s="90"/>
      <c r="E90" s="90" t="str">
        <f>$F$12</f>
        <v>松村、佐々木</v>
      </c>
      <c r="F90" s="90"/>
      <c r="G90" s="2"/>
      <c r="W90" s="16" t="str">
        <f>"  "&amp;B90&amp;CHAR(10)&amp;"    "&amp;$X$72&amp;C90&amp;", "&amp;$X$73&amp;D90&amp;", Reviewer:"&amp;E90&amp;", "&amp;"Review "&amp;$X$73&amp;F90</f>
        <v xml:space="preserve">  Test Execution
    実施者:松村、佐々木, 実施予定:, Reviewer:松村、佐々木, Review 実施予定:</v>
      </c>
    </row>
    <row r="91" spans="1:23" ht="67.5" customHeight="1">
      <c r="A91" s="11"/>
      <c r="B91" s="98" t="s">
        <v>249</v>
      </c>
      <c r="C91" s="104" t="s">
        <v>254</v>
      </c>
      <c r="D91" s="100"/>
      <c r="E91" s="104" t="s">
        <v>258</v>
      </c>
      <c r="F91" s="100"/>
      <c r="G91" s="2"/>
      <c r="V91" s="22" t="s">
        <v>111</v>
      </c>
      <c r="W91" s="16" t="str">
        <f>W89&amp;CHAR(10)&amp;W90&amp;CHAR(10)&amp;W93&amp;CHAR(10)&amp;W94</f>
        <v xml:space="preserve">  Test Case
    作成者:松村、佐々木, 作成予定:, Reviewer:松村、佐々木, Review 実施予定:
  Test Execution
    実施者:松村、佐々木, 実施予定:, Reviewer:松村、佐々木, Review 実施予定:
  Test Case File Name:
    X:\DWH_PROJECT\ServiceNow\ChangeRequest\CHG1258962_PAandSVP_(Hopper 098) PA Improvement\02_IntegrationTest\PAandSVP_CHG1258962_ITC.xlsx
  Test Evidence File Name:
    X:\DWH_PROJECT\ServiceNow\ChangeRequest\CHG1258962_PAandSVP_(Hopper 098) PA Improvement\IntegrationTest\PAandSVP_CHG1258962_ITE.xlsx</v>
      </c>
    </row>
    <row r="92" spans="1:23" ht="12">
      <c r="A92" s="11"/>
      <c r="B92" s="65"/>
      <c r="C92" s="65"/>
      <c r="D92" s="65"/>
      <c r="E92" s="65"/>
      <c r="F92" s="65"/>
      <c r="G92" s="2"/>
    </row>
    <row r="93" spans="1:23" ht="11.25" customHeight="1">
      <c r="A93" s="11"/>
      <c r="B93" s="65" t="s">
        <v>99</v>
      </c>
      <c r="C93" s="65" t="str">
        <f>IF($D$66=master2!$H$3,master2!$I$3,master2!$I$4)&amp;$C$149&amp;"_"&amp;$D$5&amp;"_"&amp;$D$7&amp;"\"&amp;"02_IntegrationTest"&amp;"\"&amp;$D$5&amp;"_"&amp;$C$149&amp;"_ITC.xlsx"</f>
        <v>X:\DWH_PROJECT\ServiceNow\ChangeRequest\CHG1258962_PAandSVP_(Hopper 098) PA Improvement\02_IntegrationTest\PAandSVP_CHG1258962_ITC.xlsx</v>
      </c>
      <c r="D93" s="65"/>
      <c r="E93" s="65"/>
      <c r="F93" s="65"/>
      <c r="G93" s="2"/>
      <c r="W93" s="21" t="str">
        <f>"  "&amp;B93&amp;CHAR(10)&amp;"    "&amp;C93</f>
        <v xml:space="preserve">  Test Case File Name:
    X:\DWH_PROJECT\ServiceNow\ChangeRequest\CHG1258962_PAandSVP_(Hopper 098) PA Improvement\02_IntegrationTest\PAandSVP_CHG1258962_ITC.xlsx</v>
      </c>
    </row>
    <row r="94" spans="1:23" ht="11.25" customHeight="1">
      <c r="A94" s="11"/>
      <c r="B94" s="107" t="s">
        <v>100</v>
      </c>
      <c r="C94" s="65" t="str">
        <f>IF($D$66=master2!$H$3,master2!$I$3,master2!$I$4)&amp;$C$149&amp;"_"&amp;$D$5&amp;"_"&amp;$D$7&amp;"\"&amp;"IntegrationTest"&amp;"\"&amp;$D$5&amp;"_"&amp;$C$149&amp;"_ITE.xlsx"</f>
        <v>X:\DWH_PROJECT\ServiceNow\ChangeRequest\CHG1258962_PAandSVP_(Hopper 098) PA Improvement\IntegrationTest\PAandSVP_CHG1258962_ITE.xlsx</v>
      </c>
      <c r="D94" s="65"/>
      <c r="E94" s="65"/>
      <c r="F94" s="65"/>
      <c r="G94" s="2"/>
      <c r="W94" s="21" t="str">
        <f>"  "&amp;B94&amp;CHAR(10)&amp;"    "&amp;C94</f>
        <v xml:space="preserve">  Test Evidence File Name:
    X:\DWH_PROJECT\ServiceNow\ChangeRequest\CHG1258962_PAandSVP_(Hopper 098) PA Improvement\IntegrationTest\PAandSVP_CHG1258962_ITE.xlsx</v>
      </c>
    </row>
    <row r="95" spans="1:23" ht="12">
      <c r="A95" s="11"/>
      <c r="B95" s="65"/>
      <c r="C95" s="65"/>
      <c r="D95" s="65"/>
      <c r="E95" s="65"/>
      <c r="F95" s="65"/>
      <c r="G95" s="2"/>
    </row>
    <row r="96" spans="1:23" ht="12">
      <c r="A96" s="11"/>
      <c r="B96" s="65"/>
      <c r="C96" s="65"/>
      <c r="D96" s="65"/>
      <c r="E96" s="65"/>
      <c r="F96" s="65"/>
      <c r="G96" s="2"/>
    </row>
    <row r="97" spans="1:23" ht="12">
      <c r="A97" s="11"/>
      <c r="B97" s="102" t="s">
        <v>98</v>
      </c>
      <c r="C97" s="69" t="s">
        <v>228</v>
      </c>
      <c r="D97" s="65"/>
      <c r="E97" s="74" t="str">
        <f>IF(C97=master2!$D$4,"実施しない理由/Reason for not performing：","")</f>
        <v/>
      </c>
      <c r="F97" s="90"/>
      <c r="G97" s="2"/>
      <c r="V97" s="22" t="s">
        <v>94</v>
      </c>
      <c r="W97" s="23" t="str">
        <f>IF(C97=master2!$D$3,"・"&amp;B97&amp;"---&gt; Yes, "&amp;$X$70&amp;D99&amp;CHAR(10)&amp;W105,"・"&amp;B97&amp;"---&gt; No,  Reason:"&amp;F97)</f>
        <v>・System Test---&gt; Yes, 実施環境:Test Environment
  Test Case
    作成者:山中, 作成予定:2018/4/23-27, Reviewer:大栄, Review 実施予定:2018/5/7-11
  Test Execution
    実施者:山中, 実施予定:2018/5/14-25, Reviewer:大栄, Review 実施予定:2018/5/28-31
  Test Case File Name:
    X:\DWH_PROJECT\ServiceNow\ChangeRequest\CHG1258962_PA_Improvement\03_SystemTest\PA_CHG1258962_STC.xlsx
  Test Evidence File Name:
    X:\DWH_PROJECT\ServiceNow\ChangeRequest\CHG1258962_PA_Improvement\03_SystemTest\PA_CHG1258962_STE.xlsx</v>
      </c>
    </row>
    <row r="98" spans="1:23" ht="12">
      <c r="A98" s="2"/>
      <c r="B98" s="65"/>
      <c r="C98" s="65"/>
      <c r="D98" s="65"/>
      <c r="E98" s="65"/>
      <c r="F98" s="65"/>
      <c r="G98" s="2"/>
    </row>
    <row r="99" spans="1:23" ht="12">
      <c r="A99" s="11"/>
      <c r="B99" s="65"/>
      <c r="C99" s="74" t="str">
        <f>IF(C97=master2!$D$3,"実施環境/Environment：","")</f>
        <v>実施環境/Environment：</v>
      </c>
      <c r="D99" s="69" t="s">
        <v>87</v>
      </c>
      <c r="E99" s="65"/>
      <c r="F99" s="65"/>
      <c r="G99" s="2"/>
    </row>
    <row r="100" spans="1:23" ht="12">
      <c r="A100" s="11"/>
      <c r="B100" s="65"/>
      <c r="C100" s="65"/>
      <c r="D100" s="65"/>
      <c r="E100" s="65"/>
      <c r="F100" s="65"/>
      <c r="G100" s="2"/>
    </row>
    <row r="101" spans="1:23" ht="12">
      <c r="A101" s="11"/>
      <c r="B101" s="65"/>
      <c r="C101" s="91" t="s">
        <v>255</v>
      </c>
      <c r="D101" s="105" t="s">
        <v>272</v>
      </c>
      <c r="E101" s="91" t="s">
        <v>256</v>
      </c>
      <c r="F101" s="91" t="s">
        <v>271</v>
      </c>
      <c r="G101" s="2"/>
    </row>
    <row r="102" spans="1:23" ht="12">
      <c r="A102" s="11"/>
      <c r="B102" s="65"/>
      <c r="C102" s="93" t="s">
        <v>253</v>
      </c>
      <c r="D102" s="106" t="s">
        <v>273</v>
      </c>
      <c r="E102" s="93"/>
      <c r="F102" s="93"/>
      <c r="G102" s="2"/>
    </row>
    <row r="103" spans="1:23" ht="12">
      <c r="A103" s="11"/>
      <c r="B103" s="67" t="s">
        <v>91</v>
      </c>
      <c r="C103" s="90" t="s">
        <v>361</v>
      </c>
      <c r="D103" s="103" t="s">
        <v>386</v>
      </c>
      <c r="E103" s="90" t="str">
        <f>$F$13</f>
        <v>大栄</v>
      </c>
      <c r="F103" s="103" t="s">
        <v>387</v>
      </c>
      <c r="G103" s="2"/>
      <c r="W103" s="16" t="str">
        <f>"  "&amp;B103&amp;CHAR(10)&amp;"    "&amp;$X$69&amp;C103&amp;", "&amp;$X$71&amp;D103&amp;", Reviewer:"&amp;E103&amp;", "&amp;"Review "&amp;$X$73&amp;F103</f>
        <v xml:space="preserve">  Test Case
    作成者:山中, 作成予定:2018/4/23-27, Reviewer:大栄, Review 実施予定:2018/5/7-11</v>
      </c>
    </row>
    <row r="104" spans="1:23" ht="12">
      <c r="A104" s="11"/>
      <c r="B104" s="67" t="s">
        <v>92</v>
      </c>
      <c r="C104" s="90" t="s">
        <v>361</v>
      </c>
      <c r="D104" s="90" t="s">
        <v>388</v>
      </c>
      <c r="E104" s="90" t="str">
        <f>$F$13</f>
        <v>大栄</v>
      </c>
      <c r="F104" s="90" t="s">
        <v>389</v>
      </c>
      <c r="G104" s="2"/>
      <c r="W104" s="16" t="str">
        <f>"  "&amp;B104&amp;CHAR(10)&amp;"    "&amp;$X$72&amp;C104&amp;", "&amp;$X$73&amp;D104&amp;", Reviewer:"&amp;E104&amp;", "&amp;"Review "&amp;$X$73&amp;F104</f>
        <v xml:space="preserve">  Test Execution
    実施者:山中, 実施予定:2018/5/14-25, Reviewer:大栄, Review 実施予定:2018/5/28-31</v>
      </c>
    </row>
    <row r="105" spans="1:23" ht="60">
      <c r="A105" s="11"/>
      <c r="B105" s="98" t="s">
        <v>249</v>
      </c>
      <c r="C105" s="104" t="s">
        <v>259</v>
      </c>
      <c r="D105" s="100"/>
      <c r="E105" s="104" t="s">
        <v>258</v>
      </c>
      <c r="F105" s="100"/>
      <c r="G105" s="2"/>
      <c r="V105" s="22" t="s">
        <v>111</v>
      </c>
      <c r="W105" s="16" t="str">
        <f>W103&amp;CHAR(10)&amp;W104&amp;CHAR(10)&amp;W107&amp;CHAR(10)&amp;W108</f>
        <v xml:space="preserve">  Test Case
    作成者:山中, 作成予定:2018/4/23-27, Reviewer:大栄, Review 実施予定:2018/5/7-11
  Test Execution
    実施者:山中, 実施予定:2018/5/14-25, Reviewer:大栄, Review 実施予定:2018/5/28-31
  Test Case File Name:
    X:\DWH_PROJECT\ServiceNow\ChangeRequest\CHG1258962_PA_Improvement\03_SystemTest\PA_CHG1258962_STC.xlsx
  Test Evidence File Name:
    X:\DWH_PROJECT\ServiceNow\ChangeRequest\CHG1258962_PA_Improvement\03_SystemTest\PA_CHG1258962_STE.xlsx</v>
      </c>
    </row>
    <row r="106" spans="1:23" ht="12">
      <c r="A106" s="11"/>
      <c r="B106" s="65"/>
      <c r="C106" s="65"/>
      <c r="D106" s="65"/>
      <c r="E106" s="65"/>
      <c r="F106" s="65"/>
      <c r="G106" s="2"/>
    </row>
    <row r="107" spans="1:23" ht="11.25" customHeight="1">
      <c r="A107" s="11"/>
      <c r="B107" s="65" t="s">
        <v>99</v>
      </c>
      <c r="C107" s="65" t="s">
        <v>397</v>
      </c>
      <c r="D107" s="65"/>
      <c r="E107" s="65"/>
      <c r="F107" s="65"/>
      <c r="G107" s="2"/>
      <c r="W107" s="21" t="str">
        <f>"  "&amp;B107&amp;CHAR(10)&amp;"    "&amp;C107</f>
        <v xml:space="preserve">  Test Case File Name:
    X:\DWH_PROJECT\ServiceNow\ChangeRequest\CHG1258962_PA_Improvement\03_SystemTest\PA_CHG1258962_STC.xlsx</v>
      </c>
    </row>
    <row r="108" spans="1:23" ht="11.25" customHeight="1">
      <c r="A108" s="11"/>
      <c r="B108" s="107" t="s">
        <v>100</v>
      </c>
      <c r="C108" s="65" t="s">
        <v>398</v>
      </c>
      <c r="D108" s="65"/>
      <c r="E108" s="65"/>
      <c r="F108" s="65"/>
      <c r="G108" s="2"/>
      <c r="W108" s="21" t="str">
        <f>"  "&amp;B108&amp;CHAR(10)&amp;"    "&amp;C108</f>
        <v xml:space="preserve">  Test Evidence File Name:
    X:\DWH_PROJECT\ServiceNow\ChangeRequest\CHG1258962_PA_Improvement\03_SystemTest\PA_CHG1258962_STE.xlsx</v>
      </c>
    </row>
    <row r="109" spans="1:23" ht="12">
      <c r="A109" s="11"/>
      <c r="B109" s="65"/>
      <c r="C109" s="65"/>
      <c r="D109" s="65"/>
      <c r="E109" s="65"/>
      <c r="F109" s="65"/>
      <c r="G109" s="2"/>
    </row>
    <row r="110" spans="1:23" ht="12">
      <c r="A110" s="11"/>
      <c r="B110" s="65"/>
      <c r="C110" s="65"/>
      <c r="D110" s="65"/>
      <c r="E110" s="65"/>
      <c r="F110" s="65"/>
      <c r="G110" s="2"/>
    </row>
    <row r="111" spans="1:23" ht="12">
      <c r="A111" s="11"/>
      <c r="B111" s="102" t="s">
        <v>95</v>
      </c>
      <c r="C111" s="69" t="s">
        <v>383</v>
      </c>
      <c r="D111" s="65"/>
      <c r="E111" s="74" t="str">
        <f>IF(C111=master2!$D$4,"実施しない理由/Reason for not performing：","")</f>
        <v>実施しない理由/Reason for not performing：</v>
      </c>
      <c r="F111" s="90" t="s">
        <v>385</v>
      </c>
      <c r="G111" s="2"/>
      <c r="V111" s="22" t="s">
        <v>95</v>
      </c>
      <c r="W111" s="23" t="str">
        <f>IF(C111=master2!$D$3,"・"&amp;B111&amp;"---&gt; Yes, "&amp;$X$70&amp;D113&amp;CHAR(10)&amp;W119,"・"&amp;B111&amp;"---&gt; No,  Reason:"&amp;F111)</f>
        <v>・IT Acceptance Test---&gt; No,  Reason:Lilly ITでの開発のため</v>
      </c>
    </row>
    <row r="112" spans="1:23" ht="12">
      <c r="A112" s="2"/>
      <c r="B112" s="65" t="s">
        <v>348</v>
      </c>
      <c r="C112" s="65"/>
      <c r="D112" s="65"/>
      <c r="E112" s="65"/>
      <c r="F112" s="65"/>
      <c r="G112" s="2"/>
    </row>
    <row r="113" spans="1:23" ht="12">
      <c r="A113" s="11"/>
      <c r="B113" s="65"/>
      <c r="C113" s="74" t="str">
        <f>IF(C111=master2!$D$3,"実施環境/Environment：","")</f>
        <v/>
      </c>
      <c r="D113" s="69" t="s">
        <v>87</v>
      </c>
      <c r="E113" s="65"/>
      <c r="F113" s="65"/>
      <c r="G113" s="2"/>
    </row>
    <row r="114" spans="1:23" ht="12">
      <c r="A114" s="11"/>
      <c r="B114" s="65"/>
      <c r="C114" s="65"/>
      <c r="D114" s="65"/>
      <c r="E114" s="65"/>
      <c r="F114" s="65"/>
      <c r="G114" s="2"/>
    </row>
    <row r="115" spans="1:23" ht="12">
      <c r="A115" s="11"/>
      <c r="B115" s="65"/>
      <c r="C115" s="91" t="s">
        <v>255</v>
      </c>
      <c r="D115" s="105" t="s">
        <v>272</v>
      </c>
      <c r="E115" s="91" t="s">
        <v>256</v>
      </c>
      <c r="F115" s="91" t="s">
        <v>271</v>
      </c>
      <c r="G115" s="2"/>
    </row>
    <row r="116" spans="1:23" ht="12">
      <c r="A116" s="11"/>
      <c r="B116" s="65"/>
      <c r="C116" s="93" t="s">
        <v>253</v>
      </c>
      <c r="D116" s="106" t="s">
        <v>273</v>
      </c>
      <c r="E116" s="93"/>
      <c r="F116" s="93"/>
      <c r="G116" s="2"/>
    </row>
    <row r="117" spans="1:23" ht="12">
      <c r="A117" s="11"/>
      <c r="B117" s="67" t="s">
        <v>91</v>
      </c>
      <c r="C117" s="90" t="str">
        <f>$F$14</f>
        <v>なし</v>
      </c>
      <c r="D117" s="103"/>
      <c r="E117" s="90" t="str">
        <f>$F$13</f>
        <v>大栄</v>
      </c>
      <c r="F117" s="103"/>
      <c r="G117" s="2"/>
      <c r="W117" s="16" t="str">
        <f>"  "&amp;B117&amp;CHAR(10)&amp;"    "&amp;$X$69&amp;C117&amp;", "&amp;$X$71&amp;D117&amp;", Reviewer:"&amp;E117&amp;", "&amp;"Review "&amp;$X$73&amp;F117</f>
        <v xml:space="preserve">  Test Case
    作成者:なし, 作成予定:, Reviewer:大栄, Review 実施予定:</v>
      </c>
    </row>
    <row r="118" spans="1:23" ht="12">
      <c r="A118" s="11"/>
      <c r="B118" s="67" t="s">
        <v>92</v>
      </c>
      <c r="C118" s="90" t="str">
        <f>$F$14</f>
        <v>なし</v>
      </c>
      <c r="D118" s="90"/>
      <c r="E118" s="90" t="str">
        <f>$F$13</f>
        <v>大栄</v>
      </c>
      <c r="F118" s="90"/>
      <c r="G118" s="2"/>
      <c r="W118" s="16" t="str">
        <f>"  "&amp;B118&amp;CHAR(10)&amp;"    "&amp;$X$72&amp;C118&amp;", "&amp;$X$73&amp;D118&amp;", Reviewer:"&amp;E118&amp;", "&amp;"Review "&amp;$X$73&amp;F118</f>
        <v xml:space="preserve">  Test Execution
    実施者:なし, 実施予定:, Reviewer:大栄, Review 実施予定:</v>
      </c>
    </row>
    <row r="119" spans="1:23" ht="60">
      <c r="A119" s="11"/>
      <c r="B119" s="98" t="s">
        <v>249</v>
      </c>
      <c r="C119" s="104" t="s">
        <v>259</v>
      </c>
      <c r="D119" s="100"/>
      <c r="E119" s="104" t="s">
        <v>275</v>
      </c>
      <c r="F119" s="100"/>
      <c r="G119" s="2"/>
      <c r="V119" s="22" t="s">
        <v>111</v>
      </c>
      <c r="W119" s="16" t="str">
        <f>W117&amp;CHAR(10)&amp;W118&amp;CHAR(10)&amp;W121&amp;CHAR(10)&amp;W122</f>
        <v xml:space="preserve">  Test Case
    作成者:なし, 作成予定:, Reviewer:大栄, Review 実施予定:
  Test Execution
    実施者:なし, 実施予定:, Reviewer:大栄, Review 実施予定:
  Test Case File Name:
    X:\DWH_PROJECT\ServiceNow\ChangeRequest\CHG1258962_PAandSVP_(Hopper 098) PA Improvement\04_ITAcceptanceTest\PAandSVP_CHG1258962_ATC.xlsx
  Test Evidence File Name:
    X:\DWH_PROJECT\ServiceNow\ChangeRequest\CHG1258962_PAandSVP_(Hopper 098) PA Improvement\04_ITAcceptanceTest\PAandSVP_CHG1258962_ATE.xlsx</v>
      </c>
    </row>
    <row r="120" spans="1:23" ht="12">
      <c r="A120" s="11"/>
      <c r="B120" s="65"/>
      <c r="C120" s="65"/>
      <c r="D120" s="65"/>
      <c r="E120" s="65"/>
      <c r="F120" s="65"/>
      <c r="G120" s="2"/>
    </row>
    <row r="121" spans="1:23" ht="11.25" customHeight="1">
      <c r="A121" s="11"/>
      <c r="B121" s="65" t="s">
        <v>99</v>
      </c>
      <c r="C121" s="65" t="str">
        <f>IF($D$66=master2!$H$3,master2!$I$3,master2!$I$4)&amp;$C$149&amp;"_"&amp;$D$5&amp;"_"&amp;$D$7&amp;"\"&amp;"04_ITAcceptanceTest"&amp;"\"&amp;$D$5&amp;"_"&amp;$C$149&amp;"_ATC.xlsx"</f>
        <v>X:\DWH_PROJECT\ServiceNow\ChangeRequest\CHG1258962_PAandSVP_(Hopper 098) PA Improvement\04_ITAcceptanceTest\PAandSVP_CHG1258962_ATC.xlsx</v>
      </c>
      <c r="D121" s="65"/>
      <c r="E121" s="65"/>
      <c r="F121" s="65"/>
      <c r="G121" s="2"/>
      <c r="W121" s="21" t="str">
        <f>"  "&amp;B121&amp;CHAR(10)&amp;"    "&amp;C121</f>
        <v xml:space="preserve">  Test Case File Name:
    X:\DWH_PROJECT\ServiceNow\ChangeRequest\CHG1258962_PAandSVP_(Hopper 098) PA Improvement\04_ITAcceptanceTest\PAandSVP_CHG1258962_ATC.xlsx</v>
      </c>
    </row>
    <row r="122" spans="1:23" ht="11.25" customHeight="1">
      <c r="A122" s="11"/>
      <c r="B122" s="107" t="s">
        <v>100</v>
      </c>
      <c r="C122" s="65" t="str">
        <f>IF($D$66=master2!$H$3,master2!$I$3,master2!$I$4)&amp;$C$149&amp;"_"&amp;$D$5&amp;"_"&amp;$D$7&amp;"\"&amp;"04_ITAcceptanceTest"&amp;"\"&amp;$D$5&amp;"_"&amp;$C$149&amp;"_ATE.xlsx"</f>
        <v>X:\DWH_PROJECT\ServiceNow\ChangeRequest\CHG1258962_PAandSVP_(Hopper 098) PA Improvement\04_ITAcceptanceTest\PAandSVP_CHG1258962_ATE.xlsx</v>
      </c>
      <c r="D122" s="65"/>
      <c r="E122" s="65"/>
      <c r="F122" s="65"/>
      <c r="G122" s="2"/>
      <c r="W122" s="21" t="str">
        <f>"  "&amp;B122&amp;CHAR(10)&amp;"    "&amp;C122</f>
        <v xml:space="preserve">  Test Evidence File Name:
    X:\DWH_PROJECT\ServiceNow\ChangeRequest\CHG1258962_PAandSVP_(Hopper 098) PA Improvement\04_ITAcceptanceTest\PAandSVP_CHG1258962_ATE.xlsx</v>
      </c>
    </row>
    <row r="123" spans="1:23" ht="12">
      <c r="A123" s="11"/>
      <c r="B123" s="65"/>
      <c r="C123" s="65"/>
      <c r="D123" s="65"/>
      <c r="E123" s="65"/>
      <c r="F123" s="65"/>
      <c r="G123" s="2"/>
    </row>
    <row r="124" spans="1:23" ht="12">
      <c r="A124" s="11"/>
      <c r="B124" s="65"/>
      <c r="C124" s="65"/>
      <c r="D124" s="65"/>
      <c r="E124" s="65"/>
      <c r="F124" s="65"/>
      <c r="G124" s="2"/>
    </row>
    <row r="125" spans="1:23" ht="12">
      <c r="A125" s="11"/>
      <c r="B125" s="102" t="s">
        <v>96</v>
      </c>
      <c r="C125" s="69" t="s">
        <v>228</v>
      </c>
      <c r="D125" s="65"/>
      <c r="E125" s="74" t="str">
        <f>IF(C125=master2!$D$4,"実施しない理由/Reason for not performing：","")</f>
        <v/>
      </c>
      <c r="F125" s="90"/>
      <c r="G125" s="2"/>
      <c r="V125" s="22" t="s">
        <v>96</v>
      </c>
      <c r="W125" s="23" t="str">
        <f>IF(C125=master2!$D$3,"・"&amp;B125&amp;"---&gt; Yes, "&amp;$X$70&amp;D127&amp;CHAR(10)&amp;W133,"・"&amp;B125&amp;"---&gt; No,  Reason:"&amp;F125)</f>
        <v>・User Acceptance Test---&gt; Yes, 実施環境:Test Environment
  Test Case
    作成者:JCO横山, 作成予定:2018/6/1-15, Reviewer:なし, Review 実施予定:
  Test Execution
    実施者:JCO横山, 実施予定:2018/6/18-29, Reviewer:なし, Review 実施予定:
  Test Case File Name:
    X:\DWH_PROJECT\ServiceNow\ChangeRequest\CHG1258962_PA_Improvement\05_UserAcceptanceTest\PA_CHG1258962_UATC.xlsx</v>
      </c>
    </row>
    <row r="126" spans="1:23" ht="12">
      <c r="A126" s="2"/>
      <c r="B126" s="65"/>
      <c r="C126" s="65"/>
      <c r="D126" s="65"/>
      <c r="E126" s="65"/>
      <c r="F126" s="65"/>
      <c r="G126" s="2"/>
    </row>
    <row r="127" spans="1:23" ht="12">
      <c r="A127" s="11"/>
      <c r="B127" s="65"/>
      <c r="C127" s="74" t="str">
        <f>IF(C125=master2!$D$3,"実施環境/Environment：","")</f>
        <v>実施環境/Environment：</v>
      </c>
      <c r="D127" s="69" t="s">
        <v>87</v>
      </c>
      <c r="E127" s="65"/>
      <c r="F127" s="65"/>
      <c r="G127" s="2"/>
    </row>
    <row r="128" spans="1:23" ht="12">
      <c r="A128" s="11"/>
      <c r="B128" s="65"/>
      <c r="C128" s="65"/>
      <c r="D128" s="65"/>
      <c r="E128" s="65"/>
      <c r="F128" s="65"/>
      <c r="G128" s="2"/>
    </row>
    <row r="129" spans="1:23" ht="12">
      <c r="A129" s="11"/>
      <c r="B129" s="65"/>
      <c r="C129" s="91" t="s">
        <v>255</v>
      </c>
      <c r="D129" s="105" t="s">
        <v>272</v>
      </c>
      <c r="E129" s="91" t="s">
        <v>256</v>
      </c>
      <c r="F129" s="91" t="s">
        <v>271</v>
      </c>
      <c r="G129" s="2"/>
    </row>
    <row r="130" spans="1:23" ht="12">
      <c r="A130" s="11"/>
      <c r="B130" s="65"/>
      <c r="C130" s="93" t="s">
        <v>253</v>
      </c>
      <c r="D130" s="106" t="s">
        <v>273</v>
      </c>
      <c r="E130" s="93"/>
      <c r="F130" s="93"/>
      <c r="G130" s="2"/>
    </row>
    <row r="131" spans="1:23" ht="12">
      <c r="A131" s="11"/>
      <c r="B131" s="67" t="s">
        <v>91</v>
      </c>
      <c r="C131" s="90" t="str">
        <f>$F$15</f>
        <v>JCO横山</v>
      </c>
      <c r="D131" s="103" t="s">
        <v>390</v>
      </c>
      <c r="E131" s="90" t="str">
        <f>$F$14</f>
        <v>なし</v>
      </c>
      <c r="F131" s="103"/>
      <c r="G131" s="2"/>
      <c r="W131" s="16" t="str">
        <f>"  "&amp;B131&amp;CHAR(10)&amp;"    "&amp;$X$69&amp;C131&amp;", "&amp;$X$71&amp;D131&amp;", Reviewer:"&amp;E131&amp;", "&amp;"Review "&amp;$X$73&amp;F131</f>
        <v xml:space="preserve">  Test Case
    作成者:JCO横山, 作成予定:2018/6/1-15, Reviewer:なし, Review 実施予定:</v>
      </c>
    </row>
    <row r="132" spans="1:23" ht="12">
      <c r="A132" s="11"/>
      <c r="B132" s="67" t="s">
        <v>92</v>
      </c>
      <c r="C132" s="90" t="str">
        <f>$F$15</f>
        <v>JCO横山</v>
      </c>
      <c r="D132" s="90" t="s">
        <v>391</v>
      </c>
      <c r="E132" s="90" t="str">
        <f>$F$14</f>
        <v>なし</v>
      </c>
      <c r="F132" s="90"/>
      <c r="G132" s="2"/>
      <c r="W132" s="16" t="str">
        <f>"  "&amp;B132&amp;CHAR(10)&amp;"    "&amp;$X$72&amp;C132&amp;", "&amp;$X$73&amp;D132&amp;", Reviewer:"&amp;E132&amp;", "&amp;"Review "&amp;$X$73&amp;F132</f>
        <v xml:space="preserve">  Test Execution
    実施者:JCO横山, 実施予定:2018/6/18-29, Reviewer:なし, Review 実施予定:</v>
      </c>
    </row>
    <row r="133" spans="1:23" ht="60">
      <c r="A133" s="11"/>
      <c r="B133" s="98" t="s">
        <v>249</v>
      </c>
      <c r="C133" s="104" t="s">
        <v>259</v>
      </c>
      <c r="D133" s="100"/>
      <c r="E133" s="104" t="s">
        <v>258</v>
      </c>
      <c r="F133" s="100"/>
      <c r="G133" s="2"/>
      <c r="V133" s="22" t="s">
        <v>111</v>
      </c>
      <c r="W133" s="16" t="str">
        <f>W131&amp;CHAR(10)&amp;W132&amp;CHAR(10)&amp;W135</f>
        <v xml:space="preserve">  Test Case
    作成者:JCO横山, 作成予定:2018/6/1-15, Reviewer:なし, Review 実施予定:
  Test Execution
    実施者:JCO横山, 実施予定:2018/6/18-29, Reviewer:なし, Review 実施予定:
  Test Case File Name:
    X:\DWH_PROJECT\ServiceNow\ChangeRequest\CHG1258962_PA_Improvement\05_UserAcceptanceTest\PA_CHG1258962_UATC.xlsx</v>
      </c>
    </row>
    <row r="134" spans="1:23" ht="12">
      <c r="A134" s="11"/>
      <c r="B134" s="65"/>
      <c r="C134" s="65"/>
      <c r="D134" s="65"/>
      <c r="E134" s="65"/>
      <c r="F134" s="65"/>
      <c r="G134" s="2"/>
    </row>
    <row r="135" spans="1:23" ht="11.25" customHeight="1">
      <c r="A135" s="11"/>
      <c r="B135" s="65" t="s">
        <v>99</v>
      </c>
      <c r="C135" s="65" t="s">
        <v>399</v>
      </c>
      <c r="D135" s="65"/>
      <c r="E135" s="65"/>
      <c r="F135" s="65"/>
      <c r="G135" s="2"/>
      <c r="W135" s="21" t="str">
        <f>"  "&amp;B135&amp;CHAR(10)&amp;"    "&amp;C135</f>
        <v xml:space="preserve">  Test Case File Name:
    X:\DWH_PROJECT\ServiceNow\ChangeRequest\CHG1258962_PA_Improvement\05_UserAcceptanceTest\PA_CHG1258962_UATC.xlsx</v>
      </c>
    </row>
    <row r="136" spans="1:23" ht="11.25" customHeight="1">
      <c r="A136" s="11"/>
      <c r="B136" s="65"/>
      <c r="C136" s="65"/>
      <c r="D136" s="65"/>
      <c r="E136" s="65"/>
      <c r="F136" s="65"/>
      <c r="G136" s="2"/>
      <c r="W136" s="25" t="str">
        <f>"  "&amp;B136&amp;CHAR(10)&amp;"    "&amp;C136</f>
        <v xml:space="preserve">  
    </v>
      </c>
    </row>
    <row r="137" spans="1:23">
      <c r="A137" s="11"/>
      <c r="B137" s="2"/>
      <c r="C137" s="2"/>
      <c r="D137" s="2"/>
      <c r="E137" s="2"/>
      <c r="F137" s="2"/>
      <c r="G137" s="2"/>
    </row>
    <row r="138" spans="1:23" ht="12">
      <c r="A138" s="66" t="s">
        <v>77</v>
      </c>
      <c r="B138" s="2"/>
      <c r="C138" s="2"/>
      <c r="D138" s="2"/>
      <c r="E138" s="2"/>
      <c r="F138" s="2"/>
      <c r="G138" s="2"/>
    </row>
    <row r="139" spans="1:23" ht="12">
      <c r="A139" s="11"/>
      <c r="B139" s="65"/>
      <c r="C139" s="65" t="s">
        <v>260</v>
      </c>
      <c r="D139" s="2"/>
      <c r="E139" s="2"/>
      <c r="F139" s="2"/>
      <c r="G139" s="2"/>
    </row>
    <row r="140" spans="1:23" ht="24">
      <c r="A140" s="2"/>
      <c r="B140" s="108" t="s">
        <v>66</v>
      </c>
      <c r="C140" s="158">
        <v>43283</v>
      </c>
      <c r="D140" s="2"/>
      <c r="E140" s="2"/>
      <c r="F140" s="2"/>
      <c r="G140" s="2"/>
    </row>
    <row r="141" spans="1:23" ht="24">
      <c r="A141" s="2"/>
      <c r="B141" s="108" t="s">
        <v>67</v>
      </c>
      <c r="C141" s="158">
        <v>43286</v>
      </c>
      <c r="D141" s="2"/>
      <c r="E141" s="2"/>
      <c r="F141" s="2"/>
      <c r="G141" s="2"/>
    </row>
    <row r="142" spans="1:23">
      <c r="A142" s="2"/>
      <c r="B142" s="2"/>
      <c r="C142" s="2"/>
      <c r="D142" s="2"/>
      <c r="E142" s="2"/>
      <c r="F142" s="2"/>
      <c r="G142" s="2"/>
    </row>
    <row r="143" spans="1:23">
      <c r="A143" s="2"/>
      <c r="B143" s="2"/>
      <c r="C143" s="2"/>
      <c r="D143" s="2"/>
      <c r="E143" s="2"/>
      <c r="F143" s="2"/>
      <c r="G143" s="2"/>
    </row>
    <row r="144" spans="1:23">
      <c r="A144" s="2"/>
      <c r="B144" s="2"/>
      <c r="C144" s="2"/>
      <c r="D144" s="2"/>
      <c r="E144" s="2"/>
      <c r="F144" s="2"/>
      <c r="G144" s="2"/>
    </row>
    <row r="145" spans="1:7">
      <c r="A145" s="2"/>
      <c r="B145" s="2"/>
      <c r="C145" s="2"/>
      <c r="D145" s="2"/>
      <c r="E145" s="2"/>
      <c r="F145" s="2"/>
      <c r="G145" s="2"/>
    </row>
    <row r="146" spans="1:7" ht="12">
      <c r="A146" s="65" t="s">
        <v>18</v>
      </c>
      <c r="B146" s="2"/>
      <c r="C146" s="2"/>
      <c r="D146" s="2"/>
      <c r="E146" s="2"/>
      <c r="F146" s="2"/>
      <c r="G146" s="2"/>
    </row>
    <row r="147" spans="1:7" ht="12">
      <c r="A147" s="2"/>
      <c r="B147" s="74" t="s">
        <v>103</v>
      </c>
      <c r="C147" s="69" t="s">
        <v>392</v>
      </c>
      <c r="D147" s="2"/>
      <c r="E147" s="2"/>
      <c r="F147" s="2"/>
      <c r="G147" s="2"/>
    </row>
    <row r="148" spans="1:7" ht="12">
      <c r="A148" s="2"/>
      <c r="B148" s="74"/>
      <c r="C148" s="65"/>
      <c r="D148" s="2"/>
      <c r="E148" s="2"/>
      <c r="F148" s="2"/>
      <c r="G148" s="2"/>
    </row>
    <row r="149" spans="1:7" ht="12">
      <c r="A149" s="2"/>
      <c r="B149" s="74" t="s">
        <v>116</v>
      </c>
      <c r="C149" s="69" t="s">
        <v>394</v>
      </c>
      <c r="D149" s="2"/>
      <c r="E149" s="2"/>
      <c r="F149" s="2"/>
      <c r="G149" s="2"/>
    </row>
    <row r="150" spans="1:7">
      <c r="A150" s="2"/>
      <c r="B150" s="15"/>
      <c r="C150" s="2"/>
      <c r="D150" s="2"/>
      <c r="E150" s="2"/>
      <c r="F150" s="2"/>
      <c r="G150" s="2"/>
    </row>
    <row r="151" spans="1:7">
      <c r="A151" s="2"/>
      <c r="B151" s="27" t="s">
        <v>33</v>
      </c>
      <c r="C151" s="28"/>
      <c r="D151" s="27" t="s">
        <v>34</v>
      </c>
      <c r="E151" s="28"/>
      <c r="F151" s="28"/>
      <c r="G151" s="2"/>
    </row>
    <row r="152" spans="1:7">
      <c r="A152" s="2"/>
      <c r="B152" s="29" t="s">
        <v>117</v>
      </c>
      <c r="C152" s="30"/>
      <c r="D152" s="29"/>
      <c r="E152" s="30"/>
      <c r="F152" s="30"/>
      <c r="G152" s="2"/>
    </row>
    <row r="153" spans="1:7" ht="19.5" customHeight="1">
      <c r="A153" s="2"/>
      <c r="B153" s="31"/>
      <c r="C153" s="32"/>
      <c r="D153" s="33" t="s">
        <v>6</v>
      </c>
      <c r="E153" s="34"/>
      <c r="F153" s="9" t="str">
        <f>"["&amp;D5&amp;"]-["&amp;D7&amp;"]"</f>
        <v>[PAandSVP]-[(Hopper 098) PA Improvement]</v>
      </c>
      <c r="G153" s="2"/>
    </row>
    <row r="154" spans="1:7" ht="118.5" customHeight="1">
      <c r="A154" s="2"/>
      <c r="B154" s="35"/>
      <c r="C154" s="36"/>
      <c r="D154" s="37" t="s">
        <v>2</v>
      </c>
      <c r="E154" s="34"/>
      <c r="F154" s="13" t="str">
        <f>X29&amp;CHAR(10)&amp;F29&amp;CHAR(10)&amp;CHAR(10)&amp;X30&amp;CHAR(10)&amp;F30&amp;CHAR(10)&amp;CHAR(10)&amp;W31&amp;CHAR(10)&amp;W32&amp;CHAR(10)&amp;W33&amp;CHAR(10)&amp;W34&amp;CHAR(10)&amp;W35&amp;CHAR(10)&amp;W36&amp;CHAR(10)&amp;W37&amp;CHAR(10)&amp;W38&amp;CHAR(10)&amp;W39&amp;CHAR(10)&amp;W40&amp;CHAR(10)&amp;W41&amp;CHAR(10)&amp;W42</f>
        <v>【変更の理由】(必須)
&lt;現在の状況&gt;
同一領域で、評価プログラムIDを分けてランキングを行ったときに、その間をまたぐMRの異動が発生した場合、正しい結果が出力されない。
また、マスタメンテナンスにおいて、大量データも１件ずつしか入力できないため、登録作業に時間がかかる。間違う確率も高くなる。
&lt;変更内容&gt;
&lt;現在の状況&gt;に記載した内容が発生した場合に、正しい結果が出力されるように変更する。
また、大量データを登録しなければならないマスタについては、一括登録できるように変更する。
【System Changeの場合】
1. 本変更は、Regulatory statusに影響を与えるものか? ---&gt; No
2. 改訂が必要なValidation関連文書はあるか? ---&gt; Yes(Development Plan参照)
3. 変更に伴いトレーニングが必要か? ---&gt; Yes
4. 以前実施したRisk Assessmentに影響があるか? ---&gt; No
5. ビジネスプロセスに変更が発生するか? ---&gt; Yes
6. 他のシステムに対して影響を及ぼすか? ---&gt; No
      影響調査の実施者: 山中
      影響調査の確認者: 大栄
7. CIの更新が必要か? ---&gt; No
8. Data変更・移行の有無? ---&gt; Yes
9. リスク分析 ---&gt; 小/Small
    理由：このシステムのデータは他システムから参照されていないため</v>
      </c>
      <c r="G154" s="2"/>
    </row>
    <row r="155" spans="1:7" ht="33.75" customHeight="1">
      <c r="A155" s="2"/>
      <c r="B155" s="38" t="s">
        <v>63</v>
      </c>
      <c r="C155" s="39"/>
      <c r="D155" s="37" t="s">
        <v>5</v>
      </c>
      <c r="E155" s="40"/>
      <c r="F155" s="14" t="str">
        <f>F43</f>
        <v>正しい結果が得られない場合、MR評価ができないため。
また、一括登録できることで、工数の削減が見込める。</v>
      </c>
      <c r="G155" s="2"/>
    </row>
    <row r="156" spans="1:7" ht="18" customHeight="1">
      <c r="A156" s="2"/>
      <c r="B156" s="41"/>
      <c r="C156" s="42"/>
      <c r="D156" s="33" t="s">
        <v>8</v>
      </c>
      <c r="E156" s="34"/>
      <c r="F156" s="157">
        <f>C140</f>
        <v>43283</v>
      </c>
      <c r="G156" s="2" t="str">
        <f>C139</f>
        <v>(決まっていれば、記入 /Enter the date if it is planned)</v>
      </c>
    </row>
    <row r="157" spans="1:7" ht="16.5" customHeight="1">
      <c r="A157" s="2"/>
      <c r="B157" s="35"/>
      <c r="C157" s="36"/>
      <c r="D157" s="33" t="s">
        <v>9</v>
      </c>
      <c r="E157" s="34"/>
      <c r="F157" s="157">
        <f>C141</f>
        <v>43286</v>
      </c>
      <c r="G157" s="2" t="str">
        <f>C139</f>
        <v>(決まっていれば、記入 /Enter the date if it is planned)</v>
      </c>
    </row>
    <row r="158" spans="1:7" ht="177.75" customHeight="1">
      <c r="A158" s="2"/>
      <c r="B158" s="37" t="s">
        <v>10</v>
      </c>
      <c r="C158" s="40"/>
      <c r="D158" s="37" t="s">
        <v>11</v>
      </c>
      <c r="E158" s="34"/>
      <c r="F158" s="14" t="str">
        <f>IF($F$19=master2!$A$3,X19&amp;CHAR(10)&amp;F20,W62)</f>
        <v>&lt;作成ドキュメントとスケジュール&gt;Requirements - 作成者:山中  Reviewer: 大栄  Review 実施予定:2018/4/20
Traceability Matrix - 作成者:山中  Reviewer: 大栄  Review 実施予定:2018/5/31
基本設計書/Basic Design Specification - 作成者:山中  Reviewer: 大栄  Review 実施予定:2018/4/26
詳細設計書/Detailed Design Specification - 作成者:松村、佐々木  Reviewer: 山中  Review 実施予定:2018/5/11
User Manual - 作成者:山中  Reviewer: 松村  Review 実施予定:2018/5/11
リリース手順書/Release Procedure - 作成者:松村  Reviewer: 山中  Review 実施予定:2018/5/31
BO移行申請書/BO Migration Application - 作成者:佐々木  Reviewer: 山中  Review 実施予定:2018/5/31</v>
      </c>
      <c r="G158" s="2"/>
    </row>
    <row r="159" spans="1:7" ht="92.25" customHeight="1">
      <c r="A159" s="2"/>
      <c r="B159" s="37" t="s">
        <v>12</v>
      </c>
      <c r="C159" s="34"/>
      <c r="D159" s="37" t="s">
        <v>13</v>
      </c>
      <c r="E159" s="34"/>
      <c r="F159" s="13" t="str">
        <f>$X$68&amp;CHAR(10)&amp;CHAR(10)&amp;W24&amp;CHAR(10)&amp;W25&amp;CHAR(10)&amp;CHAR(10)&amp;W69&amp;CHAR(10)&amp;CHAR(10)&amp;W83&amp;CHAR(10)&amp;CHAR(10)&amp;W97&amp;CHAR(10)&amp;CHAR(10)&amp;W111&amp;CHAR(10)&amp;CHAR(10)&amp;W125</f>
        <v>【実施予定のTest Level, 準備するTest関連文書】
・Lilly IT Acceptance : LillyITでの開発のため受け入れ無し / No need for Acceptance because of development by Lilly IT
   このテストレベルにした理由/Reasen for making this test level : 
・Unit Test---&gt; Yes, 実施環境:Dev Environment
  Test Case
    作成者:松村、佐々木, 作成予定:2018/4/20-27, Reviewer:山中, Review 実施予定:2018/4/25-5/9
  Test Execution
    実施者:松村、佐々木, 実施予定:2018/4/20-5/11, Reviewer:山中, Review 実施予定:2018/5/7-11
  Test Case File Name:
    X:\DWH_PROJECT\ServiceNow\ChangeRequest\CHG1258962_PA_Improvement\01_UnitTest\PA_CHG1258962_UTC.xlsx
  Test Evidence File Name:
    X:\DWH_PROJECT\ServiceNow\ChangeRequest\CHG1258962_PA_Improvement\01_UnitTest\PA_CHG1258962_UTE.xlsx
・Integration Test---&gt; No,  Reason:SystemTestでカバーするため
・System Test---&gt; Yes, 実施環境:Test Environment
  Test Case
    作成者:山中, 作成予定:2018/4/23-27, Reviewer:大栄, Review 実施予定:2018/5/7-11
  Test Execution
    実施者:山中, 実施予定:2018/5/14-25, Reviewer:大栄, Review 実施予定:2018/5/28-31
  Test Case File Name:
    X:\DWH_PROJECT\ServiceNow\ChangeRequest\CHG1258962_PA_Improvement\03_SystemTest\PA_CHG1258962_STC.xlsx
  Test Evidence File Name:
    X:\DWH_PROJECT\ServiceNow\ChangeRequest\CHG1258962_PA_Improvement\03_SystemTest\PA_CHG1258962_STE.xlsx
・IT Acceptance Test---&gt; No,  Reason:Lilly ITでの開発のため
・User Acceptance Test---&gt; Yes, 実施環境:Test Environment
  Test Case
    作成者:JCO横山, 作成予定:2018/6/1-15, Reviewer:なし, Review 実施予定:
  Test Execution
    実施者:JCO横山, 実施予定:2018/6/18-29, Reviewer:なし, Review 実施予定:
  Test Case File Name:
    X:\DWH_PROJECT\ServiceNow\ChangeRequest\CHG1258962_PA_Improvement\05_UserAcceptanceTest\PA_CHG1258962_UATC.xlsx</v>
      </c>
      <c r="G159" s="2"/>
    </row>
    <row r="160" spans="1:7" ht="17.25" customHeight="1">
      <c r="A160" s="2"/>
      <c r="B160" s="31" t="s">
        <v>14</v>
      </c>
      <c r="C160" s="43"/>
      <c r="D160" s="31" t="s">
        <v>15</v>
      </c>
      <c r="E160" s="32"/>
      <c r="F160" s="9" t="s">
        <v>16</v>
      </c>
      <c r="G160" s="2"/>
    </row>
    <row r="161" spans="1:24" ht="18" customHeight="1">
      <c r="A161" s="2"/>
      <c r="B161" s="41"/>
      <c r="C161" s="179"/>
      <c r="D161" s="35"/>
      <c r="E161" s="36"/>
      <c r="F161" s="9" t="s">
        <v>17</v>
      </c>
      <c r="G161" s="2"/>
    </row>
    <row r="162" spans="1:24" ht="18" customHeight="1">
      <c r="A162" s="2"/>
      <c r="B162" s="35"/>
      <c r="C162" s="36"/>
      <c r="D162" s="35" t="s">
        <v>350</v>
      </c>
      <c r="E162" s="36"/>
      <c r="F162" s="9" t="str">
        <f>"[Reviewer]"&amp;F13</f>
        <v>[Reviewer]大栄</v>
      </c>
      <c r="G162" s="2"/>
    </row>
    <row r="163" spans="1:24" ht="18" customHeight="1">
      <c r="A163" s="2"/>
      <c r="B163" s="2"/>
      <c r="C163" s="2"/>
      <c r="D163" s="2"/>
      <c r="E163" s="2"/>
      <c r="F163" s="63" t="s">
        <v>199</v>
      </c>
      <c r="G163" s="2"/>
    </row>
    <row r="164" spans="1:24" ht="12">
      <c r="A164" s="65" t="s">
        <v>124</v>
      </c>
      <c r="B164" s="2"/>
      <c r="C164" s="2"/>
      <c r="D164" s="2"/>
      <c r="E164" s="2"/>
      <c r="F164" s="2"/>
      <c r="G164" s="2"/>
    </row>
    <row r="165" spans="1:24">
      <c r="A165" s="2"/>
      <c r="B165" s="2"/>
      <c r="C165" s="2"/>
      <c r="D165" s="2"/>
      <c r="E165" s="2"/>
      <c r="F165" s="2"/>
      <c r="G165" s="2"/>
    </row>
    <row r="166" spans="1:24" ht="12">
      <c r="A166" s="65" t="s">
        <v>125</v>
      </c>
      <c r="B166" s="65"/>
      <c r="C166" s="2"/>
      <c r="D166" s="2"/>
      <c r="E166" s="2"/>
      <c r="F166" s="2"/>
      <c r="G166" s="2"/>
    </row>
    <row r="167" spans="1:24" ht="12">
      <c r="A167" s="65"/>
      <c r="B167" s="65" t="str">
        <f>"svnにbranches-"&amp;C149&amp;"と各工程別のフォルダ作成/Create a folder branch-" &amp;C149&amp;" which contains subfolders for each phase"</f>
        <v>svnにbranches-CHG1258962と各工程別のフォルダ作成/Create a folder branch-CHG1258962 which contains subfolders for each phase</v>
      </c>
      <c r="C167" s="2"/>
      <c r="D167" s="2"/>
      <c r="E167" s="2"/>
      <c r="F167" s="2"/>
      <c r="G167" s="2"/>
    </row>
    <row r="168" spans="1:24" ht="12">
      <c r="A168" s="65"/>
      <c r="B168" s="65"/>
      <c r="C168" s="2"/>
      <c r="D168" s="2"/>
      <c r="E168" s="2"/>
      <c r="F168" s="2"/>
      <c r="G168" s="2"/>
    </row>
    <row r="169" spans="1:24" ht="12">
      <c r="A169" s="65" t="s">
        <v>326</v>
      </c>
      <c r="B169" s="65"/>
      <c r="C169" s="2"/>
      <c r="D169" s="2"/>
      <c r="E169" s="2"/>
      <c r="F169" s="2"/>
      <c r="G169" s="2"/>
    </row>
    <row r="170" spans="1:24" ht="12">
      <c r="A170" s="65"/>
      <c r="B170" s="65" t="s">
        <v>400</v>
      </c>
      <c r="C170" s="2"/>
      <c r="D170" s="2"/>
      <c r="E170" s="2"/>
      <c r="F170" s="2"/>
      <c r="G170" s="2"/>
    </row>
    <row r="171" spans="1:24" ht="12">
      <c r="A171" s="65"/>
      <c r="B171" s="65"/>
      <c r="C171" s="2"/>
      <c r="D171" s="2"/>
      <c r="E171" s="2"/>
      <c r="F171" s="2"/>
      <c r="G171" s="2"/>
    </row>
    <row r="172" spans="1:24" ht="12">
      <c r="A172" s="65" t="s">
        <v>126</v>
      </c>
      <c r="B172" s="65"/>
      <c r="C172" s="2"/>
      <c r="D172" s="2"/>
      <c r="E172" s="2"/>
      <c r="F172" s="2"/>
      <c r="G172" s="2"/>
    </row>
    <row r="173" spans="1:24" ht="12">
      <c r="A173" s="65"/>
      <c r="B173" s="65" t="str">
        <f>IF($F$32=master2!$G$3,W173,X173)</f>
        <v>Regulus WorkFolderの作成をQualityへ、依頼する。/Request Quality Team to create Regulus Work Folder</v>
      </c>
      <c r="C173" s="2"/>
      <c r="D173" s="2"/>
      <c r="E173" s="2"/>
      <c r="F173" s="2"/>
      <c r="G173" s="2"/>
      <c r="W173" s="16" t="s">
        <v>276</v>
      </c>
      <c r="X173" s="16" t="s">
        <v>277</v>
      </c>
    </row>
    <row r="174" spans="1:24">
      <c r="A174" s="2"/>
      <c r="B174" s="2"/>
      <c r="C174" s="2"/>
      <c r="D174" s="2"/>
      <c r="E174" s="2"/>
      <c r="F174" s="2"/>
      <c r="G174" s="2"/>
    </row>
    <row r="175" spans="1:24">
      <c r="A175" s="2"/>
      <c r="B175" s="2"/>
      <c r="C175" s="2"/>
      <c r="D175" s="2"/>
      <c r="E175" s="2"/>
      <c r="F175" s="2"/>
      <c r="G175" s="2"/>
    </row>
    <row r="176" spans="1:24">
      <c r="A176" s="2"/>
      <c r="B176" s="2"/>
      <c r="C176" s="2"/>
      <c r="D176" s="2"/>
      <c r="E176" s="2"/>
      <c r="F176" s="2"/>
      <c r="G176" s="2"/>
    </row>
  </sheetData>
  <phoneticPr fontId="1"/>
  <dataValidations count="1">
    <dataValidation type="list" allowBlank="1" showInputMessage="1" showErrorMessage="1" sqref="F41">
      <formula1>"大/Large,中/Medium,小/Small"</formula1>
    </dataValidation>
  </dataValidations>
  <hyperlinks>
    <hyperlink ref="F163" r:id="rId1"/>
  </hyperlinks>
  <pageMargins left="0.7" right="0.7" top="0.75" bottom="0.75" header="0.3" footer="0.3"/>
  <pageSetup paperSize="9" orientation="portrait" horizontalDpi="300" verticalDpi="300"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" id="{1A374B7B-2532-467E-B25A-4E44E5A08E9C}">
            <xm:f>$B53=master2!$C$4</xm:f>
            <x14:dxf>
              <fill>
                <patternFill>
                  <bgColor theme="0" tint="-0.34998626667073579"/>
                </patternFill>
              </fill>
            </x14:dxf>
          </x14:cfRule>
          <xm:sqref>C53:F58 C61:F61</xm:sqref>
        </x14:conditionalFormatting>
        <x14:conditionalFormatting xmlns:xm="http://schemas.microsoft.com/office/excel/2006/main">
          <x14:cfRule type="expression" priority="13" id="{B29AEC23-5CC6-4044-B0C5-46BD0FFF9FF9}">
            <xm:f>$F$19=master2!$A$4</xm:f>
            <x14:dxf>
              <font>
                <color theme="0" tint="-0.34998626667073579"/>
              </font>
              <fill>
                <patternFill>
                  <bgColor theme="0" tint="-0.34998626667073579"/>
                </patternFill>
              </fill>
            </x14:dxf>
          </x14:cfRule>
          <xm:sqref>F20</xm:sqref>
        </x14:conditionalFormatting>
        <x14:conditionalFormatting xmlns:xm="http://schemas.microsoft.com/office/excel/2006/main">
          <x14:cfRule type="expression" priority="12" id="{7A3D4E3F-A94F-476A-AD10-A67D2B9DD6B3}">
            <xm:f>$C$69=master2!$D$3</xm:f>
            <x14:dxf>
              <font>
                <color rgb="FFFFFFCC"/>
              </font>
              <fill>
                <patternFill>
                  <bgColor rgb="FFFFFFCC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m:sqref>F69</xm:sqref>
        </x14:conditionalFormatting>
        <x14:conditionalFormatting xmlns:xm="http://schemas.microsoft.com/office/excel/2006/main">
          <x14:cfRule type="expression" priority="11" id="{EE8D1DC8-D046-45E6-AD73-C8B8D0DAE6A1}">
            <xm:f>$C$69=master2!$D$4</xm:f>
            <x14:dxf>
              <font>
                <color rgb="FFFFFFCC"/>
              </font>
              <fill>
                <patternFill>
                  <bgColor rgb="FFFFFFCC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m:sqref>B71:F80</xm:sqref>
        </x14:conditionalFormatting>
        <x14:conditionalFormatting xmlns:xm="http://schemas.microsoft.com/office/excel/2006/main">
          <x14:cfRule type="expression" priority="10" id="{D79A4943-9100-4BCC-B908-5F9261BE2417}">
            <xm:f>$C$83=master2!$D$3</xm:f>
            <x14:dxf>
              <font>
                <color rgb="FFFFFFCC"/>
              </font>
              <fill>
                <patternFill>
                  <bgColor rgb="FFFFFFCC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m:sqref>F83</xm:sqref>
        </x14:conditionalFormatting>
        <x14:conditionalFormatting xmlns:xm="http://schemas.microsoft.com/office/excel/2006/main">
          <x14:cfRule type="expression" priority="9" id="{85BF423F-00EF-49E1-93B9-F677C6665C59}">
            <xm:f>$C$83=master2!$D$4</xm:f>
            <x14:dxf>
              <font>
                <color rgb="FFFFFFCC"/>
              </font>
              <fill>
                <patternFill>
                  <bgColor rgb="FFFFFFCC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m:sqref>B85:F94</xm:sqref>
        </x14:conditionalFormatting>
        <x14:conditionalFormatting xmlns:xm="http://schemas.microsoft.com/office/excel/2006/main">
          <x14:cfRule type="expression" priority="8" id="{1213A5FB-0C68-4F29-A82C-33C8E300CCFC}">
            <xm:f>$C$97=master2!$D$3</xm:f>
            <x14:dxf>
              <font>
                <color rgb="FFFFFFCC"/>
              </font>
              <fill>
                <patternFill>
                  <bgColor rgb="FFFFFFCC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m:sqref>F97</xm:sqref>
        </x14:conditionalFormatting>
        <x14:conditionalFormatting xmlns:xm="http://schemas.microsoft.com/office/excel/2006/main">
          <x14:cfRule type="expression" priority="7" id="{A0463EC5-6C22-4A04-B578-A80066EBDA5E}">
            <xm:f>$C$97=master2!$D$4</xm:f>
            <x14:dxf>
              <font>
                <color rgb="FFFFFFCC"/>
              </font>
              <fill>
                <patternFill>
                  <bgColor rgb="FFFFFFCC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m:sqref>B99:F108</xm:sqref>
        </x14:conditionalFormatting>
        <x14:conditionalFormatting xmlns:xm="http://schemas.microsoft.com/office/excel/2006/main">
          <x14:cfRule type="expression" priority="6" id="{521C7B53-2199-44C3-A770-6EBF49851E66}">
            <xm:f>$C$111=master2!$D$3</xm:f>
            <x14:dxf>
              <font>
                <color rgb="FFFFFFCC"/>
              </font>
              <fill>
                <patternFill>
                  <bgColor rgb="FFFFFFCC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m:sqref>F111</xm:sqref>
        </x14:conditionalFormatting>
        <x14:conditionalFormatting xmlns:xm="http://schemas.microsoft.com/office/excel/2006/main">
          <x14:cfRule type="expression" priority="5" id="{120A8B3E-AF2E-4535-B06F-3B177CD515E1}">
            <xm:f>$C$111=master2!$D$4</xm:f>
            <x14:dxf>
              <font>
                <color rgb="FFFFFFCC"/>
              </font>
              <fill>
                <patternFill>
                  <bgColor rgb="FFFFFFCC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m:sqref>B113:F122</xm:sqref>
        </x14:conditionalFormatting>
        <x14:conditionalFormatting xmlns:xm="http://schemas.microsoft.com/office/excel/2006/main">
          <x14:cfRule type="expression" priority="4" id="{1FF93DF3-7E07-4E88-ABE4-168F03401E3F}">
            <xm:f>$C$125=master2!$D$3</xm:f>
            <x14:dxf>
              <font>
                <color rgb="FFFFFFCC"/>
              </font>
              <fill>
                <patternFill>
                  <bgColor rgb="FFFFFFCC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m:sqref>F125</xm:sqref>
        </x14:conditionalFormatting>
        <x14:conditionalFormatting xmlns:xm="http://schemas.microsoft.com/office/excel/2006/main">
          <x14:cfRule type="expression" priority="3" id="{B92649D0-1214-4DEA-8883-CC8EE194416E}">
            <xm:f>$C$125=master2!$D$4</xm:f>
            <x14:dxf>
              <font>
                <color rgb="FFFFFFCC"/>
              </font>
              <fill>
                <patternFill>
                  <bgColor rgb="FFFFFFCC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m:sqref>B127:F135</xm:sqref>
        </x14:conditionalFormatting>
        <x14:conditionalFormatting xmlns:xm="http://schemas.microsoft.com/office/excel/2006/main">
          <x14:cfRule type="expression" priority="2" id="{6105D0A3-3C1E-460A-ADA5-54DA0AB956C6}">
            <xm:f>$B59=master2!$C$4</xm:f>
            <x14:dxf>
              <fill>
                <patternFill>
                  <bgColor theme="0" tint="-0.34998626667073579"/>
                </patternFill>
              </fill>
            </x14:dxf>
          </x14:cfRule>
          <xm:sqref>C59:F59</xm:sqref>
        </x14:conditionalFormatting>
        <x14:conditionalFormatting xmlns:xm="http://schemas.microsoft.com/office/excel/2006/main">
          <x14:cfRule type="expression" priority="1" id="{5C49E389-1CE0-4F9A-8912-CA29FCD15DD9}">
            <xm:f>$B60=master2!$C$4</xm:f>
            <x14:dxf>
              <fill>
                <patternFill>
                  <bgColor theme="0" tint="-0.34998626667073579"/>
                </patternFill>
              </fill>
            </x14:dxf>
          </x14:cfRule>
          <xm:sqref>C60:F60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master2!$G$3:$G$4</xm:f>
          </x14:formula1>
          <xm:sqref>F40</xm:sqref>
        </x14:dataValidation>
        <x14:dataValidation type="list" allowBlank="1" showInputMessage="1" showErrorMessage="1">
          <x14:formula1>
            <xm:f>master!$A$3:$A$50</xm:f>
          </x14:formula1>
          <xm:sqref>D5</xm:sqref>
        </x14:dataValidation>
        <x14:dataValidation type="list" allowBlank="1" showInputMessage="1" showErrorMessage="1">
          <x14:formula1>
            <xm:f>master2!$A$3:$A$4</xm:f>
          </x14:formula1>
          <xm:sqref>F19</xm:sqref>
        </x14:dataValidation>
        <x14:dataValidation type="list" allowBlank="1" showInputMessage="1" showErrorMessage="1">
          <x14:formula1>
            <xm:f>master2!$B$3:$B$12</xm:f>
          </x14:formula1>
          <xm:sqref>F24</xm:sqref>
        </x14:dataValidation>
        <x14:dataValidation type="list" allowBlank="1" showInputMessage="1" showErrorMessage="1">
          <x14:formula1>
            <xm:f>master2!$C$3:$C$4</xm:f>
          </x14:formula1>
          <xm:sqref>B53:B61</xm:sqref>
        </x14:dataValidation>
        <x14:dataValidation type="list" allowBlank="1" showInputMessage="1" showErrorMessage="1">
          <x14:formula1>
            <xm:f>master2!$D$3:$D$4</xm:f>
          </x14:formula1>
          <xm:sqref>C125 C69 C83 C97 C111</xm:sqref>
        </x14:dataValidation>
        <x14:dataValidation type="list" allowBlank="1" showInputMessage="1">
          <x14:formula1>
            <xm:f>master2!$E$3:$E$12</xm:f>
          </x14:formula1>
          <xm:sqref>D71 D85 D99 D113 D127</xm:sqref>
        </x14:dataValidation>
        <x14:dataValidation type="list" allowBlank="1" showInputMessage="1" showErrorMessage="1">
          <x14:formula1>
            <xm:f>master2!$F$3:$F$4</xm:f>
          </x14:formula1>
          <xm:sqref>C147</xm:sqref>
        </x14:dataValidation>
        <x14:dataValidation type="list" allowBlank="1" showInputMessage="1" showErrorMessage="1">
          <x14:formula1>
            <xm:f>master2!$H$3:$H$12</xm:f>
          </x14:formula1>
          <xm:sqref>D66</xm:sqref>
        </x14:dataValidation>
        <x14:dataValidation type="list" allowBlank="1" showInputMessage="1" showErrorMessage="1">
          <x14:formula1>
            <xm:f>master2!$G$3:$G$4</xm:f>
          </x14:formula1>
          <xm:sqref>F31 F32 F33 F34 F35 F36 F39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ECFF"/>
  </sheetPr>
  <dimension ref="A1:Z157"/>
  <sheetViews>
    <sheetView tabSelected="1" topLeftCell="A124" zoomScaleNormal="100" workbookViewId="0">
      <selection activeCell="B133" sqref="B133"/>
    </sheetView>
  </sheetViews>
  <sheetFormatPr defaultRowHeight="11.25"/>
  <cols>
    <col min="1" max="1" width="14.33203125" customWidth="1"/>
    <col min="2" max="2" width="24.5" customWidth="1"/>
    <col min="3" max="3" width="32.33203125" customWidth="1"/>
    <col min="4" max="4" width="40" customWidth="1"/>
    <col min="5" max="5" width="46.6640625" customWidth="1"/>
    <col min="6" max="6" width="61.33203125" customWidth="1"/>
    <col min="8" max="22" width="9.33203125" customWidth="1"/>
    <col min="23" max="23" width="44.1640625" customWidth="1"/>
  </cols>
  <sheetData>
    <row r="1" spans="1:7">
      <c r="A1" s="46"/>
      <c r="B1" s="46"/>
      <c r="C1" s="46"/>
      <c r="D1" s="46"/>
      <c r="E1" s="46"/>
      <c r="F1" s="46"/>
      <c r="G1" s="46"/>
    </row>
    <row r="2" spans="1:7" ht="12">
      <c r="A2" s="111" t="s">
        <v>278</v>
      </c>
      <c r="B2" s="46"/>
      <c r="C2" s="46"/>
      <c r="D2" s="46"/>
      <c r="E2" s="46"/>
      <c r="F2" s="46"/>
      <c r="G2" s="46"/>
    </row>
    <row r="3" spans="1:7">
      <c r="A3" s="46"/>
      <c r="B3" s="46"/>
      <c r="C3" s="46"/>
      <c r="D3" s="46"/>
      <c r="E3" s="46"/>
      <c r="F3" s="46"/>
      <c r="G3" s="46"/>
    </row>
    <row r="4" spans="1:7">
      <c r="A4" s="47" t="s">
        <v>79</v>
      </c>
      <c r="B4" s="46"/>
      <c r="C4" s="46"/>
      <c r="D4" s="46"/>
      <c r="E4" s="46"/>
      <c r="F4" s="46"/>
      <c r="G4" s="46"/>
    </row>
    <row r="5" spans="1:7" ht="12">
      <c r="A5" s="47"/>
      <c r="B5" s="46"/>
      <c r="C5" s="46"/>
      <c r="D5" s="100" t="str">
        <f>'CR_input(OPEN,DevApproval)'!D5</f>
        <v>PAandSVP</v>
      </c>
      <c r="E5" s="46"/>
      <c r="F5" s="46"/>
      <c r="G5" s="46"/>
    </row>
    <row r="6" spans="1:7">
      <c r="A6" s="47" t="s">
        <v>80</v>
      </c>
      <c r="B6" s="46"/>
      <c r="C6" s="46"/>
      <c r="D6" s="46"/>
      <c r="E6" s="46"/>
      <c r="F6" s="46"/>
      <c r="G6" s="46"/>
    </row>
    <row r="7" spans="1:7" ht="15.95" customHeight="1">
      <c r="A7" s="47"/>
      <c r="B7" s="46"/>
      <c r="C7" s="46"/>
      <c r="D7" s="120" t="str">
        <f>'CR_input(OPEN,DevApproval)'!D7</f>
        <v>(Hopper 098) PA Improvement</v>
      </c>
      <c r="E7" s="49"/>
      <c r="F7" s="50"/>
      <c r="G7" s="46"/>
    </row>
    <row r="8" spans="1:7">
      <c r="A8" s="46"/>
      <c r="B8" s="46"/>
      <c r="C8" s="46"/>
      <c r="D8" s="48"/>
      <c r="E8" s="46"/>
      <c r="F8" s="46"/>
      <c r="G8" s="46"/>
    </row>
    <row r="9" spans="1:7">
      <c r="A9" s="47" t="s">
        <v>207</v>
      </c>
      <c r="B9" s="46"/>
      <c r="C9" s="46"/>
      <c r="D9" s="46"/>
      <c r="E9" s="46"/>
      <c r="F9" s="46"/>
      <c r="G9" s="46"/>
    </row>
    <row r="10" spans="1:7" ht="12">
      <c r="A10" s="46"/>
      <c r="B10" s="67" t="s">
        <v>29</v>
      </c>
      <c r="C10" s="67" t="s">
        <v>208</v>
      </c>
      <c r="D10" s="67" t="s">
        <v>37</v>
      </c>
      <c r="E10" s="67" t="s">
        <v>213</v>
      </c>
      <c r="F10" s="67" t="s">
        <v>35</v>
      </c>
      <c r="G10" s="46"/>
    </row>
    <row r="11" spans="1:7" ht="12">
      <c r="A11" s="46"/>
      <c r="B11" s="68" t="s">
        <v>19</v>
      </c>
      <c r="C11" s="68" t="s">
        <v>209</v>
      </c>
      <c r="D11" s="68" t="s">
        <v>20</v>
      </c>
      <c r="E11" s="68" t="s">
        <v>214</v>
      </c>
      <c r="F11" s="100" t="str">
        <f>'CR_input(OPEN,DevApproval)'!F11</f>
        <v>山中</v>
      </c>
      <c r="G11" s="46"/>
    </row>
    <row r="12" spans="1:7" ht="12">
      <c r="A12" s="46"/>
      <c r="B12" s="68" t="s">
        <v>21</v>
      </c>
      <c r="C12" s="68" t="s">
        <v>210</v>
      </c>
      <c r="D12" s="68" t="s">
        <v>22</v>
      </c>
      <c r="E12" s="68" t="s">
        <v>215</v>
      </c>
      <c r="F12" s="100" t="str">
        <f>'CR_input(OPEN,DevApproval)'!F12</f>
        <v>松村、佐々木</v>
      </c>
      <c r="G12" s="46"/>
    </row>
    <row r="13" spans="1:7" ht="12">
      <c r="A13" s="46"/>
      <c r="B13" s="68" t="s">
        <v>23</v>
      </c>
      <c r="C13" s="68" t="s">
        <v>211</v>
      </c>
      <c r="D13" s="68" t="s">
        <v>341</v>
      </c>
      <c r="E13" s="68" t="s">
        <v>343</v>
      </c>
      <c r="F13" s="100" t="str">
        <f>'CR_input(OPEN,DevApproval)'!F13</f>
        <v>大栄</v>
      </c>
      <c r="G13" s="46"/>
    </row>
    <row r="14" spans="1:7" ht="12">
      <c r="A14" s="46"/>
      <c r="B14" s="68" t="s">
        <v>345</v>
      </c>
      <c r="C14" s="68" t="s">
        <v>336</v>
      </c>
      <c r="D14" s="68" t="s">
        <v>338</v>
      </c>
      <c r="E14" s="68" t="s">
        <v>339</v>
      </c>
      <c r="F14" s="100" t="str">
        <f>'CR_input(OPEN,DevApproval)'!F14</f>
        <v>なし</v>
      </c>
      <c r="G14" s="46"/>
    </row>
    <row r="15" spans="1:7" ht="12">
      <c r="A15" s="46"/>
      <c r="B15" s="68" t="s">
        <v>24</v>
      </c>
      <c r="C15" s="68" t="s">
        <v>212</v>
      </c>
      <c r="D15" s="68" t="s">
        <v>81</v>
      </c>
      <c r="E15" s="68" t="s">
        <v>216</v>
      </c>
      <c r="F15" s="100" t="str">
        <f>'CR_input(OPEN,DevApproval)'!F15</f>
        <v>JCO横山</v>
      </c>
      <c r="G15" s="46"/>
    </row>
    <row r="16" spans="1:7">
      <c r="A16" s="46"/>
      <c r="B16" s="46"/>
      <c r="C16" s="46"/>
      <c r="D16" s="51"/>
      <c r="E16" s="51"/>
      <c r="F16" s="46"/>
      <c r="G16" s="46"/>
    </row>
    <row r="17" spans="1:26">
      <c r="A17" s="46"/>
      <c r="B17" s="46"/>
      <c r="C17" s="46"/>
      <c r="D17" s="48"/>
      <c r="E17" s="48"/>
      <c r="F17" s="46"/>
      <c r="G17" s="46"/>
    </row>
    <row r="18" spans="1:26">
      <c r="A18" s="47" t="s">
        <v>232</v>
      </c>
      <c r="B18" s="46"/>
      <c r="C18" s="46"/>
      <c r="D18" s="46"/>
      <c r="E18" s="46"/>
      <c r="F18" s="46"/>
      <c r="G18" s="46"/>
      <c r="Y18" s="10" t="s">
        <v>107</v>
      </c>
      <c r="Z18" s="10" t="s">
        <v>108</v>
      </c>
    </row>
    <row r="19" spans="1:26" ht="12">
      <c r="A19" s="46"/>
      <c r="B19" s="46"/>
      <c r="C19" s="46"/>
      <c r="D19" s="46"/>
      <c r="E19" s="112" t="s">
        <v>234</v>
      </c>
      <c r="F19" s="100" t="str">
        <f>'CR_input(OPEN,DevApproval)'!F19</f>
        <v>使用しない / unused</v>
      </c>
      <c r="G19" s="46"/>
      <c r="X19" s="24" t="str">
        <f>IF($C$143=master2!$F$3,Y19,Z19)</f>
        <v>以下の成果物一覧で、作成したドキュメントとレビュー実施を管理しました。</v>
      </c>
      <c r="Y19" s="16" t="s">
        <v>134</v>
      </c>
      <c r="Z19" s="170" t="s">
        <v>328</v>
      </c>
    </row>
    <row r="20" spans="1:26" ht="12">
      <c r="A20" s="46"/>
      <c r="B20" s="46"/>
      <c r="C20" s="46"/>
      <c r="D20" s="46"/>
      <c r="E20" s="112" t="s">
        <v>235</v>
      </c>
      <c r="F20" s="100">
        <f>'CR_input(OPEN,DevApproval)'!F20</f>
        <v>0</v>
      </c>
      <c r="G20" s="46"/>
    </row>
    <row r="21" spans="1:26">
      <c r="A21" s="46"/>
      <c r="B21" s="46"/>
      <c r="C21" s="46"/>
      <c r="D21" s="46"/>
      <c r="E21" s="46"/>
      <c r="F21" s="46"/>
      <c r="G21" s="46"/>
    </row>
    <row r="22" spans="1:26">
      <c r="A22" s="46"/>
      <c r="B22" s="46"/>
      <c r="C22" s="46"/>
      <c r="D22" s="46"/>
      <c r="E22" s="46"/>
      <c r="F22" s="46"/>
      <c r="G22" s="46"/>
    </row>
    <row r="23" spans="1:26" ht="12">
      <c r="A23" s="109" t="s">
        <v>129</v>
      </c>
      <c r="B23" s="46"/>
      <c r="C23" s="46"/>
      <c r="D23" s="46"/>
      <c r="E23" s="46"/>
      <c r="F23" s="46"/>
      <c r="G23" s="46"/>
    </row>
    <row r="24" spans="1:26">
      <c r="A24" s="47"/>
      <c r="B24" s="46"/>
      <c r="C24" s="46"/>
      <c r="D24" s="46"/>
      <c r="E24" s="46"/>
      <c r="F24" s="46"/>
      <c r="G24" s="46"/>
      <c r="W24" t="s">
        <v>82</v>
      </c>
    </row>
    <row r="25" spans="1:26" ht="12">
      <c r="A25" s="47"/>
      <c r="B25" s="111" t="str">
        <f>IF(F19=master2!$A$3,W25,X25)</f>
        <v xml:space="preserve">以下の表で、作成したドキュメントとレビュー実施結果を、記入してください。/Enter the document names and review results in the table below. </v>
      </c>
      <c r="C25" s="46"/>
      <c r="D25" s="46"/>
      <c r="E25" s="46"/>
      <c r="F25" s="46"/>
      <c r="G25" s="46"/>
      <c r="W25" s="16" t="s">
        <v>267</v>
      </c>
      <c r="X25" s="16" t="s">
        <v>279</v>
      </c>
    </row>
    <row r="26" spans="1:26">
      <c r="A26" s="47"/>
      <c r="B26" s="46"/>
      <c r="C26" s="46"/>
      <c r="D26" s="46"/>
      <c r="E26" s="46"/>
      <c r="F26" s="46"/>
      <c r="G26" s="46"/>
    </row>
    <row r="27" spans="1:26" ht="12">
      <c r="A27" s="46"/>
      <c r="B27" s="91" t="s">
        <v>130</v>
      </c>
      <c r="C27" s="92" t="s">
        <v>69</v>
      </c>
      <c r="D27" s="91" t="s">
        <v>83</v>
      </c>
      <c r="E27" s="91" t="s">
        <v>23</v>
      </c>
      <c r="F27" s="91" t="s">
        <v>131</v>
      </c>
      <c r="G27" s="46"/>
    </row>
    <row r="28" spans="1:26" ht="12">
      <c r="A28" s="46"/>
      <c r="B28" s="93" t="s">
        <v>280</v>
      </c>
      <c r="C28" s="94" t="s">
        <v>281</v>
      </c>
      <c r="D28" s="93" t="s">
        <v>282</v>
      </c>
      <c r="E28" s="93" t="s">
        <v>211</v>
      </c>
      <c r="F28" s="93" t="s">
        <v>283</v>
      </c>
      <c r="G28" s="46"/>
    </row>
    <row r="29" spans="1:26" ht="12">
      <c r="A29" s="46"/>
      <c r="B29" s="100" t="str">
        <f>'CR_input(OPEN,DevApproval)'!B53</f>
        <v>○作成する / create</v>
      </c>
      <c r="C29" s="101" t="str">
        <f>'CR_input(OPEN,DevApproval)'!C53</f>
        <v>Requirements</v>
      </c>
      <c r="D29" s="68" t="str">
        <f>'CR_input(OPEN,DevApproval)'!D53</f>
        <v>山中</v>
      </c>
      <c r="E29" s="68" t="str">
        <f>'CR_input(OPEN,DevApproval)'!E53</f>
        <v>大栄</v>
      </c>
      <c r="F29" s="182" t="s">
        <v>412</v>
      </c>
      <c r="G29" s="46"/>
      <c r="W29" s="16" t="str">
        <f>IF(B29=master2!$C$3,C29&amp;" - "&amp;$X$43&amp;D29&amp;"  Reviewer: "&amp;E29&amp;"  Review "&amp;$X$45&amp;F29,"")</f>
        <v>Requirements - 作成者:山中  Reviewer: 大栄  Review Date:2018/4/26</v>
      </c>
    </row>
    <row r="30" spans="1:26" ht="12">
      <c r="A30" s="46"/>
      <c r="B30" s="100" t="str">
        <f>'CR_input(OPEN,DevApproval)'!B54</f>
        <v>×作成しない / not create</v>
      </c>
      <c r="C30" s="101" t="str">
        <f>'CR_input(OPEN,DevApproval)'!C54</f>
        <v>System Design</v>
      </c>
      <c r="D30" s="68" t="str">
        <f>'CR_input(OPEN,DevApproval)'!D54</f>
        <v>山中</v>
      </c>
      <c r="E30" s="68" t="str">
        <f>'CR_input(OPEN,DevApproval)'!E54</f>
        <v>大栄</v>
      </c>
      <c r="F30" s="121" t="str">
        <f>IF(B30=master2!$C$4,"",'CR_input(OPEN,DevApproval)'!F54)</f>
        <v/>
      </c>
      <c r="G30" s="46"/>
      <c r="W30" s="16" t="str">
        <f>IF(B30=master2!$C$3,C30&amp;" - "&amp;$X$43&amp;D30&amp;"  Reviewer: "&amp;E30&amp;"  Review "&amp;$X$45&amp;F30,"")</f>
        <v/>
      </c>
    </row>
    <row r="31" spans="1:26" ht="12">
      <c r="A31" s="46"/>
      <c r="B31" s="100" t="str">
        <f>'CR_input(OPEN,DevApproval)'!B55</f>
        <v>○作成する / create</v>
      </c>
      <c r="C31" s="101" t="str">
        <f>'CR_input(OPEN,DevApproval)'!C55</f>
        <v>Traceability Matrix</v>
      </c>
      <c r="D31" s="68" t="str">
        <f>'CR_input(OPEN,DevApproval)'!D55</f>
        <v>山中</v>
      </c>
      <c r="E31" s="68" t="s">
        <v>410</v>
      </c>
      <c r="F31" s="121"/>
      <c r="G31" s="46"/>
      <c r="W31" s="16" t="str">
        <f>IF(B31=master2!$C$3,C31&amp;" - "&amp;$X$43&amp;D31&amp;"  Reviewer: "&amp;E31&amp;"  Review "&amp;$X$45&amp;F31,"")</f>
        <v>Traceability Matrix - 作成者:山中  Reviewer: 上郡  Review Date:</v>
      </c>
    </row>
    <row r="32" spans="1:26" ht="24">
      <c r="A32" s="46"/>
      <c r="B32" s="100" t="str">
        <f>'CR_input(OPEN,DevApproval)'!B56</f>
        <v>○作成する / create</v>
      </c>
      <c r="C32" s="101" t="str">
        <f>'CR_input(OPEN,DevApproval)'!C56</f>
        <v>基本設計書/Basic Design Specification</v>
      </c>
      <c r="D32" s="68" t="str">
        <f>'CR_input(OPEN,DevApproval)'!D56</f>
        <v>山中</v>
      </c>
      <c r="E32" s="68" t="str">
        <f>'CR_input(OPEN,DevApproval)'!E56</f>
        <v>大栄</v>
      </c>
      <c r="F32" s="121"/>
      <c r="G32" s="46"/>
      <c r="W32" s="16" t="str">
        <f>IF(B32=master2!$C$3,C32&amp;" - "&amp;$X$43&amp;D32&amp;"  Reviewer: "&amp;E32&amp;"  Review "&amp;$X$45&amp;F32,"")</f>
        <v>基本設計書/Basic Design Specification - 作成者:山中  Reviewer: 大栄  Review Date:</v>
      </c>
    </row>
    <row r="33" spans="1:26" ht="24">
      <c r="A33" s="46"/>
      <c r="B33" s="100" t="str">
        <f>'CR_input(OPEN,DevApproval)'!B57</f>
        <v>○作成する / create</v>
      </c>
      <c r="C33" s="101" t="str">
        <f>'CR_input(OPEN,DevApproval)'!C57</f>
        <v>詳細設計書/Detailed Design Specification</v>
      </c>
      <c r="D33" s="68" t="str">
        <f>'CR_input(OPEN,DevApproval)'!D57</f>
        <v>松村、佐々木</v>
      </c>
      <c r="E33" s="68" t="str">
        <f>'CR_input(OPEN,DevApproval)'!E57</f>
        <v>山中</v>
      </c>
      <c r="F33" s="121"/>
      <c r="G33" s="46"/>
      <c r="W33" s="16" t="str">
        <f>IF(B33=master2!$C$3,C33&amp;" - "&amp;$X$43&amp;D33&amp;"  Reviewer: "&amp;E33&amp;"  Review "&amp;$X$45&amp;F33,"")</f>
        <v>詳細設計書/Detailed Design Specification - 作成者:松村、佐々木  Reviewer: 山中  Review Date:</v>
      </c>
    </row>
    <row r="34" spans="1:26" ht="12">
      <c r="A34" s="46"/>
      <c r="B34" s="100" t="str">
        <f>'CR_input(OPEN,DevApproval)'!B58</f>
        <v>○作成する / create</v>
      </c>
      <c r="C34" s="101" t="str">
        <f>'CR_input(OPEN,DevApproval)'!C58</f>
        <v>User Manual</v>
      </c>
      <c r="D34" s="68" t="str">
        <f>'CR_input(OPEN,DevApproval)'!D58</f>
        <v>山中</v>
      </c>
      <c r="E34" s="68"/>
      <c r="F34" s="121"/>
      <c r="G34" s="46"/>
      <c r="W34" s="16" t="str">
        <f>IF(B34=master2!$C$3,C34&amp;" - "&amp;$X$43&amp;D34&amp;"  Reviewer: "&amp;E34&amp;"  Review"&amp;$X$45&amp;F34,"")</f>
        <v>User Manual - 作成者:山中  Reviewer:   ReviewDate:</v>
      </c>
    </row>
    <row r="35" spans="1:26" ht="12">
      <c r="A35" s="46"/>
      <c r="B35" s="100" t="str">
        <f>'CR_input(OPEN,DevApproval)'!B59</f>
        <v>○作成する / create</v>
      </c>
      <c r="C35" s="101" t="str">
        <f>'CR_input(OPEN,DevApproval)'!C59</f>
        <v>リリース手順書/Release Procedure</v>
      </c>
      <c r="D35" s="68" t="s">
        <v>411</v>
      </c>
      <c r="E35" s="68" t="str">
        <f>'CR_input(OPEN,DevApproval)'!E59</f>
        <v>山中</v>
      </c>
      <c r="F35" s="182" t="s">
        <v>413</v>
      </c>
      <c r="G35" s="46"/>
      <c r="W35" s="16" t="str">
        <f>IF(B35=master2!$C$3,C35&amp;" - "&amp;$X$43&amp;D35&amp;"  Reviewer: "&amp;E35&amp;"  Review "&amp;$X$45&amp;F35,"")</f>
        <v>リリース手順書/Release Procedure - 作成者:DB：松村、Cloud：TCS  Reviewer: 山中  Review Date:2018/6/28</v>
      </c>
    </row>
    <row r="36" spans="1:26" ht="24">
      <c r="A36" s="46"/>
      <c r="B36" s="100" t="str">
        <f>'CR_input(OPEN,DevApproval)'!B60</f>
        <v>○作成する / create</v>
      </c>
      <c r="C36" s="101" t="str">
        <f>'CR_input(OPEN,DevApproval)'!C60</f>
        <v>BO移行申請書/BO Migration Application</v>
      </c>
      <c r="D36" s="68" t="str">
        <f>'CR_input(OPEN,DevApproval)'!D60</f>
        <v>佐々木</v>
      </c>
      <c r="E36" s="68" t="str">
        <f>'CR_input(OPEN,DevApproval)'!E60</f>
        <v>山中</v>
      </c>
      <c r="F36" s="182" t="s">
        <v>413</v>
      </c>
      <c r="G36" s="46"/>
      <c r="W36" s="16" t="str">
        <f>IF(B36=master2!$C$3,C36&amp;" - "&amp;$X$43&amp;D36&amp;"  Reviewer: "&amp;E36&amp;"  Review "&amp;$X$45&amp;F36,"")</f>
        <v>BO移行申請書/BO Migration Application - 作成者:佐々木  Reviewer: 山中  Review Date:2018/6/28</v>
      </c>
    </row>
    <row r="37" spans="1:26" ht="57" customHeight="1">
      <c r="A37" s="46"/>
      <c r="B37" s="100" t="str">
        <f>'CR_input(OPEN,DevApproval)'!B61</f>
        <v>×作成しない / not create</v>
      </c>
      <c r="C37" s="95" t="str">
        <f>IF(ISBLANK('CR_input(OPEN,DevApproval)'!C61),"",'CR_input(OPEN,DevApproval)'!C61)</f>
        <v/>
      </c>
      <c r="D37" s="95" t="str">
        <f>IF(ISBLANK('CR_input(OPEN,DevApproval)'!D61),"",'CR_input(OPEN,DevApproval)'!D61)</f>
        <v/>
      </c>
      <c r="E37" s="95" t="str">
        <f>IF(ISBLANK('CR_input(OPEN,DevApproval)'!E61),"",'CR_input(OPEN,DevApproval)'!E61)</f>
        <v/>
      </c>
      <c r="F37" s="121" t="str">
        <f>IF(B37=master2!$C$4,"",'CR_input(OPEN,DevApproval)'!F61)</f>
        <v/>
      </c>
      <c r="G37" s="46"/>
      <c r="W37" s="16" t="str">
        <f>IF(B37=master2!$C$3,C37&amp;" - "&amp;$X$43&amp;D37&amp;"  Reviewer: "&amp;E37&amp;"  Review "&amp;$X$45&amp;F37,"")</f>
        <v/>
      </c>
    </row>
    <row r="38" spans="1:26" ht="68.25" customHeight="1">
      <c r="A38" s="46"/>
      <c r="B38" s="114" t="s">
        <v>268</v>
      </c>
      <c r="C38" s="122" t="s">
        <v>250</v>
      </c>
      <c r="D38" s="122" t="s">
        <v>284</v>
      </c>
      <c r="E38" s="122" t="s">
        <v>269</v>
      </c>
      <c r="F38" s="116"/>
      <c r="G38" s="46"/>
      <c r="W38" s="17" t="str">
        <f>"&lt;"&amp;X38&amp;"&gt;"&amp;CHAR(10)&amp;IF(W29="","",W29)&amp;IF(W30="","",CHAR(10)&amp;W30)&amp;IF(W31="","",CHAR(10)&amp;W31)&amp;IF(W32="","",CHAR(10)&amp;W32)&amp;IF(W33="","",CHAR(10)&amp;W33)&amp;IF(W34="","",CHAR(10)&amp;W34)&amp;IF(W35="","",CHAR(10)&amp;W35)&amp;IF(W36="","",CHAR(10)&amp;W36)&amp;IF(W37="","",CHAR(10)&amp;W37)</f>
        <v>&lt;作成ドキュメントとレビュー実施結果&gt;
Requirements - 作成者:山中  Reviewer: 大栄  Review Date:2018/4/26
Traceability Matrix - 作成者:山中  Reviewer: 上郡  Review Date:
基本設計書/Basic Design Specification - 作成者:山中  Reviewer: 大栄  Review Date:
詳細設計書/Detailed Design Specification - 作成者:松村、佐々木  Reviewer: 山中  Review Date:
User Manual - 作成者:山中  Reviewer:   ReviewDate:
リリース手順書/Release Procedure - 作成者:DB：松村、Cloud：TCS  Reviewer: 山中  Review Date:2018/6/28
BO移行申請書/BO Migration Application - 作成者:佐々木  Reviewer: 山中  Review Date:2018/6/28</v>
      </c>
      <c r="X38" s="24" t="str">
        <f>IF($C$143=master2!$F$3,Y38,Z38)</f>
        <v>作成ドキュメントとレビュー実施結果</v>
      </c>
      <c r="Y38" s="23" t="s">
        <v>132</v>
      </c>
      <c r="Z38" s="26" t="s">
        <v>319</v>
      </c>
    </row>
    <row r="39" spans="1:26">
      <c r="A39" s="46"/>
      <c r="B39" s="46"/>
      <c r="C39" s="46"/>
      <c r="D39" s="46"/>
      <c r="E39" s="46"/>
      <c r="F39" s="46"/>
      <c r="G39" s="46"/>
    </row>
    <row r="40" spans="1:26">
      <c r="A40" s="46"/>
      <c r="B40" s="46"/>
      <c r="C40" s="46"/>
      <c r="D40" s="46"/>
      <c r="E40" s="46"/>
      <c r="F40" s="46"/>
      <c r="G40" s="46"/>
    </row>
    <row r="41" spans="1:26" ht="12">
      <c r="A41" s="109" t="s">
        <v>92</v>
      </c>
      <c r="B41" s="46"/>
      <c r="C41" s="46"/>
      <c r="D41" s="46"/>
      <c r="E41" s="46"/>
      <c r="F41" s="46"/>
      <c r="G41" s="46"/>
      <c r="W41" t="s">
        <v>97</v>
      </c>
      <c r="X41" s="16"/>
      <c r="Y41" s="10" t="s">
        <v>107</v>
      </c>
      <c r="Z41" s="10" t="s">
        <v>108</v>
      </c>
    </row>
    <row r="42" spans="1:26">
      <c r="A42" s="47"/>
      <c r="B42" s="46"/>
      <c r="C42" s="46"/>
      <c r="D42" s="46"/>
      <c r="E42" s="46"/>
      <c r="F42" s="46"/>
      <c r="G42" s="46"/>
      <c r="X42" s="24" t="str">
        <f>IF($C$143=master2!$F$3,Y42,Z42)</f>
        <v>【実施したTest Level, テスト結果, 使用したテストケース名, テストプロブレムレポート(あれば)】</v>
      </c>
      <c r="Y42" s="16" t="s">
        <v>136</v>
      </c>
      <c r="Z42" s="170" t="s">
        <v>329</v>
      </c>
    </row>
    <row r="43" spans="1:26" ht="12">
      <c r="A43" s="47"/>
      <c r="B43" s="110" t="s">
        <v>78</v>
      </c>
      <c r="C43" s="100" t="str">
        <f>'CR_input(OPEN,DevApproval)'!C69</f>
        <v>実施する / perform</v>
      </c>
      <c r="D43" s="111"/>
      <c r="E43" s="112"/>
      <c r="F43" s="113"/>
      <c r="G43" s="46"/>
      <c r="V43" s="22" t="s">
        <v>78</v>
      </c>
      <c r="W43" s="23" t="str">
        <f>IF(C43=master2!$D$3,"・"&amp;B43&amp;CHAR(10)&amp;W49&amp;CHAR(10),"")</f>
        <v xml:space="preserve">・Unit Test
  Test Case
    作成者:松村、佐々木, Date:2018/4/20-27, Reviewer:山中, Review Date:2018/4/25-5/9
  Test Execution
    実施者:松村、佐々木, Date:2018/4/20-5/11, Reviewer:山中, Review Date:2018/5/7-11
  Test Case File Name:
    X:\DWH_PROJECT\ServiceNow\ChangeRequest\CHG1258962_PA_Improvement\01_UnitTest\PA_CHG1258962_UTC.xlsx
  Test Evidence File Name:
    X:\DWH_PROJECT\ServiceNow\ChangeRequest\CHG1258962_PA_Improvement\01_UnitTest\PA_CHG1258962_UTE.xlsx
</v>
      </c>
      <c r="X43" s="24" t="str">
        <f>IF($C$143=master2!$F$3,Y43,Z43)</f>
        <v>作成者:</v>
      </c>
      <c r="Y43" s="16" t="s">
        <v>102</v>
      </c>
      <c r="Z43" s="16" t="s">
        <v>317</v>
      </c>
    </row>
    <row r="44" spans="1:26" ht="12">
      <c r="A44" s="46"/>
      <c r="B44" s="111"/>
      <c r="C44" s="111"/>
      <c r="D44" s="111"/>
      <c r="E44" s="111"/>
      <c r="F44" s="111"/>
      <c r="G44" s="46"/>
      <c r="X44" s="24" t="str">
        <f>IF($C$143=master2!$F$3,Y44,Z44)</f>
        <v>実施者:</v>
      </c>
      <c r="Y44" s="16" t="s">
        <v>109</v>
      </c>
      <c r="Z44" s="16" t="s">
        <v>318</v>
      </c>
    </row>
    <row r="45" spans="1:26" ht="12">
      <c r="A45" s="47"/>
      <c r="B45" s="111"/>
      <c r="C45" s="91" t="s">
        <v>255</v>
      </c>
      <c r="D45" s="105" t="s">
        <v>307</v>
      </c>
      <c r="E45" s="91" t="s">
        <v>256</v>
      </c>
      <c r="F45" s="91" t="s">
        <v>310</v>
      </c>
      <c r="G45" s="46"/>
      <c r="X45" s="24" t="str">
        <f>IF($C$143=master2!$F$3,Y45,Z45)</f>
        <v>Date:</v>
      </c>
      <c r="Y45" s="16" t="s">
        <v>320</v>
      </c>
      <c r="Z45" s="16" t="s">
        <v>320</v>
      </c>
    </row>
    <row r="46" spans="1:26" ht="12">
      <c r="A46" s="47"/>
      <c r="B46" s="111"/>
      <c r="C46" s="93" t="s">
        <v>253</v>
      </c>
      <c r="D46" s="106" t="s">
        <v>309</v>
      </c>
      <c r="E46" s="93"/>
      <c r="F46" s="93"/>
      <c r="G46" s="46"/>
      <c r="X46" s="24" t="str">
        <f>IF($C$143=master2!$F$3,Y46,Z46)</f>
        <v>Date:</v>
      </c>
      <c r="Y46" s="16" t="s">
        <v>320</v>
      </c>
      <c r="Z46" s="16" t="s">
        <v>320</v>
      </c>
    </row>
    <row r="47" spans="1:26" ht="12">
      <c r="A47" s="47"/>
      <c r="B47" s="67" t="s">
        <v>91</v>
      </c>
      <c r="C47" s="89" t="str">
        <f>'CR_input(OPEN,DevApproval)'!C75</f>
        <v>松村、佐々木</v>
      </c>
      <c r="D47" s="103" t="str">
        <f>'CR_input(OPEN,DevApproval)'!D75</f>
        <v>2018/4/20-27</v>
      </c>
      <c r="E47" s="89" t="str">
        <f>'CR_input(OPEN,DevApproval)'!E75</f>
        <v>山中</v>
      </c>
      <c r="F47" s="103" t="str">
        <f>'CR_input(OPEN,DevApproval)'!F75</f>
        <v>2018/4/25-5/9</v>
      </c>
      <c r="G47" s="46"/>
      <c r="W47" s="16" t="str">
        <f>"  "&amp;B47&amp;CHAR(10)&amp;"    "&amp;$X$43&amp;C47&amp;", "&amp;$X$46&amp;D47&amp;", Reviewer:"&amp;E47&amp;", "&amp;"Review "&amp;$X$46&amp;F47</f>
        <v xml:space="preserve">  Test Case
    作成者:松村、佐々木, Date:2018/4/20-27, Reviewer:山中, Review Date:2018/4/25-5/9</v>
      </c>
    </row>
    <row r="48" spans="1:26" ht="12">
      <c r="A48" s="47"/>
      <c r="B48" s="67" t="s">
        <v>92</v>
      </c>
      <c r="C48" s="89" t="str">
        <f>'CR_input(OPEN,DevApproval)'!C76</f>
        <v>松村、佐々木</v>
      </c>
      <c r="D48" s="103" t="str">
        <f>'CR_input(OPEN,DevApproval)'!D76</f>
        <v>2018/4/20-5/11</v>
      </c>
      <c r="E48" s="89" t="str">
        <f>'CR_input(OPEN,DevApproval)'!E76</f>
        <v>山中</v>
      </c>
      <c r="F48" s="103" t="str">
        <f>'CR_input(OPEN,DevApproval)'!F76</f>
        <v>2018/5/7-11</v>
      </c>
      <c r="G48" s="46"/>
      <c r="W48" s="16" t="str">
        <f>"  "&amp;B48&amp;CHAR(10)&amp;"    "&amp;$X$44&amp;C48&amp;", "&amp;$X$46&amp;D48&amp;", Reviewer:"&amp;E48&amp;", "&amp;"Review "&amp;$X$46&amp;F48</f>
        <v xml:space="preserve">  Test Execution
    実施者:松村、佐々木, Date:2018/4/20-5/11, Reviewer:山中, Review Date:2018/5/7-11</v>
      </c>
    </row>
    <row r="49" spans="1:23" ht="67.5" customHeight="1">
      <c r="A49" s="47"/>
      <c r="B49" s="114" t="s">
        <v>268</v>
      </c>
      <c r="C49" s="115" t="s">
        <v>285</v>
      </c>
      <c r="D49" s="115" t="s">
        <v>285</v>
      </c>
      <c r="E49" s="115" t="s">
        <v>286</v>
      </c>
      <c r="F49" s="116"/>
      <c r="G49" s="46"/>
      <c r="V49" s="22" t="s">
        <v>111</v>
      </c>
      <c r="W49" s="16" t="str">
        <f>W47&amp;CHAR(10)&amp;W48&amp;CHAR(10)&amp;W51&amp;CHAR(10)&amp;W52&amp;CHAR(10)</f>
        <v xml:space="preserve">  Test Case
    作成者:松村、佐々木, Date:2018/4/20-27, Reviewer:山中, Review Date:2018/4/25-5/9
  Test Execution
    実施者:松村、佐々木, Date:2018/4/20-5/11, Reviewer:山中, Review Date:2018/5/7-11
  Test Case File Name:
    X:\DWH_PROJECT\ServiceNow\ChangeRequest\CHG1258962_PA_Improvement\01_UnitTest\PA_CHG1258962_UTC.xlsx
  Test Evidence File Name:
    X:\DWH_PROJECT\ServiceNow\ChangeRequest\CHG1258962_PA_Improvement\01_UnitTest\PA_CHG1258962_UTE.xlsx
</v>
      </c>
    </row>
    <row r="50" spans="1:23" ht="12">
      <c r="A50" s="47"/>
      <c r="B50" s="111"/>
      <c r="C50" s="111"/>
      <c r="D50" s="111"/>
      <c r="E50" s="111"/>
      <c r="F50" s="111"/>
      <c r="G50" s="46"/>
    </row>
    <row r="51" spans="1:23" ht="11.25" customHeight="1">
      <c r="A51" s="47"/>
      <c r="B51" s="111" t="s">
        <v>99</v>
      </c>
      <c r="C51" s="111" t="str">
        <f>'CR_input(OPEN,DevApproval)'!C79</f>
        <v>X:\DWH_PROJECT\ServiceNow\ChangeRequest\CHG1258962_PA_Improvement\01_UnitTest\PA_CHG1258962_UTC.xlsx</v>
      </c>
      <c r="D51" s="111"/>
      <c r="E51" s="111"/>
      <c r="F51" s="111"/>
      <c r="G51" s="46"/>
      <c r="W51" s="21" t="str">
        <f>"  "&amp;B51&amp;CHAR(10)&amp;"    "&amp;C51</f>
        <v xml:space="preserve">  Test Case File Name:
    X:\DWH_PROJECT\ServiceNow\ChangeRequest\CHG1258962_PA_Improvement\01_UnitTest\PA_CHG1258962_UTC.xlsx</v>
      </c>
    </row>
    <row r="52" spans="1:23" ht="11.25" customHeight="1">
      <c r="A52" s="47"/>
      <c r="B52" s="161" t="s">
        <v>100</v>
      </c>
      <c r="C52" s="111" t="str">
        <f>'CR_input(OPEN,DevApproval)'!C80</f>
        <v>X:\DWH_PROJECT\ServiceNow\ChangeRequest\CHG1258962_PA_Improvement\01_UnitTest\PA_CHG1258962_UTE.xlsx</v>
      </c>
      <c r="D52" s="111"/>
      <c r="E52" s="111"/>
      <c r="F52" s="111"/>
      <c r="G52" s="46"/>
      <c r="W52" s="21" t="str">
        <f>"  "&amp;B52&amp;CHAR(10)&amp;"    "&amp;C52</f>
        <v xml:space="preserve">  Test Evidence File Name:
    X:\DWH_PROJECT\ServiceNow\ChangeRequest\CHG1258962_PA_Improvement\01_UnitTest\PA_CHG1258962_UTE.xlsx</v>
      </c>
    </row>
    <row r="53" spans="1:23" ht="12">
      <c r="A53" s="47"/>
      <c r="B53" s="111"/>
      <c r="C53" s="111"/>
      <c r="D53" s="111"/>
      <c r="E53" s="111"/>
      <c r="F53" s="111"/>
      <c r="G53" s="46"/>
    </row>
    <row r="54" spans="1:23" ht="12">
      <c r="A54" s="47"/>
      <c r="B54" s="111"/>
      <c r="C54" s="111"/>
      <c r="D54" s="111"/>
      <c r="E54" s="111"/>
      <c r="F54" s="111"/>
      <c r="G54" s="46"/>
    </row>
    <row r="55" spans="1:23" ht="11.25" customHeight="1">
      <c r="A55" s="47"/>
      <c r="B55" s="110" t="s">
        <v>93</v>
      </c>
      <c r="C55" s="100" t="str">
        <f>'CR_input(OPEN,DevApproval)'!C83</f>
        <v>実施しない / not perform</v>
      </c>
      <c r="D55" s="111"/>
      <c r="E55" s="112"/>
      <c r="F55" s="113"/>
      <c r="G55" s="46"/>
      <c r="V55" s="22" t="s">
        <v>93</v>
      </c>
      <c r="W55" s="23" t="str">
        <f>IF(C55=master2!$D$3,"・"&amp;B55&amp;CHAR(10)&amp;W61&amp;CHAR(10),"")</f>
        <v/>
      </c>
    </row>
    <row r="56" spans="1:23" ht="12">
      <c r="A56" s="46"/>
      <c r="B56" s="111"/>
      <c r="C56" s="111"/>
      <c r="D56" s="111"/>
      <c r="E56" s="111"/>
      <c r="F56" s="111"/>
      <c r="G56" s="46"/>
    </row>
    <row r="57" spans="1:23" ht="12">
      <c r="A57" s="47"/>
      <c r="B57" s="111"/>
      <c r="C57" s="91" t="s">
        <v>255</v>
      </c>
      <c r="D57" s="105" t="s">
        <v>307</v>
      </c>
      <c r="E57" s="91" t="s">
        <v>256</v>
      </c>
      <c r="F57" s="91" t="s">
        <v>310</v>
      </c>
      <c r="G57" s="46"/>
    </row>
    <row r="58" spans="1:23" ht="12">
      <c r="A58" s="47"/>
      <c r="B58" s="111"/>
      <c r="C58" s="93" t="s">
        <v>253</v>
      </c>
      <c r="D58" s="106" t="s">
        <v>308</v>
      </c>
      <c r="E58" s="93"/>
      <c r="F58" s="93"/>
      <c r="G58" s="46"/>
    </row>
    <row r="59" spans="1:23" ht="12">
      <c r="A59" s="47"/>
      <c r="B59" s="67" t="s">
        <v>91</v>
      </c>
      <c r="C59" s="89" t="str">
        <f>'CR_input(OPEN,DevApproval)'!C89</f>
        <v>松村、佐々木</v>
      </c>
      <c r="D59" s="103">
        <f>'CR_input(OPEN,DevApproval)'!D89</f>
        <v>0</v>
      </c>
      <c r="E59" s="89" t="str">
        <f>'CR_input(OPEN,DevApproval)'!E89</f>
        <v>松村、佐々木</v>
      </c>
      <c r="F59" s="103">
        <f>'CR_input(OPEN,DevApproval)'!F89</f>
        <v>0</v>
      </c>
      <c r="G59" s="46"/>
      <c r="W59" s="16" t="str">
        <f>"  "&amp;B59&amp;CHAR(10)&amp;"    "&amp;$X$43&amp;C59&amp;", "&amp;$X$46&amp;D59&amp;", Reviewer:"&amp;E59&amp;", "&amp;"Review "&amp;$X$46&amp;F59</f>
        <v xml:space="preserve">  Test Case
    作成者:松村、佐々木, Date:0, Reviewer:松村、佐々木, Review Date:0</v>
      </c>
    </row>
    <row r="60" spans="1:23" ht="12">
      <c r="A60" s="47"/>
      <c r="B60" s="67" t="s">
        <v>92</v>
      </c>
      <c r="C60" s="89" t="str">
        <f>'CR_input(OPEN,DevApproval)'!C90</f>
        <v>松村、佐々木</v>
      </c>
      <c r="D60" s="90">
        <f>'CR_input(OPEN,DevApproval)'!D90</f>
        <v>0</v>
      </c>
      <c r="E60" s="89" t="str">
        <f>'CR_input(OPEN,DevApproval)'!E90</f>
        <v>松村、佐々木</v>
      </c>
      <c r="F60" s="103">
        <f>'CR_input(OPEN,DevApproval)'!F90</f>
        <v>0</v>
      </c>
      <c r="G60" s="46"/>
      <c r="W60" s="16" t="str">
        <f>"  "&amp;B60&amp;CHAR(10)&amp;"    "&amp;$X$44&amp;C60&amp;", "&amp;$X$46&amp;D60&amp;", Reviewer:"&amp;E60&amp;", "&amp;"Review "&amp;$X$46&amp;F60</f>
        <v xml:space="preserve">  Test Execution
    実施者:松村、佐々木, Date:0, Reviewer:松村、佐々木, Review Date:0</v>
      </c>
    </row>
    <row r="61" spans="1:23" ht="60">
      <c r="A61" s="47"/>
      <c r="B61" s="114" t="s">
        <v>268</v>
      </c>
      <c r="C61" s="115" t="s">
        <v>285</v>
      </c>
      <c r="D61" s="115" t="s">
        <v>287</v>
      </c>
      <c r="E61" s="115" t="s">
        <v>288</v>
      </c>
      <c r="F61" s="116"/>
      <c r="G61" s="46"/>
      <c r="V61" s="22" t="s">
        <v>111</v>
      </c>
      <c r="W61" s="16" t="str">
        <f>W59&amp;CHAR(10)&amp;W60&amp;CHAR(10)&amp;W63&amp;CHAR(10)&amp;W64&amp;CHAR(10)</f>
        <v xml:space="preserve">  Test Case
    作成者:松村、佐々木, Date:0, Reviewer:松村、佐々木, Review Date:0
  Test Execution
    実施者:松村、佐々木, Date:0, Reviewer:松村、佐々木, Review Date:0
  Test Case File Name:
    X:\DWH_PROJECT\ServiceNow\ChangeRequest\CHG1258962_PAandSVP_(Hopper 098) PA Improvement\02_IntegrationTest\PAandSVP_CHG1258962_ITC.xlsx
  Test Evidence File Name:
    X:\DWH_PROJECT\ServiceNow\ChangeRequest\CHG1258962_PAandSVP_(Hopper 098) PA Improvement\IntegrationTest\PAandSVP_CHG1258962_ITE.xlsx
</v>
      </c>
    </row>
    <row r="62" spans="1:23" ht="12">
      <c r="A62" s="47"/>
      <c r="B62" s="111"/>
      <c r="C62" s="111"/>
      <c r="D62" s="111"/>
      <c r="E62" s="111"/>
      <c r="F62" s="111"/>
      <c r="G62" s="46"/>
    </row>
    <row r="63" spans="1:23" ht="11.25" customHeight="1">
      <c r="A63" s="47"/>
      <c r="B63" s="111" t="s">
        <v>99</v>
      </c>
      <c r="C63" s="111" t="str">
        <f>'CR_input(OPEN,DevApproval)'!C93</f>
        <v>X:\DWH_PROJECT\ServiceNow\ChangeRequest\CHG1258962_PAandSVP_(Hopper 098) PA Improvement\02_IntegrationTest\PAandSVP_CHG1258962_ITC.xlsx</v>
      </c>
      <c r="D63" s="111"/>
      <c r="E63" s="111"/>
      <c r="F63" s="111"/>
      <c r="G63" s="46"/>
      <c r="W63" s="21" t="str">
        <f>"  "&amp;B63&amp;CHAR(10)&amp;"    "&amp;C63</f>
        <v xml:space="preserve">  Test Case File Name:
    X:\DWH_PROJECT\ServiceNow\ChangeRequest\CHG1258962_PAandSVP_(Hopper 098) PA Improvement\02_IntegrationTest\PAandSVP_CHG1258962_ITC.xlsx</v>
      </c>
    </row>
    <row r="64" spans="1:23" ht="11.25" customHeight="1">
      <c r="A64" s="47"/>
      <c r="B64" s="161" t="s">
        <v>100</v>
      </c>
      <c r="C64" s="111" t="str">
        <f>'CR_input(OPEN,DevApproval)'!C94</f>
        <v>X:\DWH_PROJECT\ServiceNow\ChangeRequest\CHG1258962_PAandSVP_(Hopper 098) PA Improvement\IntegrationTest\PAandSVP_CHG1258962_ITE.xlsx</v>
      </c>
      <c r="D64" s="111"/>
      <c r="E64" s="111"/>
      <c r="F64" s="111"/>
      <c r="G64" s="46"/>
      <c r="W64" s="21" t="str">
        <f>"  "&amp;B64&amp;CHAR(10)&amp;"    "&amp;C64</f>
        <v xml:space="preserve">  Test Evidence File Name:
    X:\DWH_PROJECT\ServiceNow\ChangeRequest\CHG1258962_PAandSVP_(Hopper 098) PA Improvement\IntegrationTest\PAandSVP_CHG1258962_ITE.xlsx</v>
      </c>
    </row>
    <row r="65" spans="1:23" ht="12">
      <c r="A65" s="47"/>
      <c r="B65" s="111"/>
      <c r="C65" s="111"/>
      <c r="D65" s="111"/>
      <c r="E65" s="111"/>
      <c r="F65" s="111"/>
      <c r="G65" s="46"/>
    </row>
    <row r="66" spans="1:23" ht="12">
      <c r="A66" s="47"/>
      <c r="B66" s="111"/>
      <c r="C66" s="111"/>
      <c r="D66" s="111"/>
      <c r="E66" s="111"/>
      <c r="F66" s="111"/>
      <c r="G66" s="46"/>
    </row>
    <row r="67" spans="1:23" ht="12">
      <c r="A67" s="47"/>
      <c r="B67" s="110" t="s">
        <v>98</v>
      </c>
      <c r="C67" s="100" t="str">
        <f>'CR_input(OPEN,DevApproval)'!C97</f>
        <v>実施する / perform</v>
      </c>
      <c r="D67" s="111"/>
      <c r="E67" s="112"/>
      <c r="F67" s="113"/>
      <c r="G67" s="46"/>
      <c r="V67" s="22" t="s">
        <v>94</v>
      </c>
      <c r="W67" s="23" t="str">
        <f>IF(C67=master2!$D$3,"・"&amp;B67&amp;CHAR(10)&amp;W73&amp;CHAR(10),"")</f>
        <v xml:space="preserve">・System Test
  Test Case
    作成者:山中, Date:2018/4/23-5/7, Reviewer:大栄, Review Date:2018/5/8
  Test Execution
    実施者:山中、松村、秋津, Date:2018/5/30-6/20, Reviewer:大栄, Review Date:2018/6/22
  Test Case File Name:
    X:\DWH_PROJECT\ServiceNow\ChangeRequest\CHG1258962_PA_Improvement\03_SystemTest\PA_CHG1258962_STC.xlsx
  Test Evidence File Name:
    X:\DWH_PROJECT\ServiceNow\ChangeRequest\CHG1258962_PA_Improvement\03_SystemTest\PA_CHG1258962_STE.xlsx
</v>
      </c>
    </row>
    <row r="68" spans="1:23" ht="12">
      <c r="A68" s="46"/>
      <c r="B68" s="111"/>
      <c r="C68" s="111"/>
      <c r="D68" s="111"/>
      <c r="E68" s="111"/>
      <c r="F68" s="111"/>
      <c r="G68" s="46"/>
    </row>
    <row r="69" spans="1:23" ht="12">
      <c r="A69" s="47"/>
      <c r="B69" s="111"/>
      <c r="C69" s="91" t="s">
        <v>255</v>
      </c>
      <c r="D69" s="105" t="s">
        <v>307</v>
      </c>
      <c r="E69" s="91" t="s">
        <v>256</v>
      </c>
      <c r="F69" s="91" t="s">
        <v>310</v>
      </c>
      <c r="G69" s="46"/>
    </row>
    <row r="70" spans="1:23" ht="12">
      <c r="A70" s="47"/>
      <c r="B70" s="111"/>
      <c r="C70" s="93" t="s">
        <v>253</v>
      </c>
      <c r="D70" s="106" t="s">
        <v>308</v>
      </c>
      <c r="E70" s="93"/>
      <c r="F70" s="93"/>
      <c r="G70" s="46"/>
    </row>
    <row r="71" spans="1:23" ht="12">
      <c r="A71" s="47"/>
      <c r="B71" s="67" t="s">
        <v>91</v>
      </c>
      <c r="C71" s="89" t="str">
        <f>'CR_input(OPEN,DevApproval)'!C103</f>
        <v>山中</v>
      </c>
      <c r="D71" s="103" t="s">
        <v>401</v>
      </c>
      <c r="E71" s="89" t="str">
        <f>'CR_input(OPEN,DevApproval)'!E103</f>
        <v>大栄</v>
      </c>
      <c r="F71" s="183" t="s">
        <v>414</v>
      </c>
      <c r="G71" s="46"/>
      <c r="W71" s="16" t="str">
        <f>"  "&amp;B71&amp;CHAR(10)&amp;"    "&amp;$X$43&amp;C71&amp;", "&amp;$X$46&amp;D71&amp;", Reviewer:"&amp;E71&amp;", "&amp;"Review "&amp;$X$46&amp;F71</f>
        <v xml:space="preserve">  Test Case
    作成者:山中, Date:2018/4/23-5/7, Reviewer:大栄, Review Date:2018/5/8</v>
      </c>
    </row>
    <row r="72" spans="1:23" ht="12">
      <c r="A72" s="47"/>
      <c r="B72" s="67" t="s">
        <v>92</v>
      </c>
      <c r="C72" s="89" t="s">
        <v>403</v>
      </c>
      <c r="D72" s="90" t="s">
        <v>402</v>
      </c>
      <c r="E72" s="89" t="str">
        <f>'CR_input(OPEN,DevApproval)'!E104</f>
        <v>大栄</v>
      </c>
      <c r="F72" s="183" t="s">
        <v>415</v>
      </c>
      <c r="G72" s="46"/>
      <c r="W72" s="16" t="str">
        <f>"  "&amp;B72&amp;CHAR(10)&amp;"    "&amp;$X$44&amp;C72&amp;", "&amp;$X$46&amp;D72&amp;", Reviewer:"&amp;E72&amp;", "&amp;"Review "&amp;$X$46&amp;F72</f>
        <v xml:space="preserve">  Test Execution
    実施者:山中、松村、秋津, Date:2018/5/30-6/20, Reviewer:大栄, Review Date:2018/6/22</v>
      </c>
    </row>
    <row r="73" spans="1:23" ht="60">
      <c r="A73" s="47"/>
      <c r="B73" s="114" t="s">
        <v>268</v>
      </c>
      <c r="C73" s="115" t="s">
        <v>285</v>
      </c>
      <c r="D73" s="115" t="s">
        <v>287</v>
      </c>
      <c r="E73" s="115" t="s">
        <v>288</v>
      </c>
      <c r="F73" s="116"/>
      <c r="G73" s="46"/>
      <c r="V73" s="22" t="s">
        <v>111</v>
      </c>
      <c r="W73" s="16" t="str">
        <f>W71&amp;CHAR(10)&amp;W72&amp;CHAR(10)&amp;W75&amp;CHAR(10)&amp;W76&amp;CHAR(10)</f>
        <v xml:space="preserve">  Test Case
    作成者:山中, Date:2018/4/23-5/7, Reviewer:大栄, Review Date:2018/5/8
  Test Execution
    実施者:山中、松村、秋津, Date:2018/5/30-6/20, Reviewer:大栄, Review Date:2018/6/22
  Test Case File Name:
    X:\DWH_PROJECT\ServiceNow\ChangeRequest\CHG1258962_PA_Improvement\03_SystemTest\PA_CHG1258962_STC.xlsx
  Test Evidence File Name:
    X:\DWH_PROJECT\ServiceNow\ChangeRequest\CHG1258962_PA_Improvement\03_SystemTest\PA_CHG1258962_STE.xlsx
</v>
      </c>
    </row>
    <row r="74" spans="1:23" ht="12">
      <c r="A74" s="47"/>
      <c r="B74" s="111"/>
      <c r="C74" s="111"/>
      <c r="D74" s="111"/>
      <c r="E74" s="111"/>
      <c r="F74" s="111"/>
      <c r="G74" s="46"/>
    </row>
    <row r="75" spans="1:23" ht="11.25" customHeight="1">
      <c r="A75" s="47"/>
      <c r="B75" s="111" t="s">
        <v>99</v>
      </c>
      <c r="C75" s="111" t="str">
        <f>'CR_input(OPEN,DevApproval)'!C107</f>
        <v>X:\DWH_PROJECT\ServiceNow\ChangeRequest\CHG1258962_PA_Improvement\03_SystemTest\PA_CHG1258962_STC.xlsx</v>
      </c>
      <c r="D75" s="111"/>
      <c r="E75" s="111"/>
      <c r="F75" s="111"/>
      <c r="G75" s="46"/>
      <c r="W75" s="21" t="str">
        <f>"  "&amp;B75&amp;CHAR(10)&amp;"    "&amp;C75</f>
        <v xml:space="preserve">  Test Case File Name:
    X:\DWH_PROJECT\ServiceNow\ChangeRequest\CHG1258962_PA_Improvement\03_SystemTest\PA_CHG1258962_STC.xlsx</v>
      </c>
    </row>
    <row r="76" spans="1:23" ht="11.25" customHeight="1">
      <c r="A76" s="47"/>
      <c r="B76" s="161" t="s">
        <v>100</v>
      </c>
      <c r="C76" s="111" t="str">
        <f>'CR_input(OPEN,DevApproval)'!C108</f>
        <v>X:\DWH_PROJECT\ServiceNow\ChangeRequest\CHG1258962_PA_Improvement\03_SystemTest\PA_CHG1258962_STE.xlsx</v>
      </c>
      <c r="D76" s="111"/>
      <c r="E76" s="111"/>
      <c r="F76" s="111"/>
      <c r="G76" s="46"/>
      <c r="W76" s="21" t="str">
        <f>"  "&amp;B76&amp;CHAR(10)&amp;"    "&amp;C76</f>
        <v xml:space="preserve">  Test Evidence File Name:
    X:\DWH_PROJECT\ServiceNow\ChangeRequest\CHG1258962_PA_Improvement\03_SystemTest\PA_CHG1258962_STE.xlsx</v>
      </c>
    </row>
    <row r="77" spans="1:23" ht="12">
      <c r="A77" s="47"/>
      <c r="B77" s="111"/>
      <c r="C77" s="111"/>
      <c r="D77" s="111"/>
      <c r="E77" s="111"/>
      <c r="F77" s="111"/>
      <c r="G77" s="46"/>
    </row>
    <row r="78" spans="1:23" ht="12">
      <c r="A78" s="47"/>
      <c r="B78" s="111"/>
      <c r="C78" s="111"/>
      <c r="D78" s="111"/>
      <c r="E78" s="111"/>
      <c r="F78" s="111"/>
      <c r="G78" s="46"/>
    </row>
    <row r="79" spans="1:23" ht="12">
      <c r="A79" s="47"/>
      <c r="B79" s="110" t="s">
        <v>95</v>
      </c>
      <c r="C79" s="100" t="str">
        <f>'CR_input(OPEN,DevApproval)'!C111</f>
        <v>実施しない / not perform</v>
      </c>
      <c r="D79" s="111"/>
      <c r="E79" s="112"/>
      <c r="F79" s="113"/>
      <c r="G79" s="46"/>
      <c r="V79" s="22" t="s">
        <v>95</v>
      </c>
      <c r="W79" s="23" t="str">
        <f>IF(C79=master2!$D$3,"・"&amp;B79&amp;CHAR(10)&amp;W85&amp;CHAR(10),"")</f>
        <v/>
      </c>
    </row>
    <row r="80" spans="1:23" ht="12">
      <c r="A80" s="46"/>
      <c r="B80" s="111" t="s">
        <v>348</v>
      </c>
      <c r="C80" s="111"/>
      <c r="D80" s="111"/>
      <c r="E80" s="111"/>
      <c r="F80" s="111"/>
      <c r="G80" s="46"/>
    </row>
    <row r="81" spans="1:23" ht="12">
      <c r="A81" s="47"/>
      <c r="B81" s="111"/>
      <c r="C81" s="91" t="s">
        <v>255</v>
      </c>
      <c r="D81" s="105" t="s">
        <v>307</v>
      </c>
      <c r="E81" s="91" t="s">
        <v>256</v>
      </c>
      <c r="F81" s="91" t="s">
        <v>310</v>
      </c>
      <c r="G81" s="46"/>
    </row>
    <row r="82" spans="1:23" ht="12">
      <c r="A82" s="47"/>
      <c r="B82" s="111"/>
      <c r="C82" s="93" t="s">
        <v>253</v>
      </c>
      <c r="D82" s="106" t="s">
        <v>308</v>
      </c>
      <c r="E82" s="93"/>
      <c r="F82" s="93"/>
      <c r="G82" s="46"/>
    </row>
    <row r="83" spans="1:23" ht="12">
      <c r="A83" s="47"/>
      <c r="B83" s="67" t="s">
        <v>91</v>
      </c>
      <c r="C83" s="89" t="str">
        <f>'CR_input(OPEN,DevApproval)'!C117</f>
        <v>なし</v>
      </c>
      <c r="D83" s="103">
        <f>'CR_input(OPEN,DevApproval)'!D117</f>
        <v>0</v>
      </c>
      <c r="E83" s="89" t="str">
        <f>'CR_input(OPEN,DevApproval)'!E117</f>
        <v>大栄</v>
      </c>
      <c r="F83" s="103">
        <f>'CR_input(OPEN,DevApproval)'!F117</f>
        <v>0</v>
      </c>
      <c r="G83" s="46"/>
      <c r="W83" s="16" t="str">
        <f>"  "&amp;B83&amp;CHAR(10)&amp;"    "&amp;$X$43&amp;C83&amp;", "&amp;$X$46&amp;D83&amp;", Reviewer:"&amp;E83&amp;", "&amp;"Review "&amp;$X$46&amp;F83</f>
        <v xml:space="preserve">  Test Case
    作成者:なし, Date:0, Reviewer:大栄, Review Date:0</v>
      </c>
    </row>
    <row r="84" spans="1:23" ht="12">
      <c r="A84" s="47"/>
      <c r="B84" s="67" t="s">
        <v>92</v>
      </c>
      <c r="C84" s="89" t="str">
        <f>'CR_input(OPEN,DevApproval)'!C118</f>
        <v>なし</v>
      </c>
      <c r="D84" s="90">
        <f>'CR_input(OPEN,DevApproval)'!D118</f>
        <v>0</v>
      </c>
      <c r="E84" s="89" t="str">
        <f>'CR_input(OPEN,DevApproval)'!E118</f>
        <v>大栄</v>
      </c>
      <c r="F84" s="103">
        <f>'CR_input(OPEN,DevApproval)'!F118</f>
        <v>0</v>
      </c>
      <c r="G84" s="46"/>
      <c r="W84" s="16" t="str">
        <f>"  "&amp;B84&amp;CHAR(10)&amp;"    "&amp;$X$44&amp;C84&amp;", "&amp;$X$46&amp;D84&amp;", Reviewer:"&amp;E84&amp;", "&amp;"Review "&amp;$X$46&amp;F84</f>
        <v xml:space="preserve">  Test Execution
    実施者:なし, Date:0, Reviewer:大栄, Review Date:0</v>
      </c>
    </row>
    <row r="85" spans="1:23" ht="60">
      <c r="A85" s="47"/>
      <c r="B85" s="114" t="s">
        <v>268</v>
      </c>
      <c r="C85" s="115" t="s">
        <v>285</v>
      </c>
      <c r="D85" s="115" t="s">
        <v>287</v>
      </c>
      <c r="E85" s="115" t="s">
        <v>288</v>
      </c>
      <c r="F85" s="116"/>
      <c r="G85" s="46"/>
      <c r="V85" s="22" t="s">
        <v>111</v>
      </c>
      <c r="W85" s="16" t="str">
        <f>W83&amp;CHAR(10)&amp;W84&amp;CHAR(10)&amp;W87&amp;CHAR(10)&amp;W88&amp;CHAR(10)</f>
        <v xml:space="preserve">  Test Case
    作成者:なし, Date:0, Reviewer:大栄, Review Date:0
  Test Execution
    実施者:なし, Date:0, Reviewer:大栄, Review Date:0
  Test Case File Name:
    X:\DWH_PROJECT\ServiceNow\ChangeRequest\CHG1258962_PAandSVP_(Hopper 098) PA Improvement\04_ITAcceptanceTest\PAandSVP_CHG1258962_ATC.xlsx
  Test Evidence File Name:
    X:\DWH_PROJECT\ServiceNow\ChangeRequest\CHG1258962_PAandSVP_(Hopper 098) PA Improvement\04_ITAcceptanceTest\PAandSVP_CHG1258962_ATE.xlsx
</v>
      </c>
    </row>
    <row r="86" spans="1:23" ht="12">
      <c r="A86" s="47"/>
      <c r="B86" s="111"/>
      <c r="C86" s="111"/>
      <c r="D86" s="111"/>
      <c r="E86" s="111"/>
      <c r="F86" s="111"/>
      <c r="G86" s="46"/>
    </row>
    <row r="87" spans="1:23" ht="11.25" customHeight="1">
      <c r="A87" s="47"/>
      <c r="B87" s="111" t="s">
        <v>99</v>
      </c>
      <c r="C87" s="111" t="str">
        <f>'CR_input(OPEN,DevApproval)'!C121</f>
        <v>X:\DWH_PROJECT\ServiceNow\ChangeRequest\CHG1258962_PAandSVP_(Hopper 098) PA Improvement\04_ITAcceptanceTest\PAandSVP_CHG1258962_ATC.xlsx</v>
      </c>
      <c r="D87" s="111"/>
      <c r="E87" s="111"/>
      <c r="F87" s="111"/>
      <c r="G87" s="46"/>
      <c r="W87" s="21" t="str">
        <f>"  "&amp;B87&amp;CHAR(10)&amp;"    "&amp;C87</f>
        <v xml:space="preserve">  Test Case File Name:
    X:\DWH_PROJECT\ServiceNow\ChangeRequest\CHG1258962_PAandSVP_(Hopper 098) PA Improvement\04_ITAcceptanceTest\PAandSVP_CHG1258962_ATC.xlsx</v>
      </c>
    </row>
    <row r="88" spans="1:23" ht="11.25" customHeight="1">
      <c r="A88" s="47"/>
      <c r="B88" s="161" t="s">
        <v>100</v>
      </c>
      <c r="C88" s="111" t="str">
        <f>'CR_input(OPEN,DevApproval)'!C122</f>
        <v>X:\DWH_PROJECT\ServiceNow\ChangeRequest\CHG1258962_PAandSVP_(Hopper 098) PA Improvement\04_ITAcceptanceTest\PAandSVP_CHG1258962_ATE.xlsx</v>
      </c>
      <c r="D88" s="111"/>
      <c r="E88" s="111"/>
      <c r="F88" s="111"/>
      <c r="G88" s="46"/>
      <c r="W88" s="21" t="str">
        <f>"  "&amp;B88&amp;CHAR(10)&amp;"    "&amp;C88</f>
        <v xml:space="preserve">  Test Evidence File Name:
    X:\DWH_PROJECT\ServiceNow\ChangeRequest\CHG1258962_PAandSVP_(Hopper 098) PA Improvement\04_ITAcceptanceTest\PAandSVP_CHG1258962_ATE.xlsx</v>
      </c>
    </row>
    <row r="89" spans="1:23" ht="12">
      <c r="A89" s="47"/>
      <c r="B89" s="111"/>
      <c r="C89" s="111"/>
      <c r="D89" s="111"/>
      <c r="E89" s="111"/>
      <c r="F89" s="111"/>
      <c r="G89" s="46"/>
    </row>
    <row r="90" spans="1:23" ht="12">
      <c r="A90" s="47"/>
      <c r="B90" s="111"/>
      <c r="C90" s="111"/>
      <c r="D90" s="111"/>
      <c r="E90" s="111"/>
      <c r="F90" s="111"/>
      <c r="G90" s="46"/>
    </row>
    <row r="91" spans="1:23" ht="12">
      <c r="A91" s="47"/>
      <c r="B91" s="110" t="s">
        <v>96</v>
      </c>
      <c r="C91" s="100" t="str">
        <f>'CR_input(OPEN,DevApproval)'!C125</f>
        <v>実施する / perform</v>
      </c>
      <c r="D91" s="111"/>
      <c r="E91" s="112"/>
      <c r="F91" s="113"/>
      <c r="G91" s="46"/>
      <c r="V91" s="22" t="s">
        <v>96</v>
      </c>
      <c r="W91" s="23" t="str">
        <f>IF(C91=master2!$D$3,"・"&amp;B91&amp;CHAR(10)&amp;W97&amp;CHAR(10),"")</f>
        <v xml:space="preserve">・User Acceptance Test
  Test Case
    作成者:JCO横山, Date:2018/6/1-15, Reviewer:なし, Review Date:0
  Test Execution
    実施者:JCO横山, Date:2018/6/18-29, Reviewer:なし, Review Date:0
  Test Case File Name:
    X:\DWH_PROJECT\ServiceNow\ChangeRequest\CHG1258962_PA_Improvement\05_UserAcceptanceTest\PA_CHG1258962_UATC.xlsx
</v>
      </c>
    </row>
    <row r="92" spans="1:23" ht="12">
      <c r="A92" s="46"/>
      <c r="B92" s="111"/>
      <c r="C92" s="111"/>
      <c r="D92" s="111"/>
      <c r="E92" s="111"/>
      <c r="F92" s="111"/>
      <c r="G92" s="46"/>
    </row>
    <row r="93" spans="1:23" ht="12">
      <c r="A93" s="47"/>
      <c r="B93" s="111"/>
      <c r="C93" s="91" t="s">
        <v>255</v>
      </c>
      <c r="D93" s="105" t="s">
        <v>307</v>
      </c>
      <c r="E93" s="91" t="s">
        <v>256</v>
      </c>
      <c r="F93" s="91" t="s">
        <v>310</v>
      </c>
      <c r="G93" s="46"/>
    </row>
    <row r="94" spans="1:23" ht="12">
      <c r="A94" s="47"/>
      <c r="B94" s="111"/>
      <c r="C94" s="93" t="s">
        <v>253</v>
      </c>
      <c r="D94" s="106" t="s">
        <v>308</v>
      </c>
      <c r="E94" s="93"/>
      <c r="F94" s="93"/>
      <c r="G94" s="46"/>
    </row>
    <row r="95" spans="1:23" ht="12">
      <c r="A95" s="47"/>
      <c r="B95" s="67" t="s">
        <v>91</v>
      </c>
      <c r="C95" s="89" t="str">
        <f>'CR_input(OPEN,DevApproval)'!C131</f>
        <v>JCO横山</v>
      </c>
      <c r="D95" s="103" t="str">
        <f>'CR_input(OPEN,DevApproval)'!D131</f>
        <v>2018/6/1-15</v>
      </c>
      <c r="E95" s="89" t="str">
        <f>'CR_input(OPEN,DevApproval)'!E131</f>
        <v>なし</v>
      </c>
      <c r="F95" s="103">
        <f>'CR_input(OPEN,DevApproval)'!F131</f>
        <v>0</v>
      </c>
      <c r="G95" s="46"/>
      <c r="W95" s="16" t="str">
        <f>"  "&amp;B95&amp;CHAR(10)&amp;"    "&amp;$X$43&amp;C95&amp;", "&amp;$X$46&amp;D95&amp;", Reviewer:"&amp;E95&amp;", "&amp;"Review "&amp;$X$46&amp;F95</f>
        <v xml:space="preserve">  Test Case
    作成者:JCO横山, Date:2018/6/1-15, Reviewer:なし, Review Date:0</v>
      </c>
    </row>
    <row r="96" spans="1:23" ht="12">
      <c r="A96" s="47"/>
      <c r="B96" s="67" t="s">
        <v>92</v>
      </c>
      <c r="C96" s="89" t="str">
        <f>'CR_input(OPEN,DevApproval)'!C132</f>
        <v>JCO横山</v>
      </c>
      <c r="D96" s="90" t="str">
        <f>'CR_input(OPEN,DevApproval)'!D132</f>
        <v>2018/6/18-29</v>
      </c>
      <c r="E96" s="89" t="str">
        <f>'CR_input(OPEN,DevApproval)'!E132</f>
        <v>なし</v>
      </c>
      <c r="F96" s="103">
        <f>'CR_input(OPEN,DevApproval)'!F132</f>
        <v>0</v>
      </c>
      <c r="G96" s="46"/>
      <c r="W96" s="16" t="str">
        <f>"  "&amp;B96&amp;CHAR(10)&amp;"    "&amp;$X$44&amp;C96&amp;", "&amp;$X$46&amp;D96&amp;", Reviewer:"&amp;E96&amp;", "&amp;"Review "&amp;$X$46&amp;F96</f>
        <v xml:space="preserve">  Test Execution
    実施者:JCO横山, Date:2018/6/18-29, Reviewer:なし, Review Date:0</v>
      </c>
    </row>
    <row r="97" spans="1:24" ht="60">
      <c r="A97" s="47"/>
      <c r="B97" s="114" t="s">
        <v>268</v>
      </c>
      <c r="C97" s="115" t="s">
        <v>285</v>
      </c>
      <c r="D97" s="115" t="s">
        <v>287</v>
      </c>
      <c r="E97" s="115" t="s">
        <v>288</v>
      </c>
      <c r="F97" s="116"/>
      <c r="G97" s="46"/>
      <c r="V97" s="22" t="s">
        <v>111</v>
      </c>
      <c r="W97" s="16" t="str">
        <f>W95&amp;CHAR(10)&amp;W96&amp;CHAR(10)&amp;W99&amp;CHAR(10)</f>
        <v xml:space="preserve">  Test Case
    作成者:JCO横山, Date:2018/6/1-15, Reviewer:なし, Review Date:0
  Test Execution
    実施者:JCO横山, Date:2018/6/18-29, Reviewer:なし, Review Date:0
  Test Case File Name:
    X:\DWH_PROJECT\ServiceNow\ChangeRequest\CHG1258962_PA_Improvement\05_UserAcceptanceTest\PA_CHG1258962_UATC.xlsx
</v>
      </c>
    </row>
    <row r="98" spans="1:24" ht="12">
      <c r="A98" s="47"/>
      <c r="B98" s="111"/>
      <c r="C98" s="111"/>
      <c r="D98" s="111"/>
      <c r="E98" s="111"/>
      <c r="F98" s="111"/>
      <c r="G98" s="46"/>
    </row>
    <row r="99" spans="1:24" ht="11.25" customHeight="1">
      <c r="A99" s="47"/>
      <c r="B99" s="111" t="s">
        <v>99</v>
      </c>
      <c r="C99" s="111" t="str">
        <f>'CR_input(OPEN,DevApproval)'!C135</f>
        <v>X:\DWH_PROJECT\ServiceNow\ChangeRequest\CHG1258962_PA_Improvement\05_UserAcceptanceTest\PA_CHG1258962_UATC.xlsx</v>
      </c>
      <c r="D99" s="111"/>
      <c r="E99" s="111"/>
      <c r="F99" s="111"/>
      <c r="G99" s="46"/>
      <c r="W99" s="21" t="str">
        <f>"  "&amp;B99&amp;CHAR(10)&amp;"    "&amp;C99</f>
        <v xml:space="preserve">  Test Case File Name:
    X:\DWH_PROJECT\ServiceNow\ChangeRequest\CHG1258962_PA_Improvement\05_UserAcceptanceTest\PA_CHG1258962_UATC.xlsx</v>
      </c>
    </row>
    <row r="100" spans="1:24" ht="11.25" customHeight="1">
      <c r="A100" s="47"/>
      <c r="B100" s="111"/>
      <c r="C100" s="111"/>
      <c r="D100" s="111"/>
      <c r="E100" s="111"/>
      <c r="F100" s="111"/>
      <c r="G100" s="46"/>
      <c r="W100" s="25" t="str">
        <f>"  "&amp;B100&amp;CHAR(10)&amp;"    "&amp;C100</f>
        <v xml:space="preserve">  
    </v>
      </c>
    </row>
    <row r="101" spans="1:24" ht="11.25" customHeight="1">
      <c r="A101" s="47"/>
      <c r="B101" s="111"/>
      <c r="C101" s="111"/>
      <c r="D101" s="111"/>
      <c r="E101" s="111"/>
      <c r="F101" s="111"/>
      <c r="G101" s="46"/>
      <c r="W101" s="53"/>
    </row>
    <row r="102" spans="1:24" ht="12">
      <c r="A102" s="47"/>
      <c r="B102" s="111"/>
      <c r="C102" s="111"/>
      <c r="D102" s="111"/>
      <c r="E102" s="111"/>
      <c r="F102" s="111"/>
      <c r="G102" s="46"/>
    </row>
    <row r="103" spans="1:24" ht="24" customHeight="1">
      <c r="A103" s="47"/>
      <c r="B103" s="117" t="s">
        <v>137</v>
      </c>
      <c r="C103" s="118"/>
      <c r="D103" s="117" t="s">
        <v>289</v>
      </c>
      <c r="E103" s="118"/>
      <c r="F103" s="119"/>
      <c r="G103" s="46"/>
      <c r="W103" s="16" t="str">
        <f>X103&amp;CHAR(10)&amp;F103</f>
        <v xml:space="preserve">【未解決事項, アクションプラン】
</v>
      </c>
      <c r="X103" s="24" t="str">
        <f>IF($C$143=master2!$F$3,B103,D103)</f>
        <v>【未解決事項, アクションプラン】</v>
      </c>
    </row>
    <row r="104" spans="1:24" ht="24" customHeight="1">
      <c r="A104" s="47"/>
      <c r="B104" s="117" t="s">
        <v>138</v>
      </c>
      <c r="C104" s="118"/>
      <c r="D104" s="162" t="s">
        <v>290</v>
      </c>
      <c r="E104" s="118"/>
      <c r="F104" s="119"/>
      <c r="G104" s="46"/>
      <c r="W104" s="16" t="str">
        <f>X104&amp;CHAR(10)&amp;F104</f>
        <v xml:space="preserve">【テストプランからの逸脱事項, その理由】
</v>
      </c>
      <c r="X104" s="24" t="str">
        <f>IF($C$143=master2!$F$3,B104,D104)</f>
        <v>【テストプランからの逸脱事項, その理由】</v>
      </c>
    </row>
    <row r="105" spans="1:24">
      <c r="A105" s="47"/>
      <c r="B105" s="46"/>
      <c r="C105" s="46"/>
      <c r="D105" s="46"/>
      <c r="E105" s="46"/>
      <c r="F105" s="46"/>
      <c r="G105" s="46"/>
    </row>
    <row r="106" spans="1:24">
      <c r="A106" s="47"/>
      <c r="B106" s="46"/>
      <c r="C106" s="46"/>
      <c r="D106" s="46"/>
      <c r="E106" s="46"/>
      <c r="F106" s="46"/>
      <c r="G106" s="46"/>
    </row>
    <row r="107" spans="1:24">
      <c r="A107" s="47"/>
      <c r="B107" s="46"/>
      <c r="C107" s="46"/>
      <c r="D107" s="46"/>
      <c r="E107" s="46"/>
      <c r="F107" s="46"/>
      <c r="G107" s="46"/>
    </row>
    <row r="108" spans="1:24" ht="12">
      <c r="A108" s="109" t="s">
        <v>0</v>
      </c>
      <c r="B108" s="46"/>
      <c r="C108" s="46"/>
      <c r="D108" s="46"/>
      <c r="E108" s="46"/>
      <c r="F108" s="46"/>
      <c r="G108" s="46"/>
    </row>
    <row r="109" spans="1:24">
      <c r="A109" s="47"/>
      <c r="B109" s="46"/>
      <c r="C109" s="46"/>
      <c r="D109" s="46"/>
      <c r="E109" s="46"/>
      <c r="F109" s="46"/>
      <c r="G109" s="46"/>
    </row>
    <row r="110" spans="1:24" ht="24">
      <c r="A110" s="46"/>
      <c r="B110" s="108" t="s">
        <v>66</v>
      </c>
      <c r="C110" s="159">
        <v>43285.416666666664</v>
      </c>
      <c r="D110" s="111"/>
      <c r="E110" s="111"/>
      <c r="F110" s="111"/>
      <c r="G110" s="46"/>
    </row>
    <row r="111" spans="1:24" ht="24">
      <c r="A111" s="46"/>
      <c r="B111" s="108" t="s">
        <v>67</v>
      </c>
      <c r="C111" s="159">
        <v>43285.75</v>
      </c>
      <c r="D111" s="111"/>
      <c r="E111" s="111"/>
      <c r="F111" s="111"/>
      <c r="G111" s="46"/>
    </row>
    <row r="112" spans="1:24" ht="12">
      <c r="A112" s="46"/>
      <c r="B112" s="111"/>
      <c r="C112" s="111"/>
      <c r="D112" s="111"/>
      <c r="E112" s="111"/>
      <c r="F112" s="111"/>
      <c r="G112" s="46"/>
    </row>
    <row r="113" spans="1:24" ht="12">
      <c r="A113" s="46"/>
      <c r="B113" s="124" t="s">
        <v>291</v>
      </c>
      <c r="C113" s="124"/>
      <c r="D113" s="124"/>
      <c r="E113" s="124"/>
      <c r="F113" s="124"/>
      <c r="G113" s="46"/>
    </row>
    <row r="114" spans="1:24" ht="12">
      <c r="A114" s="46"/>
      <c r="B114" s="124"/>
      <c r="C114" s="124"/>
      <c r="D114" s="124"/>
      <c r="E114" s="124"/>
      <c r="F114" s="124"/>
      <c r="G114" s="46"/>
    </row>
    <row r="115" spans="1:24" ht="12">
      <c r="A115" s="46"/>
      <c r="B115" s="125" t="s">
        <v>292</v>
      </c>
      <c r="C115" s="125"/>
      <c r="D115" s="124"/>
      <c r="E115" s="124"/>
      <c r="F115" s="126"/>
      <c r="G115" s="46"/>
    </row>
    <row r="116" spans="1:24" ht="12">
      <c r="A116" s="46"/>
      <c r="B116" s="126"/>
      <c r="C116" s="125"/>
      <c r="D116" s="124"/>
      <c r="E116" s="124"/>
      <c r="F116" s="124"/>
      <c r="G116" s="46"/>
      <c r="X116" s="24" t="str">
        <f>IF($C$143=master2!$F$3,D117,D118)</f>
        <v>リリース作業実施者</v>
      </c>
    </row>
    <row r="117" spans="1:24" ht="12" customHeight="1">
      <c r="A117" s="46"/>
      <c r="B117" s="92"/>
      <c r="C117" s="127" t="s">
        <v>140</v>
      </c>
      <c r="D117" s="91" t="s">
        <v>141</v>
      </c>
      <c r="E117" s="91" t="s">
        <v>142</v>
      </c>
      <c r="F117" s="91" t="s">
        <v>143</v>
      </c>
      <c r="G117" s="46"/>
      <c r="X117" s="24" t="str">
        <f>IF($C$143=master2!$F$3,E117,E118)</f>
        <v>リリース作業のReviewer</v>
      </c>
    </row>
    <row r="118" spans="1:24" ht="12" customHeight="1">
      <c r="A118" s="46"/>
      <c r="B118" s="94"/>
      <c r="C118" s="128" t="s">
        <v>281</v>
      </c>
      <c r="D118" s="93" t="s">
        <v>293</v>
      </c>
      <c r="E118" s="93" t="s">
        <v>294</v>
      </c>
      <c r="F118" s="93" t="s">
        <v>321</v>
      </c>
      <c r="G118" s="46"/>
      <c r="X118" s="24" t="str">
        <f>IF($C$143=master2!$F$3,F117,F118)</f>
        <v>リリース作業予定日</v>
      </c>
    </row>
    <row r="119" spans="1:24" ht="12" customHeight="1">
      <c r="A119" s="46"/>
      <c r="B119" s="129" t="s">
        <v>218</v>
      </c>
      <c r="C119" s="130" t="s">
        <v>264</v>
      </c>
      <c r="D119" s="69" t="s">
        <v>404</v>
      </c>
      <c r="E119" s="69" t="s">
        <v>406</v>
      </c>
      <c r="F119" s="184" t="s">
        <v>408</v>
      </c>
      <c r="G119" s="46"/>
      <c r="W119" s="16" t="str">
        <f>IF(B119=master2!$A$3,"    "&amp;C119&amp;" --- "&amp;$X$116&amp;":"&amp;D119&amp;", "&amp;$X$117&amp;":"&amp;E119&amp;", "&amp;$X$118&amp;":"&amp;F119&amp;CHAR(10),"")</f>
        <v xml:space="preserve">    リリース手順書/Release Procedure --- リリース作業実施者:DB:松村、Cloud:TCS, リリース作業のReviewer:山中, リリース作業予定日:2018/7/4
</v>
      </c>
    </row>
    <row r="120" spans="1:24" ht="24">
      <c r="A120" s="46"/>
      <c r="B120" s="129" t="s">
        <v>218</v>
      </c>
      <c r="C120" s="132" t="s">
        <v>265</v>
      </c>
      <c r="D120" s="69" t="s">
        <v>405</v>
      </c>
      <c r="E120" s="69" t="s">
        <v>407</v>
      </c>
      <c r="F120" s="184" t="s">
        <v>408</v>
      </c>
      <c r="G120" s="46"/>
      <c r="W120" s="16" t="str">
        <f>IF(B120=master2!$A$3,"    "&amp;C120&amp;" --- "&amp;$X$116&amp;":"&amp;D120&amp;", "&amp;$X$117&amp;":"&amp;E120&amp;", "&amp;$X$118&amp;":"&amp;F120&amp;CHAR(10),"")</f>
        <v xml:space="preserve">    BO移行申請書/BO Migration Application --- リリース作業実施者:BO担当者, リリース作業のReviewer:佐々木, リリース作業予定日:2018/7/4
</v>
      </c>
    </row>
    <row r="121" spans="1:24" ht="25.5" customHeight="1">
      <c r="A121" s="46"/>
      <c r="B121" s="129" t="s">
        <v>219</v>
      </c>
      <c r="C121" s="130"/>
      <c r="D121" s="69"/>
      <c r="E121" s="69"/>
      <c r="F121" s="131"/>
      <c r="G121" s="46"/>
      <c r="W121" s="16" t="str">
        <f>IF(B121=master2!$A$3,"    "&amp;C121&amp;" --- "&amp;$X$116&amp;":"&amp;D121&amp;", "&amp;$X$117&amp;":"&amp;E121&amp;", "&amp;$X$118&amp;":"&amp;F121&amp;CHAR(10),"")</f>
        <v/>
      </c>
    </row>
    <row r="122" spans="1:24" ht="60">
      <c r="A122" s="46"/>
      <c r="B122" s="114" t="s">
        <v>268</v>
      </c>
      <c r="C122" s="122" t="s">
        <v>295</v>
      </c>
      <c r="D122" s="123"/>
      <c r="E122" s="123"/>
      <c r="F122" s="116"/>
      <c r="G122" s="46"/>
      <c r="V122" s="22" t="s">
        <v>144</v>
      </c>
      <c r="W122" s="16" t="str">
        <f>W119&amp;W120&amp;W121</f>
        <v xml:space="preserve">    リリース手順書/Release Procedure --- リリース作業実施者:DB:松村、Cloud:TCS, リリース作業のReviewer:山中, リリース作業予定日:2018/7/4
    BO移行申請書/BO Migration Application --- リリース作業実施者:BO担当者, リリース作業のReviewer:佐々木, リリース作業予定日:2018/7/4
</v>
      </c>
    </row>
    <row r="123" spans="1:24" ht="12" customHeight="1">
      <c r="A123" s="46"/>
      <c r="B123" s="124"/>
      <c r="C123" s="125"/>
      <c r="D123" s="124"/>
      <c r="E123" s="124"/>
      <c r="F123" s="124"/>
      <c r="G123" s="46"/>
      <c r="V123" s="22"/>
      <c r="W123" s="62"/>
    </row>
    <row r="124" spans="1:24" ht="12" customHeight="1">
      <c r="A124" s="46"/>
      <c r="B124" s="124" t="s">
        <v>296</v>
      </c>
      <c r="C124" s="125"/>
      <c r="D124" s="124"/>
      <c r="E124" s="124"/>
      <c r="F124" s="124"/>
      <c r="G124" s="46"/>
    </row>
    <row r="125" spans="1:24" ht="12">
      <c r="A125" s="46"/>
      <c r="B125" s="111"/>
      <c r="C125" s="111"/>
      <c r="D125" s="111"/>
      <c r="E125" s="111"/>
      <c r="F125" s="111"/>
      <c r="G125" s="46"/>
      <c r="X125" s="24" t="str">
        <f>IF($C$143=master2!$F$3,C126,C127)</f>
        <v>作成するドキュメント名</v>
      </c>
    </row>
    <row r="126" spans="1:24" ht="12" customHeight="1">
      <c r="A126" s="46"/>
      <c r="B126" s="92" t="s">
        <v>145</v>
      </c>
      <c r="C126" s="133" t="s">
        <v>148</v>
      </c>
      <c r="D126" s="134"/>
      <c r="E126" s="127" t="s">
        <v>146</v>
      </c>
      <c r="F126" s="91" t="s">
        <v>147</v>
      </c>
      <c r="G126" s="46"/>
      <c r="X126" s="24" t="str">
        <f>IF($C$143=master2!$F$3,E126,E127)</f>
        <v>稼働確認実施者</v>
      </c>
    </row>
    <row r="127" spans="1:24" ht="12" customHeight="1">
      <c r="A127" s="46"/>
      <c r="B127" s="94" t="s">
        <v>297</v>
      </c>
      <c r="C127" s="135" t="s">
        <v>298</v>
      </c>
      <c r="D127" s="136"/>
      <c r="E127" s="93" t="s">
        <v>299</v>
      </c>
      <c r="F127" s="93" t="s">
        <v>300</v>
      </c>
      <c r="G127" s="46"/>
      <c r="X127" s="24" t="str">
        <f>IF($C$143=master2!$F$3,F126,F127)</f>
        <v>確認方法</v>
      </c>
    </row>
    <row r="128" spans="1:24" ht="36.75" customHeight="1">
      <c r="A128" s="46"/>
      <c r="B128" s="129" t="s">
        <v>224</v>
      </c>
      <c r="C128" s="137" t="s">
        <v>409</v>
      </c>
      <c r="D128" s="138"/>
      <c r="E128" s="69" t="s">
        <v>406</v>
      </c>
      <c r="F128" s="139"/>
      <c r="G128" s="46"/>
      <c r="W128" s="16" t="str">
        <f>B124&amp;CHAR(10)&amp;"    "&amp;$X$126&amp;":"&amp;E128&amp;CHAR(10)&amp;IF(B128=master2!C3,"    "&amp;$X$125&amp;":"&amp;C128,"    "&amp;$X$127&amp;":"&amp;F128)</f>
        <v>・本番運用開始後、処理が正しく行われたことを確認する。/Ensure that the system is performing properly after implementing in production.
    稼働確認実施者:山中
    作成するドキュメント名:リリース確認手順書 兼 結果書</v>
      </c>
    </row>
    <row r="129" spans="1:24">
      <c r="A129" s="46"/>
      <c r="B129" s="46"/>
      <c r="C129" s="46"/>
      <c r="D129" s="46"/>
      <c r="E129" s="46"/>
      <c r="F129" s="46"/>
      <c r="G129" s="46"/>
    </row>
    <row r="130" spans="1:24">
      <c r="A130" s="46"/>
      <c r="B130" s="46"/>
      <c r="C130" s="46"/>
      <c r="D130" s="46"/>
      <c r="E130" s="46"/>
      <c r="F130" s="46"/>
      <c r="G130" s="46"/>
    </row>
    <row r="131" spans="1:24">
      <c r="A131" s="46"/>
      <c r="B131" s="46"/>
      <c r="C131" s="46"/>
      <c r="D131" s="46"/>
      <c r="E131" s="46"/>
      <c r="F131" s="46"/>
      <c r="G131" s="46"/>
    </row>
    <row r="132" spans="1:24" ht="12">
      <c r="A132" s="111" t="s">
        <v>126</v>
      </c>
      <c r="B132" s="111"/>
      <c r="C132" s="46"/>
      <c r="D132" s="46"/>
      <c r="E132" s="46"/>
      <c r="F132" s="46"/>
      <c r="G132" s="46"/>
    </row>
    <row r="133" spans="1:24" ht="12">
      <c r="A133" s="111"/>
      <c r="B133" s="111" t="str">
        <f>IF('CR_input(OPEN,DevApproval)'!F32=master2!$G$3,W133,X133)</f>
        <v>各種Validation DocumentsがRouting Noticeを通して承認されたか確認する。/Ensure each validation document was approved via Routing Notice in Regulus.</v>
      </c>
      <c r="C133" s="46"/>
      <c r="D133" s="46"/>
      <c r="E133" s="46"/>
      <c r="F133" s="46"/>
      <c r="G133" s="46"/>
      <c r="W133" s="16" t="s">
        <v>301</v>
      </c>
      <c r="X133" s="16" t="s">
        <v>150</v>
      </c>
    </row>
    <row r="134" spans="1:24" ht="12">
      <c r="A134" s="111"/>
      <c r="B134" s="111"/>
      <c r="C134" s="46"/>
      <c r="D134" s="46"/>
      <c r="E134" s="46"/>
      <c r="F134" s="46"/>
      <c r="G134" s="46"/>
    </row>
    <row r="135" spans="1:24" ht="12">
      <c r="A135" s="111"/>
      <c r="B135" s="111"/>
      <c r="C135" s="46"/>
      <c r="D135" s="46"/>
      <c r="E135" s="46"/>
      <c r="F135" s="46"/>
      <c r="G135" s="46"/>
    </row>
    <row r="136" spans="1:24" ht="12">
      <c r="A136" s="111" t="s">
        <v>151</v>
      </c>
      <c r="B136" s="111"/>
      <c r="C136" s="46"/>
      <c r="D136" s="46"/>
      <c r="E136" s="46"/>
      <c r="F136" s="46"/>
      <c r="G136" s="46"/>
    </row>
    <row r="137" spans="1:24" ht="12">
      <c r="A137" s="111" t="s">
        <v>152</v>
      </c>
      <c r="B137" s="111"/>
      <c r="C137" s="46"/>
      <c r="D137" s="64"/>
      <c r="E137" s="46"/>
      <c r="F137" s="46"/>
      <c r="G137" s="46"/>
    </row>
    <row r="138" spans="1:24" ht="12">
      <c r="A138" s="111" t="s">
        <v>153</v>
      </c>
      <c r="B138" s="111"/>
      <c r="C138" s="46"/>
      <c r="D138" s="46"/>
      <c r="E138" s="46"/>
      <c r="F138" s="46"/>
      <c r="G138" s="46"/>
    </row>
    <row r="139" spans="1:24" ht="12">
      <c r="A139" s="111"/>
      <c r="B139" s="111"/>
      <c r="C139" s="46"/>
      <c r="D139" s="46"/>
      <c r="E139" s="46"/>
      <c r="F139" s="46"/>
      <c r="G139" s="46"/>
    </row>
    <row r="140" spans="1:24">
      <c r="A140" s="46"/>
      <c r="B140" s="46"/>
      <c r="C140" s="46"/>
      <c r="D140" s="46"/>
      <c r="E140" s="46"/>
      <c r="F140" s="46"/>
      <c r="G140" s="46"/>
    </row>
    <row r="141" spans="1:24">
      <c r="A141" s="46"/>
      <c r="B141" s="46"/>
      <c r="C141" s="46"/>
      <c r="D141" s="46"/>
      <c r="E141" s="46"/>
      <c r="F141" s="46"/>
      <c r="G141" s="46"/>
    </row>
    <row r="142" spans="1:24" ht="12">
      <c r="A142" s="111" t="s">
        <v>18</v>
      </c>
      <c r="B142" s="111"/>
      <c r="C142" s="111"/>
      <c r="D142" s="46"/>
      <c r="E142" s="46"/>
      <c r="F142" s="46"/>
      <c r="G142" s="46"/>
    </row>
    <row r="143" spans="1:24" ht="12">
      <c r="A143" s="111"/>
      <c r="B143" s="112" t="s">
        <v>103</v>
      </c>
      <c r="C143" s="100" t="str">
        <f>'CR_input(OPEN,DevApproval)'!C147</f>
        <v>Japanese</v>
      </c>
      <c r="D143" s="46"/>
      <c r="E143" s="46"/>
      <c r="F143" s="46"/>
      <c r="G143" s="46"/>
    </row>
    <row r="144" spans="1:24" ht="12">
      <c r="A144" s="111"/>
      <c r="B144" s="112"/>
      <c r="C144" s="111"/>
      <c r="D144" s="46"/>
      <c r="E144" s="46"/>
      <c r="F144" s="46"/>
      <c r="G144" s="46"/>
    </row>
    <row r="145" spans="1:7" ht="12">
      <c r="A145" s="111"/>
      <c r="B145" s="112" t="s">
        <v>116</v>
      </c>
      <c r="C145" s="100" t="str">
        <f>'CR_input(OPEN,DevApproval)'!C149</f>
        <v>CHG1258962</v>
      </c>
      <c r="D145" s="46"/>
      <c r="E145" s="46"/>
      <c r="F145" s="46"/>
      <c r="G145" s="46"/>
    </row>
    <row r="146" spans="1:7">
      <c r="A146" s="46"/>
      <c r="B146" s="52"/>
      <c r="C146" s="46"/>
      <c r="D146" s="46"/>
      <c r="E146" s="46"/>
      <c r="F146" s="46"/>
      <c r="G146" s="46"/>
    </row>
    <row r="147" spans="1:7">
      <c r="A147" s="46"/>
      <c r="B147" s="27" t="s">
        <v>33</v>
      </c>
      <c r="C147" s="28"/>
      <c r="D147" s="27" t="s">
        <v>34</v>
      </c>
      <c r="E147" s="28"/>
      <c r="F147" s="28"/>
      <c r="G147" s="46"/>
    </row>
    <row r="148" spans="1:7">
      <c r="A148" s="46"/>
      <c r="B148" s="29" t="s">
        <v>117</v>
      </c>
      <c r="C148" s="30"/>
      <c r="D148" s="29"/>
      <c r="E148" s="30"/>
      <c r="F148" s="30"/>
      <c r="G148" s="46"/>
    </row>
    <row r="149" spans="1:7" ht="66" customHeight="1">
      <c r="A149" s="46"/>
      <c r="B149" s="38" t="s">
        <v>10</v>
      </c>
      <c r="C149" s="55"/>
      <c r="D149" s="37" t="s">
        <v>133</v>
      </c>
      <c r="E149" s="34"/>
      <c r="F149" s="14" t="str">
        <f>IF($F$19=master2!$A$3,X19&amp;CHAR(10)&amp;F20,W38)</f>
        <v>&lt;作成ドキュメントとレビュー実施結果&gt;
Requirements - 作成者:山中  Reviewer: 大栄  Review Date:2018/4/26
Traceability Matrix - 作成者:山中  Reviewer: 上郡  Review Date:
基本設計書/Basic Design Specification - 作成者:山中  Reviewer: 大栄  Review Date:
詳細設計書/Detailed Design Specification - 作成者:松村、佐々木  Reviewer: 山中  Review Date:
User Manual - 作成者:山中  Reviewer:   ReviewDate:
リリース手順書/Release Procedure - 作成者:DB：松村、Cloud：TCS  Reviewer: 山中  Review Date:2018/6/28
BO移行申請書/BO Migration Application - 作成者:佐々木  Reviewer: 山中  Review Date:2018/6/28</v>
      </c>
      <c r="G149" s="46"/>
    </row>
    <row r="150" spans="1:7" ht="92.25" customHeight="1">
      <c r="A150" s="46"/>
      <c r="B150" s="37" t="s">
        <v>12</v>
      </c>
      <c r="C150" s="34"/>
      <c r="D150" s="37" t="s">
        <v>25</v>
      </c>
      <c r="E150" s="34"/>
      <c r="F150" s="13" t="str">
        <f>$X$42&amp;CHAR(10)&amp;W43&amp;W55&amp;W67&amp;W79&amp;W91&amp;CHAR(10)&amp;W103&amp;CHAR(10)&amp;CHAR(10)&amp;W104</f>
        <v xml:space="preserve">【実施したTest Level, テスト結果, 使用したテストケース名, テストプロブレムレポート(あれば)】
・Unit Test
  Test Case
    作成者:松村、佐々木, Date:2018/4/20-27, Reviewer:山中, Review Date:2018/4/25-5/9
  Test Execution
    実施者:松村、佐々木, Date:2018/4/20-5/11, Reviewer:山中, Review Date:2018/5/7-11
  Test Case File Name:
    X:\DWH_PROJECT\ServiceNow\ChangeRequest\CHG1258962_PA_Improvement\01_UnitTest\PA_CHG1258962_UTC.xlsx
  Test Evidence File Name:
    X:\DWH_PROJECT\ServiceNow\ChangeRequest\CHG1258962_PA_Improvement\01_UnitTest\PA_CHG1258962_UTE.xlsx
・System Test
  Test Case
    作成者:山中, Date:2018/4/23-5/7, Reviewer:大栄, Review Date:2018/5/8
  Test Execution
    実施者:山中、松村、秋津, Date:2018/5/30-6/20, Reviewer:大栄, Review Date:2018/6/22
  Test Case File Name:
    X:\DWH_PROJECT\ServiceNow\ChangeRequest\CHG1258962_PA_Improvement\03_SystemTest\PA_CHG1258962_STC.xlsx
  Test Evidence File Name:
    X:\DWH_PROJECT\ServiceNow\ChangeRequest\CHG1258962_PA_Improvement\03_SystemTest\PA_CHG1258962_STE.xlsx
・User Acceptance Test
  Test Case
    作成者:JCO横山, Date:2018/6/1-15, Reviewer:なし, Review Date:0
  Test Execution
    実施者:JCO横山, Date:2018/6/18-29, Reviewer:なし, Review Date:0
  Test Case File Name:
    X:\DWH_PROJECT\ServiceNow\ChangeRequest\CHG1258962_PA_Improvement\05_UserAcceptanceTest\PA_CHG1258962_UATC.xlsx
【未解決事項, アクションプラン】
【テストプランからの逸脱事項, その理由】
</v>
      </c>
      <c r="G150" s="46"/>
    </row>
    <row r="151" spans="1:7" ht="92.25" customHeight="1">
      <c r="A151" s="46"/>
      <c r="B151" s="37" t="s">
        <v>26</v>
      </c>
      <c r="C151" s="34"/>
      <c r="D151" s="37" t="s">
        <v>139</v>
      </c>
      <c r="E151" s="34"/>
      <c r="F151" s="13" t="str">
        <f>B113&amp;CHAR(10)&amp;B115&amp;CHAR(10)&amp;W122&amp;CHAR(10)&amp;W128</f>
        <v>【本番環境へのリリースプラン/Release plan for Production Environment】
・プログラムとデータを本番環境へリリースし、正しく行われたことを確認する。/Ensure that program and data were released to Production Environment properly.
    リリース手順書/Release Procedure --- リリース作業実施者:DB:松村、Cloud:TCS, リリース作業のReviewer:山中, リリース作業予定日:2018/7/4
    BO移行申請書/BO Migration Application --- リリース作業実施者:BO担当者, リリース作業のReviewer:佐々木, リリース作業予定日:2018/7/4
・本番運用開始後、処理が正しく行われたことを確認する。/Ensure that the system is performing properly after implementing in production.
    稼働確認実施者:山中
    作成するドキュメント名:リリース確認手順書 兼 結果書</v>
      </c>
      <c r="G151" s="46"/>
    </row>
    <row r="152" spans="1:7">
      <c r="A152" s="46"/>
      <c r="B152" s="46"/>
      <c r="C152" s="46"/>
      <c r="D152" s="46"/>
      <c r="E152" s="46"/>
      <c r="F152" s="46"/>
      <c r="G152" s="46"/>
    </row>
    <row r="153" spans="1:7">
      <c r="A153" s="46"/>
      <c r="B153" s="46"/>
      <c r="C153" s="46"/>
      <c r="D153" s="46"/>
      <c r="E153" s="46"/>
      <c r="F153" s="46"/>
      <c r="G153" s="46"/>
    </row>
    <row r="154" spans="1:7" ht="12">
      <c r="A154" s="111" t="s">
        <v>149</v>
      </c>
      <c r="B154" s="46"/>
      <c r="C154" s="46"/>
      <c r="D154" s="46"/>
      <c r="E154" s="46"/>
      <c r="F154" s="46"/>
      <c r="G154" s="46"/>
    </row>
    <row r="155" spans="1:7">
      <c r="A155" s="46"/>
      <c r="B155" s="46"/>
      <c r="C155" s="46"/>
      <c r="D155" s="46"/>
      <c r="E155" s="46"/>
      <c r="F155" s="46"/>
      <c r="G155" s="46"/>
    </row>
    <row r="156" spans="1:7">
      <c r="A156" s="46"/>
      <c r="B156" s="46"/>
      <c r="C156" s="46"/>
      <c r="D156" s="46"/>
      <c r="E156" s="46"/>
      <c r="F156" s="46"/>
      <c r="G156" s="46"/>
    </row>
    <row r="157" spans="1:7">
      <c r="A157" s="46"/>
      <c r="B157" s="46"/>
      <c r="C157" s="46"/>
      <c r="D157" s="46"/>
      <c r="E157" s="46"/>
      <c r="F157" s="46"/>
      <c r="G157" s="46"/>
    </row>
  </sheetData>
  <phoneticPr fontId="1"/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8" id="{C0D21774-B8FD-4EB3-8F01-F6C702366B9D}">
            <xm:f>$B29=master2!$C$4</xm:f>
            <x14:dxf>
              <fill>
                <patternFill>
                  <bgColor theme="0" tint="-0.34998626667073579"/>
                </patternFill>
              </fill>
            </x14:dxf>
          </x14:cfRule>
          <xm:sqref>C29:F34 C37:F37</xm:sqref>
        </x14:conditionalFormatting>
        <x14:conditionalFormatting xmlns:xm="http://schemas.microsoft.com/office/excel/2006/main">
          <x14:cfRule type="expression" priority="17" id="{B02DDE28-B585-4A04-BAE7-FDF5633F85D4}">
            <xm:f>$F$19=master2!$A$4</xm:f>
            <x14:dxf>
              <font>
                <color theme="0" tint="-0.34998626667073579"/>
              </font>
              <fill>
                <patternFill>
                  <bgColor theme="0" tint="-0.34998626667073579"/>
                </patternFill>
              </fill>
            </x14:dxf>
          </x14:cfRule>
          <xm:sqref>F20</xm:sqref>
        </x14:conditionalFormatting>
        <x14:conditionalFormatting xmlns:xm="http://schemas.microsoft.com/office/excel/2006/main">
          <x14:cfRule type="expression" priority="15" id="{337C991D-C857-446F-A593-BDCF94E9990A}">
            <xm:f>$C$43=master2!$D$4</xm:f>
            <x14:dxf>
              <font>
                <color rgb="FFCCECFF"/>
              </font>
              <fill>
                <patternFill>
                  <bgColor rgb="FFCCECFF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m:sqref>B45:F52</xm:sqref>
        </x14:conditionalFormatting>
        <x14:conditionalFormatting xmlns:xm="http://schemas.microsoft.com/office/excel/2006/main">
          <x14:cfRule type="expression" priority="13" id="{2261ABA9-C32F-412E-AE59-AFB2B59D7604}">
            <xm:f>$C$55=master2!$D$4</xm:f>
            <x14:dxf>
              <font>
                <color rgb="FFCCECFF"/>
              </font>
              <fill>
                <patternFill>
                  <bgColor rgb="FFCCECFF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m:sqref>B57:F64</xm:sqref>
        </x14:conditionalFormatting>
        <x14:conditionalFormatting xmlns:xm="http://schemas.microsoft.com/office/excel/2006/main">
          <x14:cfRule type="expression" priority="11" id="{54839146-6898-41E2-A8AA-33CA7EE328F0}">
            <xm:f>$C$67=master2!$D$4</xm:f>
            <x14:dxf>
              <font>
                <color rgb="FFCCECFF"/>
              </font>
              <fill>
                <patternFill>
                  <bgColor rgb="FFCCECFF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m:sqref>B69:F76</xm:sqref>
        </x14:conditionalFormatting>
        <x14:conditionalFormatting xmlns:xm="http://schemas.microsoft.com/office/excel/2006/main">
          <x14:cfRule type="expression" priority="9" id="{0235B5EF-531C-4A14-9A81-4910A57C56EE}">
            <xm:f>$C$79=master2!$D$4</xm:f>
            <x14:dxf>
              <font>
                <color rgb="FFCCECFF"/>
              </font>
              <fill>
                <patternFill>
                  <bgColor rgb="FFCCECFF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m:sqref>B81:F88</xm:sqref>
        </x14:conditionalFormatting>
        <x14:conditionalFormatting xmlns:xm="http://schemas.microsoft.com/office/excel/2006/main">
          <x14:cfRule type="expression" priority="7" id="{839D0FFF-CCA2-449A-8FD0-24831A2434D2}">
            <xm:f>$C$91=master2!$D$4</xm:f>
            <x14:dxf>
              <font>
                <color rgb="FFCCECFF"/>
              </font>
              <fill>
                <patternFill>
                  <bgColor rgb="FFCCECFF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m:sqref>B93:F99</xm:sqref>
        </x14:conditionalFormatting>
        <x14:conditionalFormatting xmlns:xm="http://schemas.microsoft.com/office/excel/2006/main">
          <x14:cfRule type="expression" priority="6" id="{9C1B7681-A535-4A61-8329-B38F9C02684C}">
            <xm:f>$B35=master2!$C$4</xm:f>
            <x14:dxf>
              <fill>
                <patternFill>
                  <bgColor theme="0" tint="-0.34998626667073579"/>
                </patternFill>
              </fill>
            </x14:dxf>
          </x14:cfRule>
          <xm:sqref>C35:F35</xm:sqref>
        </x14:conditionalFormatting>
        <x14:conditionalFormatting xmlns:xm="http://schemas.microsoft.com/office/excel/2006/main">
          <x14:cfRule type="expression" priority="5" id="{537D806E-889D-4625-9C29-50FD81CD624F}">
            <xm:f>$B36=master2!$C$4</xm:f>
            <x14:dxf>
              <fill>
                <patternFill>
                  <bgColor theme="0" tint="-0.34998626667073579"/>
                </patternFill>
              </fill>
            </x14:dxf>
          </x14:cfRule>
          <xm:sqref>C36:F36</xm:sqref>
        </x14:conditionalFormatting>
        <x14:conditionalFormatting xmlns:xm="http://schemas.microsoft.com/office/excel/2006/main">
          <x14:cfRule type="expression" priority="4" id="{9D6A7213-D5DC-4874-AD04-0615056C792F}">
            <xm:f>$B119=master2!$A$4</xm:f>
            <x14:dxf>
              <font>
                <color theme="1"/>
              </font>
              <fill>
                <patternFill>
                  <bgColor theme="0" tint="-0.34998626667073579"/>
                </patternFill>
              </fill>
            </x14:dxf>
          </x14:cfRule>
          <xm:sqref>C119:F119</xm:sqref>
        </x14:conditionalFormatting>
        <x14:conditionalFormatting xmlns:xm="http://schemas.microsoft.com/office/excel/2006/main">
          <x14:cfRule type="expression" priority="3" id="{44129894-32E1-46C8-9B97-B347E0C73E00}">
            <xm:f>$B120=master2!$A$4</xm:f>
            <x14:dxf>
              <font>
                <color theme="1"/>
              </font>
              <fill>
                <patternFill>
                  <bgColor theme="0" tint="-0.34998626667073579"/>
                </patternFill>
              </fill>
            </x14:dxf>
          </x14:cfRule>
          <xm:sqref>C120:F121</xm:sqref>
        </x14:conditionalFormatting>
        <x14:conditionalFormatting xmlns:xm="http://schemas.microsoft.com/office/excel/2006/main">
          <x14:cfRule type="expression" priority="2" id="{7B335FE9-6624-4CFA-9DF3-3BA0422A4A1C}">
            <xm:f>$B128=master2!$C$4</xm:f>
            <x14:dxf>
              <font>
                <color theme="1"/>
              </font>
              <fill>
                <patternFill>
                  <bgColor theme="0" tint="-0.34998626667073579"/>
                </patternFill>
              </fill>
            </x14:dxf>
          </x14:cfRule>
          <xm:sqref>C128:D128</xm:sqref>
        </x14:conditionalFormatting>
        <x14:conditionalFormatting xmlns:xm="http://schemas.microsoft.com/office/excel/2006/main">
          <x14:cfRule type="expression" priority="1" id="{5D658957-685E-4109-A659-0AF9733F5637}">
            <xm:f>$B128=master2!$C$3</xm:f>
            <x14:dxf>
              <fill>
                <patternFill>
                  <bgColor theme="0" tint="-0.34998626667073579"/>
                </patternFill>
              </fill>
            </x14:dxf>
          </x14:cfRule>
          <xm:sqref>F128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master2!$A$3:$A$4</xm:f>
          </x14:formula1>
          <xm:sqref>B120:B121</xm:sqref>
        </x14:dataValidation>
        <x14:dataValidation type="list" allowBlank="1" showInputMessage="1" showErrorMessage="1">
          <x14:formula1>
            <xm:f>master2!$C$3:$C$4</xm:f>
          </x14:formula1>
          <xm:sqref>B128</xm:sqref>
        </x14:dataValidation>
        <x14:dataValidation type="list" allowBlank="1" showInputMessage="1" showErrorMessage="1">
          <x14:formula1>
            <xm:f>master2!$A$3:$A$4</xm:f>
          </x14:formula1>
          <xm:sqref>B119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CCFF"/>
  </sheetPr>
  <dimension ref="A1:Z75"/>
  <sheetViews>
    <sheetView zoomScaleNormal="100" workbookViewId="0">
      <selection activeCell="D20" sqref="D20"/>
    </sheetView>
  </sheetViews>
  <sheetFormatPr defaultRowHeight="11.25"/>
  <cols>
    <col min="1" max="1" width="14.33203125" customWidth="1"/>
    <col min="2" max="2" width="24.5" customWidth="1"/>
    <col min="3" max="3" width="32.33203125" customWidth="1"/>
    <col min="4" max="4" width="40" customWidth="1"/>
    <col min="5" max="5" width="46.6640625" customWidth="1"/>
    <col min="6" max="6" width="61.33203125" customWidth="1"/>
    <col min="8" max="22" width="9.33203125" customWidth="1"/>
    <col min="23" max="23" width="44.1640625" customWidth="1"/>
  </cols>
  <sheetData>
    <row r="1" spans="1:7">
      <c r="A1" s="56"/>
      <c r="B1" s="56"/>
      <c r="C1" s="56"/>
      <c r="D1" s="56"/>
      <c r="E1" s="56"/>
      <c r="F1" s="56"/>
      <c r="G1" s="56"/>
    </row>
    <row r="2" spans="1:7" ht="12">
      <c r="A2" s="141" t="s">
        <v>302</v>
      </c>
      <c r="B2" s="56"/>
      <c r="C2" s="56"/>
      <c r="D2" s="56"/>
      <c r="E2" s="56"/>
      <c r="F2" s="56"/>
      <c r="G2" s="56"/>
    </row>
    <row r="3" spans="1:7">
      <c r="A3" s="56"/>
      <c r="B3" s="56"/>
      <c r="C3" s="56"/>
      <c r="D3" s="56"/>
      <c r="E3" s="56"/>
      <c r="F3" s="56"/>
      <c r="G3" s="56"/>
    </row>
    <row r="4" spans="1:7" ht="12">
      <c r="A4" s="140" t="s">
        <v>79</v>
      </c>
      <c r="B4" s="56"/>
      <c r="C4" s="56"/>
      <c r="D4" s="56"/>
      <c r="E4" s="56"/>
      <c r="F4" s="56"/>
      <c r="G4" s="56"/>
    </row>
    <row r="5" spans="1:7" ht="12">
      <c r="A5" s="57"/>
      <c r="B5" s="56"/>
      <c r="C5" s="56"/>
      <c r="D5" s="100" t="str">
        <f>'CR_input(Deployment Approval)'!D5</f>
        <v>PAandSVP</v>
      </c>
      <c r="E5" s="56"/>
      <c r="F5" s="56"/>
      <c r="G5" s="56"/>
    </row>
    <row r="6" spans="1:7" ht="12">
      <c r="A6" s="140" t="s">
        <v>80</v>
      </c>
      <c r="B6" s="56"/>
      <c r="C6" s="56"/>
      <c r="D6" s="141"/>
      <c r="E6" s="56"/>
      <c r="F6" s="56"/>
      <c r="G6" s="56"/>
    </row>
    <row r="7" spans="1:7" ht="15.95" customHeight="1">
      <c r="A7" s="57"/>
      <c r="B7" s="56"/>
      <c r="C7" s="56"/>
      <c r="D7" s="120" t="str">
        <f>'CR_input(Deployment Approval)'!D7</f>
        <v>(Hopper 098) PA Improvement</v>
      </c>
      <c r="E7" s="49"/>
      <c r="F7" s="50"/>
      <c r="G7" s="56"/>
    </row>
    <row r="8" spans="1:7">
      <c r="A8" s="56"/>
      <c r="B8" s="56"/>
      <c r="C8" s="56"/>
      <c r="D8" s="58"/>
      <c r="E8" s="56"/>
      <c r="F8" s="56"/>
      <c r="G8" s="56"/>
    </row>
    <row r="9" spans="1:7" ht="12">
      <c r="A9" s="140" t="s">
        <v>207</v>
      </c>
      <c r="B9" s="56"/>
      <c r="C9" s="56"/>
      <c r="D9" s="56"/>
      <c r="E9" s="56"/>
      <c r="F9" s="56"/>
      <c r="G9" s="56"/>
    </row>
    <row r="10" spans="1:7" ht="12">
      <c r="A10" s="56"/>
      <c r="B10" s="67" t="s">
        <v>29</v>
      </c>
      <c r="C10" s="67" t="s">
        <v>208</v>
      </c>
      <c r="D10" s="67" t="s">
        <v>37</v>
      </c>
      <c r="E10" s="67" t="s">
        <v>213</v>
      </c>
      <c r="F10" s="67" t="s">
        <v>35</v>
      </c>
      <c r="G10" s="56"/>
    </row>
    <row r="11" spans="1:7" ht="12">
      <c r="A11" s="56"/>
      <c r="B11" s="68" t="s">
        <v>19</v>
      </c>
      <c r="C11" s="68" t="s">
        <v>209</v>
      </c>
      <c r="D11" s="68" t="s">
        <v>20</v>
      </c>
      <c r="E11" s="68" t="s">
        <v>214</v>
      </c>
      <c r="F11" s="100" t="str">
        <f>'CR_input(Deployment Approval)'!F11</f>
        <v>山中</v>
      </c>
      <c r="G11" s="56"/>
    </row>
    <row r="12" spans="1:7" ht="12">
      <c r="A12" s="56"/>
      <c r="B12" s="68" t="s">
        <v>21</v>
      </c>
      <c r="C12" s="68" t="s">
        <v>210</v>
      </c>
      <c r="D12" s="68" t="s">
        <v>22</v>
      </c>
      <c r="E12" s="68" t="s">
        <v>215</v>
      </c>
      <c r="F12" s="100" t="str">
        <f>'CR_input(Deployment Approval)'!F12</f>
        <v>松村、佐々木</v>
      </c>
      <c r="G12" s="56"/>
    </row>
    <row r="13" spans="1:7" ht="12">
      <c r="A13" s="56"/>
      <c r="B13" s="68" t="s">
        <v>23</v>
      </c>
      <c r="C13" s="68" t="s">
        <v>211</v>
      </c>
      <c r="D13" s="68" t="s">
        <v>341</v>
      </c>
      <c r="E13" s="68" t="s">
        <v>342</v>
      </c>
      <c r="F13" s="100" t="str">
        <f>'CR_input(Deployment Approval)'!F13</f>
        <v>大栄</v>
      </c>
      <c r="G13" s="56"/>
    </row>
    <row r="14" spans="1:7" ht="12">
      <c r="A14" s="56"/>
      <c r="B14" s="68" t="s">
        <v>345</v>
      </c>
      <c r="C14" s="68" t="s">
        <v>336</v>
      </c>
      <c r="D14" s="68" t="s">
        <v>338</v>
      </c>
      <c r="E14" s="68" t="s">
        <v>339</v>
      </c>
      <c r="F14" s="100" t="str">
        <f>'CR_input(Deployment Approval)'!F14</f>
        <v>なし</v>
      </c>
      <c r="G14" s="56"/>
    </row>
    <row r="15" spans="1:7" ht="12">
      <c r="A15" s="56"/>
      <c r="B15" s="68" t="s">
        <v>24</v>
      </c>
      <c r="C15" s="68" t="s">
        <v>212</v>
      </c>
      <c r="D15" s="68" t="s">
        <v>81</v>
      </c>
      <c r="E15" s="68" t="s">
        <v>216</v>
      </c>
      <c r="F15" s="100" t="str">
        <f>'CR_input(Deployment Approval)'!F15</f>
        <v>JCO横山</v>
      </c>
      <c r="G15" s="56"/>
    </row>
    <row r="16" spans="1:7">
      <c r="A16" s="56"/>
      <c r="B16" s="56"/>
      <c r="C16" s="56"/>
      <c r="D16" s="59"/>
      <c r="E16" s="59"/>
      <c r="F16" s="56"/>
      <c r="G16" s="56"/>
    </row>
    <row r="17" spans="1:24">
      <c r="A17" s="56"/>
      <c r="B17" s="56"/>
      <c r="C17" s="56"/>
      <c r="D17" s="58"/>
      <c r="E17" s="58"/>
      <c r="F17" s="56"/>
      <c r="G17" s="56"/>
    </row>
    <row r="18" spans="1:24" ht="12">
      <c r="A18" s="140" t="s">
        <v>154</v>
      </c>
      <c r="B18" s="56"/>
      <c r="C18" s="56"/>
      <c r="D18" s="56"/>
      <c r="E18" s="56"/>
      <c r="F18" s="56"/>
      <c r="G18" s="56"/>
    </row>
    <row r="19" spans="1:24">
      <c r="A19" s="57"/>
      <c r="B19" s="56"/>
      <c r="C19" s="56"/>
      <c r="D19" s="56"/>
      <c r="E19" s="56"/>
      <c r="F19" s="56"/>
      <c r="G19" s="56"/>
    </row>
    <row r="20" spans="1:24" ht="24">
      <c r="A20" s="56"/>
      <c r="B20" s="108" t="s">
        <v>27</v>
      </c>
      <c r="C20" s="158"/>
      <c r="D20" s="56"/>
      <c r="E20" s="56"/>
      <c r="F20" s="56"/>
      <c r="G20" s="56"/>
    </row>
    <row r="21" spans="1:24" ht="24">
      <c r="A21" s="56"/>
      <c r="B21" s="108" t="s">
        <v>28</v>
      </c>
      <c r="C21" s="158"/>
      <c r="D21" s="56"/>
      <c r="E21" s="56"/>
      <c r="F21" s="56"/>
      <c r="G21" s="56"/>
    </row>
    <row r="22" spans="1:24">
      <c r="A22" s="56"/>
      <c r="B22" s="56"/>
      <c r="C22" s="56"/>
      <c r="D22" s="56"/>
      <c r="E22" s="56"/>
      <c r="F22" s="56"/>
      <c r="G22" s="56"/>
    </row>
    <row r="23" spans="1:24" ht="12">
      <c r="A23" s="56"/>
      <c r="B23" s="142" t="s">
        <v>303</v>
      </c>
      <c r="C23" s="142"/>
      <c r="D23" s="142"/>
      <c r="E23" s="142"/>
      <c r="F23" s="142"/>
      <c r="G23" s="56"/>
    </row>
    <row r="24" spans="1:24" ht="12">
      <c r="A24" s="56"/>
      <c r="B24" s="142"/>
      <c r="C24" s="142"/>
      <c r="D24" s="142"/>
      <c r="E24" s="142"/>
      <c r="F24" s="142"/>
      <c r="G24" s="56"/>
    </row>
    <row r="25" spans="1:24" ht="12">
      <c r="A25" s="56"/>
      <c r="B25" s="143" t="s">
        <v>292</v>
      </c>
      <c r="C25" s="143"/>
      <c r="D25" s="142"/>
      <c r="E25" s="142"/>
      <c r="F25" s="144"/>
      <c r="G25" s="56"/>
    </row>
    <row r="26" spans="1:24" ht="12">
      <c r="A26" s="56"/>
      <c r="B26" s="144"/>
      <c r="C26" s="143"/>
      <c r="D26" s="142"/>
      <c r="E26" s="142"/>
      <c r="F26" s="142"/>
      <c r="G26" s="56"/>
      <c r="X26" s="24" t="str">
        <f>IF($C$58=master2!$F$3,D27,D28)</f>
        <v>リリース作業実施者</v>
      </c>
    </row>
    <row r="27" spans="1:24" ht="12" customHeight="1">
      <c r="A27" s="56"/>
      <c r="B27" s="92"/>
      <c r="C27" s="127" t="s">
        <v>140</v>
      </c>
      <c r="D27" s="91" t="s">
        <v>141</v>
      </c>
      <c r="E27" s="91" t="s">
        <v>142</v>
      </c>
      <c r="F27" s="91" t="s">
        <v>157</v>
      </c>
      <c r="G27" s="56"/>
      <c r="X27" s="24" t="str">
        <f>IF($C$58=master2!$F$3,E27,E28)</f>
        <v>リリース作業のReviewer</v>
      </c>
    </row>
    <row r="28" spans="1:24" ht="12" customHeight="1">
      <c r="A28" s="56"/>
      <c r="B28" s="94"/>
      <c r="C28" s="128" t="s">
        <v>281</v>
      </c>
      <c r="D28" s="93" t="s">
        <v>293</v>
      </c>
      <c r="E28" s="93" t="s">
        <v>294</v>
      </c>
      <c r="F28" s="93" t="s">
        <v>331</v>
      </c>
      <c r="G28" s="56"/>
      <c r="J28" s="165"/>
      <c r="K28" s="165"/>
      <c r="L28" s="165"/>
      <c r="M28" s="165"/>
      <c r="X28" s="24" t="str">
        <f>IF($C$58=master2!$F$3,F27,F28)</f>
        <v>リリース作業実施日</v>
      </c>
    </row>
    <row r="29" spans="1:24" ht="12" customHeight="1">
      <c r="A29" s="56"/>
      <c r="B29" s="145" t="str">
        <f>'CR_input(Deployment Approval)'!B119</f>
        <v>使用する / use</v>
      </c>
      <c r="C29" s="130" t="str">
        <f>'CR_input(Deployment Approval)'!C119</f>
        <v>リリース手順書/Release Procedure</v>
      </c>
      <c r="D29" s="68" t="str">
        <f>'CR_input(Deployment Approval)'!D119</f>
        <v>DB:松村、Cloud:TCS</v>
      </c>
      <c r="E29" s="68" t="str">
        <f>'CR_input(Deployment Approval)'!E119</f>
        <v>山中</v>
      </c>
      <c r="F29" s="146" t="str">
        <f>IF(B29=master2!$A$4,"",'CR_input(Deployment Approval)'!F119)</f>
        <v>2018/7/4</v>
      </c>
      <c r="G29" s="56"/>
      <c r="W29" s="16" t="str">
        <f>IF(B29=master2!$A$3,"    "&amp;C29&amp;" --- "&amp;$X$26&amp;":"&amp;D29&amp;", "&amp;$X$27&amp;":"&amp;E29&amp;", "&amp;$X$28&amp;":"&amp;F29&amp;CHAR(10),"")</f>
        <v xml:space="preserve">    リリース手順書/Release Procedure --- リリース作業実施者:DB:松村、Cloud:TCS, リリース作業のReviewer:山中, リリース作業実施日:2018/7/4
</v>
      </c>
    </row>
    <row r="30" spans="1:24" ht="12" customHeight="1">
      <c r="A30" s="56"/>
      <c r="B30" s="145" t="str">
        <f>'CR_input(Deployment Approval)'!B120</f>
        <v>使用する / use</v>
      </c>
      <c r="C30" s="130" t="str">
        <f>'CR_input(Deployment Approval)'!C120</f>
        <v>BO移行申請書/BO Migration Application</v>
      </c>
      <c r="D30" s="68" t="str">
        <f>'CR_input(Deployment Approval)'!D120</f>
        <v>BO担当者</v>
      </c>
      <c r="E30" s="68" t="str">
        <f>'CR_input(Deployment Approval)'!E120</f>
        <v>佐々木</v>
      </c>
      <c r="F30" s="131" t="str">
        <f>IF(B30=master2!$A$4,"",'CR_input(Deployment Approval)'!F120)</f>
        <v>2018/7/4</v>
      </c>
      <c r="G30" s="56"/>
      <c r="W30" s="16" t="str">
        <f>IF(B30=master2!$A$3,"    "&amp;C30&amp;" --- "&amp;$X$26&amp;":"&amp;D30&amp;", "&amp;$X$27&amp;":"&amp;E30&amp;", "&amp;$X$28&amp;":"&amp;F30&amp;CHAR(10),"")</f>
        <v xml:space="preserve">    BO移行申請書/BO Migration Application --- リリース作業実施者:BO担当者, リリース作業のReviewer:佐々木, リリース作業実施日:2018/7/4
</v>
      </c>
    </row>
    <row r="31" spans="1:24" ht="25.5" customHeight="1">
      <c r="A31" s="56"/>
      <c r="B31" s="145" t="str">
        <f>'CR_input(Deployment Approval)'!B121</f>
        <v>使用しない / unused</v>
      </c>
      <c r="C31" s="130" t="str">
        <f>IF(ISBLANK('CR_input(Deployment Approval)'!C121),"",'CR_input(Deployment Approval)'!C121)</f>
        <v/>
      </c>
      <c r="D31" s="68" t="str">
        <f>IF(ISBLANK('CR_input(Deployment Approval)'!D121),"",'CR_input(Deployment Approval)'!D121)</f>
        <v/>
      </c>
      <c r="E31" s="68" t="str">
        <f>IF(ISBLANK('CR_input(Deployment Approval)'!E121),"",'CR_input(Deployment Approval)'!E121)</f>
        <v/>
      </c>
      <c r="F31" s="131" t="str">
        <f>IF(B31=master2!$A$4,"",'CR_input(Deployment Approval)'!F121)</f>
        <v/>
      </c>
      <c r="G31" s="56"/>
      <c r="W31" s="16" t="str">
        <f>IF(B31=master2!$A$3,"    "&amp;C31&amp;" --- "&amp;$X$26&amp;":"&amp;D31&amp;", "&amp;$X$27&amp;":"&amp;E31&amp;", "&amp;$X$28&amp;":"&amp;F31&amp;CHAR(10),"")</f>
        <v/>
      </c>
    </row>
    <row r="32" spans="1:24" ht="66.75" customHeight="1">
      <c r="A32" s="56"/>
      <c r="B32" s="147" t="s">
        <v>268</v>
      </c>
      <c r="C32" s="148" t="s">
        <v>285</v>
      </c>
      <c r="D32" s="148" t="s">
        <v>287</v>
      </c>
      <c r="E32" s="148" t="s">
        <v>304</v>
      </c>
      <c r="F32" s="149"/>
      <c r="G32" s="56"/>
      <c r="W32" s="16"/>
    </row>
    <row r="33" spans="1:26" ht="12" customHeight="1">
      <c r="A33" s="56"/>
      <c r="B33" s="143"/>
      <c r="C33" s="143"/>
      <c r="D33" s="143"/>
      <c r="E33" s="143"/>
      <c r="F33" s="143"/>
      <c r="G33" s="56"/>
      <c r="V33" s="22" t="s">
        <v>144</v>
      </c>
      <c r="W33" s="16" t="str">
        <f>W29&amp;W30&amp;W31</f>
        <v xml:space="preserve">    リリース手順書/Release Procedure --- リリース作業実施者:DB:松村、Cloud:TCS, リリース作業のReviewer:山中, リリース作業実施日:2018/7/4
    BO移行申請書/BO Migration Application --- リリース作業実施者:BO担当者, リリース作業のReviewer:佐々木, リリース作業実施日:2018/7/4
</v>
      </c>
    </row>
    <row r="34" spans="1:26" ht="12" customHeight="1">
      <c r="A34" s="56"/>
      <c r="B34" s="143" t="s">
        <v>296</v>
      </c>
      <c r="C34" s="143"/>
      <c r="D34" s="143"/>
      <c r="E34" s="143"/>
      <c r="F34" s="143"/>
      <c r="G34" s="56"/>
    </row>
    <row r="35" spans="1:26" ht="12">
      <c r="A35" s="56"/>
      <c r="B35" s="150"/>
      <c r="C35" s="150"/>
      <c r="D35" s="150"/>
      <c r="E35" s="150"/>
      <c r="F35" s="150"/>
      <c r="G35" s="56"/>
      <c r="X35" s="24" t="str">
        <f>IF($C$58=master2!$F$3,C36,C37)</f>
        <v>作成するドキュメント名</v>
      </c>
    </row>
    <row r="36" spans="1:26" ht="12" customHeight="1">
      <c r="A36" s="56"/>
      <c r="B36" s="92" t="s">
        <v>145</v>
      </c>
      <c r="C36" s="133" t="s">
        <v>148</v>
      </c>
      <c r="D36" s="134"/>
      <c r="E36" s="127" t="s">
        <v>146</v>
      </c>
      <c r="F36" s="91" t="s">
        <v>158</v>
      </c>
      <c r="G36" s="56"/>
      <c r="X36" s="24" t="str">
        <f>IF($C$58=master2!$F$3,E36,E37)</f>
        <v>稼働確認実施者</v>
      </c>
    </row>
    <row r="37" spans="1:26" ht="12" customHeight="1">
      <c r="A37" s="56"/>
      <c r="B37" s="94" t="s">
        <v>297</v>
      </c>
      <c r="C37" s="135" t="s">
        <v>305</v>
      </c>
      <c r="D37" s="136"/>
      <c r="E37" s="93" t="s">
        <v>299</v>
      </c>
      <c r="F37" s="93" t="s">
        <v>306</v>
      </c>
      <c r="G37" s="56"/>
      <c r="X37" s="24" t="str">
        <f>IF($C$58=master2!$F$3,F36,F37)</f>
        <v>確認方法と結果</v>
      </c>
    </row>
    <row r="38" spans="1:26" ht="36.75" customHeight="1">
      <c r="A38" s="56"/>
      <c r="B38" s="145" t="str">
        <f>'CR_input(Deployment Approval)'!B128</f>
        <v>○作成する / create</v>
      </c>
      <c r="C38" s="151" t="str">
        <f>IF(B38=master2!$C$4,"－",'CR_input(Deployment Approval)'!C128)</f>
        <v>リリース確認手順書 兼 結果書</v>
      </c>
      <c r="D38" s="118"/>
      <c r="E38" s="68" t="str">
        <f>'CR_input(Deployment Approval)'!E128</f>
        <v>山中</v>
      </c>
      <c r="F38" s="152" t="str">
        <f>IF(B38=master2!$C$3,"－",'CR_input(Deployment Approval)'!F128)</f>
        <v>－</v>
      </c>
      <c r="G38" s="56"/>
      <c r="W38" s="16" t="str">
        <f>B34&amp;CHAR(10)&amp;"    "&amp;$X$36&amp;":"&amp;E38&amp;CHAR(10)&amp;IF(B38=master2!C3,"    "&amp;$X$35&amp;":"&amp;C38&amp;CHAR(10)&amp;"      "&amp;X39,"    "&amp;$X$37&amp;":"&amp;F38&amp;CHAR(10)&amp;"    "&amp;X40&amp;F39)</f>
        <v>・本番運用開始後、処理が正しく行われたことを確認する。/Ensure that the system is performing properly after implementing in production.
    稼働確認実施者:山中
    作成するドキュメント名:リリース確認手順書 兼 結果書
      確認結果はドキュメントに記載しています。</v>
      </c>
      <c r="X38" s="16"/>
      <c r="Y38" s="10" t="s">
        <v>107</v>
      </c>
      <c r="Z38" s="10" t="s">
        <v>108</v>
      </c>
    </row>
    <row r="39" spans="1:26" ht="36.75" customHeight="1">
      <c r="A39" s="56"/>
      <c r="B39" s="142"/>
      <c r="C39" s="181" t="str">
        <f>IF(B38=master2!$C$4,"","確認結果はドキュメントに記載してください。/Please write the confirmation result in the document.")</f>
        <v>確認結果はドキュメントに記載してください。/Please write the confirmation result in the document.</v>
      </c>
      <c r="D39" s="181"/>
      <c r="E39" s="108" t="str">
        <f>IF(B38=master2!C3,X39,"確認結果を記載してください。/Please describe the result of confirmation.→")</f>
        <v>確認結果はドキュメントに記載しています。</v>
      </c>
      <c r="F39" s="103"/>
      <c r="G39" s="56"/>
      <c r="W39" s="16"/>
      <c r="X39" s="24" t="str">
        <f>IF($C$58=master2!$F$3,Y39,Z39)</f>
        <v>確認結果はドキュメントに記載しています。</v>
      </c>
      <c r="Y39" s="16" t="s">
        <v>159</v>
      </c>
      <c r="Z39" s="16" t="s">
        <v>160</v>
      </c>
    </row>
    <row r="40" spans="1:26">
      <c r="A40" s="56"/>
      <c r="B40" s="56"/>
      <c r="C40" s="56"/>
      <c r="D40" s="56"/>
      <c r="E40" s="56"/>
      <c r="F40" s="56"/>
      <c r="G40" s="56"/>
      <c r="X40" s="24" t="str">
        <f>IF($C$58=master2!$F$3,Y40,Z40)</f>
        <v>確認結果:</v>
      </c>
      <c r="Y40" s="16" t="s">
        <v>161</v>
      </c>
      <c r="Z40" s="16" t="s">
        <v>162</v>
      </c>
    </row>
    <row r="41" spans="1:26">
      <c r="A41" s="56"/>
      <c r="B41" s="56"/>
      <c r="C41" s="56"/>
      <c r="D41" s="56"/>
      <c r="E41" s="56"/>
      <c r="F41" s="56"/>
      <c r="G41" s="56"/>
    </row>
    <row r="42" spans="1:26">
      <c r="A42" s="56"/>
      <c r="B42" s="56"/>
      <c r="C42" s="56"/>
      <c r="D42" s="56"/>
      <c r="E42" s="56"/>
      <c r="F42" s="56"/>
      <c r="G42" s="56"/>
    </row>
    <row r="43" spans="1:26" ht="12">
      <c r="A43" s="140" t="s">
        <v>166</v>
      </c>
      <c r="B43" s="56"/>
      <c r="C43" s="56"/>
      <c r="D43" s="56"/>
      <c r="E43" s="56"/>
      <c r="F43" s="56"/>
      <c r="G43" s="56"/>
    </row>
    <row r="44" spans="1:26">
      <c r="A44" s="56"/>
      <c r="B44" s="56"/>
      <c r="C44" s="56"/>
      <c r="D44" s="56"/>
      <c r="E44" s="56"/>
      <c r="F44" s="56"/>
      <c r="G44" s="56"/>
    </row>
    <row r="45" spans="1:26" ht="49.5" customHeight="1">
      <c r="A45" s="56"/>
      <c r="B45" s="153" t="s">
        <v>171</v>
      </c>
      <c r="C45" s="154"/>
      <c r="D45" s="154"/>
      <c r="E45" s="155"/>
      <c r="F45" s="119"/>
      <c r="G45" s="56"/>
      <c r="W45" s="62"/>
      <c r="X45" s="62"/>
    </row>
    <row r="46" spans="1:26">
      <c r="A46" s="56"/>
      <c r="B46" s="56"/>
      <c r="C46" s="56"/>
      <c r="D46" s="56"/>
      <c r="E46" s="56"/>
      <c r="F46" s="56"/>
      <c r="G46" s="56"/>
    </row>
    <row r="47" spans="1:26">
      <c r="A47" s="56"/>
      <c r="B47" s="56"/>
      <c r="C47" s="56"/>
      <c r="D47" s="56"/>
      <c r="E47" s="56"/>
      <c r="F47" s="56"/>
      <c r="G47" s="56"/>
    </row>
    <row r="48" spans="1:26">
      <c r="A48" s="56"/>
      <c r="B48" s="56"/>
      <c r="C48" s="56"/>
      <c r="D48" s="56"/>
      <c r="E48" s="56"/>
      <c r="F48" s="56"/>
      <c r="G48" s="56"/>
    </row>
    <row r="49" spans="1:7" ht="12">
      <c r="A49" s="141" t="s">
        <v>1</v>
      </c>
      <c r="B49" s="56"/>
      <c r="C49" s="56"/>
      <c r="D49" s="56"/>
      <c r="E49" s="56"/>
      <c r="F49" s="56"/>
      <c r="G49" s="56"/>
    </row>
    <row r="50" spans="1:7" ht="12">
      <c r="A50" s="141"/>
      <c r="B50" s="56"/>
      <c r="C50" s="56"/>
      <c r="D50" s="56"/>
      <c r="E50" s="56"/>
      <c r="F50" s="56"/>
      <c r="G50" s="56"/>
    </row>
    <row r="51" spans="1:7" ht="12">
      <c r="A51" s="141" t="s">
        <v>172</v>
      </c>
      <c r="B51" s="56"/>
      <c r="C51" s="56"/>
      <c r="D51" s="56"/>
      <c r="E51" s="56"/>
      <c r="F51" s="56"/>
      <c r="G51" s="56"/>
    </row>
    <row r="52" spans="1:7">
      <c r="A52" s="56"/>
      <c r="B52" s="56"/>
      <c r="C52" s="56"/>
      <c r="D52" s="56"/>
      <c r="E52" s="56"/>
      <c r="F52" s="56"/>
      <c r="G52" s="56"/>
    </row>
    <row r="53" spans="1:7">
      <c r="A53" s="56"/>
      <c r="B53" s="56"/>
      <c r="C53" s="56"/>
      <c r="D53" s="56"/>
      <c r="E53" s="56"/>
      <c r="F53" s="56"/>
      <c r="G53" s="56"/>
    </row>
    <row r="54" spans="1:7">
      <c r="A54" s="56"/>
      <c r="B54" s="56"/>
      <c r="C54" s="56"/>
      <c r="D54" s="56"/>
      <c r="E54" s="56"/>
      <c r="F54" s="56"/>
      <c r="G54" s="56"/>
    </row>
    <row r="55" spans="1:7">
      <c r="A55" s="56"/>
      <c r="B55" s="56"/>
      <c r="C55" s="56"/>
      <c r="D55" s="56"/>
      <c r="E55" s="56"/>
      <c r="F55" s="56"/>
      <c r="G55" s="56"/>
    </row>
    <row r="56" spans="1:7">
      <c r="A56" s="56"/>
      <c r="B56" s="56"/>
      <c r="C56" s="56"/>
      <c r="D56" s="56"/>
      <c r="E56" s="56"/>
      <c r="F56" s="56"/>
      <c r="G56" s="56"/>
    </row>
    <row r="57" spans="1:7" ht="12">
      <c r="A57" s="141" t="s">
        <v>18</v>
      </c>
      <c r="B57" s="141"/>
      <c r="C57" s="141"/>
      <c r="D57" s="56"/>
      <c r="E57" s="56"/>
      <c r="F57" s="56"/>
      <c r="G57" s="56"/>
    </row>
    <row r="58" spans="1:7" ht="12">
      <c r="A58" s="141"/>
      <c r="B58" s="156" t="s">
        <v>103</v>
      </c>
      <c r="C58" s="100" t="str">
        <f>'CR_input(OPEN,DevApproval)'!C147</f>
        <v>Japanese</v>
      </c>
      <c r="D58" s="56"/>
      <c r="E58" s="56"/>
      <c r="F58" s="56"/>
      <c r="G58" s="56"/>
    </row>
    <row r="59" spans="1:7" ht="12">
      <c r="A59" s="141"/>
      <c r="B59" s="156"/>
      <c r="C59" s="141"/>
      <c r="D59" s="56"/>
      <c r="E59" s="56"/>
      <c r="F59" s="56"/>
      <c r="G59" s="56"/>
    </row>
    <row r="60" spans="1:7" ht="12">
      <c r="A60" s="141"/>
      <c r="B60" s="156" t="s">
        <v>116</v>
      </c>
      <c r="C60" s="100" t="str">
        <f>'CR_input(OPEN,DevApproval)'!C149</f>
        <v>CHG1258962</v>
      </c>
      <c r="D60" s="56"/>
      <c r="E60" s="56"/>
      <c r="F60" s="56"/>
      <c r="G60" s="56"/>
    </row>
    <row r="61" spans="1:7">
      <c r="A61" s="56"/>
      <c r="B61" s="61"/>
      <c r="C61" s="56"/>
      <c r="D61" s="56"/>
      <c r="E61" s="56"/>
      <c r="F61" s="56"/>
      <c r="G61" s="56"/>
    </row>
    <row r="62" spans="1:7">
      <c r="A62" s="56"/>
      <c r="B62" s="27" t="s">
        <v>33</v>
      </c>
      <c r="C62" s="28"/>
      <c r="D62" s="27" t="s">
        <v>34</v>
      </c>
      <c r="E62" s="28"/>
      <c r="F62" s="28"/>
      <c r="G62" s="56"/>
    </row>
    <row r="63" spans="1:7">
      <c r="A63" s="56"/>
      <c r="B63" s="29" t="s">
        <v>117</v>
      </c>
      <c r="C63" s="30"/>
      <c r="D63" s="29"/>
      <c r="E63" s="30"/>
      <c r="F63" s="30"/>
      <c r="G63" s="56"/>
    </row>
    <row r="64" spans="1:7" ht="16.5" customHeight="1">
      <c r="A64" s="56"/>
      <c r="B64" s="31" t="s">
        <v>26</v>
      </c>
      <c r="C64" s="32"/>
      <c r="D64" s="35" t="s">
        <v>155</v>
      </c>
      <c r="E64" s="36"/>
      <c r="F64" s="160">
        <f>C20</f>
        <v>0</v>
      </c>
      <c r="G64" s="56"/>
    </row>
    <row r="65" spans="1:7" ht="18.75" customHeight="1">
      <c r="A65" s="56"/>
      <c r="B65" s="41"/>
      <c r="C65" s="42"/>
      <c r="D65" s="35" t="s">
        <v>156</v>
      </c>
      <c r="E65" s="36"/>
      <c r="F65" s="160">
        <f>C21</f>
        <v>0</v>
      </c>
      <c r="G65" s="56"/>
    </row>
    <row r="66" spans="1:7" ht="18.75" customHeight="1">
      <c r="A66" s="56"/>
      <c r="B66" s="41"/>
      <c r="C66" s="42"/>
      <c r="D66" s="35" t="s">
        <v>164</v>
      </c>
      <c r="E66" s="36"/>
      <c r="F66" s="60" t="s">
        <v>165</v>
      </c>
      <c r="G66" s="56"/>
    </row>
    <row r="67" spans="1:7" ht="92.25" customHeight="1">
      <c r="A67" s="56"/>
      <c r="B67" s="54"/>
      <c r="C67" s="36"/>
      <c r="D67" s="37" t="s">
        <v>163</v>
      </c>
      <c r="E67" s="34"/>
      <c r="F67" s="13" t="str">
        <f>B23&amp;CHAR(10)&amp;B25&amp;CHAR(10)&amp;W33&amp;CHAR(10)&amp;W38</f>
        <v>【本番環境へのリリース結果/Result of release to Production Environment】
・プログラムとデータを本番環境へリリースし、正しく行われたことを確認する。/Ensure that program and data were released to Production Environment properly.
    リリース手順書/Release Procedure --- リリース作業実施者:DB:松村、Cloud:TCS, リリース作業のReviewer:山中, リリース作業実施日:2018/7/4
    BO移行申請書/BO Migration Application --- リリース作業実施者:BO担当者, リリース作業のReviewer:佐々木, リリース作業実施日:2018/7/4
・本番運用開始後、処理が正しく行われたことを確認する。/Ensure that the system is performing properly after implementing in production.
    稼働確認実施者:山中
    作成するドキュメント名:リリース確認手順書 兼 結果書
      確認結果はドキュメントに記載しています。</v>
      </c>
      <c r="G67" s="56"/>
    </row>
    <row r="68" spans="1:7" ht="18.75" customHeight="1">
      <c r="A68" s="56"/>
      <c r="B68" s="38" t="s">
        <v>166</v>
      </c>
      <c r="C68" s="43"/>
      <c r="D68" s="33" t="s">
        <v>168</v>
      </c>
      <c r="E68" s="34"/>
      <c r="F68" s="9" t="s">
        <v>170</v>
      </c>
      <c r="G68" s="56"/>
    </row>
    <row r="69" spans="1:7" ht="39.75" customHeight="1">
      <c r="A69" s="56"/>
      <c r="B69" s="35"/>
      <c r="C69" s="44"/>
      <c r="D69" s="54" t="s">
        <v>169</v>
      </c>
      <c r="E69" s="36"/>
      <c r="F69" s="12">
        <f>F45</f>
        <v>0</v>
      </c>
      <c r="G69" s="56"/>
    </row>
    <row r="70" spans="1:7">
      <c r="A70" s="56"/>
      <c r="B70" s="56"/>
      <c r="C70" s="56"/>
      <c r="D70" s="56"/>
      <c r="E70" s="56"/>
      <c r="F70" s="56"/>
      <c r="G70" s="56"/>
    </row>
    <row r="71" spans="1:7">
      <c r="A71" s="56"/>
      <c r="B71" s="56"/>
      <c r="C71" s="56"/>
      <c r="D71" s="56"/>
      <c r="E71" s="56"/>
      <c r="F71" s="56"/>
      <c r="G71" s="56"/>
    </row>
    <row r="72" spans="1:7" ht="12">
      <c r="A72" s="141" t="s">
        <v>167</v>
      </c>
      <c r="B72" s="56"/>
      <c r="C72" s="56"/>
      <c r="D72" s="56"/>
      <c r="E72" s="56"/>
      <c r="F72" s="56"/>
      <c r="G72" s="56"/>
    </row>
    <row r="73" spans="1:7">
      <c r="A73" s="56"/>
      <c r="B73" s="56"/>
      <c r="C73" s="56"/>
      <c r="D73" s="56"/>
      <c r="E73" s="56"/>
      <c r="F73" s="56"/>
      <c r="G73" s="56"/>
    </row>
    <row r="74" spans="1:7">
      <c r="A74" s="56"/>
      <c r="B74" s="56"/>
      <c r="C74" s="56"/>
      <c r="D74" s="56"/>
      <c r="E74" s="56"/>
      <c r="F74" s="56"/>
      <c r="G74" s="56"/>
    </row>
    <row r="75" spans="1:7">
      <c r="A75" s="56"/>
      <c r="B75" s="56"/>
      <c r="C75" s="56"/>
      <c r="D75" s="56"/>
      <c r="E75" s="56"/>
      <c r="F75" s="56"/>
      <c r="G75" s="56"/>
    </row>
  </sheetData>
  <mergeCells count="1">
    <mergeCell ref="C39:D39"/>
  </mergeCells>
  <phoneticPr fontId="1"/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E46A2DB5-793A-4E4E-9D87-08DE53DA099D}">
            <xm:f>$B29=master2!$A$4</xm:f>
            <x14:dxf>
              <font>
                <color theme="1"/>
              </font>
              <fill>
                <patternFill>
                  <bgColor theme="0" tint="-0.34998626667073579"/>
                </patternFill>
              </fill>
            </x14:dxf>
          </x14:cfRule>
          <xm:sqref>C29:F29</xm:sqref>
        </x14:conditionalFormatting>
        <x14:conditionalFormatting xmlns:xm="http://schemas.microsoft.com/office/excel/2006/main">
          <x14:cfRule type="expression" priority="6" id="{26CC1613-ACDA-4667-A067-A865B0C5B2F6}">
            <xm:f>$B30=master2!$A$4</xm:f>
            <x14:dxf>
              <font>
                <color theme="1"/>
              </font>
              <fill>
                <patternFill>
                  <bgColor theme="0" tint="-0.34998626667073579"/>
                </patternFill>
              </fill>
            </x14:dxf>
          </x14:cfRule>
          <xm:sqref>C30:F31</xm:sqref>
        </x14:conditionalFormatting>
        <x14:conditionalFormatting xmlns:xm="http://schemas.microsoft.com/office/excel/2006/main">
          <x14:cfRule type="expression" priority="5" id="{5FB897B0-31FB-4235-A0A4-7384AF2AC760}">
            <xm:f>$B$38=master2!$C$4</xm:f>
            <x14:dxf>
              <font>
                <color theme="1"/>
              </font>
              <fill>
                <patternFill>
                  <bgColor theme="0" tint="-0.34998626667073579"/>
                </patternFill>
              </fill>
            </x14:dxf>
          </x14:cfRule>
          <xm:sqref>C38:D38 C39</xm:sqref>
        </x14:conditionalFormatting>
        <x14:conditionalFormatting xmlns:xm="http://schemas.microsoft.com/office/excel/2006/main">
          <x14:cfRule type="expression" priority="4" id="{9F4CC4D2-F0F3-4F7A-8457-873E7ABC4669}">
            <xm:f>$B$38=master2!$C$3</xm:f>
            <x14:dxf>
              <fill>
                <patternFill>
                  <bgColor theme="0" tint="-0.34998626667073579"/>
                </patternFill>
              </fill>
            </x14:dxf>
          </x14:cfRule>
          <xm:sqref>F38:F39</xm:sqref>
        </x14:conditionalFormatting>
        <x14:conditionalFormatting xmlns:xm="http://schemas.microsoft.com/office/excel/2006/main">
          <x14:cfRule type="expression" priority="3" id="{878EA3D3-F2F8-44AC-82E9-429A13ADFEA1}">
            <xm:f>#REF!=master2!$D$4</xm:f>
            <x14:dxf>
              <font>
                <color rgb="FFCCECFF"/>
              </font>
              <fill>
                <patternFill>
                  <bgColor rgb="FFCCECFF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m:sqref>B32:E32</xm:sqref>
        </x14:conditionalFormatting>
        <x14:conditionalFormatting xmlns:xm="http://schemas.microsoft.com/office/excel/2006/main">
          <x14:cfRule type="expression" priority="2" id="{36D4C739-0824-40BB-AEBF-D65CA60141CC}">
            <xm:f>#REF!=master2!$D$4</xm:f>
            <x14:dxf>
              <font>
                <color rgb="FFCCECFF"/>
              </font>
              <fill>
                <patternFill>
                  <bgColor rgb="FFCCECFF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m:sqref>F32</xm:sqref>
        </x14:conditionalFormatting>
        <x14:conditionalFormatting xmlns:xm="http://schemas.microsoft.com/office/excel/2006/main">
          <x14:cfRule type="expression" priority="1" id="{0703D51D-55C2-48D1-8E55-702E6D38EB48}">
            <xm:f>#REF!=master2!$D$4</xm:f>
            <x14:dxf>
              <font>
                <color rgb="FFCCECFF"/>
              </font>
              <fill>
                <patternFill>
                  <bgColor rgb="FFCCECFF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m:sqref>E39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0"/>
  <sheetViews>
    <sheetView workbookViewId="0">
      <selection activeCell="B2" sqref="B2"/>
    </sheetView>
  </sheetViews>
  <sheetFormatPr defaultRowHeight="11.25"/>
  <cols>
    <col min="1" max="1" width="19.83203125" customWidth="1"/>
    <col min="2" max="2" width="27.1640625" bestFit="1" customWidth="1"/>
  </cols>
  <sheetData>
    <row r="2" spans="1:2">
      <c r="A2" t="s">
        <v>36</v>
      </c>
      <c r="B2" t="s">
        <v>197</v>
      </c>
    </row>
    <row r="3" spans="1:2">
      <c r="A3" s="3" t="s">
        <v>173</v>
      </c>
      <c r="B3" t="s">
        <v>174</v>
      </c>
    </row>
    <row r="4" spans="1:2">
      <c r="A4" s="4" t="s">
        <v>200</v>
      </c>
      <c r="B4" t="s">
        <v>175</v>
      </c>
    </row>
    <row r="5" spans="1:2">
      <c r="A5" s="4" t="s">
        <v>31</v>
      </c>
      <c r="B5" t="s">
        <v>176</v>
      </c>
    </row>
    <row r="6" spans="1:2">
      <c r="A6" s="4" t="s">
        <v>186</v>
      </c>
      <c r="B6" t="s">
        <v>177</v>
      </c>
    </row>
    <row r="7" spans="1:2">
      <c r="A7" s="4" t="s">
        <v>32</v>
      </c>
      <c r="B7" t="s">
        <v>178</v>
      </c>
    </row>
    <row r="8" spans="1:2">
      <c r="A8" s="4" t="s">
        <v>183</v>
      </c>
      <c r="B8" t="s">
        <v>179</v>
      </c>
    </row>
    <row r="9" spans="1:2">
      <c r="A9" s="4" t="s">
        <v>187</v>
      </c>
      <c r="B9" t="s">
        <v>195</v>
      </c>
    </row>
    <row r="10" spans="1:2">
      <c r="A10" s="4" t="s">
        <v>188</v>
      </c>
      <c r="B10" t="s">
        <v>195</v>
      </c>
    </row>
    <row r="11" spans="1:2">
      <c r="A11" s="4" t="s">
        <v>194</v>
      </c>
      <c r="B11" t="s">
        <v>195</v>
      </c>
    </row>
    <row r="12" spans="1:2">
      <c r="A12" s="4" t="s">
        <v>189</v>
      </c>
      <c r="B12" t="s">
        <v>180</v>
      </c>
    </row>
    <row r="13" spans="1:2">
      <c r="A13" s="4" t="s">
        <v>190</v>
      </c>
      <c r="B13" t="s">
        <v>181</v>
      </c>
    </row>
    <row r="14" spans="1:2">
      <c r="A14" s="4" t="s">
        <v>185</v>
      </c>
      <c r="B14" t="s">
        <v>184</v>
      </c>
    </row>
    <row r="15" spans="1:2">
      <c r="A15" s="4" t="s">
        <v>30</v>
      </c>
      <c r="B15" t="s">
        <v>196</v>
      </c>
    </row>
    <row r="16" spans="1:2">
      <c r="A16" s="4" t="s">
        <v>191</v>
      </c>
      <c r="B16" t="s">
        <v>182</v>
      </c>
    </row>
    <row r="17" spans="1:2">
      <c r="A17" s="4" t="s">
        <v>192</v>
      </c>
      <c r="B17" t="s">
        <v>182</v>
      </c>
    </row>
    <row r="18" spans="1:2">
      <c r="A18" s="4" t="s">
        <v>193</v>
      </c>
      <c r="B18" t="s">
        <v>182</v>
      </c>
    </row>
    <row r="19" spans="1:2">
      <c r="A19" s="4"/>
    </row>
    <row r="20" spans="1:2">
      <c r="A20" s="4"/>
    </row>
    <row r="21" spans="1:2">
      <c r="A21" s="4"/>
    </row>
    <row r="22" spans="1:2">
      <c r="A22" s="4"/>
    </row>
    <row r="23" spans="1:2">
      <c r="A23" s="4"/>
    </row>
    <row r="24" spans="1:2">
      <c r="A24" s="4"/>
    </row>
    <row r="25" spans="1:2">
      <c r="A25" s="4"/>
    </row>
    <row r="26" spans="1:2">
      <c r="A26" s="4"/>
    </row>
    <row r="27" spans="1:2">
      <c r="A27" s="4"/>
    </row>
    <row r="28" spans="1:2">
      <c r="A28" s="4"/>
    </row>
    <row r="29" spans="1:2">
      <c r="A29" s="4"/>
    </row>
    <row r="30" spans="1:2">
      <c r="A30" s="4"/>
    </row>
    <row r="31" spans="1:2">
      <c r="A31" s="4"/>
    </row>
    <row r="32" spans="1:2">
      <c r="A32" s="4"/>
    </row>
    <row r="33" spans="1:1">
      <c r="A33" s="4"/>
    </row>
    <row r="34" spans="1:1">
      <c r="A34" s="4"/>
    </row>
    <row r="35" spans="1:1">
      <c r="A35" s="4"/>
    </row>
    <row r="36" spans="1:1">
      <c r="A36" s="4"/>
    </row>
    <row r="37" spans="1:1">
      <c r="A37" s="4"/>
    </row>
    <row r="38" spans="1:1">
      <c r="A38" s="4"/>
    </row>
    <row r="39" spans="1:1">
      <c r="A39" s="4"/>
    </row>
    <row r="40" spans="1:1">
      <c r="A40" s="4"/>
    </row>
    <row r="41" spans="1:1">
      <c r="A41" s="4"/>
    </row>
    <row r="42" spans="1:1">
      <c r="A42" s="4"/>
    </row>
    <row r="43" spans="1:1">
      <c r="A43" s="4"/>
    </row>
    <row r="44" spans="1:1">
      <c r="A44" s="4"/>
    </row>
    <row r="45" spans="1:1">
      <c r="A45" s="4"/>
    </row>
    <row r="46" spans="1:1">
      <c r="A46" s="4"/>
    </row>
    <row r="47" spans="1:1">
      <c r="A47" s="4"/>
    </row>
    <row r="48" spans="1:1">
      <c r="A48" s="4"/>
    </row>
    <row r="49" spans="1:1">
      <c r="A49" s="4"/>
    </row>
    <row r="50" spans="1:1">
      <c r="A50" s="5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workbookViewId="0">
      <selection activeCell="E26" sqref="E26"/>
    </sheetView>
  </sheetViews>
  <sheetFormatPr defaultRowHeight="11.25"/>
  <cols>
    <col min="1" max="1" width="18.33203125" bestFit="1" customWidth="1"/>
    <col min="2" max="2" width="48.6640625" customWidth="1"/>
    <col min="3" max="3" width="25.83203125" customWidth="1"/>
    <col min="4" max="4" width="22.6640625" customWidth="1"/>
    <col min="5" max="5" width="18.5" customWidth="1"/>
  </cols>
  <sheetData>
    <row r="2" spans="1:9">
      <c r="A2" t="s">
        <v>39</v>
      </c>
      <c r="B2" t="s">
        <v>40</v>
      </c>
      <c r="C2" t="s">
        <v>73</v>
      </c>
      <c r="D2" t="s">
        <v>85</v>
      </c>
      <c r="E2" t="s">
        <v>86</v>
      </c>
      <c r="F2" t="s">
        <v>104</v>
      </c>
      <c r="G2" t="s">
        <v>121</v>
      </c>
      <c r="H2" t="s">
        <v>322</v>
      </c>
    </row>
    <row r="3" spans="1:9">
      <c r="A3" s="3" t="s">
        <v>218</v>
      </c>
      <c r="B3" s="71" t="s">
        <v>346</v>
      </c>
      <c r="C3" s="71" t="s">
        <v>225</v>
      </c>
      <c r="D3" s="3" t="s">
        <v>229</v>
      </c>
      <c r="E3" s="20" t="s">
        <v>88</v>
      </c>
      <c r="F3" s="20" t="s">
        <v>105</v>
      </c>
      <c r="G3" s="20" t="s">
        <v>119</v>
      </c>
      <c r="H3" s="168" t="s">
        <v>323</v>
      </c>
      <c r="I3" s="166" t="s">
        <v>325</v>
      </c>
    </row>
    <row r="4" spans="1:9" ht="22.5">
      <c r="A4" s="5" t="s">
        <v>219</v>
      </c>
      <c r="B4" s="72" t="s">
        <v>220</v>
      </c>
      <c r="C4" s="171" t="s">
        <v>227</v>
      </c>
      <c r="D4" s="5" t="s">
        <v>230</v>
      </c>
      <c r="E4" s="19" t="s">
        <v>90</v>
      </c>
      <c r="F4" s="177" t="s">
        <v>106</v>
      </c>
      <c r="G4" s="177" t="s">
        <v>120</v>
      </c>
      <c r="H4" s="169" t="s">
        <v>324</v>
      </c>
      <c r="I4" s="167" t="s">
        <v>327</v>
      </c>
    </row>
    <row r="5" spans="1:9" ht="22.5">
      <c r="A5" s="166"/>
      <c r="B5" s="72" t="s">
        <v>221</v>
      </c>
      <c r="C5" s="173"/>
      <c r="D5" s="166"/>
      <c r="E5" s="4"/>
      <c r="F5" s="173"/>
      <c r="G5" s="178"/>
      <c r="H5" s="62"/>
      <c r="I5" s="62"/>
    </row>
    <row r="6" spans="1:9">
      <c r="A6" s="172"/>
      <c r="B6" s="72" t="s">
        <v>222</v>
      </c>
      <c r="C6" s="18"/>
      <c r="D6" s="172"/>
      <c r="E6" s="4"/>
      <c r="F6" s="18"/>
      <c r="G6" s="62"/>
      <c r="H6" s="62"/>
      <c r="I6" s="62"/>
    </row>
    <row r="7" spans="1:9" ht="22.5">
      <c r="A7" s="172"/>
      <c r="B7" s="72" t="s">
        <v>223</v>
      </c>
      <c r="C7" s="18"/>
      <c r="D7" s="172"/>
      <c r="E7" s="4"/>
      <c r="F7" s="18"/>
      <c r="G7" s="62"/>
      <c r="H7" s="62"/>
      <c r="I7" s="62"/>
    </row>
    <row r="8" spans="1:9">
      <c r="A8" s="172"/>
      <c r="B8" s="4"/>
      <c r="C8" s="18"/>
      <c r="D8" s="172"/>
      <c r="E8" s="4"/>
      <c r="F8" s="18"/>
      <c r="G8" s="62"/>
      <c r="H8" s="62"/>
      <c r="I8" s="62"/>
    </row>
    <row r="9" spans="1:9">
      <c r="A9" s="172"/>
      <c r="B9" s="4"/>
      <c r="C9" s="18"/>
      <c r="D9" s="172"/>
      <c r="E9" s="4"/>
      <c r="F9" s="18"/>
      <c r="G9" s="62"/>
      <c r="H9" s="62"/>
      <c r="I9" s="62"/>
    </row>
    <row r="10" spans="1:9">
      <c r="A10" s="172"/>
      <c r="B10" s="4"/>
      <c r="C10" s="18"/>
      <c r="D10" s="172"/>
      <c r="E10" s="4"/>
      <c r="F10" s="18"/>
      <c r="G10" s="62"/>
      <c r="H10" s="62"/>
      <c r="I10" s="62"/>
    </row>
    <row r="11" spans="1:9">
      <c r="A11" s="172"/>
      <c r="B11" s="4"/>
      <c r="C11" s="18"/>
      <c r="D11" s="172"/>
      <c r="E11" s="4"/>
      <c r="F11" s="18"/>
      <c r="G11" s="62"/>
      <c r="H11" s="62"/>
      <c r="I11" s="62"/>
    </row>
    <row r="12" spans="1:9">
      <c r="A12" s="172"/>
      <c r="B12" s="5"/>
      <c r="C12" s="18"/>
      <c r="D12" s="172"/>
      <c r="E12" s="5"/>
      <c r="F12" s="18"/>
      <c r="G12" s="62"/>
      <c r="H12" s="62"/>
      <c r="I12" s="62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dc7d05db-9a88-43f7-9979-b3027636d983" ContentTypeId="0x0101" PreviousValue="false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3648e8c-5399-4ce0-994e-2f4ddb1c4614">
      <Value>2</Value>
      <Value>1</Value>
    </TaxCatchAll>
    <EnterpriseDocumentLanguageTaxHTField0 xmlns="33648e8c-5399-4ce0-994e-2f4ddb1c4614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</TermName>
          <TermId xmlns="http://schemas.microsoft.com/office/infopath/2007/PartnerControls">39540796-0396-4e54-afe9-a602f28bbe8f</TermId>
        </TermInfo>
      </Terms>
    </EnterpriseDocumentLanguageTaxHTField0>
    <EnterpriseRecordSeriesCodeTaxHTField0 xmlns="33648e8c-5399-4ce0-994e-2f4ddb1c4614">
      <Terms xmlns="http://schemas.microsoft.com/office/infopath/2007/PartnerControls">
        <TermInfo xmlns="http://schemas.microsoft.com/office/infopath/2007/PartnerControls">
          <TermName xmlns="http://schemas.microsoft.com/office/infopath/2007/PartnerControls">ADM130</TermName>
          <TermId xmlns="http://schemas.microsoft.com/office/infopath/2007/PartnerControls">70dc3311-3e76-421c-abfa-d108df48853c</TermId>
        </TermInfo>
      </Terms>
    </EnterpriseRecordSeriesCodeTaxHTField0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A51BB83EE5466449888BCF22ECCE083" ma:contentTypeVersion="3" ma:contentTypeDescription="新しいドキュメントを作成します。" ma:contentTypeScope="" ma:versionID="f030f2aa1568269d3c502547175092ae">
  <xsd:schema xmlns:xsd="http://www.w3.org/2001/XMLSchema" xmlns:xs="http://www.w3.org/2001/XMLSchema" xmlns:p="http://schemas.microsoft.com/office/2006/metadata/properties" xmlns:ns2="33648e8c-5399-4ce0-994e-2f4ddb1c4614" targetNamespace="http://schemas.microsoft.com/office/2006/metadata/properties" ma:root="true" ma:fieldsID="7cafd35a3f75d0b0bad8f03048c363df" ns2:_="">
    <xsd:import namespace="33648e8c-5399-4ce0-994e-2f4ddb1c4614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2:EnterpriseDocumentLanguageTaxHTField0" minOccurs="0"/>
                <xsd:element ref="ns2:EnterpriseRecordSeriesCodeTaxHTField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648e8c-5399-4ce0-994e-2f4ddb1c4614" elementFormDefault="qualified">
    <xsd:import namespace="http://schemas.microsoft.com/office/2006/documentManagement/types"/>
    <xsd:import namespace="http://schemas.microsoft.com/office/infopath/2007/PartnerControls"/>
    <xsd:element name="TaxCatchAll" ma:index="7" nillable="true" ma:displayName="Taxonomy Catch All Column" ma:hidden="true" ma:list="{921c9bfc-5f35-4ae9-b84c-2bae803e45eb}" ma:internalName="TaxCatchAll" ma:showField="CatchAllData" ma:web="ce760872-baf9-4696-abe9-7b267620db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8" nillable="true" ma:displayName="Taxonomy Catch All Column1" ma:hidden="true" ma:list="{921c9bfc-5f35-4ae9-b84c-2bae803e45eb}" ma:internalName="TaxCatchAllLabel" ma:readOnly="true" ma:showField="CatchAllDataLabel" ma:web="ce760872-baf9-4696-abe9-7b267620db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nterpriseDocumentLanguageTaxHTField0" ma:index="9" ma:taxonomy="true" ma:internalName="EnterpriseDocumentLanguageTaxHTField0" ma:taxonomyFieldName="EnterpriseDocumentLanguage" ma:displayName="Lilly Document Language" ma:readOnly="false" ma:default="2;#eng|39540796-0396-4e54-afe9-a602f28bbe8f" ma:fieldId="{93e5a5e9-0ea5-4512-9a61-30e562d954b4}" ma:sspId="dc7d05db-9a88-43f7-9979-b3027636d983" ma:termSetId="29d92dd9-4caf-4659-961a-1591fcb1f2f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nterpriseRecordSeriesCodeTaxHTField0" ma:index="11" ma:taxonomy="true" ma:internalName="EnterpriseRecordSeriesCodeTaxHTField0" ma:taxonomyFieldName="EnterpriseRecordSeriesCode" ma:displayName="Lilly Record Series Code" ma:readOnly="false" ma:default="1;#ADM130|70dc3311-3e76-421c-abfa-d108df48853c" ma:fieldId="{23eb9118-512f-4e30-ae67-b759512ccd2b}" ma:sspId="dc7d05db-9a88-43f7-9979-b3027636d983" ma:termSetId="596d0819-e4b3-4e25-8f9b-94317537e49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2" ma:displayName="コンテンツ タイプ"/>
        <xsd:element ref="dc:title" minOccurs="0" maxOccurs="1" ma:index="1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26DFD3-4C07-4190-8EC7-C9B0EEE5F355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1C34466F-E3E2-4544-AEC1-AA3D21D483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3757A5-E9A5-4D81-B540-92C30BD07EBC}">
  <ds:schemaRefs>
    <ds:schemaRef ds:uri="http://schemas.microsoft.com/office/2006/metadata/properties"/>
    <ds:schemaRef ds:uri="http://schemas.microsoft.com/office/infopath/2007/PartnerControls"/>
    <ds:schemaRef ds:uri="33648e8c-5399-4ce0-994e-2f4ddb1c4614"/>
  </ds:schemaRefs>
</ds:datastoreItem>
</file>

<file path=customXml/itemProps4.xml><?xml version="1.0" encoding="utf-8"?>
<ds:datastoreItem xmlns:ds="http://schemas.openxmlformats.org/officeDocument/2006/customXml" ds:itemID="{5E9B7A71-2432-423B-9B33-4FC654B7E9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648e8c-5399-4ce0-994e-2f4ddb1c46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更新履歴</vt:lpstr>
      <vt:lpstr>CR_input(OPEN,DevApproval)</vt:lpstr>
      <vt:lpstr>CR_input(Deployment Approval)</vt:lpstr>
      <vt:lpstr>CR_input(Closure Approval)</vt:lpstr>
      <vt:lpstr>master</vt:lpstr>
      <vt:lpstr>master2</vt:lpstr>
    </vt:vector>
  </TitlesOfParts>
  <Company>Eli Lilly and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Mika Yamanaka - Network</dc:creator>
  <cp:lastModifiedBy>Mika Yamanaka - Network</cp:lastModifiedBy>
  <dcterms:created xsi:type="dcterms:W3CDTF">2017-05-16T05:56:51Z</dcterms:created>
  <dcterms:modified xsi:type="dcterms:W3CDTF">2018-06-29T06:02:59Z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0x010100DA51BB83EE5466449888BCF22ECCE083</vt:lpwstr>
  </property>
  <property fmtid="{D5CDD505-2E9C-101B-9397-08002B2CF9AE}" pid="3" name="EnterpriseDocumentLanguage">
    <vt:lpwstr>2;#eng|39540796-0396-4e54-afe9-a602f28bbe8f</vt:lpwstr>
  </property>
  <property fmtid="{D5CDD505-2E9C-101B-9397-08002B2CF9AE}" pid="4" name="EnterpriseRecordSeriesCode">
    <vt:lpwstr>1;#ADM130|70dc3311-3e76-421c-abfa-d108df48853c</vt:lpwstr>
  </property>
</Properties>
</file>