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Project1_guads\data_publish\"/>
    </mc:Choice>
  </mc:AlternateContent>
  <xr:revisionPtr revIDLastSave="0" documentId="13_ncr:1_{44DEFCA3-14D4-4404-B418-F31FCF26B1C7}" xr6:coauthVersionLast="47" xr6:coauthVersionMax="47" xr10:uidLastSave="{00000000-0000-0000-0000-000000000000}"/>
  <bookViews>
    <workbookView xWindow="-108" yWindow="-108" windowWidth="23256" windowHeight="12456" activeTab="1" xr2:uid="{B73FB517-BA57-4F34-AD4C-D1D69EC8A146}"/>
  </bookViews>
  <sheets>
    <sheet name="LC1" sheetId="1" r:id="rId1"/>
    <sheet name="LC2" sheetId="2" r:id="rId2"/>
    <sheet name="LC3" sheetId="3" r:id="rId3"/>
    <sheet name="LC4" sheetId="4" r:id="rId4"/>
    <sheet name="LC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5" l="1"/>
  <c r="N14" i="5"/>
  <c r="M13" i="5"/>
  <c r="N12" i="1"/>
  <c r="F16" i="4" l="1"/>
  <c r="P14" i="5"/>
  <c r="M14" i="5"/>
  <c r="P13" i="5"/>
  <c r="N13" i="5"/>
  <c r="N10" i="4"/>
  <c r="M10" i="4"/>
  <c r="L10" i="4"/>
  <c r="K10" i="4"/>
  <c r="N9" i="4"/>
  <c r="L9" i="4"/>
  <c r="Q12" i="3"/>
  <c r="O12" i="3"/>
  <c r="N12" i="3"/>
  <c r="N11" i="3"/>
  <c r="Q11" i="3"/>
  <c r="O11" i="3"/>
  <c r="N11" i="2"/>
  <c r="O11" i="2"/>
  <c r="P11" i="2"/>
  <c r="O12" i="1"/>
  <c r="M12" i="1"/>
  <c r="O11" i="1"/>
  <c r="M11" i="1"/>
  <c r="N11" i="1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5" i="4"/>
  <c r="F24" i="4"/>
  <c r="F23" i="4"/>
  <c r="F22" i="4"/>
  <c r="F21" i="4"/>
  <c r="F20" i="4"/>
  <c r="F19" i="4"/>
  <c r="F18" i="4"/>
  <c r="F15" i="4"/>
  <c r="F14" i="4"/>
  <c r="F13" i="4"/>
  <c r="F12" i="4"/>
  <c r="F11" i="4"/>
  <c r="F10" i="4"/>
  <c r="F9" i="4"/>
  <c r="F8" i="4"/>
  <c r="F7" i="4"/>
  <c r="F6" i="4"/>
  <c r="F5" i="4"/>
  <c r="F3" i="4"/>
  <c r="F2" i="4"/>
  <c r="F37" i="3" l="1"/>
  <c r="F36" i="3"/>
  <c r="F35" i="3"/>
  <c r="F34" i="3"/>
  <c r="F33" i="3"/>
  <c r="F32" i="3"/>
  <c r="F31" i="3"/>
  <c r="F29" i="3"/>
  <c r="F30" i="3"/>
  <c r="F28" i="3"/>
  <c r="F27" i="3"/>
  <c r="F26" i="3"/>
  <c r="F25" i="3"/>
  <c r="F24" i="3"/>
  <c r="F23" i="3"/>
  <c r="F21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8" i="3"/>
  <c r="F6" i="3" l="1"/>
  <c r="F5" i="3"/>
  <c r="F3" i="3"/>
  <c r="F2" i="3"/>
  <c r="F37" i="1"/>
  <c r="F26" i="2"/>
  <c r="F24" i="2"/>
  <c r="F23" i="2"/>
  <c r="F18" i="2"/>
  <c r="F22" i="2"/>
  <c r="F16" i="2"/>
  <c r="F17" i="2"/>
  <c r="F15" i="2"/>
  <c r="F14" i="2"/>
  <c r="F13" i="2"/>
  <c r="F2" i="2"/>
  <c r="F5" i="1"/>
  <c r="F6" i="1"/>
  <c r="F7" i="1"/>
  <c r="F8" i="1"/>
  <c r="F9" i="1"/>
  <c r="F10" i="1"/>
  <c r="F11" i="1"/>
  <c r="F12" i="1"/>
  <c r="F13" i="1"/>
  <c r="F14" i="1"/>
  <c r="F35" i="1"/>
  <c r="C2" i="1"/>
  <c r="F2" i="1" s="1"/>
  <c r="F23" i="1"/>
  <c r="F24" i="1"/>
  <c r="F21" i="1"/>
  <c r="F16" i="1"/>
  <c r="F20" i="1"/>
  <c r="D4" i="1"/>
  <c r="F4" i="1" s="1"/>
  <c r="C3" i="1"/>
  <c r="D3" i="1"/>
  <c r="B3" i="1"/>
  <c r="F3" i="1" l="1"/>
</calcChain>
</file>

<file path=xl/sharedStrings.xml><?xml version="1.0" encoding="utf-8"?>
<sst xmlns="http://schemas.openxmlformats.org/spreadsheetml/2006/main" count="461" uniqueCount="105">
  <si>
    <t>slope (.)</t>
  </si>
  <si>
    <t>up elevation (m)</t>
  </si>
  <si>
    <t>down elevation (m)</t>
  </si>
  <si>
    <t>distance (m)</t>
  </si>
  <si>
    <t>bedrock type</t>
  </si>
  <si>
    <t>channel section</t>
  </si>
  <si>
    <t>Pt elevation (m)</t>
  </si>
  <si>
    <t>Sample name</t>
  </si>
  <si>
    <t>LC103</t>
  </si>
  <si>
    <t>% carb</t>
  </si>
  <si>
    <t>Lc115</t>
  </si>
  <si>
    <t>LC105</t>
  </si>
  <si>
    <t>LC116</t>
  </si>
  <si>
    <t>LC100</t>
  </si>
  <si>
    <t>bedrock</t>
  </si>
  <si>
    <t>LC106</t>
  </si>
  <si>
    <t>LC107</t>
  </si>
  <si>
    <t>LC1.6</t>
  </si>
  <si>
    <t>LC1.5</t>
  </si>
  <si>
    <t>Bedrock at point</t>
  </si>
  <si>
    <t>LC113</t>
  </si>
  <si>
    <t>LC114</t>
  </si>
  <si>
    <t>LC109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</si>
  <si>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</si>
  <si>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</si>
  <si>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</si>
  <si>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</si>
  <si>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</si>
  <si>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</si>
  <si>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</si>
  <si>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</si>
  <si>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</si>
  <si>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LC201</t>
  </si>
  <si>
    <t>LC203</t>
  </si>
  <si>
    <t>LC204</t>
  </si>
  <si>
    <t>LC205</t>
  </si>
  <si>
    <t>LC206</t>
  </si>
  <si>
    <t>LC207</t>
  </si>
  <si>
    <t>pt bedrock</t>
  </si>
  <si>
    <t>LC208</t>
  </si>
  <si>
    <t>LC2.8</t>
  </si>
  <si>
    <t>LC209</t>
  </si>
  <si>
    <t>LC2.7</t>
  </si>
  <si>
    <t>LC2.5</t>
  </si>
  <si>
    <t>LC110</t>
  </si>
  <si>
    <t>LC2.4</t>
  </si>
  <si>
    <t>LC311</t>
  </si>
  <si>
    <t>%carb</t>
  </si>
  <si>
    <t>LC3.1</t>
  </si>
  <si>
    <t>LC3.2</t>
  </si>
  <si>
    <t>LC3.4</t>
  </si>
  <si>
    <t>LC318</t>
  </si>
  <si>
    <t>LC3.5</t>
  </si>
  <si>
    <t>LC3.6</t>
  </si>
  <si>
    <t>LC310</t>
  </si>
  <si>
    <t>shallow</t>
  </si>
  <si>
    <t>steep</t>
  </si>
  <si>
    <t>LC3.7</t>
  </si>
  <si>
    <t>sediment</t>
  </si>
  <si>
    <t>LC307</t>
  </si>
  <si>
    <t>LC306</t>
  </si>
  <si>
    <t>LC305</t>
  </si>
  <si>
    <t>LC304</t>
  </si>
  <si>
    <t>LC303</t>
  </si>
  <si>
    <t>Dranage area</t>
  </si>
  <si>
    <t>Bedrock</t>
  </si>
  <si>
    <t>SS</t>
  </si>
  <si>
    <t>all:</t>
  </si>
  <si>
    <t>steep:</t>
  </si>
  <si>
    <t>shallow:</t>
  </si>
  <si>
    <t>% of each</t>
  </si>
  <si>
    <t>carb</t>
  </si>
  <si>
    <t>% of each by distance</t>
  </si>
  <si>
    <t>LC405</t>
  </si>
  <si>
    <t>LC7.3</t>
  </si>
  <si>
    <t>LC404</t>
  </si>
  <si>
    <t>LC7.4</t>
  </si>
  <si>
    <t>LC406</t>
  </si>
  <si>
    <t>LC7.5</t>
  </si>
  <si>
    <t>LC407</t>
  </si>
  <si>
    <t>LC7.7</t>
  </si>
  <si>
    <t>LC410</t>
  </si>
  <si>
    <t>LC411</t>
  </si>
  <si>
    <t>LC412</t>
  </si>
  <si>
    <t>LC5.1</t>
  </si>
  <si>
    <t>LC506</t>
  </si>
  <si>
    <t>LC505</t>
  </si>
  <si>
    <t>LC500</t>
  </si>
  <si>
    <t>LC5.3</t>
  </si>
  <si>
    <t>LC5.4 and LC5.5</t>
  </si>
  <si>
    <t>LC509</t>
  </si>
  <si>
    <t>LC5.6</t>
  </si>
  <si>
    <t>LC5.7</t>
  </si>
  <si>
    <t>LC5.8</t>
  </si>
  <si>
    <t>labeled lc506 its really 507</t>
  </si>
  <si>
    <t>LC108</t>
  </si>
  <si>
    <t>LC120</t>
  </si>
  <si>
    <t>69.33 and 84.41</t>
  </si>
  <si>
    <t>LC504</t>
  </si>
  <si>
    <t>carb- LC115</t>
  </si>
  <si>
    <t xml:space="preserve">aqw' </t>
  </si>
  <si>
    <t>ss</t>
  </si>
  <si>
    <t>sedimentiment</t>
  </si>
  <si>
    <t>undefined bedrock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</si>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</sst>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032A-73E7-491D-9AFD-ED2A4DAE586F}">
  <dimension ref="A1:O37"/>
  <sheetViews>
    <sheetView zoomScale="91" zoomScaleNormal="69" workbookViewId="0">
      <pane xSplit="1" topLeftCell="B1" activePane="topRight" state="frozen"/>
      <selection pane="topRight" activeCell="L12" sqref="L12"/>
    </sheetView>
  </sheetViews>
  <sheetFormatPr defaultRowHeight="14.4" x14ac:dyDescent="0.3"/>
  <cols>
    <col min="1" max="1" width="17.109375" bestFit="1" customWidth="1"/>
    <col min="2" max="2" width="22.5546875" bestFit="1" customWidth="1"/>
    <col min="3" max="3" width="14.5546875" bestFit="1" customWidth="1"/>
    <col min="4" max="4" width="17.44140625" bestFit="1" customWidth="1"/>
    <col min="5" max="5" width="11.109375" bestFit="1" customWidth="1"/>
    <col min="6" max="6" width="13.77734375" customWidth="1"/>
    <col min="7" max="7" width="11.77734375" bestFit="1" customWidth="1"/>
    <col min="8" max="8" width="14.5546875" bestFit="1" customWidth="1"/>
    <col min="9" max="9" width="13.77734375" bestFit="1" customWidth="1"/>
    <col min="10" max="10" width="12" bestFit="1" customWidth="1"/>
  </cols>
  <sheetData>
    <row r="1" spans="1:15" x14ac:dyDescent="0.3">
      <c r="A1" t="s">
        <v>7</v>
      </c>
      <c r="B1" t="s">
        <v>6</v>
      </c>
      <c r="C1" t="s">
        <v>1</v>
      </c>
      <c r="D1" t="s">
        <v>2</v>
      </c>
      <c r="E1" t="s">
        <v>3</v>
      </c>
      <c r="F1" t="s">
        <v>0</v>
      </c>
      <c r="G1" t="s">
        <v>9</v>
      </c>
      <c r="H1" t="s">
        <v>4</v>
      </c>
      <c r="I1" t="s">
        <v>5</v>
      </c>
    </row>
    <row r="2" spans="1:15" x14ac:dyDescent="0.3">
      <c r="A2" s="2" t="s">
        <v>31</v>
      </c>
      <c r="B2" s="2">
        <v>1530.04</v>
      </c>
      <c r="C2">
        <f>1530.88</f>
        <v>1530.88</v>
      </c>
      <c r="D2">
        <v>1515.7550000000001</v>
      </c>
      <c r="E2">
        <v>158.47999999999999</v>
      </c>
      <c r="F2">
        <f>(C2-D2)/E2</f>
        <v>9.543791014639072E-2</v>
      </c>
      <c r="G2" s="4">
        <v>58.107213765718235</v>
      </c>
      <c r="H2" t="s">
        <v>58</v>
      </c>
      <c r="I2" t="s">
        <v>56</v>
      </c>
    </row>
    <row r="3" spans="1:15" x14ac:dyDescent="0.3">
      <c r="A3" s="2" t="s">
        <v>8</v>
      </c>
      <c r="B3" s="2">
        <f>1532.96</f>
        <v>1532.96</v>
      </c>
      <c r="C3">
        <f>1532.96</f>
        <v>1532.96</v>
      </c>
      <c r="D3">
        <f>1530.88</f>
        <v>1530.88</v>
      </c>
      <c r="E3">
        <v>8.1300000000000008</v>
      </c>
      <c r="F3">
        <f>(C3-D3)/E3</f>
        <v>0.25584255842557529</v>
      </c>
      <c r="G3" t="s">
        <v>99</v>
      </c>
      <c r="H3" t="s">
        <v>14</v>
      </c>
      <c r="I3" t="s">
        <v>56</v>
      </c>
    </row>
    <row r="4" spans="1:15" x14ac:dyDescent="0.3">
      <c r="A4" s="2" t="s">
        <v>10</v>
      </c>
      <c r="B4" s="2">
        <v>1532.42</v>
      </c>
      <c r="C4">
        <v>1534.94</v>
      </c>
      <c r="D4">
        <f>1532.96</f>
        <v>1532.96</v>
      </c>
      <c r="E4">
        <v>114.43</v>
      </c>
      <c r="F4">
        <f t="shared" ref="F4:F14" si="0">(C4-D4)/E4</f>
        <v>1.7303154767106685E-2</v>
      </c>
      <c r="G4">
        <v>82.681940700808539</v>
      </c>
      <c r="H4" t="s">
        <v>58</v>
      </c>
      <c r="I4" t="s">
        <v>56</v>
      </c>
    </row>
    <row r="5" spans="1:15" x14ac:dyDescent="0.3">
      <c r="A5" s="2" t="s">
        <v>11</v>
      </c>
      <c r="B5" s="2">
        <v>1535.79</v>
      </c>
      <c r="C5">
        <v>1535.8</v>
      </c>
      <c r="D5">
        <v>1534.94</v>
      </c>
      <c r="E5">
        <v>21.81</v>
      </c>
      <c r="F5">
        <f t="shared" si="0"/>
        <v>3.9431453461710224E-2</v>
      </c>
      <c r="G5">
        <v>24.717691342534941</v>
      </c>
      <c r="H5" t="s">
        <v>14</v>
      </c>
      <c r="I5" t="s">
        <v>56</v>
      </c>
    </row>
    <row r="6" spans="1:15" x14ac:dyDescent="0.3">
      <c r="A6" s="2" t="s">
        <v>12</v>
      </c>
      <c r="B6" s="2">
        <v>1537.22</v>
      </c>
      <c r="C6">
        <v>1537.3</v>
      </c>
      <c r="D6">
        <v>1535.8</v>
      </c>
      <c r="E6">
        <v>8.9700000000000006</v>
      </c>
      <c r="F6">
        <f t="shared" si="0"/>
        <v>0.16722408026755853</v>
      </c>
      <c r="G6">
        <v>32.621440536013566</v>
      </c>
      <c r="H6" t="s">
        <v>14</v>
      </c>
      <c r="I6" t="s">
        <v>56</v>
      </c>
    </row>
    <row r="7" spans="1:15" x14ac:dyDescent="0.3">
      <c r="A7" s="2"/>
      <c r="B7" s="2"/>
      <c r="C7">
        <v>1537.15</v>
      </c>
      <c r="D7">
        <v>1537.3</v>
      </c>
      <c r="E7">
        <v>5.0190000000000001</v>
      </c>
      <c r="F7">
        <f t="shared" si="0"/>
        <v>-2.9886431560044543E-2</v>
      </c>
      <c r="H7" t="s">
        <v>58</v>
      </c>
      <c r="I7" t="s">
        <v>56</v>
      </c>
    </row>
    <row r="8" spans="1:15" x14ac:dyDescent="0.3">
      <c r="A8" s="2" t="s">
        <v>13</v>
      </c>
      <c r="B8" s="2"/>
      <c r="C8">
        <v>1540.87</v>
      </c>
      <c r="D8">
        <v>1537.15</v>
      </c>
      <c r="E8">
        <v>39.57</v>
      </c>
      <c r="F8">
        <f t="shared" si="0"/>
        <v>9.4010614101587064E-2</v>
      </c>
      <c r="G8">
        <v>95.797280593325212</v>
      </c>
      <c r="H8" t="s">
        <v>14</v>
      </c>
      <c r="I8" t="s">
        <v>56</v>
      </c>
      <c r="M8" t="s">
        <v>72</v>
      </c>
    </row>
    <row r="9" spans="1:15" x14ac:dyDescent="0.3">
      <c r="A9" s="2"/>
      <c r="B9" s="2"/>
      <c r="C9">
        <v>1543.28</v>
      </c>
      <c r="D9">
        <v>1540.87</v>
      </c>
      <c r="E9">
        <v>11.4</v>
      </c>
      <c r="F9">
        <f t="shared" si="0"/>
        <v>0.211403508771937</v>
      </c>
      <c r="H9" t="s">
        <v>58</v>
      </c>
      <c r="I9" t="s">
        <v>56</v>
      </c>
      <c r="M9" t="s">
        <v>65</v>
      </c>
      <c r="N9" t="s">
        <v>66</v>
      </c>
      <c r="O9" t="s">
        <v>71</v>
      </c>
    </row>
    <row r="10" spans="1:15" x14ac:dyDescent="0.3">
      <c r="A10" s="2" t="s">
        <v>35</v>
      </c>
      <c r="B10" s="2">
        <v>1543.55</v>
      </c>
      <c r="C10">
        <v>1544.36</v>
      </c>
      <c r="D10">
        <v>1543.28</v>
      </c>
      <c r="E10">
        <v>6.82</v>
      </c>
      <c r="F10">
        <f t="shared" si="0"/>
        <v>0.15835777126098638</v>
      </c>
      <c r="G10">
        <v>98.84057971014434</v>
      </c>
      <c r="H10" t="s">
        <v>14</v>
      </c>
      <c r="I10" t="s">
        <v>56</v>
      </c>
      <c r="L10" t="s">
        <v>67</v>
      </c>
    </row>
    <row r="11" spans="1:15" x14ac:dyDescent="0.3">
      <c r="A11" s="2"/>
      <c r="B11" s="2"/>
      <c r="C11">
        <v>1544.48</v>
      </c>
      <c r="D11">
        <v>1544.36</v>
      </c>
      <c r="E11">
        <v>1.1499999999999999</v>
      </c>
      <c r="F11">
        <f t="shared" si="0"/>
        <v>0.10434782608705934</v>
      </c>
      <c r="H11" t="s">
        <v>58</v>
      </c>
      <c r="I11" t="s">
        <v>56</v>
      </c>
      <c r="L11" t="s">
        <v>68</v>
      </c>
      <c r="M11">
        <f>(SUM(E3,E5,E6,E8,E10,E12)/SUM(E2:E12))</f>
        <v>0.25950917586717615</v>
      </c>
      <c r="N11">
        <f>(E6+E5)/SUM(E2:E12)</f>
        <v>7.8464562212099062E-2</v>
      </c>
      <c r="O11">
        <f>(SUM(E3,E8,E10,E12)/SUM(E2:E12))</f>
        <v>0.18104461365507718</v>
      </c>
    </row>
    <row r="12" spans="1:15" x14ac:dyDescent="0.3">
      <c r="A12" s="2" t="s">
        <v>15</v>
      </c>
      <c r="B12" s="2">
        <v>1546.03</v>
      </c>
      <c r="C12">
        <v>1545.8</v>
      </c>
      <c r="D12">
        <v>1544.48</v>
      </c>
      <c r="E12">
        <v>16.5</v>
      </c>
      <c r="F12">
        <f t="shared" si="0"/>
        <v>7.9999999999996144E-2</v>
      </c>
      <c r="G12">
        <v>93.618677042800996</v>
      </c>
      <c r="H12" t="s">
        <v>14</v>
      </c>
      <c r="I12" t="s">
        <v>56</v>
      </c>
      <c r="L12" t="s">
        <v>69</v>
      </c>
      <c r="M12">
        <f>(SUM(E14,E21,E24)/SUM(E13:E37))</f>
        <v>5.8223070726243421E-2</v>
      </c>
      <c r="N12">
        <f>(SUM(E14,E21)/SUM(E13:E37))</f>
        <v>4.3722480329298034E-2</v>
      </c>
      <c r="O12">
        <f>(SUM(E24)/SUM(E13:E37))</f>
        <v>1.4500590396945387E-2</v>
      </c>
    </row>
    <row r="13" spans="1:15" x14ac:dyDescent="0.3">
      <c r="A13" s="2"/>
      <c r="B13" s="2"/>
      <c r="C13">
        <v>1552.66</v>
      </c>
      <c r="D13">
        <v>1545.8</v>
      </c>
      <c r="E13">
        <v>68.19</v>
      </c>
      <c r="F13">
        <f t="shared" si="0"/>
        <v>0.10060126118199336</v>
      </c>
      <c r="H13" t="s">
        <v>58</v>
      </c>
      <c r="I13" t="s">
        <v>55</v>
      </c>
    </row>
    <row r="14" spans="1:15" x14ac:dyDescent="0.3">
      <c r="A14" s="2" t="s">
        <v>16</v>
      </c>
      <c r="B14" s="2">
        <v>1555.94</v>
      </c>
      <c r="C14">
        <v>1555.75</v>
      </c>
      <c r="D14">
        <v>1552.66</v>
      </c>
      <c r="E14">
        <v>32.32</v>
      </c>
      <c r="F14">
        <f t="shared" si="0"/>
        <v>9.5606435643561818E-2</v>
      </c>
      <c r="G14">
        <v>35.842450765864498</v>
      </c>
      <c r="H14" t="s">
        <v>14</v>
      </c>
      <c r="I14" t="s">
        <v>55</v>
      </c>
    </row>
    <row r="15" spans="1:15" x14ac:dyDescent="0.3">
      <c r="A15" s="2" t="s">
        <v>30</v>
      </c>
      <c r="B15" s="2">
        <v>1556.8</v>
      </c>
      <c r="G15">
        <v>87.127158555729878</v>
      </c>
      <c r="H15" t="s">
        <v>58</v>
      </c>
      <c r="I15" t="s">
        <v>55</v>
      </c>
    </row>
    <row r="16" spans="1:15" x14ac:dyDescent="0.3">
      <c r="A16" s="2" t="s">
        <v>95</v>
      </c>
      <c r="B16" s="2">
        <v>1578.32</v>
      </c>
      <c r="C16">
        <v>1585.72</v>
      </c>
      <c r="D16">
        <v>1555.75</v>
      </c>
      <c r="E16">
        <v>130.12</v>
      </c>
      <c r="F16">
        <f t="shared" ref="F16" si="1">(C16-D16)/E16</f>
        <v>0.23032585305871522</v>
      </c>
      <c r="G16">
        <v>79.38</v>
      </c>
      <c r="H16" t="s">
        <v>58</v>
      </c>
      <c r="I16" t="s">
        <v>55</v>
      </c>
    </row>
    <row r="17" spans="1:9" x14ac:dyDescent="0.3">
      <c r="A17" s="2" t="s">
        <v>34</v>
      </c>
      <c r="B17" s="2">
        <v>1578.69</v>
      </c>
      <c r="G17">
        <v>36.29</v>
      </c>
      <c r="I17" t="s">
        <v>55</v>
      </c>
    </row>
    <row r="18" spans="1:9" x14ac:dyDescent="0.3">
      <c r="A18" s="2" t="s">
        <v>29</v>
      </c>
      <c r="B18" s="2">
        <v>1568.53</v>
      </c>
      <c r="G18">
        <v>15.331010452962179</v>
      </c>
      <c r="H18" t="s">
        <v>58</v>
      </c>
      <c r="I18" t="s">
        <v>55</v>
      </c>
    </row>
    <row r="19" spans="1:9" x14ac:dyDescent="0.3">
      <c r="A19" s="2" t="s">
        <v>28</v>
      </c>
      <c r="B19" s="2">
        <v>1573.27</v>
      </c>
      <c r="G19">
        <v>13.073005093378331</v>
      </c>
      <c r="H19" t="s">
        <v>58</v>
      </c>
      <c r="I19" t="s">
        <v>55</v>
      </c>
    </row>
    <row r="20" spans="1:9" x14ac:dyDescent="0.3">
      <c r="A20" s="2"/>
      <c r="B20" s="2"/>
      <c r="C20">
        <v>1592.52</v>
      </c>
      <c r="D20">
        <v>1585.72</v>
      </c>
      <c r="E20">
        <v>47.02</v>
      </c>
      <c r="F20">
        <f>(C20-D20)/E20</f>
        <v>0.14461931093151753</v>
      </c>
      <c r="H20" t="s">
        <v>58</v>
      </c>
      <c r="I20" t="s">
        <v>55</v>
      </c>
    </row>
    <row r="21" spans="1:9" x14ac:dyDescent="0.3">
      <c r="A21" s="2" t="s">
        <v>96</v>
      </c>
      <c r="B21" s="2">
        <v>1595.47</v>
      </c>
      <c r="C21">
        <v>1593.8</v>
      </c>
      <c r="D21">
        <v>1592.52</v>
      </c>
      <c r="E21">
        <v>7.3</v>
      </c>
      <c r="F21">
        <f>(C21-D21)/E21</f>
        <v>0.17534246575342091</v>
      </c>
      <c r="G21">
        <v>49.495327102803991</v>
      </c>
      <c r="H21" t="s">
        <v>14</v>
      </c>
      <c r="I21" t="s">
        <v>55</v>
      </c>
    </row>
    <row r="22" spans="1:9" x14ac:dyDescent="0.3">
      <c r="A22" s="2"/>
      <c r="B22" s="2"/>
      <c r="H22" t="s">
        <v>14</v>
      </c>
      <c r="I22" t="s">
        <v>55</v>
      </c>
    </row>
    <row r="23" spans="1:9" x14ac:dyDescent="0.3">
      <c r="A23" s="2" t="s">
        <v>33</v>
      </c>
      <c r="B23" s="2">
        <v>1593.51</v>
      </c>
      <c r="C23">
        <v>1596.98</v>
      </c>
      <c r="D23">
        <v>1593.8</v>
      </c>
      <c r="E23">
        <v>9.89</v>
      </c>
      <c r="F23">
        <f>(C23-D23)/E23</f>
        <v>0.32153690596562828</v>
      </c>
      <c r="G23">
        <v>96.298984034832941</v>
      </c>
      <c r="H23" t="s">
        <v>58</v>
      </c>
      <c r="I23" t="s">
        <v>55</v>
      </c>
    </row>
    <row r="24" spans="1:9" x14ac:dyDescent="0.3">
      <c r="A24" s="2" t="s">
        <v>17</v>
      </c>
      <c r="B24" s="2">
        <v>1595.6</v>
      </c>
      <c r="C24">
        <v>1597.46</v>
      </c>
      <c r="D24">
        <v>1596.98</v>
      </c>
      <c r="E24">
        <v>13.14</v>
      </c>
      <c r="F24">
        <f>(C24-D24)/E24</f>
        <v>3.6529680365298189E-2</v>
      </c>
      <c r="G24" s="3">
        <v>0.76694251845224759</v>
      </c>
      <c r="H24" t="s">
        <v>14</v>
      </c>
      <c r="I24" t="s">
        <v>55</v>
      </c>
    </row>
    <row r="25" spans="1:9" x14ac:dyDescent="0.3">
      <c r="A25" s="2" t="s">
        <v>18</v>
      </c>
      <c r="B25" s="2">
        <v>1596.14</v>
      </c>
      <c r="G25" s="3">
        <v>0.98752955453727465</v>
      </c>
      <c r="H25" t="s">
        <v>19</v>
      </c>
      <c r="I25" t="s">
        <v>55</v>
      </c>
    </row>
    <row r="26" spans="1:9" x14ac:dyDescent="0.3">
      <c r="A26" s="2" t="s">
        <v>27</v>
      </c>
      <c r="B26" s="2">
        <v>1602.01</v>
      </c>
      <c r="G26">
        <v>76.700680272108798</v>
      </c>
      <c r="H26" t="s">
        <v>58</v>
      </c>
      <c r="I26" t="s">
        <v>55</v>
      </c>
    </row>
    <row r="27" spans="1:9" x14ac:dyDescent="0.3">
      <c r="A27" s="2" t="s">
        <v>26</v>
      </c>
      <c r="B27" s="2">
        <v>1616.15</v>
      </c>
      <c r="G27">
        <v>89.662921348316189</v>
      </c>
      <c r="H27" t="s">
        <v>58</v>
      </c>
      <c r="I27" t="s">
        <v>55</v>
      </c>
    </row>
    <row r="28" spans="1:9" x14ac:dyDescent="0.3">
      <c r="A28" s="2"/>
      <c r="B28" s="2">
        <v>1626.65</v>
      </c>
      <c r="H28" t="s">
        <v>58</v>
      </c>
      <c r="I28" t="s">
        <v>55</v>
      </c>
    </row>
    <row r="29" spans="1:9" x14ac:dyDescent="0.3">
      <c r="A29" s="2" t="s">
        <v>25</v>
      </c>
      <c r="B29" s="2">
        <v>1640.12</v>
      </c>
      <c r="G29">
        <v>56.354166666667027</v>
      </c>
      <c r="H29" t="s">
        <v>58</v>
      </c>
      <c r="I29" t="s">
        <v>55</v>
      </c>
    </row>
    <row r="30" spans="1:9" x14ac:dyDescent="0.3">
      <c r="A30" s="2" t="s">
        <v>21</v>
      </c>
      <c r="B30" s="2">
        <v>1641.24</v>
      </c>
      <c r="G30">
        <v>94.415917843388755</v>
      </c>
      <c r="H30" t="s">
        <v>58</v>
      </c>
      <c r="I30" t="s">
        <v>55</v>
      </c>
    </row>
    <row r="31" spans="1:9" x14ac:dyDescent="0.3">
      <c r="A31" s="2" t="s">
        <v>32</v>
      </c>
      <c r="B31" s="2">
        <v>1644.87</v>
      </c>
      <c r="G31">
        <v>96.574494428394615</v>
      </c>
      <c r="H31" t="s">
        <v>58</v>
      </c>
      <c r="I31" t="s">
        <v>55</v>
      </c>
    </row>
    <row r="32" spans="1:9" x14ac:dyDescent="0.3">
      <c r="A32" s="2" t="s">
        <v>22</v>
      </c>
      <c r="B32" s="2">
        <v>1646.36</v>
      </c>
      <c r="G32">
        <v>61.4484503478809</v>
      </c>
      <c r="H32" t="s">
        <v>58</v>
      </c>
      <c r="I32" t="s">
        <v>55</v>
      </c>
    </row>
    <row r="33" spans="1:9" x14ac:dyDescent="0.3">
      <c r="A33" s="2" t="s">
        <v>24</v>
      </c>
      <c r="B33" s="2">
        <v>1648.23</v>
      </c>
      <c r="G33">
        <v>97.120418848167716</v>
      </c>
      <c r="H33" t="s">
        <v>58</v>
      </c>
      <c r="I33" t="s">
        <v>55</v>
      </c>
    </row>
    <row r="34" spans="1:9" x14ac:dyDescent="0.3">
      <c r="A34" s="2" t="s">
        <v>20</v>
      </c>
      <c r="B34" s="2">
        <v>1651.75</v>
      </c>
      <c r="G34">
        <v>98.126064735945022</v>
      </c>
      <c r="H34" t="s">
        <v>58</v>
      </c>
      <c r="I34" t="s">
        <v>55</v>
      </c>
    </row>
    <row r="35" spans="1:9" x14ac:dyDescent="0.3">
      <c r="A35" s="2"/>
      <c r="B35" s="2">
        <v>1654.11</v>
      </c>
      <c r="C35">
        <v>1655.61</v>
      </c>
      <c r="D35">
        <v>1597.46</v>
      </c>
      <c r="E35">
        <v>505.28</v>
      </c>
      <c r="F35">
        <f>(C35-D35)/E35</f>
        <v>0.11508470550981607</v>
      </c>
      <c r="H35" t="s">
        <v>58</v>
      </c>
      <c r="I35" t="s">
        <v>55</v>
      </c>
    </row>
    <row r="36" spans="1:9" x14ac:dyDescent="0.3">
      <c r="A36" s="2" t="s">
        <v>23</v>
      </c>
      <c r="B36" s="2">
        <v>1663.12</v>
      </c>
      <c r="G36">
        <v>81.656050955415054</v>
      </c>
      <c r="H36" t="s">
        <v>58</v>
      </c>
      <c r="I36" t="s">
        <v>55</v>
      </c>
    </row>
    <row r="37" spans="1:9" x14ac:dyDescent="0.3">
      <c r="A37" s="2" t="s">
        <v>44</v>
      </c>
      <c r="B37" s="2">
        <v>1668.55</v>
      </c>
      <c r="C37">
        <v>1668.55</v>
      </c>
      <c r="D37">
        <v>1655.61</v>
      </c>
      <c r="E37">
        <v>92.91</v>
      </c>
      <c r="F37">
        <f>(C37-D37)/E37</f>
        <v>0.13927456678506139</v>
      </c>
      <c r="G37">
        <v>98.084291187739652</v>
      </c>
      <c r="H37" t="s">
        <v>58</v>
      </c>
      <c r="I37" t="s">
        <v>55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6E5D-706B-4DBC-AE99-BA496E2C3518}">
  <dimension ref="A1:P26"/>
  <sheetViews>
    <sheetView tabSelected="1" zoomScale="94" workbookViewId="0">
      <pane xSplit="1" topLeftCell="B1" activePane="topRight" state="frozen"/>
      <selection pane="topRight" activeCell="J24" sqref="J24"/>
    </sheetView>
  </sheetViews>
  <sheetFormatPr defaultRowHeight="14.4" x14ac:dyDescent="0.3"/>
  <cols>
    <col min="1" max="1" width="12.109375" style="2" bestFit="1" customWidth="1"/>
    <col min="2" max="2" width="14" style="2" bestFit="1" customWidth="1"/>
    <col min="3" max="3" width="14.5546875" bestFit="1" customWidth="1"/>
    <col min="4" max="4" width="17.21875" bestFit="1" customWidth="1"/>
    <col min="5" max="5" width="11.109375" bestFit="1" customWidth="1"/>
    <col min="7" max="7" width="11.6640625" bestFit="1" customWidth="1"/>
    <col min="9" max="9" width="13.77734375" bestFit="1" customWidth="1"/>
  </cols>
  <sheetData>
    <row r="1" spans="1:16" x14ac:dyDescent="0.3">
      <c r="A1" s="2" t="s">
        <v>7</v>
      </c>
      <c r="B1" s="2" t="s">
        <v>6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47</v>
      </c>
      <c r="I1" t="s">
        <v>5</v>
      </c>
    </row>
    <row r="2" spans="1:16" x14ac:dyDescent="0.3">
      <c r="C2">
        <v>1597.19</v>
      </c>
      <c r="D2">
        <v>1539.17</v>
      </c>
      <c r="E2">
        <v>334.9</v>
      </c>
      <c r="F2">
        <f>(C2-D2)/E2</f>
        <v>0.17324574499850698</v>
      </c>
      <c r="G2" t="s">
        <v>58</v>
      </c>
      <c r="I2" t="s">
        <v>56</v>
      </c>
    </row>
    <row r="3" spans="1:16" x14ac:dyDescent="0.3">
      <c r="A3" s="2" t="s">
        <v>31</v>
      </c>
      <c r="B3" s="2">
        <v>1530.04</v>
      </c>
      <c r="G3" t="s">
        <v>58</v>
      </c>
      <c r="H3">
        <v>58.107213765718235</v>
      </c>
      <c r="I3" t="s">
        <v>56</v>
      </c>
    </row>
    <row r="4" spans="1:16" x14ac:dyDescent="0.3">
      <c r="A4" s="2" t="s">
        <v>35</v>
      </c>
      <c r="B4" s="2">
        <v>1543.55</v>
      </c>
      <c r="G4" t="s">
        <v>58</v>
      </c>
      <c r="H4" s="4">
        <v>98.84057971014434</v>
      </c>
      <c r="I4" t="s">
        <v>56</v>
      </c>
    </row>
    <row r="5" spans="1:16" x14ac:dyDescent="0.3">
      <c r="A5" s="2" t="s">
        <v>30</v>
      </c>
      <c r="B5" s="2">
        <v>1556.8</v>
      </c>
      <c r="G5" t="s">
        <v>58</v>
      </c>
      <c r="H5">
        <v>87.127158555729878</v>
      </c>
      <c r="I5" t="s">
        <v>55</v>
      </c>
    </row>
    <row r="6" spans="1:16" x14ac:dyDescent="0.3">
      <c r="A6" s="2" t="s">
        <v>36</v>
      </c>
      <c r="B6" s="2">
        <v>1566.85</v>
      </c>
      <c r="G6" t="s">
        <v>38</v>
      </c>
      <c r="H6">
        <v>97.206349206349401</v>
      </c>
      <c r="I6" t="s">
        <v>55</v>
      </c>
    </row>
    <row r="7" spans="1:16" x14ac:dyDescent="0.3">
      <c r="A7" s="2" t="s">
        <v>37</v>
      </c>
      <c r="B7" s="2">
        <v>1573.27</v>
      </c>
      <c r="G7" t="s">
        <v>38</v>
      </c>
      <c r="H7">
        <v>22.003929273084832</v>
      </c>
      <c r="I7" t="s">
        <v>55</v>
      </c>
    </row>
    <row r="8" spans="1:16" x14ac:dyDescent="0.3">
      <c r="A8" s="2" t="s">
        <v>39</v>
      </c>
      <c r="B8" s="2">
        <v>1580.61</v>
      </c>
      <c r="G8" t="s">
        <v>38</v>
      </c>
      <c r="H8">
        <v>65.359477124182604</v>
      </c>
      <c r="I8" t="s">
        <v>55</v>
      </c>
      <c r="N8" t="s">
        <v>70</v>
      </c>
    </row>
    <row r="9" spans="1:16" x14ac:dyDescent="0.3">
      <c r="A9" s="2" t="s">
        <v>29</v>
      </c>
      <c r="B9" s="2">
        <v>1568.53</v>
      </c>
      <c r="G9" t="s">
        <v>58</v>
      </c>
      <c r="H9">
        <v>15.331010452962179</v>
      </c>
      <c r="I9" t="s">
        <v>55</v>
      </c>
      <c r="N9" t="s">
        <v>65</v>
      </c>
      <c r="O9" t="s">
        <v>66</v>
      </c>
      <c r="P9" t="s">
        <v>71</v>
      </c>
    </row>
    <row r="10" spans="1:16" x14ac:dyDescent="0.3">
      <c r="A10" s="2" t="s">
        <v>28</v>
      </c>
      <c r="B10" s="2">
        <v>1573.27</v>
      </c>
      <c r="G10" t="s">
        <v>58</v>
      </c>
      <c r="H10">
        <v>13.073005093378331</v>
      </c>
      <c r="I10" t="s">
        <v>55</v>
      </c>
      <c r="M10" t="s">
        <v>67</v>
      </c>
    </row>
    <row r="11" spans="1:16" x14ac:dyDescent="0.3">
      <c r="A11" s="2" t="s">
        <v>100</v>
      </c>
      <c r="B11" s="2">
        <v>1578.69</v>
      </c>
      <c r="G11" t="s">
        <v>58</v>
      </c>
      <c r="H11">
        <v>36.289281102022883</v>
      </c>
      <c r="I11" t="s">
        <v>55</v>
      </c>
      <c r="M11" t="s">
        <v>68</v>
      </c>
      <c r="N11">
        <f>(SUM(E13,E15,E17,E22,E24)/(SUM(E12:E26)))</f>
        <v>9.8186524643329984E-2</v>
      </c>
      <c r="O11">
        <f>(SUM(E17)/(SUM(E12:E26)))</f>
        <v>1.0860024695398618E-2</v>
      </c>
      <c r="P11">
        <f>(SUM(E15,E23,E24)/(SUM(E12:E26)))</f>
        <v>7.4792841309748698E-2</v>
      </c>
    </row>
    <row r="12" spans="1:16" x14ac:dyDescent="0.3">
      <c r="A12" s="2" t="s">
        <v>33</v>
      </c>
      <c r="B12" s="2">
        <v>1593.51</v>
      </c>
      <c r="E12">
        <v>47</v>
      </c>
      <c r="G12" t="s">
        <v>58</v>
      </c>
      <c r="H12">
        <v>96.298984034832941</v>
      </c>
      <c r="I12" t="s">
        <v>55</v>
      </c>
      <c r="M12" t="s">
        <v>69</v>
      </c>
    </row>
    <row r="13" spans="1:16" x14ac:dyDescent="0.3">
      <c r="C13">
        <v>1598.87</v>
      </c>
      <c r="D13">
        <v>1597.19</v>
      </c>
      <c r="E13">
        <v>7.56</v>
      </c>
      <c r="F13">
        <f t="shared" ref="F13:F18" si="0">(C13-D13)/E13</f>
        <v>0.22222222222220059</v>
      </c>
      <c r="G13" t="s">
        <v>14</v>
      </c>
      <c r="I13" t="s">
        <v>55</v>
      </c>
    </row>
    <row r="14" spans="1:16" x14ac:dyDescent="0.3">
      <c r="A14" s="2" t="s">
        <v>27</v>
      </c>
      <c r="B14" s="2">
        <v>1602.01</v>
      </c>
      <c r="C14">
        <v>1603.51</v>
      </c>
      <c r="D14">
        <v>1598.87</v>
      </c>
      <c r="E14">
        <v>18.95</v>
      </c>
      <c r="F14">
        <f t="shared" si="0"/>
        <v>0.24485488126649604</v>
      </c>
      <c r="G14" t="s">
        <v>58</v>
      </c>
      <c r="H14">
        <v>76.700680272108798</v>
      </c>
      <c r="I14" t="s">
        <v>55</v>
      </c>
    </row>
    <row r="15" spans="1:16" x14ac:dyDescent="0.3">
      <c r="A15" s="2" t="s">
        <v>40</v>
      </c>
      <c r="B15" s="2">
        <v>1607.06</v>
      </c>
      <c r="C15">
        <v>1610.57</v>
      </c>
      <c r="D15">
        <v>1603.51</v>
      </c>
      <c r="E15">
        <v>27.33</v>
      </c>
      <c r="F15">
        <f t="shared" si="0"/>
        <v>0.25832418587632439</v>
      </c>
      <c r="G15" t="s">
        <v>14</v>
      </c>
      <c r="H15">
        <v>94.52852153667007</v>
      </c>
      <c r="I15" t="s">
        <v>55</v>
      </c>
    </row>
    <row r="16" spans="1:16" x14ac:dyDescent="0.3">
      <c r="B16" s="2">
        <v>1626.65</v>
      </c>
      <c r="C16">
        <v>1626.23</v>
      </c>
      <c r="D16">
        <v>1610.57</v>
      </c>
      <c r="E16">
        <v>100.322</v>
      </c>
      <c r="F16">
        <f t="shared" si="0"/>
        <v>0.15609736647993541</v>
      </c>
      <c r="G16" t="s">
        <v>58</v>
      </c>
      <c r="I16" t="s">
        <v>55</v>
      </c>
    </row>
    <row r="17" spans="1:9" x14ac:dyDescent="0.3">
      <c r="A17" s="2" t="s">
        <v>41</v>
      </c>
      <c r="B17" s="2">
        <v>1629.27</v>
      </c>
      <c r="C17">
        <v>1627.45</v>
      </c>
      <c r="D17">
        <v>1626.23</v>
      </c>
      <c r="E17">
        <v>5.84</v>
      </c>
      <c r="F17">
        <f t="shared" si="0"/>
        <v>0.20890410958904576</v>
      </c>
      <c r="G17" t="s">
        <v>14</v>
      </c>
      <c r="H17">
        <v>37.904269081500395</v>
      </c>
      <c r="I17" t="s">
        <v>55</v>
      </c>
    </row>
    <row r="18" spans="1:9" x14ac:dyDescent="0.3">
      <c r="A18" s="2" t="s">
        <v>25</v>
      </c>
      <c r="B18" s="2">
        <v>1640.12</v>
      </c>
      <c r="C18">
        <v>1646.46</v>
      </c>
      <c r="D18">
        <v>1627.45</v>
      </c>
      <c r="E18">
        <v>97.4</v>
      </c>
      <c r="F18">
        <f t="shared" si="0"/>
        <v>0.19517453798767956</v>
      </c>
      <c r="G18" t="s">
        <v>58</v>
      </c>
      <c r="I18" t="s">
        <v>55</v>
      </c>
    </row>
    <row r="19" spans="1:9" x14ac:dyDescent="0.3">
      <c r="B19" s="2">
        <v>1643.61</v>
      </c>
      <c r="G19" t="s">
        <v>38</v>
      </c>
      <c r="I19" t="s">
        <v>55</v>
      </c>
    </row>
    <row r="20" spans="1:9" x14ac:dyDescent="0.3">
      <c r="A20" s="2" t="s">
        <v>42</v>
      </c>
      <c r="B20" s="2">
        <v>1632.19</v>
      </c>
      <c r="G20" t="s">
        <v>38</v>
      </c>
      <c r="H20">
        <v>93.245469522240271</v>
      </c>
      <c r="I20" t="s">
        <v>55</v>
      </c>
    </row>
    <row r="21" spans="1:9" x14ac:dyDescent="0.3">
      <c r="A21" s="2" t="s">
        <v>32</v>
      </c>
      <c r="B21" s="2">
        <v>1644.87</v>
      </c>
      <c r="G21" t="s">
        <v>58</v>
      </c>
      <c r="H21">
        <v>96.574494428394615</v>
      </c>
      <c r="I21" t="s">
        <v>55</v>
      </c>
    </row>
    <row r="22" spans="1:9" x14ac:dyDescent="0.3">
      <c r="B22" s="2">
        <v>1646.59</v>
      </c>
      <c r="C22">
        <v>1648.11</v>
      </c>
      <c r="D22">
        <v>1646.46</v>
      </c>
      <c r="E22">
        <v>3.85</v>
      </c>
      <c r="F22">
        <f>(C22-D22)/E22</f>
        <v>0.42857142857139313</v>
      </c>
      <c r="G22" t="s">
        <v>14</v>
      </c>
      <c r="I22" t="s">
        <v>55</v>
      </c>
    </row>
    <row r="23" spans="1:9" x14ac:dyDescent="0.3">
      <c r="A23" s="2" t="s">
        <v>24</v>
      </c>
      <c r="B23" s="2">
        <v>1648.23</v>
      </c>
      <c r="C23">
        <v>1648.38</v>
      </c>
      <c r="D23">
        <v>1648.11</v>
      </c>
      <c r="E23">
        <v>4.67</v>
      </c>
      <c r="F23">
        <f>(C23-D23)/E23</f>
        <v>5.7815845824455932E-2</v>
      </c>
      <c r="G23" t="s">
        <v>58</v>
      </c>
      <c r="H23">
        <v>97.120418848167716</v>
      </c>
      <c r="I23" t="s">
        <v>55</v>
      </c>
    </row>
    <row r="24" spans="1:9" x14ac:dyDescent="0.3">
      <c r="A24" s="2" t="s">
        <v>43</v>
      </c>
      <c r="B24" s="2">
        <v>1651.46</v>
      </c>
      <c r="C24">
        <v>1648.63</v>
      </c>
      <c r="D24">
        <v>1648.38</v>
      </c>
      <c r="E24">
        <v>8.2200000000000006</v>
      </c>
      <c r="F24">
        <f>(C24-D24)/E24</f>
        <v>3.0413625304136251E-2</v>
      </c>
      <c r="G24" t="s">
        <v>14</v>
      </c>
      <c r="H24">
        <v>93.245469522240271</v>
      </c>
      <c r="I24" t="s">
        <v>55</v>
      </c>
    </row>
    <row r="25" spans="1:9" x14ac:dyDescent="0.3">
      <c r="A25" s="2" t="s">
        <v>45</v>
      </c>
      <c r="B25" s="2">
        <v>1658.21</v>
      </c>
      <c r="G25" t="s">
        <v>38</v>
      </c>
      <c r="H25">
        <v>77.179487179487566</v>
      </c>
      <c r="I25" t="s">
        <v>55</v>
      </c>
    </row>
    <row r="26" spans="1:9" x14ac:dyDescent="0.3">
      <c r="A26" s="2" t="s">
        <v>23</v>
      </c>
      <c r="B26" s="2">
        <v>1663.12</v>
      </c>
      <c r="C26">
        <v>1679.7</v>
      </c>
      <c r="D26">
        <v>1648.63</v>
      </c>
      <c r="E26">
        <v>216.61</v>
      </c>
      <c r="F26">
        <f>(C26-D26)/E26</f>
        <v>0.14343751442684979</v>
      </c>
      <c r="G26" t="s">
        <v>58</v>
      </c>
      <c r="H26">
        <v>81.656050955415054</v>
      </c>
      <c r="I2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D52A-6025-4135-890A-5C8B373BFB66}">
  <dimension ref="A1:Q38"/>
  <sheetViews>
    <sheetView zoomScale="90" zoomScaleNormal="90" workbookViewId="0">
      <pane xSplit="1" topLeftCell="B1" activePane="topRight" state="frozen"/>
      <selection pane="topRight" activeCell="M13" sqref="M13"/>
    </sheetView>
  </sheetViews>
  <sheetFormatPr defaultRowHeight="14.4" x14ac:dyDescent="0.3"/>
  <cols>
    <col min="1" max="1" width="12.109375" bestFit="1" customWidth="1"/>
    <col min="2" max="2" width="14" bestFit="1" customWidth="1"/>
    <col min="3" max="3" width="14.5546875" bestFit="1" customWidth="1"/>
    <col min="4" max="4" width="17.21875" bestFit="1" customWidth="1"/>
    <col min="5" max="5" width="11.109375" bestFit="1" customWidth="1"/>
    <col min="7" max="7" width="11.6640625" bestFit="1" customWidth="1"/>
    <col min="8" max="8" width="11.6640625" customWidth="1"/>
    <col min="9" max="9" width="13.77734375" bestFit="1" customWidth="1"/>
    <col min="13" max="13" width="10.77734375" bestFit="1" customWidth="1"/>
    <col min="14" max="14" width="11.6640625" bestFit="1" customWidth="1"/>
  </cols>
  <sheetData>
    <row r="1" spans="1:17" x14ac:dyDescent="0.3">
      <c r="A1" t="s">
        <v>7</v>
      </c>
      <c r="B1" t="s">
        <v>6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47</v>
      </c>
      <c r="I1" t="s">
        <v>5</v>
      </c>
    </row>
    <row r="2" spans="1:17" x14ac:dyDescent="0.3">
      <c r="C2">
        <v>1399.13</v>
      </c>
      <c r="D2">
        <v>1392.84</v>
      </c>
      <c r="E2">
        <v>69.63</v>
      </c>
      <c r="F2">
        <f>(C2-D2)/E2</f>
        <v>9.0334625879652325E-2</v>
      </c>
      <c r="G2" t="s">
        <v>58</v>
      </c>
      <c r="I2" t="s">
        <v>56</v>
      </c>
    </row>
    <row r="3" spans="1:17" x14ac:dyDescent="0.3">
      <c r="A3" t="s">
        <v>46</v>
      </c>
      <c r="B3">
        <v>1400</v>
      </c>
      <c r="C3">
        <v>1404.38</v>
      </c>
      <c r="D3">
        <v>1399.13</v>
      </c>
      <c r="E3">
        <v>24.45</v>
      </c>
      <c r="F3">
        <f>(C3-D3)/E3</f>
        <v>0.21472392638036811</v>
      </c>
      <c r="G3" t="s">
        <v>14</v>
      </c>
      <c r="H3" s="4">
        <v>15.85623678646998</v>
      </c>
      <c r="I3" t="s">
        <v>56</v>
      </c>
    </row>
    <row r="4" spans="1:17" x14ac:dyDescent="0.3">
      <c r="A4" t="s">
        <v>48</v>
      </c>
      <c r="B4">
        <v>1401.57</v>
      </c>
      <c r="G4" t="s">
        <v>14</v>
      </c>
      <c r="H4">
        <v>0.92966667622022858</v>
      </c>
      <c r="I4" t="s">
        <v>56</v>
      </c>
    </row>
    <row r="5" spans="1:17" x14ac:dyDescent="0.3">
      <c r="C5">
        <v>1446.88</v>
      </c>
      <c r="D5">
        <v>1404.38</v>
      </c>
      <c r="E5">
        <v>184.46</v>
      </c>
      <c r="F5">
        <f t="shared" ref="F5:F37" si="0">(C5-D5)/E5</f>
        <v>0.2304022552314865</v>
      </c>
      <c r="G5" t="s">
        <v>58</v>
      </c>
      <c r="I5" t="s">
        <v>56</v>
      </c>
    </row>
    <row r="6" spans="1:17" x14ac:dyDescent="0.3">
      <c r="A6" t="s">
        <v>49</v>
      </c>
      <c r="B6">
        <v>1442.79</v>
      </c>
      <c r="C6">
        <v>1447.84</v>
      </c>
      <c r="D6">
        <v>1446.88</v>
      </c>
      <c r="E6">
        <v>6.5</v>
      </c>
      <c r="F6">
        <f t="shared" si="0"/>
        <v>0.14769230769227831</v>
      </c>
      <c r="G6" t="s">
        <v>14</v>
      </c>
      <c r="H6">
        <v>0.23049095607235198</v>
      </c>
      <c r="I6" t="s">
        <v>56</v>
      </c>
    </row>
    <row r="7" spans="1:17" x14ac:dyDescent="0.3">
      <c r="C7">
        <v>1460.26</v>
      </c>
      <c r="D7">
        <v>1447.84</v>
      </c>
      <c r="E7">
        <v>52.29</v>
      </c>
      <c r="F7">
        <f t="shared" si="0"/>
        <v>0.23752151462994975</v>
      </c>
      <c r="G7" t="s">
        <v>58</v>
      </c>
      <c r="I7" t="s">
        <v>56</v>
      </c>
    </row>
    <row r="8" spans="1:17" x14ac:dyDescent="0.3">
      <c r="A8" t="s">
        <v>50</v>
      </c>
      <c r="B8">
        <v>1464.27</v>
      </c>
      <c r="C8">
        <v>1469.6</v>
      </c>
      <c r="D8">
        <v>1460.26</v>
      </c>
      <c r="E8">
        <v>33.83</v>
      </c>
      <c r="F8">
        <f t="shared" si="0"/>
        <v>0.27608631392255156</v>
      </c>
      <c r="G8" t="s">
        <v>14</v>
      </c>
      <c r="H8">
        <v>0.62504531759822912</v>
      </c>
      <c r="I8" t="s">
        <v>56</v>
      </c>
      <c r="N8" t="s">
        <v>70</v>
      </c>
    </row>
    <row r="9" spans="1:17" x14ac:dyDescent="0.3">
      <c r="A9" s="1"/>
      <c r="B9" s="1"/>
      <c r="C9">
        <v>1536.41</v>
      </c>
      <c r="D9">
        <v>1469.6</v>
      </c>
      <c r="E9">
        <v>288.24</v>
      </c>
      <c r="F9">
        <f t="shared" si="0"/>
        <v>0.23178601165695314</v>
      </c>
      <c r="G9" t="s">
        <v>58</v>
      </c>
      <c r="I9" t="s">
        <v>56</v>
      </c>
      <c r="N9" t="s">
        <v>71</v>
      </c>
      <c r="O9" t="s">
        <v>66</v>
      </c>
      <c r="P9" t="s">
        <v>58</v>
      </c>
      <c r="Q9" t="s">
        <v>14</v>
      </c>
    </row>
    <row r="10" spans="1:17" x14ac:dyDescent="0.3">
      <c r="A10" t="s">
        <v>51</v>
      </c>
      <c r="C10">
        <v>1537.59</v>
      </c>
      <c r="D10">
        <v>1536.41</v>
      </c>
      <c r="E10">
        <v>8.2100000000000009</v>
      </c>
      <c r="F10">
        <f t="shared" si="0"/>
        <v>0.14372716199754398</v>
      </c>
      <c r="G10" t="s">
        <v>14</v>
      </c>
      <c r="H10">
        <v>52.622527944970173</v>
      </c>
      <c r="I10" t="s">
        <v>56</v>
      </c>
      <c r="M10" t="s">
        <v>67</v>
      </c>
    </row>
    <row r="11" spans="1:17" x14ac:dyDescent="0.3">
      <c r="C11">
        <v>1544.52</v>
      </c>
      <c r="D11">
        <v>1537.59</v>
      </c>
      <c r="E11">
        <v>30.05</v>
      </c>
      <c r="F11">
        <f t="shared" si="0"/>
        <v>0.23061564059900377</v>
      </c>
      <c r="G11" t="s">
        <v>58</v>
      </c>
      <c r="I11" t="s">
        <v>56</v>
      </c>
      <c r="M11" t="s">
        <v>68</v>
      </c>
      <c r="N11">
        <f>(SUM(E3+E8+E10+E12+E14+E16))/(SUM(E2:E16))</f>
        <v>0.14018595571993628</v>
      </c>
      <c r="O11">
        <f>(SUM(E6))/(SUM(E2:E16))</f>
        <v>8.3474598037704822E-3</v>
      </c>
      <c r="Q11">
        <f>(SUM(N15))/(SUM(E2:E16))</f>
        <v>0</v>
      </c>
    </row>
    <row r="12" spans="1:17" x14ac:dyDescent="0.3">
      <c r="A12" t="s">
        <v>52</v>
      </c>
      <c r="B12">
        <v>1544.65</v>
      </c>
      <c r="C12">
        <v>1545.08</v>
      </c>
      <c r="D12">
        <v>1544.52</v>
      </c>
      <c r="E12">
        <v>9.7899999999999991</v>
      </c>
      <c r="F12">
        <f t="shared" si="0"/>
        <v>5.7201225740546015E-2</v>
      </c>
      <c r="G12" t="s">
        <v>14</v>
      </c>
      <c r="H12">
        <v>66.38655462184839</v>
      </c>
      <c r="I12" t="s">
        <v>56</v>
      </c>
      <c r="M12" t="s">
        <v>69</v>
      </c>
      <c r="N12">
        <f>(SUM(E28+E36))/(SUM(E17:E38))</f>
        <v>2.8191777271237225E-2</v>
      </c>
      <c r="O12">
        <f>(SUM(E22,E34))/(SUM(E17:E38))</f>
        <v>9.9776630861534002E-2</v>
      </c>
      <c r="Q12">
        <f>(SUM(E18,E20,E24,E26,E30,E32))/(SUM(E17:E38))</f>
        <v>0.19872992155397837</v>
      </c>
    </row>
    <row r="13" spans="1:17" x14ac:dyDescent="0.3">
      <c r="C13">
        <v>1545.54</v>
      </c>
      <c r="D13">
        <v>1545.08</v>
      </c>
      <c r="E13">
        <v>7.41</v>
      </c>
      <c r="F13">
        <f t="shared" si="0"/>
        <v>6.2078272604593303E-2</v>
      </c>
      <c r="G13" t="s">
        <v>58</v>
      </c>
      <c r="I13" t="s">
        <v>56</v>
      </c>
    </row>
    <row r="14" spans="1:17" x14ac:dyDescent="0.3">
      <c r="A14" t="s">
        <v>53</v>
      </c>
      <c r="B14">
        <v>1545.75</v>
      </c>
      <c r="C14">
        <v>1545.93</v>
      </c>
      <c r="D14">
        <v>1545.54</v>
      </c>
      <c r="E14">
        <v>5.08</v>
      </c>
      <c r="F14">
        <f t="shared" si="0"/>
        <v>7.6771653543326782E-2</v>
      </c>
      <c r="G14" t="s">
        <v>14</v>
      </c>
      <c r="H14">
        <v>71.989966555183997</v>
      </c>
      <c r="I14" t="s">
        <v>56</v>
      </c>
    </row>
    <row r="15" spans="1:17" x14ac:dyDescent="0.3">
      <c r="C15">
        <v>1548.69</v>
      </c>
      <c r="D15">
        <v>1545.93</v>
      </c>
      <c r="E15">
        <v>30.94</v>
      </c>
      <c r="F15">
        <f t="shared" si="0"/>
        <v>8.9204912734324196E-2</v>
      </c>
      <c r="G15" t="s">
        <v>58</v>
      </c>
      <c r="I15" t="s">
        <v>56</v>
      </c>
    </row>
    <row r="16" spans="1:17" x14ac:dyDescent="0.3">
      <c r="A16" t="s">
        <v>54</v>
      </c>
      <c r="B16">
        <v>1549.84</v>
      </c>
      <c r="C16">
        <v>1550.42</v>
      </c>
      <c r="D16">
        <v>1548.69</v>
      </c>
      <c r="E16">
        <v>27.8</v>
      </c>
      <c r="F16">
        <f t="shared" si="0"/>
        <v>6.2230215827338779E-2</v>
      </c>
      <c r="G16" t="s">
        <v>14</v>
      </c>
      <c r="H16">
        <v>98.615232443126033</v>
      </c>
      <c r="I16" t="s">
        <v>56</v>
      </c>
    </row>
    <row r="17" spans="1:9" x14ac:dyDescent="0.3">
      <c r="C17">
        <v>1549.68</v>
      </c>
      <c r="D17">
        <v>1550.42</v>
      </c>
      <c r="E17">
        <v>9.42</v>
      </c>
      <c r="F17">
        <f t="shared" si="0"/>
        <v>-7.8556263269640034E-2</v>
      </c>
      <c r="G17" t="s">
        <v>58</v>
      </c>
      <c r="I17" t="s">
        <v>55</v>
      </c>
    </row>
    <row r="18" spans="1:9" x14ac:dyDescent="0.3">
      <c r="C18">
        <v>1550.56</v>
      </c>
      <c r="D18">
        <v>1549.68</v>
      </c>
      <c r="E18">
        <v>11.49</v>
      </c>
      <c r="F18">
        <f t="shared" si="0"/>
        <v>7.6588337684933144E-2</v>
      </c>
      <c r="G18" t="s">
        <v>14</v>
      </c>
      <c r="I18" t="s">
        <v>55</v>
      </c>
    </row>
    <row r="19" spans="1:9" x14ac:dyDescent="0.3">
      <c r="C19">
        <v>1551.83</v>
      </c>
      <c r="D19">
        <v>1550.56</v>
      </c>
      <c r="E19">
        <v>9.0399999999999991</v>
      </c>
      <c r="F19">
        <f t="shared" si="0"/>
        <v>0.14048672566371481</v>
      </c>
      <c r="G19" t="s">
        <v>58</v>
      </c>
      <c r="I19" t="s">
        <v>55</v>
      </c>
    </row>
    <row r="20" spans="1:9" x14ac:dyDescent="0.3">
      <c r="C20">
        <v>1554.04</v>
      </c>
      <c r="D20">
        <v>1551.83</v>
      </c>
      <c r="E20">
        <v>44.86</v>
      </c>
      <c r="F20">
        <f t="shared" si="0"/>
        <v>4.9264378065092207E-2</v>
      </c>
      <c r="G20" t="s">
        <v>14</v>
      </c>
      <c r="I20" t="s">
        <v>55</v>
      </c>
    </row>
    <row r="21" spans="1:9" x14ac:dyDescent="0.3">
      <c r="C21">
        <v>1556.27</v>
      </c>
      <c r="D21">
        <v>1554.04</v>
      </c>
      <c r="E21">
        <v>60.31</v>
      </c>
      <c r="F21">
        <f t="shared" si="0"/>
        <v>3.6975625932681451E-2</v>
      </c>
      <c r="G21" t="s">
        <v>58</v>
      </c>
      <c r="I21" t="s">
        <v>55</v>
      </c>
    </row>
    <row r="22" spans="1:9" x14ac:dyDescent="0.3">
      <c r="A22" t="s">
        <v>57</v>
      </c>
      <c r="B22">
        <v>1558.17</v>
      </c>
      <c r="C22">
        <v>1559.27</v>
      </c>
      <c r="D22">
        <v>1556.27</v>
      </c>
      <c r="E22">
        <v>36.46</v>
      </c>
      <c r="F22">
        <f t="shared" si="0"/>
        <v>8.2281952825013716E-2</v>
      </c>
      <c r="G22" t="s">
        <v>14</v>
      </c>
      <c r="H22">
        <v>4.9857126116624878E-2</v>
      </c>
      <c r="I22" t="s">
        <v>55</v>
      </c>
    </row>
    <row r="23" spans="1:9" x14ac:dyDescent="0.3">
      <c r="C23">
        <v>1567.61</v>
      </c>
      <c r="D23">
        <v>1559.27</v>
      </c>
      <c r="E23">
        <v>149.78</v>
      </c>
      <c r="F23">
        <f t="shared" si="0"/>
        <v>5.568166644411749E-2</v>
      </c>
      <c r="G23" t="s">
        <v>58</v>
      </c>
      <c r="I23" t="s">
        <v>55</v>
      </c>
    </row>
    <row r="24" spans="1:9" x14ac:dyDescent="0.3">
      <c r="C24">
        <v>1567.63</v>
      </c>
      <c r="D24">
        <v>1567.61</v>
      </c>
      <c r="E24">
        <v>24.23</v>
      </c>
      <c r="F24">
        <f t="shared" si="0"/>
        <v>8.2542302931115077E-4</v>
      </c>
      <c r="G24" t="s">
        <v>14</v>
      </c>
      <c r="I24" t="s">
        <v>55</v>
      </c>
    </row>
    <row r="25" spans="1:9" x14ac:dyDescent="0.3">
      <c r="C25">
        <v>1569.07</v>
      </c>
      <c r="D25">
        <v>1567.63</v>
      </c>
      <c r="E25">
        <v>51.3</v>
      </c>
      <c r="F25">
        <f t="shared" si="0"/>
        <v>2.8070175438593123E-2</v>
      </c>
      <c r="G25" t="s">
        <v>58</v>
      </c>
      <c r="I25" t="s">
        <v>55</v>
      </c>
    </row>
    <row r="26" spans="1:9" x14ac:dyDescent="0.3">
      <c r="C26">
        <v>1576.01</v>
      </c>
      <c r="D26">
        <v>1569.07</v>
      </c>
      <c r="E26">
        <v>82.15</v>
      </c>
      <c r="F26">
        <f t="shared" si="0"/>
        <v>8.4479610468655555E-2</v>
      </c>
      <c r="G26" t="s">
        <v>14</v>
      </c>
      <c r="I26" t="s">
        <v>55</v>
      </c>
    </row>
    <row r="27" spans="1:9" x14ac:dyDescent="0.3">
      <c r="C27">
        <v>1576.66</v>
      </c>
      <c r="D27">
        <v>1576.01</v>
      </c>
      <c r="E27">
        <v>19.98</v>
      </c>
      <c r="F27">
        <f t="shared" si="0"/>
        <v>3.2532532532537087E-2</v>
      </c>
      <c r="G27" t="s">
        <v>58</v>
      </c>
      <c r="I27" t="s">
        <v>55</v>
      </c>
    </row>
    <row r="28" spans="1:9" x14ac:dyDescent="0.3">
      <c r="A28" t="s">
        <v>59</v>
      </c>
      <c r="B28">
        <v>1577.05</v>
      </c>
      <c r="C28">
        <v>1577.52</v>
      </c>
      <c r="D28">
        <v>1576.66</v>
      </c>
      <c r="E28">
        <v>12.14</v>
      </c>
      <c r="F28">
        <f t="shared" si="0"/>
        <v>7.0840197693566712E-2</v>
      </c>
      <c r="G28" t="s">
        <v>14</v>
      </c>
      <c r="H28">
        <v>71.393034825870231</v>
      </c>
      <c r="I28" t="s">
        <v>55</v>
      </c>
    </row>
    <row r="29" spans="1:9" x14ac:dyDescent="0.3">
      <c r="C29">
        <v>1577.11</v>
      </c>
      <c r="D29">
        <v>1577.52</v>
      </c>
      <c r="E29">
        <v>18.73</v>
      </c>
      <c r="F29">
        <f t="shared" si="0"/>
        <v>-2.1890016017089259E-2</v>
      </c>
      <c r="G29" t="s">
        <v>58</v>
      </c>
      <c r="I29" t="s">
        <v>55</v>
      </c>
    </row>
    <row r="30" spans="1:9" x14ac:dyDescent="0.3">
      <c r="C30">
        <v>1579.41</v>
      </c>
      <c r="D30">
        <v>1577.11</v>
      </c>
      <c r="E30">
        <v>29.52</v>
      </c>
      <c r="F30">
        <f t="shared" si="0"/>
        <v>7.7913279132797497E-2</v>
      </c>
      <c r="G30" t="s">
        <v>14</v>
      </c>
      <c r="I30" t="s">
        <v>55</v>
      </c>
    </row>
    <row r="31" spans="1:9" x14ac:dyDescent="0.3">
      <c r="C31">
        <v>1579.74</v>
      </c>
      <c r="D31">
        <v>1579.41</v>
      </c>
      <c r="E31">
        <v>19.07</v>
      </c>
      <c r="F31">
        <f t="shared" si="0"/>
        <v>1.7304667016252082E-2</v>
      </c>
      <c r="G31" t="s">
        <v>102</v>
      </c>
      <c r="I31" t="s">
        <v>55</v>
      </c>
    </row>
    <row r="32" spans="1:9" x14ac:dyDescent="0.3">
      <c r="C32">
        <v>1584.75</v>
      </c>
      <c r="D32">
        <v>1579.74</v>
      </c>
      <c r="E32">
        <v>68.430000000000007</v>
      </c>
      <c r="F32">
        <f t="shared" si="0"/>
        <v>7.3213502849627216E-2</v>
      </c>
      <c r="G32" t="s">
        <v>14</v>
      </c>
      <c r="I32" t="s">
        <v>55</v>
      </c>
    </row>
    <row r="33" spans="1:9" x14ac:dyDescent="0.3">
      <c r="C33">
        <v>1592.11</v>
      </c>
      <c r="D33">
        <v>1584.75</v>
      </c>
      <c r="E33">
        <v>114.43</v>
      </c>
      <c r="F33">
        <f t="shared" si="0"/>
        <v>6.4318797518132478E-2</v>
      </c>
      <c r="G33" t="s">
        <v>102</v>
      </c>
      <c r="I33" t="s">
        <v>55</v>
      </c>
    </row>
    <row r="34" spans="1:9" x14ac:dyDescent="0.3">
      <c r="A34" t="s">
        <v>60</v>
      </c>
      <c r="B34">
        <v>1592.42</v>
      </c>
      <c r="C34">
        <v>1595.19</v>
      </c>
      <c r="D34">
        <v>1592.11</v>
      </c>
      <c r="E34">
        <v>94.42</v>
      </c>
      <c r="F34">
        <f t="shared" si="0"/>
        <v>3.2620207583140805E-2</v>
      </c>
      <c r="G34" t="s">
        <v>14</v>
      </c>
      <c r="H34">
        <v>17.862595419845807</v>
      </c>
      <c r="I34" t="s">
        <v>55</v>
      </c>
    </row>
    <row r="35" spans="1:9" x14ac:dyDescent="0.3">
      <c r="C35">
        <v>1612.31</v>
      </c>
      <c r="D35">
        <v>1595.19</v>
      </c>
      <c r="E35">
        <v>212.4</v>
      </c>
      <c r="F35">
        <f t="shared" si="0"/>
        <v>8.0602636534839414E-2</v>
      </c>
      <c r="G35" t="s">
        <v>102</v>
      </c>
      <c r="I35" t="s">
        <v>55</v>
      </c>
    </row>
    <row r="36" spans="1:9" x14ac:dyDescent="0.3">
      <c r="A36" t="s">
        <v>61</v>
      </c>
      <c r="B36">
        <v>1613.21</v>
      </c>
      <c r="C36">
        <v>1614.46</v>
      </c>
      <c r="D36">
        <v>1612.31</v>
      </c>
      <c r="E36">
        <v>24.84</v>
      </c>
      <c r="F36">
        <f t="shared" si="0"/>
        <v>8.6553945249601083E-2</v>
      </c>
      <c r="G36" t="s">
        <v>14</v>
      </c>
      <c r="H36">
        <v>68.466898954703908</v>
      </c>
      <c r="I36" t="s">
        <v>55</v>
      </c>
    </row>
    <row r="37" spans="1:9" x14ac:dyDescent="0.3">
      <c r="A37" t="s">
        <v>62</v>
      </c>
      <c r="B37">
        <v>1625.32</v>
      </c>
      <c r="C37">
        <v>1641.15</v>
      </c>
      <c r="D37">
        <v>1614.46</v>
      </c>
      <c r="E37">
        <v>218.73</v>
      </c>
      <c r="F37">
        <f t="shared" si="0"/>
        <v>0.12202258492205027</v>
      </c>
      <c r="G37" t="s">
        <v>102</v>
      </c>
      <c r="H37">
        <v>85.15769944341389</v>
      </c>
      <c r="I37" t="s">
        <v>55</v>
      </c>
    </row>
    <row r="38" spans="1:9" x14ac:dyDescent="0.3">
      <c r="A38" t="s">
        <v>63</v>
      </c>
      <c r="B38">
        <v>1635.08</v>
      </c>
      <c r="H38">
        <v>11.96808510638343</v>
      </c>
      <c r="I3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BD20-72EB-49F4-83E2-0E80B43640F8}">
  <dimension ref="A1:N25"/>
  <sheetViews>
    <sheetView workbookViewId="0">
      <pane xSplit="1" topLeftCell="C1" activePane="topRight" state="frozen"/>
      <selection pane="topRight" activeCell="M13" sqref="M13"/>
    </sheetView>
  </sheetViews>
  <sheetFormatPr defaultRowHeight="14.4" x14ac:dyDescent="0.3"/>
  <cols>
    <col min="1" max="1" width="12.109375" bestFit="1" customWidth="1"/>
    <col min="2" max="2" width="14" bestFit="1" customWidth="1"/>
    <col min="3" max="3" width="14.5546875" bestFit="1" customWidth="1"/>
    <col min="4" max="4" width="17.21875" bestFit="1" customWidth="1"/>
    <col min="5" max="5" width="11.109375" bestFit="1" customWidth="1"/>
    <col min="6" max="6" width="10.77734375" bestFit="1" customWidth="1"/>
    <col min="7" max="7" width="11.6640625" bestFit="1" customWidth="1"/>
    <col min="9" max="9" width="13.77734375" bestFit="1" customWidth="1"/>
  </cols>
  <sheetData>
    <row r="1" spans="1:14" x14ac:dyDescent="0.3">
      <c r="A1" t="s">
        <v>7</v>
      </c>
      <c r="B1" t="s">
        <v>6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47</v>
      </c>
      <c r="I1" t="s">
        <v>5</v>
      </c>
      <c r="J1" t="s">
        <v>64</v>
      </c>
    </row>
    <row r="2" spans="1:14" x14ac:dyDescent="0.3">
      <c r="C2">
        <v>1541.92</v>
      </c>
      <c r="D2">
        <v>1464.82</v>
      </c>
      <c r="E2">
        <v>356.94</v>
      </c>
      <c r="F2">
        <f>(C2-D2)/E2</f>
        <v>0.21600268952765209</v>
      </c>
      <c r="G2" t="s">
        <v>58</v>
      </c>
      <c r="I2" t="s">
        <v>56</v>
      </c>
    </row>
    <row r="3" spans="1:14" x14ac:dyDescent="0.3">
      <c r="A3" t="s">
        <v>75</v>
      </c>
      <c r="C3">
        <v>1548.12</v>
      </c>
      <c r="D3">
        <v>1541.92</v>
      </c>
      <c r="E3">
        <v>31.12</v>
      </c>
      <c r="F3">
        <f t="shared" ref="F3:F25" si="0">(C3-D3)/E3</f>
        <v>0.19922879177377306</v>
      </c>
      <c r="G3" t="s">
        <v>14</v>
      </c>
      <c r="H3">
        <v>39.573732718893936</v>
      </c>
      <c r="I3" t="s">
        <v>56</v>
      </c>
    </row>
    <row r="4" spans="1:14" x14ac:dyDescent="0.3">
      <c r="A4" t="s">
        <v>74</v>
      </c>
      <c r="G4" t="s">
        <v>14</v>
      </c>
      <c r="H4">
        <v>94.91</v>
      </c>
      <c r="I4" t="s">
        <v>56</v>
      </c>
    </row>
    <row r="5" spans="1:14" x14ac:dyDescent="0.3">
      <c r="C5">
        <v>1560.1</v>
      </c>
      <c r="D5">
        <v>1548.12</v>
      </c>
      <c r="E5">
        <v>87.72</v>
      </c>
      <c r="F5">
        <f t="shared" si="0"/>
        <v>0.13657090743274075</v>
      </c>
      <c r="G5" t="s">
        <v>58</v>
      </c>
      <c r="I5" t="s">
        <v>55</v>
      </c>
    </row>
    <row r="6" spans="1:14" x14ac:dyDescent="0.3">
      <c r="A6" t="s">
        <v>73</v>
      </c>
      <c r="C6">
        <v>1560.21</v>
      </c>
      <c r="D6">
        <v>1560.1</v>
      </c>
      <c r="E6">
        <v>16.98</v>
      </c>
      <c r="F6">
        <f t="shared" si="0"/>
        <v>6.478209658429171E-3</v>
      </c>
      <c r="G6" t="s">
        <v>14</v>
      </c>
      <c r="H6">
        <v>63.727454909819372</v>
      </c>
      <c r="I6" t="s">
        <v>55</v>
      </c>
    </row>
    <row r="7" spans="1:14" x14ac:dyDescent="0.3">
      <c r="C7">
        <v>1562.34</v>
      </c>
      <c r="D7">
        <v>1560.21</v>
      </c>
      <c r="E7">
        <v>40.69</v>
      </c>
      <c r="F7">
        <f t="shared" si="0"/>
        <v>5.2347014008352961E-2</v>
      </c>
      <c r="G7" t="s">
        <v>58</v>
      </c>
      <c r="I7" t="s">
        <v>55</v>
      </c>
    </row>
    <row r="8" spans="1:14" x14ac:dyDescent="0.3">
      <c r="A8" t="s">
        <v>76</v>
      </c>
      <c r="C8">
        <v>1567.54</v>
      </c>
      <c r="D8">
        <v>1562.34</v>
      </c>
      <c r="E8">
        <v>37.590000000000003</v>
      </c>
      <c r="F8">
        <f t="shared" si="0"/>
        <v>0.13833466347432949</v>
      </c>
      <c r="G8" t="s">
        <v>14</v>
      </c>
      <c r="H8">
        <v>16.86</v>
      </c>
      <c r="I8" t="s">
        <v>55</v>
      </c>
      <c r="K8" t="s">
        <v>101</v>
      </c>
      <c r="L8" t="s">
        <v>71</v>
      </c>
      <c r="M8" t="s">
        <v>14</v>
      </c>
      <c r="N8" t="s">
        <v>58</v>
      </c>
    </row>
    <row r="9" spans="1:14" x14ac:dyDescent="0.3">
      <c r="C9">
        <v>1572.83</v>
      </c>
      <c r="D9">
        <v>1567.54</v>
      </c>
      <c r="E9">
        <v>45.91</v>
      </c>
      <c r="F9">
        <f t="shared" si="0"/>
        <v>0.11522544108037386</v>
      </c>
      <c r="G9" t="s">
        <v>58</v>
      </c>
      <c r="I9" t="s">
        <v>55</v>
      </c>
      <c r="J9" t="s">
        <v>56</v>
      </c>
      <c r="K9">
        <v>0</v>
      </c>
      <c r="L9">
        <f>E3/(E3+E2)</f>
        <v>8.019378446631964E-2</v>
      </c>
      <c r="M9">
        <v>0</v>
      </c>
      <c r="N9">
        <f>1-L9</f>
        <v>0.91980621553368036</v>
      </c>
    </row>
    <row r="10" spans="1:14" x14ac:dyDescent="0.3">
      <c r="A10" t="s">
        <v>77</v>
      </c>
      <c r="C10">
        <v>1573.08</v>
      </c>
      <c r="D10">
        <v>1572.83</v>
      </c>
      <c r="E10">
        <v>9.7899999999999991</v>
      </c>
      <c r="F10">
        <f t="shared" si="0"/>
        <v>2.5536261491317672E-2</v>
      </c>
      <c r="G10" t="s">
        <v>14</v>
      </c>
      <c r="H10">
        <v>52.131979695431554</v>
      </c>
      <c r="I10" t="s">
        <v>55</v>
      </c>
      <c r="J10" t="s">
        <v>55</v>
      </c>
      <c r="K10">
        <f>(SUM(E8,E23)/SUM(E5:E25))</f>
        <v>8.2768068020784152E-2</v>
      </c>
      <c r="L10">
        <f>(SUM(E6,E10,E14,E16,E21,E25)/SUM(E5:E25))</f>
        <v>0.15660840812470481</v>
      </c>
      <c r="M10">
        <f>(SUM(E12,E19)/SUM(E5:E25))</f>
        <v>4.8134152102031189E-2</v>
      </c>
      <c r="N10">
        <f>1-K10-L10-M10</f>
        <v>0.71248937175247984</v>
      </c>
    </row>
    <row r="11" spans="1:14" x14ac:dyDescent="0.3">
      <c r="C11">
        <v>1575.89</v>
      </c>
      <c r="D11">
        <v>1573.08</v>
      </c>
      <c r="E11">
        <v>36.42</v>
      </c>
      <c r="F11">
        <f t="shared" si="0"/>
        <v>7.7155409115875137E-2</v>
      </c>
      <c r="G11" t="s">
        <v>58</v>
      </c>
      <c r="I11" t="s">
        <v>55</v>
      </c>
    </row>
    <row r="12" spans="1:14" x14ac:dyDescent="0.3">
      <c r="C12">
        <v>1579.33</v>
      </c>
      <c r="D12">
        <v>1575.89</v>
      </c>
      <c r="E12">
        <v>35.47</v>
      </c>
      <c r="F12">
        <f t="shared" si="0"/>
        <v>9.6983366224973985E-2</v>
      </c>
      <c r="G12" t="s">
        <v>14</v>
      </c>
      <c r="I12" t="s">
        <v>55</v>
      </c>
    </row>
    <row r="13" spans="1:14" x14ac:dyDescent="0.3">
      <c r="C13">
        <v>1583.26</v>
      </c>
      <c r="D13">
        <v>1579.33</v>
      </c>
      <c r="E13">
        <v>22.78</v>
      </c>
      <c r="F13">
        <f t="shared" si="0"/>
        <v>0.17251975417032764</v>
      </c>
      <c r="G13" t="s">
        <v>58</v>
      </c>
      <c r="I13" t="s">
        <v>55</v>
      </c>
    </row>
    <row r="14" spans="1:14" x14ac:dyDescent="0.3">
      <c r="A14" t="s">
        <v>78</v>
      </c>
      <c r="C14">
        <v>1584.09</v>
      </c>
      <c r="D14">
        <v>1583.26</v>
      </c>
      <c r="E14">
        <v>28.15</v>
      </c>
      <c r="F14">
        <f t="shared" si="0"/>
        <v>2.9484902309056031E-2</v>
      </c>
      <c r="G14" t="s">
        <v>14</v>
      </c>
      <c r="H14">
        <v>76.23</v>
      </c>
      <c r="I14" t="s">
        <v>55</v>
      </c>
    </row>
    <row r="15" spans="1:14" x14ac:dyDescent="0.3">
      <c r="C15">
        <v>1600.96</v>
      </c>
      <c r="D15">
        <v>1584.09</v>
      </c>
      <c r="E15">
        <v>221.73</v>
      </c>
      <c r="F15">
        <f t="shared" si="0"/>
        <v>7.6083525007893019E-2</v>
      </c>
      <c r="G15" t="s">
        <v>58</v>
      </c>
      <c r="I15" t="s">
        <v>55</v>
      </c>
    </row>
    <row r="16" spans="1:14" x14ac:dyDescent="0.3">
      <c r="A16" t="s">
        <v>79</v>
      </c>
      <c r="C16">
        <v>1606.85</v>
      </c>
      <c r="D16">
        <v>1600.96</v>
      </c>
      <c r="E16">
        <v>67.260000000000005</v>
      </c>
      <c r="F16">
        <f>(C16-D16)/E16</f>
        <v>8.757062146892465E-2</v>
      </c>
      <c r="G16" t="s">
        <v>14</v>
      </c>
      <c r="H16">
        <v>84.03811792733768</v>
      </c>
      <c r="I16" t="s">
        <v>55</v>
      </c>
    </row>
    <row r="17" spans="1:9" x14ac:dyDescent="0.3">
      <c r="A17" t="s">
        <v>80</v>
      </c>
      <c r="I17" t="s">
        <v>55</v>
      </c>
    </row>
    <row r="18" spans="1:9" x14ac:dyDescent="0.3">
      <c r="C18">
        <v>1607.71</v>
      </c>
      <c r="D18">
        <v>1606.85</v>
      </c>
      <c r="E18">
        <v>11.88</v>
      </c>
      <c r="F18">
        <f t="shared" si="0"/>
        <v>7.2390572390583108E-2</v>
      </c>
      <c r="G18" t="s">
        <v>58</v>
      </c>
      <c r="I18" t="s">
        <v>55</v>
      </c>
    </row>
    <row r="19" spans="1:9" x14ac:dyDescent="0.3">
      <c r="C19">
        <v>1610.12</v>
      </c>
      <c r="D19">
        <v>1607.71</v>
      </c>
      <c r="E19">
        <v>15.48</v>
      </c>
      <c r="F19">
        <f t="shared" si="0"/>
        <v>0.15568475452195443</v>
      </c>
      <c r="G19" t="s">
        <v>14</v>
      </c>
      <c r="I19" t="s">
        <v>55</v>
      </c>
    </row>
    <row r="20" spans="1:9" x14ac:dyDescent="0.3">
      <c r="C20">
        <v>1625.67</v>
      </c>
      <c r="D20">
        <v>1610.12</v>
      </c>
      <c r="E20">
        <v>124.49</v>
      </c>
      <c r="F20">
        <f t="shared" si="0"/>
        <v>0.12490963129568787</v>
      </c>
      <c r="G20" t="s">
        <v>58</v>
      </c>
      <c r="I20" t="s">
        <v>55</v>
      </c>
    </row>
    <row r="21" spans="1:9" x14ac:dyDescent="0.3">
      <c r="A21" t="s">
        <v>81</v>
      </c>
      <c r="C21">
        <v>1627.03</v>
      </c>
      <c r="D21">
        <v>1625.67</v>
      </c>
      <c r="E21">
        <v>37.54</v>
      </c>
      <c r="F21">
        <f t="shared" si="0"/>
        <v>3.6228023441659561E-2</v>
      </c>
      <c r="G21" t="s">
        <v>14</v>
      </c>
      <c r="H21">
        <v>87.056037884767562</v>
      </c>
      <c r="I21" t="s">
        <v>55</v>
      </c>
    </row>
    <row r="22" spans="1:9" x14ac:dyDescent="0.3">
      <c r="C22">
        <v>1633.42</v>
      </c>
      <c r="D22">
        <v>1627.03</v>
      </c>
      <c r="E22">
        <v>56.72</v>
      </c>
      <c r="F22">
        <f t="shared" si="0"/>
        <v>0.11265867418900036</v>
      </c>
      <c r="G22" t="s">
        <v>58</v>
      </c>
      <c r="I22" t="s">
        <v>55</v>
      </c>
    </row>
    <row r="23" spans="1:9" x14ac:dyDescent="0.3">
      <c r="A23" t="s">
        <v>82</v>
      </c>
      <c r="C23">
        <v>1635.47</v>
      </c>
      <c r="D23">
        <v>1633.42</v>
      </c>
      <c r="E23">
        <v>50.02</v>
      </c>
      <c r="F23">
        <f t="shared" si="0"/>
        <v>4.0983606557376137E-2</v>
      </c>
      <c r="G23" t="s">
        <v>14</v>
      </c>
      <c r="H23">
        <v>19.110576923076938</v>
      </c>
      <c r="I23" t="s">
        <v>55</v>
      </c>
    </row>
    <row r="24" spans="1:9" x14ac:dyDescent="0.3">
      <c r="C24">
        <v>1642.74</v>
      </c>
      <c r="D24">
        <v>1635.47</v>
      </c>
      <c r="E24">
        <v>105.83</v>
      </c>
      <c r="F24">
        <f t="shared" si="0"/>
        <v>6.8695077010299366E-2</v>
      </c>
      <c r="G24" t="s">
        <v>58</v>
      </c>
      <c r="I24" t="s">
        <v>55</v>
      </c>
    </row>
    <row r="25" spans="1:9" x14ac:dyDescent="0.3">
      <c r="A25" t="s">
        <v>83</v>
      </c>
      <c r="C25">
        <v>1643.75</v>
      </c>
      <c r="D25">
        <v>1642.74</v>
      </c>
      <c r="E25">
        <v>6.05</v>
      </c>
      <c r="F25">
        <f t="shared" si="0"/>
        <v>0.16694214876032909</v>
      </c>
      <c r="G25" t="s">
        <v>14</v>
      </c>
      <c r="H25">
        <v>89.316650625601142</v>
      </c>
      <c r="I25" t="s"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0F7F-4518-461F-AA8A-1214943D1A79}">
  <dimension ref="A1:P27"/>
  <sheetViews>
    <sheetView zoomScale="92" workbookViewId="0">
      <pane xSplit="1" topLeftCell="B1" activePane="topRight" state="frozen"/>
      <selection pane="topRight" activeCell="N18" sqref="N18"/>
    </sheetView>
  </sheetViews>
  <sheetFormatPr defaultRowHeight="14.4" x14ac:dyDescent="0.3"/>
  <cols>
    <col min="1" max="1" width="18.77734375" bestFit="1" customWidth="1"/>
    <col min="2" max="2" width="14" bestFit="1" customWidth="1"/>
    <col min="3" max="3" width="14.5546875" bestFit="1" customWidth="1"/>
    <col min="4" max="4" width="17.44140625" bestFit="1" customWidth="1"/>
    <col min="5" max="5" width="11.109375" bestFit="1" customWidth="1"/>
    <col min="6" max="6" width="10.21875" customWidth="1"/>
    <col min="7" max="7" width="11.6640625" bestFit="1" customWidth="1"/>
    <col min="9" max="9" width="13.77734375" bestFit="1" customWidth="1"/>
    <col min="10" max="10" width="12" bestFit="1" customWidth="1"/>
    <col min="15" max="15" width="16.88671875" bestFit="1" customWidth="1"/>
  </cols>
  <sheetData>
    <row r="1" spans="1:16" x14ac:dyDescent="0.3">
      <c r="A1" t="s">
        <v>7</v>
      </c>
      <c r="B1" t="s">
        <v>6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47</v>
      </c>
      <c r="I1" t="s">
        <v>5</v>
      </c>
    </row>
    <row r="2" spans="1:16" x14ac:dyDescent="0.3">
      <c r="C2">
        <v>1413.29</v>
      </c>
      <c r="D2">
        <v>1406.08</v>
      </c>
      <c r="E2">
        <v>80.97</v>
      </c>
      <c r="F2">
        <f t="shared" ref="F2:F27" si="0">(C2-D2)/E2</f>
        <v>8.9045325429171748E-2</v>
      </c>
      <c r="G2" t="s">
        <v>58</v>
      </c>
      <c r="I2" t="s">
        <v>56</v>
      </c>
    </row>
    <row r="3" spans="1:16" x14ac:dyDescent="0.3">
      <c r="A3" t="s">
        <v>84</v>
      </c>
      <c r="C3">
        <v>1417.29</v>
      </c>
      <c r="D3">
        <v>1413.29</v>
      </c>
      <c r="E3">
        <v>28.46</v>
      </c>
      <c r="F3">
        <f t="shared" si="0"/>
        <v>0.14054813773717498</v>
      </c>
      <c r="G3" t="s">
        <v>14</v>
      </c>
      <c r="H3" t="s">
        <v>71</v>
      </c>
      <c r="I3" t="s">
        <v>56</v>
      </c>
    </row>
    <row r="4" spans="1:16" x14ac:dyDescent="0.3">
      <c r="C4">
        <v>1426.3</v>
      </c>
      <c r="D4">
        <v>1417.29</v>
      </c>
      <c r="E4">
        <v>162.81</v>
      </c>
      <c r="F4">
        <f t="shared" si="0"/>
        <v>5.5340581045390275E-2</v>
      </c>
      <c r="G4" t="s">
        <v>58</v>
      </c>
      <c r="I4" t="s">
        <v>56</v>
      </c>
    </row>
    <row r="5" spans="1:16" x14ac:dyDescent="0.3">
      <c r="A5" t="s">
        <v>85</v>
      </c>
      <c r="C5">
        <v>1427.16</v>
      </c>
      <c r="D5">
        <v>1426.3</v>
      </c>
      <c r="E5">
        <v>13.89</v>
      </c>
      <c r="F5">
        <f t="shared" si="0"/>
        <v>6.1915046796265465E-2</v>
      </c>
      <c r="G5" t="s">
        <v>14</v>
      </c>
      <c r="H5">
        <v>91.639871382636585</v>
      </c>
      <c r="I5" t="s">
        <v>56</v>
      </c>
    </row>
    <row r="6" spans="1:16" x14ac:dyDescent="0.3">
      <c r="A6" t="s">
        <v>86</v>
      </c>
      <c r="B6">
        <v>1436.5</v>
      </c>
      <c r="C6">
        <v>1447.42</v>
      </c>
      <c r="D6">
        <v>1427.16</v>
      </c>
      <c r="E6">
        <v>333.48</v>
      </c>
      <c r="F6">
        <f t="shared" si="0"/>
        <v>6.075326856183276E-2</v>
      </c>
      <c r="G6" t="s">
        <v>58</v>
      </c>
      <c r="H6">
        <v>72.786885245901559</v>
      </c>
      <c r="I6" t="s">
        <v>56</v>
      </c>
    </row>
    <row r="7" spans="1:16" x14ac:dyDescent="0.3">
      <c r="A7" t="s">
        <v>98</v>
      </c>
      <c r="C7">
        <v>1449.86</v>
      </c>
      <c r="D7">
        <v>1447.42</v>
      </c>
      <c r="E7">
        <v>36.729999999999997</v>
      </c>
      <c r="F7">
        <f t="shared" si="0"/>
        <v>6.6430710590793016E-2</v>
      </c>
      <c r="G7" t="s">
        <v>14</v>
      </c>
      <c r="H7">
        <v>80.349746893695723</v>
      </c>
      <c r="I7" t="s">
        <v>56</v>
      </c>
    </row>
    <row r="8" spans="1:16" x14ac:dyDescent="0.3">
      <c r="C8">
        <v>1473.73</v>
      </c>
      <c r="D8">
        <v>1449.86</v>
      </c>
      <c r="E8">
        <v>200.97</v>
      </c>
      <c r="F8">
        <f t="shared" si="0"/>
        <v>0.11877394636015384</v>
      </c>
      <c r="G8" t="s">
        <v>58</v>
      </c>
      <c r="I8" t="s">
        <v>56</v>
      </c>
    </row>
    <row r="9" spans="1:16" x14ac:dyDescent="0.3">
      <c r="A9" t="s">
        <v>87</v>
      </c>
      <c r="C9">
        <v>1476.02</v>
      </c>
      <c r="D9">
        <v>1473.73</v>
      </c>
      <c r="E9">
        <v>23.91</v>
      </c>
      <c r="F9">
        <f t="shared" si="0"/>
        <v>9.5775826014218468E-2</v>
      </c>
      <c r="G9" t="s">
        <v>14</v>
      </c>
      <c r="H9">
        <v>85.67404426559321</v>
      </c>
      <c r="I9" t="s">
        <v>56</v>
      </c>
    </row>
    <row r="10" spans="1:16" x14ac:dyDescent="0.3">
      <c r="C10">
        <v>1484.53</v>
      </c>
      <c r="D10">
        <v>1476.02</v>
      </c>
      <c r="E10">
        <v>81</v>
      </c>
      <c r="F10">
        <f t="shared" si="0"/>
        <v>0.10506172839506162</v>
      </c>
      <c r="G10" t="s">
        <v>58</v>
      </c>
      <c r="I10" t="s">
        <v>56</v>
      </c>
    </row>
    <row r="11" spans="1:16" x14ac:dyDescent="0.3">
      <c r="A11" t="s">
        <v>88</v>
      </c>
      <c r="C11">
        <v>1494.61</v>
      </c>
      <c r="D11">
        <v>1484.53</v>
      </c>
      <c r="E11">
        <v>28.32</v>
      </c>
      <c r="F11">
        <f t="shared" si="0"/>
        <v>0.35593220338982795</v>
      </c>
      <c r="G11" t="s">
        <v>14</v>
      </c>
      <c r="H11">
        <v>17.27</v>
      </c>
      <c r="I11" t="s">
        <v>56</v>
      </c>
    </row>
    <row r="12" spans="1:16" x14ac:dyDescent="0.3">
      <c r="C12">
        <v>1515.75</v>
      </c>
      <c r="D12">
        <v>1494.61</v>
      </c>
      <c r="E12">
        <v>85.21</v>
      </c>
      <c r="F12">
        <f t="shared" si="0"/>
        <v>0.24809294683722688</v>
      </c>
      <c r="G12" t="s">
        <v>58</v>
      </c>
      <c r="I12" t="s">
        <v>56</v>
      </c>
      <c r="M12" t="s">
        <v>101</v>
      </c>
      <c r="N12" t="s">
        <v>104</v>
      </c>
      <c r="O12" t="s">
        <v>103</v>
      </c>
      <c r="P12" t="s">
        <v>58</v>
      </c>
    </row>
    <row r="13" spans="1:16" x14ac:dyDescent="0.3">
      <c r="A13" t="s">
        <v>89</v>
      </c>
      <c r="C13">
        <v>1530.65</v>
      </c>
      <c r="D13">
        <v>1515.75</v>
      </c>
      <c r="E13">
        <v>73.7</v>
      </c>
      <c r="F13">
        <f t="shared" si="0"/>
        <v>0.20217096336499443</v>
      </c>
      <c r="G13" t="s">
        <v>14</v>
      </c>
      <c r="H13" t="s">
        <v>97</v>
      </c>
      <c r="I13" t="s">
        <v>56</v>
      </c>
      <c r="L13" t="s">
        <v>56</v>
      </c>
      <c r="M13">
        <f>(SUM(E11))/(SUM(E2:E15))</f>
        <v>2.181011644384203E-2</v>
      </c>
      <c r="N13">
        <f>(SUM(E3,E5,E7,E9,E13,E15))/(SUM(E2:E15))</f>
        <v>0.18608680919228637</v>
      </c>
      <c r="O13">
        <v>0</v>
      </c>
      <c r="P13">
        <f>1-N13-M13</f>
        <v>0.79210307436387162</v>
      </c>
    </row>
    <row r="14" spans="1:16" x14ac:dyDescent="0.3">
      <c r="C14">
        <v>1538.43</v>
      </c>
      <c r="D14">
        <v>1530.65</v>
      </c>
      <c r="E14">
        <v>84.09</v>
      </c>
      <c r="F14">
        <f t="shared" si="0"/>
        <v>9.2519919134260581E-2</v>
      </c>
      <c r="G14" t="s">
        <v>58</v>
      </c>
      <c r="I14" t="s">
        <v>56</v>
      </c>
      <c r="L14" t="s">
        <v>55</v>
      </c>
      <c r="M14">
        <f>(SUM(E19))/(SUM(E16:E27))</f>
        <v>6.9090014866481114E-2</v>
      </c>
      <c r="N14">
        <f>(SUM(E21,E27))/(SUM(E16:E27))</f>
        <v>0.13794529582061857</v>
      </c>
      <c r="O14">
        <f>(SUM(E17,E23,E25))/(SUM(E16:E27))</f>
        <v>0.177928305556487</v>
      </c>
      <c r="P14">
        <f>1-O14-N14-M14</f>
        <v>0.61503638375641334</v>
      </c>
    </row>
    <row r="15" spans="1:16" x14ac:dyDescent="0.3">
      <c r="A15" t="s">
        <v>90</v>
      </c>
      <c r="C15">
        <v>1550.95</v>
      </c>
      <c r="D15">
        <v>1538.43</v>
      </c>
      <c r="E15">
        <v>64.94</v>
      </c>
      <c r="F15">
        <f t="shared" si="0"/>
        <v>0.1927933477055741</v>
      </c>
      <c r="G15" t="s">
        <v>14</v>
      </c>
      <c r="H15">
        <v>96.128560993426063</v>
      </c>
      <c r="I15" t="s">
        <v>56</v>
      </c>
    </row>
    <row r="16" spans="1:16" x14ac:dyDescent="0.3">
      <c r="C16">
        <v>1553.97</v>
      </c>
      <c r="D16">
        <v>1550.95</v>
      </c>
      <c r="E16">
        <v>27.23</v>
      </c>
      <c r="F16">
        <f t="shared" si="0"/>
        <v>0.11090708777084031</v>
      </c>
      <c r="G16" t="s">
        <v>58</v>
      </c>
      <c r="I16" t="s">
        <v>55</v>
      </c>
    </row>
    <row r="17" spans="1:9" x14ac:dyDescent="0.3">
      <c r="A17" t="s">
        <v>91</v>
      </c>
      <c r="C17">
        <v>1564.33</v>
      </c>
      <c r="D17">
        <v>1553.97</v>
      </c>
      <c r="E17">
        <v>63.34</v>
      </c>
      <c r="F17">
        <f t="shared" si="0"/>
        <v>0.16356173034417271</v>
      </c>
      <c r="G17" t="s">
        <v>14</v>
      </c>
      <c r="I17" t="s">
        <v>55</v>
      </c>
    </row>
    <row r="18" spans="1:9" x14ac:dyDescent="0.3">
      <c r="C18">
        <v>1570.96</v>
      </c>
      <c r="D18">
        <v>1564.33</v>
      </c>
      <c r="E18">
        <v>155.28</v>
      </c>
      <c r="F18">
        <f t="shared" si="0"/>
        <v>4.2697063369397922E-2</v>
      </c>
      <c r="G18" t="s">
        <v>58</v>
      </c>
      <c r="I18" t="s">
        <v>55</v>
      </c>
    </row>
    <row r="19" spans="1:9" x14ac:dyDescent="0.3">
      <c r="A19" t="s">
        <v>92</v>
      </c>
      <c r="C19">
        <v>1575.21</v>
      </c>
      <c r="D19">
        <v>1570.96</v>
      </c>
      <c r="E19">
        <v>61.81</v>
      </c>
      <c r="F19">
        <f t="shared" si="0"/>
        <v>6.875910046917974E-2</v>
      </c>
      <c r="G19" t="s">
        <v>14</v>
      </c>
      <c r="H19">
        <v>18.75</v>
      </c>
      <c r="I19" t="s">
        <v>55</v>
      </c>
    </row>
    <row r="20" spans="1:9" x14ac:dyDescent="0.3">
      <c r="C20">
        <v>1579.51</v>
      </c>
      <c r="D20">
        <v>1575.21</v>
      </c>
      <c r="E20">
        <v>76.790000000000006</v>
      </c>
      <c r="F20">
        <f t="shared" si="0"/>
        <v>5.5996874593045372E-2</v>
      </c>
      <c r="G20" t="s">
        <v>58</v>
      </c>
      <c r="I20" t="s">
        <v>55</v>
      </c>
    </row>
    <row r="21" spans="1:9" x14ac:dyDescent="0.3">
      <c r="A21" t="s">
        <v>93</v>
      </c>
      <c r="C21">
        <v>1584.69</v>
      </c>
      <c r="D21">
        <v>1579.51</v>
      </c>
      <c r="E21">
        <v>75.95</v>
      </c>
      <c r="F21">
        <f t="shared" si="0"/>
        <v>6.820276497695936E-2</v>
      </c>
      <c r="G21" t="s">
        <v>14</v>
      </c>
      <c r="H21">
        <v>60.54</v>
      </c>
      <c r="I21" t="s">
        <v>55</v>
      </c>
    </row>
    <row r="22" spans="1:9" x14ac:dyDescent="0.3">
      <c r="C22">
        <v>1586.12</v>
      </c>
      <c r="D22">
        <v>1584.69</v>
      </c>
      <c r="E22">
        <v>24.39</v>
      </c>
      <c r="F22">
        <f t="shared" si="0"/>
        <v>5.8630586305856346E-2</v>
      </c>
      <c r="G22" t="s">
        <v>58</v>
      </c>
      <c r="I22" t="s">
        <v>55</v>
      </c>
    </row>
    <row r="23" spans="1:9" x14ac:dyDescent="0.3">
      <c r="C23">
        <v>1590.88</v>
      </c>
      <c r="D23">
        <v>1586.12</v>
      </c>
      <c r="E23">
        <v>73.36</v>
      </c>
      <c r="F23">
        <f t="shared" si="0"/>
        <v>6.4885496183209088E-2</v>
      </c>
      <c r="G23" t="s">
        <v>14</v>
      </c>
      <c r="I23" t="s">
        <v>55</v>
      </c>
    </row>
    <row r="24" spans="1:9" x14ac:dyDescent="0.3">
      <c r="C24">
        <v>1599.74</v>
      </c>
      <c r="D24">
        <v>1590.88</v>
      </c>
      <c r="E24">
        <v>159</v>
      </c>
      <c r="F24">
        <f t="shared" si="0"/>
        <v>5.5723270440250945E-2</v>
      </c>
      <c r="G24" t="s">
        <v>58</v>
      </c>
      <c r="I24" t="s">
        <v>55</v>
      </c>
    </row>
    <row r="25" spans="1:9" x14ac:dyDescent="0.3">
      <c r="C25">
        <v>1601.11</v>
      </c>
      <c r="D25">
        <v>1599.74</v>
      </c>
      <c r="E25">
        <v>22.48</v>
      </c>
      <c r="F25">
        <f t="shared" si="0"/>
        <v>6.0943060498215781E-2</v>
      </c>
      <c r="G25" t="s">
        <v>14</v>
      </c>
      <c r="I25" t="s">
        <v>55</v>
      </c>
    </row>
    <row r="26" spans="1:9" x14ac:dyDescent="0.3">
      <c r="C26">
        <v>1608</v>
      </c>
      <c r="D26">
        <v>1601.11</v>
      </c>
      <c r="E26">
        <v>107.54</v>
      </c>
      <c r="F26">
        <f t="shared" si="0"/>
        <v>6.4069183559606654E-2</v>
      </c>
      <c r="G26" t="s">
        <v>58</v>
      </c>
      <c r="I26" t="s">
        <v>55</v>
      </c>
    </row>
    <row r="27" spans="1:9" x14ac:dyDescent="0.3">
      <c r="A27" t="s">
        <v>94</v>
      </c>
      <c r="C27">
        <v>1611.61</v>
      </c>
      <c r="D27">
        <v>1608</v>
      </c>
      <c r="E27">
        <v>47.46</v>
      </c>
      <c r="F27">
        <f t="shared" si="0"/>
        <v>7.6064053940158027E-2</v>
      </c>
      <c r="G27" t="s">
        <v>14</v>
      </c>
      <c r="H27">
        <v>54.163890739506982</v>
      </c>
      <c r="I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LC1</vt:lpstr>
      <vt:lpstr>LC2</vt:lpstr>
      <vt:lpstr>LC3</vt:lpstr>
      <vt:lpstr>LC4</vt:lpstr>
      <vt:lpstr>LC5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2021-02-23T20:10:06Z</dcterms:created>
  <dcterms:modified xsi:type="dcterms:W3CDTF">2023-09-19T11:45:28Z</dcterms:modified>
</cp:coreProperties>
</file>