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A4D21FA2-59B3-4ACB-8923-F4C4C7E0137B}" xr6:coauthVersionLast="47" xr6:coauthVersionMax="47" xr10:uidLastSave="{00000000-0000-0000-0000-000000000000}"/>
  <bookViews>
    <workbookView xWindow="348" yWindow="324" windowWidth="11580" windowHeight="16236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12" l="1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15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P49" i="10" l="1"/>
  <c r="O4" i="16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U9" i="10" l="1"/>
  <c r="D8" i="6" s="1"/>
  <c r="J16" i="12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486" i="49" l="1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<sst xmlns="http://schemas.openxmlformats.org/spreadsheetml/2006/main" count="878" uniqueCount="298">
  <si>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</si>
  <si>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</si>
  <si>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</si>
  <si>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</si>
  <si>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</si>
  <si>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</si>
  <si>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</si>
  <si>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</si>
  <si>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</si>
  <si>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</si>
  <si>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</si>
  <si>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</si>
  <si>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</si>
  <si>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</si>
  <si>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</si>
  <si>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</si>
  <si>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</si>
  <si>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</si>
  <si>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</si>
  <si>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</si>
  <si>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</si>
  <si>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</si>
  <si>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</si>
  <si>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</si>
  <si>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</si>
  <si>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</si>
  <si>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</si>
  <si>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</si>
  <si>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</si>
  <si>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</si>
  <si>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</si>
  <si>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</si>
  <si>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</si>
  <si>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</si>
  <si>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</si>
  <si>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</si>
  <si>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</si>
  <si>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</si>
  <si>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</si>
  <si>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</si>
  <si>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</si>
  <si>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</si>
  <si>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</si>
  <si>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</si>
  <si>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</si>
  <si>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</si>
  <si>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</si>
  <si>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</si>
  <si>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</si>
  <si>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</si>
  <si>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</si>
  <si>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</si>
  <si>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</si>
  <si>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</si>
  <si>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</si>
  <si>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</si>
  <si>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</si>
  <si>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</si>
  <si>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</si>
  <si>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</si>
  <si>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</si>
  <si>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</si>
  <si>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</si>
  <si>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</si>
  <si>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</si>
  <si>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</si>
  <si>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</si>
  <si>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</si>
  <si>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</si>
  <si>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</si>
  <si>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</si>
  <si>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</si>
  <si>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</si>
  <si>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</si>
  <si>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</si>
  <si>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</si>
  <si>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</si>
  <si>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</si>
  <si>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</si>
  <si>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</si>
  <si>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</si>
  <si>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</si>
  <si>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</si>
  <si>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</si>
  <si>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</si>
  <si>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</si>
  <si>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</si>
  <si>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</si>
  <si>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</si>
  <si>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</si>
  <si>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</si>
  <si>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</si>
  <si>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</si>
  <si>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</si>
  <si>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</si>
  <si>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</si>
  <si>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</si>
  <si>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</si>
  <si>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</si>
  <si>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</si>
  <si>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</si>
  <si>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</si>
  <si>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</si>
  <si>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</si>
  <si>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</si>
  <si>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</si>
  <si>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</si>
  <si>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</si>
  <si>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</si>
  <si>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</si>
  <si>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</si>
  <si>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</si>
  <si>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</si>
  <si>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</si>
  <si>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</si>
  <si>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</si>
  <si>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</si>
  <si>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</si>
  <si>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</si>
  <si>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</si>
  <si>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</si>
  <si>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</si>
  <si>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</si>
  <si>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</si>
  <si>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</si>
  <si>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</si>
  <si>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</si>
  <si>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</si>
  <si>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</si>
  <si>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</si>
  <si>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</si>
  <si>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</si>
  <si>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</si>
  <si>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</si>
  <si>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</si>
  <si>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</si>
  <si>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</si>
  <si>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</si>
  <si>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</si>
  <si>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</si>
  <si>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</si>
  <si>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</si>
  <si>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</si>
  <si>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</si>
  <si>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</si>
  <si>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</si>
  <si>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</si>
  <si>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</si>
  <si>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</si>
  <si>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</si>
  <si>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</si>
  <si>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</si>
  <si>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</si>
  <si>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</si>
  <si>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</si>
  <si>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</si>
  <si>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</si>
  <si>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</si>
  <si>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</si>
  <si>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</si>
  <si>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</si>
  <si>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</si>
  <si>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</si>
  <si>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</si>
  <si>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</si>
  <si>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</si>
  <si>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</si>
  <si>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</si>
  <si>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</si>
  <si>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</si>
  <si>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</si>
  <si>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</si>
  <si>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</si>
  <si>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</si>
  <si>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</si>
  <si>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</si>
  <si>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</si>
  <si>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</si>
  <si>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</si>
  <si>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</si>
  <si>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</si>
  <si>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</si>
  <si>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</si>
  <si>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</si>
  <si>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</si>
  <si>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</si>
  <si>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</si>
  <si>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</si>
  <si>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</si>
  <si>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</si>
  <si>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</si>
  <si>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</si>
  <si>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</si>
  <si>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</si>
  <si>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</si>
  <si>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</si>
  <si>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</si>
  <si>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</si>
  <si>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</si>
  <si>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</si>
  <si>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</si>
  <si>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</si>
  <si>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</si>
  <si>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</si>
  <si>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</si>
  <si>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</si>
  <si>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</si>
  <si>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</si>
  <si>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</si>
  <si>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</si>
  <si>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</si>
  <si>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</si>
  <si>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</si>
  <si>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</si>
  <si>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</si>
  <si>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</si>
  <si>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</si>
  <si>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</si>
  <si>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</si>
  <si>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</si>
  <si>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</si>
  <si>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</si>
  <si>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</si>
  <si>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</si>
  <si>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</si>
  <si>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</si>
  <si>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</si>
  <si>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</si>
  <si>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</si>
  <si>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</si>
  <si>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</si>
  <si>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</si>
  <si>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</si>
  <si>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</si>
  <si>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</si>
  <si>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</si>
  <si>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</si>
  <si>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</si>
  <si>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</si>
  <si>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</si>
  <si>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</si>
  <si>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</si>
  <si>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</si>
  <si>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</si>
  <si>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</si>
  <si>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</si>
  <si>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</si>
  <si>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</si>
  <si>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</si>
  <si>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</si>
  <si>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</si>
  <si>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</si>
  <si>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</si>
  <si>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</si>
  <si>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</si>
  <si>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</si>
  <si>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</si>
  <si>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</si>
  <si>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</si>
  <si>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</si>
  <si>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</si>
  <si>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</si>
  <si>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</si>
  <si>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</si>
  <si>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</si>
  <si>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</si>
  <si>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</si>
  <si>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</si>
  <si>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</si>
  <si>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</si>
  <si>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</si>
  <si>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</si>
  <si>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</si>
  <si>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</si>
  <si>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</si>
  <si>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Length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</si>
  <si>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</si>
  <si>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</si>
  <si>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</si>
  <si>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</si>
  <si>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</si>
  <si>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</si>
  <si>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</si>
  <si>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</si>
  <si>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</si>
  <si>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</si>
  <si>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</si>
  <si>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</si>
  <si>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</si>
  <si>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</si>
  <si>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</si>
  <si>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</si>
  <si>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</si>
  <si>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</si>
  <si>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</si>
  <si>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</t>
  </si>
  <si>
    <t>lower point slope</t>
  </si>
  <si>
    <t>higher point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</si>
</sst>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30.21</c:v>
                </c:pt>
                <c:pt idx="1">
                  <c:v>64.88</c:v>
                </c:pt>
                <c:pt idx="2">
                  <c:v>280.5</c:v>
                </c:pt>
                <c:pt idx="3">
                  <c:v>95.39</c:v>
                </c:pt>
                <c:pt idx="4">
                  <c:v>82.76</c:v>
                </c:pt>
                <c:pt idx="5">
                  <c:v>18.190000000000001</c:v>
                </c:pt>
                <c:pt idx="6">
                  <c:v>209.28</c:v>
                </c:pt>
                <c:pt idx="7">
                  <c:v>156.51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abSelected="1" topLeftCell="M1" workbookViewId="0">
      <selection activeCell="R14" sqref="R14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8" t="s">
        <v>54</v>
      </c>
      <c r="C1" s="47"/>
      <c r="D1" s="49"/>
      <c r="E1" s="48" t="s">
        <v>55</v>
      </c>
      <c r="F1" s="47"/>
      <c r="G1" s="49"/>
      <c r="H1" s="48" t="s">
        <v>56</v>
      </c>
      <c r="I1" s="47"/>
      <c r="J1" s="49"/>
      <c r="K1" s="48" t="s">
        <v>66</v>
      </c>
      <c r="L1" s="47"/>
      <c r="M1" s="49"/>
      <c r="N1" s="14"/>
      <c r="O1" s="27" t="s">
        <v>51</v>
      </c>
      <c r="P1" s="48" t="s">
        <v>167</v>
      </c>
      <c r="Q1" s="47"/>
      <c r="R1" s="49"/>
      <c r="S1" s="48" t="s">
        <v>168</v>
      </c>
      <c r="T1" s="47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 s="1"/>
      <c r="P12" s="47" t="s">
        <v>177</v>
      </c>
      <c r="Q12" s="47"/>
      <c r="R12" s="47"/>
      <c r="S12" s="3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 s="13" t="s">
        <v>64</v>
      </c>
      <c r="P13" t="s">
        <v>275</v>
      </c>
      <c r="Q13" t="s">
        <v>296</v>
      </c>
      <c r="R13" t="s">
        <v>297</v>
      </c>
      <c r="S13" s="15" t="s">
        <v>18</v>
      </c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 s="13">
        <v>3.11</v>
      </c>
      <c r="P14"/>
      <c r="R14"/>
      <c r="S14" s="15" t="e">
        <f>(R14-Q14)/P14</f>
        <v>#DIV/0!</v>
      </c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 s="13">
        <v>3.12</v>
      </c>
      <c r="P15"/>
      <c r="R15"/>
      <c r="S15" s="15" t="e">
        <f t="shared" ref="S15:S33" si="9">(R15-Q15)/P15</f>
        <v>#DIV/0!</v>
      </c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 s="13">
        <v>3.13</v>
      </c>
      <c r="P16"/>
      <c r="R16"/>
      <c r="S16" s="15" t="e">
        <f t="shared" si="9"/>
        <v>#DIV/0!</v>
      </c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 s="13">
        <v>3.14</v>
      </c>
      <c r="P17"/>
      <c r="R17"/>
      <c r="S17" s="15" t="e">
        <f t="shared" si="9"/>
        <v>#DIV/0!</v>
      </c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 s="13">
        <v>3.15</v>
      </c>
      <c r="P18"/>
      <c r="R18"/>
      <c r="S18" s="15" t="e">
        <f t="shared" si="9"/>
        <v>#DIV/0!</v>
      </c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 s="13">
        <v>3.16</v>
      </c>
      <c r="P19"/>
      <c r="Q19"/>
      <c r="R19"/>
      <c r="S19" s="15" t="e">
        <f t="shared" si="9"/>
        <v>#DIV/0!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 s="13">
        <v>3.17</v>
      </c>
      <c r="P20"/>
      <c r="R20"/>
      <c r="S20" s="15" t="e">
        <f t="shared" si="9"/>
        <v>#DIV/0!</v>
      </c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10">I22</f>
        <v>108.91</v>
      </c>
      <c r="M21" s="15">
        <f t="shared" si="5"/>
        <v>0.97624999999999995</v>
      </c>
      <c r="O21" s="13">
        <v>3.18</v>
      </c>
      <c r="P21"/>
      <c r="R21"/>
      <c r="S21" s="15" t="e">
        <f t="shared" si="9"/>
        <v>#DIV/0!</v>
      </c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1">H21</f>
        <v>102.38</v>
      </c>
      <c r="L22">
        <f t="shared" si="10"/>
        <v>84.59</v>
      </c>
      <c r="M22" s="15">
        <f t="shared" si="5"/>
        <v>-0.22237499999999991</v>
      </c>
      <c r="O22" s="13">
        <v>3.19</v>
      </c>
      <c r="P22"/>
      <c r="R22"/>
      <c r="S22" s="15" t="e">
        <f t="shared" si="9"/>
        <v>#DIV/0!</v>
      </c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2">I21</f>
        <v>59.24</v>
      </c>
      <c r="I23">
        <v>84.59</v>
      </c>
      <c r="J23" s="15">
        <f t="shared" si="2"/>
        <v>0.63375000000000004</v>
      </c>
      <c r="K23" s="13">
        <f t="shared" si="11"/>
        <v>78.41</v>
      </c>
      <c r="L23">
        <f t="shared" si="10"/>
        <v>79.27</v>
      </c>
      <c r="M23" s="15">
        <f t="shared" si="5"/>
        <v>1.0749999999999992E-2</v>
      </c>
      <c r="O23" s="13">
        <v>3.2</v>
      </c>
      <c r="P23"/>
      <c r="R23"/>
      <c r="S23" s="15" t="e">
        <f t="shared" si="9"/>
        <v>#DIV/0!</v>
      </c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2"/>
        <v>108.91</v>
      </c>
      <c r="I24">
        <v>79.27</v>
      </c>
      <c r="J24" s="15">
        <f t="shared" si="2"/>
        <v>-0.74099999999999999</v>
      </c>
      <c r="K24" s="13">
        <f t="shared" si="11"/>
        <v>59.24</v>
      </c>
      <c r="L24">
        <f t="shared" si="10"/>
        <v>63.98</v>
      </c>
      <c r="M24" s="15">
        <f t="shared" si="5"/>
        <v>5.9249999999999935E-2</v>
      </c>
      <c r="O24" s="13">
        <v>1.1100000000000001</v>
      </c>
      <c r="P24"/>
      <c r="R24"/>
      <c r="S24" s="15" t="e">
        <f t="shared" si="9"/>
        <v>#DIV/0!</v>
      </c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2"/>
        <v>84.59</v>
      </c>
      <c r="I25">
        <v>63.98</v>
      </c>
      <c r="J25" s="15">
        <f t="shared" si="2"/>
        <v>-0.51525000000000021</v>
      </c>
      <c r="K25" s="13">
        <f t="shared" si="11"/>
        <v>108.91</v>
      </c>
      <c r="L25">
        <f t="shared" si="10"/>
        <v>159.4</v>
      </c>
      <c r="M25" s="15">
        <f t="shared" si="5"/>
        <v>0.63112500000000016</v>
      </c>
      <c r="O25" s="13">
        <v>1.1200000000000001</v>
      </c>
      <c r="P25"/>
      <c r="R25"/>
      <c r="S25" s="15" t="e">
        <f t="shared" si="9"/>
        <v>#DIV/0!</v>
      </c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2"/>
        <v>79.27</v>
      </c>
      <c r="I26">
        <v>159.4</v>
      </c>
      <c r="J26" s="15">
        <f t="shared" si="2"/>
        <v>2.0032500000000004</v>
      </c>
      <c r="K26" s="13">
        <f t="shared" si="11"/>
        <v>84.59</v>
      </c>
      <c r="L26">
        <f t="shared" si="10"/>
        <v>50.6</v>
      </c>
      <c r="M26" s="15">
        <f t="shared" si="5"/>
        <v>-0.424875</v>
      </c>
      <c r="O26" s="13">
        <v>1.1299999999999999</v>
      </c>
      <c r="P26"/>
      <c r="R26"/>
      <c r="S26" s="15" t="e">
        <f t="shared" si="9"/>
        <v>#DIV/0!</v>
      </c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2"/>
        <v>63.98</v>
      </c>
      <c r="I27">
        <v>50.6</v>
      </c>
      <c r="J27" s="15">
        <f t="shared" si="2"/>
        <v>-0.33449999999999991</v>
      </c>
      <c r="K27" s="13">
        <f t="shared" si="11"/>
        <v>79.27</v>
      </c>
      <c r="L27">
        <f t="shared" si="10"/>
        <v>57.25</v>
      </c>
      <c r="M27" s="15">
        <f t="shared" si="5"/>
        <v>-0.27524999999999994</v>
      </c>
      <c r="O27" s="13">
        <v>1.1399999999999999</v>
      </c>
      <c r="P27"/>
      <c r="R27"/>
      <c r="S27" s="15" t="e">
        <f t="shared" si="9"/>
        <v>#DIV/0!</v>
      </c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2"/>
        <v>159.4</v>
      </c>
      <c r="I28">
        <v>57.25</v>
      </c>
      <c r="J28" s="15">
        <f t="shared" si="2"/>
        <v>-2.55375</v>
      </c>
      <c r="K28" s="13">
        <f t="shared" si="11"/>
        <v>63.98</v>
      </c>
      <c r="L28">
        <f t="shared" si="10"/>
        <v>16.850000000000001</v>
      </c>
      <c r="M28" s="15">
        <f t="shared" si="5"/>
        <v>-0.5891249999999999</v>
      </c>
      <c r="O28" s="13">
        <v>1.1499999999999999</v>
      </c>
      <c r="P28"/>
      <c r="R28"/>
      <c r="S28" s="15" t="e">
        <f t="shared" si="9"/>
        <v>#DIV/0!</v>
      </c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2"/>
        <v>50.6</v>
      </c>
      <c r="I29">
        <v>16.850000000000001</v>
      </c>
      <c r="J29" s="15">
        <f t="shared" si="2"/>
        <v>-0.84375</v>
      </c>
      <c r="K29" s="13">
        <f t="shared" si="11"/>
        <v>159.4</v>
      </c>
      <c r="L29">
        <f t="shared" si="10"/>
        <v>40.74</v>
      </c>
      <c r="M29" s="15">
        <f t="shared" si="5"/>
        <v>-1.48325</v>
      </c>
      <c r="O29" s="13">
        <v>1.1599999999999999</v>
      </c>
      <c r="P29"/>
      <c r="R29"/>
      <c r="S29" s="15" t="e">
        <f t="shared" si="9"/>
        <v>#DIV/0!</v>
      </c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2"/>
        <v>57.25</v>
      </c>
      <c r="I30">
        <v>40.74</v>
      </c>
      <c r="J30" s="15">
        <f t="shared" si="2"/>
        <v>-0.41274999999999995</v>
      </c>
      <c r="K30" s="13">
        <f t="shared" si="11"/>
        <v>50.6</v>
      </c>
      <c r="L30">
        <f t="shared" si="10"/>
        <v>29.18</v>
      </c>
      <c r="M30" s="15">
        <f t="shared" si="5"/>
        <v>-0.26775000000000004</v>
      </c>
      <c r="O30" s="13">
        <v>1.17</v>
      </c>
      <c r="P30"/>
      <c r="R30"/>
      <c r="S30" s="15" t="e">
        <f t="shared" si="9"/>
        <v>#DIV/0!</v>
      </c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2"/>
        <v>16.850000000000001</v>
      </c>
      <c r="I31">
        <v>29.18</v>
      </c>
      <c r="J31" s="15">
        <f t="shared" si="2"/>
        <v>0.30824999999999997</v>
      </c>
      <c r="K31" s="13">
        <f t="shared" si="11"/>
        <v>57.25</v>
      </c>
      <c r="L31">
        <f t="shared" si="10"/>
        <v>64.239999999999995</v>
      </c>
      <c r="M31" s="15">
        <f t="shared" si="5"/>
        <v>8.7374999999999939E-2</v>
      </c>
      <c r="O31" s="13">
        <v>1.18</v>
      </c>
      <c r="P31"/>
      <c r="R31"/>
      <c r="S31" s="15" t="e">
        <f t="shared" si="9"/>
        <v>#DIV/0!</v>
      </c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2"/>
        <v>40.74</v>
      </c>
      <c r="I32">
        <v>64.239999999999995</v>
      </c>
      <c r="J32" s="15">
        <f t="shared" si="2"/>
        <v>0.5874999999999998</v>
      </c>
      <c r="K32" s="13">
        <f t="shared" si="11"/>
        <v>16.850000000000001</v>
      </c>
      <c r="L32">
        <f t="shared" si="10"/>
        <v>102.68</v>
      </c>
      <c r="M32" s="15">
        <f t="shared" si="5"/>
        <v>1.0728750000000002</v>
      </c>
      <c r="O32" s="13">
        <v>1.19</v>
      </c>
      <c r="P32"/>
      <c r="R32"/>
      <c r="S32" s="15" t="e">
        <f t="shared" si="9"/>
        <v>#DIV/0!</v>
      </c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2"/>
        <v>29.18</v>
      </c>
      <c r="I33">
        <v>102.68</v>
      </c>
      <c r="J33" s="15">
        <f t="shared" si="2"/>
        <v>1.8374999999999999</v>
      </c>
      <c r="K33" s="13">
        <f t="shared" si="11"/>
        <v>40.74</v>
      </c>
      <c r="L33">
        <f t="shared" si="10"/>
        <v>23.97</v>
      </c>
      <c r="M33" s="15">
        <f t="shared" si="5"/>
        <v>-0.20962500000000003</v>
      </c>
      <c r="O33" s="4">
        <v>1.2</v>
      </c>
      <c r="P33" s="5"/>
      <c r="Q33" s="5"/>
      <c r="R33" s="5"/>
      <c r="S33" s="6" t="e">
        <f t="shared" si="9"/>
        <v>#DIV/0!</v>
      </c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2"/>
        <v>64.239999999999995</v>
      </c>
      <c r="I34" s="5">
        <v>23.97</v>
      </c>
      <c r="J34" s="5">
        <f t="shared" si="2"/>
        <v>-1.0067499999999998</v>
      </c>
      <c r="K34" s="4">
        <f t="shared" si="11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3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4">H36</f>
        <v>50.22</v>
      </c>
      <c r="L37">
        <f t="shared" si="13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5">I36</f>
        <v>19.489999999999998</v>
      </c>
      <c r="I38">
        <v>73.349999999999994</v>
      </c>
      <c r="J38" s="15">
        <f t="shared" si="2"/>
        <v>1.3465</v>
      </c>
      <c r="K38" s="13">
        <f t="shared" si="14"/>
        <v>43.33</v>
      </c>
      <c r="L38">
        <f t="shared" si="13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5"/>
        <v>16.89</v>
      </c>
      <c r="I39">
        <v>21.68</v>
      </c>
      <c r="J39" s="15">
        <f t="shared" si="2"/>
        <v>0.11974999999999998</v>
      </c>
      <c r="K39" s="13">
        <f t="shared" si="14"/>
        <v>19.489999999999998</v>
      </c>
      <c r="L39">
        <f t="shared" si="13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5"/>
        <v>73.349999999999994</v>
      </c>
      <c r="I40">
        <v>18.559999999999999</v>
      </c>
      <c r="J40" s="15">
        <f t="shared" si="2"/>
        <v>-1.3697499999999998</v>
      </c>
      <c r="K40" s="13">
        <f t="shared" si="14"/>
        <v>16.89</v>
      </c>
      <c r="L40">
        <f t="shared" si="13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5"/>
        <v>21.68</v>
      </c>
      <c r="I41" s="5">
        <v>30.88</v>
      </c>
      <c r="J41" s="5">
        <f t="shared" si="2"/>
        <v>0.22999999999999998</v>
      </c>
      <c r="K41" s="4">
        <f t="shared" si="14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6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7">H43</f>
        <v>12.69</v>
      </c>
      <c r="L44">
        <f t="shared" si="16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8">I43</f>
        <v>23.95</v>
      </c>
      <c r="I45">
        <v>62.81</v>
      </c>
      <c r="J45" s="15">
        <f t="shared" si="2"/>
        <v>0.97150000000000003</v>
      </c>
      <c r="K45" s="13">
        <f t="shared" si="17"/>
        <v>58.28</v>
      </c>
      <c r="L45">
        <f t="shared" si="16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8"/>
        <v>69.22</v>
      </c>
      <c r="I46">
        <v>19.53</v>
      </c>
      <c r="J46" s="15">
        <f t="shared" si="2"/>
        <v>-1.2422499999999999</v>
      </c>
      <c r="K46" s="13">
        <f t="shared" si="17"/>
        <v>23.95</v>
      </c>
      <c r="L46">
        <f t="shared" si="16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8"/>
        <v>62.81</v>
      </c>
      <c r="I47">
        <v>20.010000000000002</v>
      </c>
      <c r="J47" s="15">
        <f t="shared" si="2"/>
        <v>-1.0699999999999998</v>
      </c>
      <c r="K47" s="13">
        <f t="shared" si="17"/>
        <v>69.22</v>
      </c>
      <c r="L47">
        <f t="shared" si="16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8"/>
        <v>19.53</v>
      </c>
      <c r="I48" s="5">
        <v>15.54</v>
      </c>
      <c r="J48" s="5">
        <f t="shared" si="2"/>
        <v>-9.9750000000000047E-2</v>
      </c>
      <c r="K48" s="4">
        <f t="shared" si="17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9">H53</f>
        <v>59.01</v>
      </c>
      <c r="J51">
        <f t="shared" si="2"/>
        <v>-2.2750000000000093E-2</v>
      </c>
      <c r="K51" s="13">
        <f>H50</f>
        <v>6.86</v>
      </c>
      <c r="L51">
        <f t="shared" ref="L51:L62" si="20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9"/>
        <v>27.68</v>
      </c>
      <c r="J52">
        <f t="shared" si="2"/>
        <v>-1.1877499999999999</v>
      </c>
      <c r="K52" s="13">
        <f t="shared" ref="K52:K63" si="21">H51</f>
        <v>59.92</v>
      </c>
      <c r="L52">
        <f t="shared" si="20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9"/>
        <v>36.479999999999997</v>
      </c>
      <c r="J53">
        <f t="shared" si="2"/>
        <v>-0.56325000000000003</v>
      </c>
      <c r="K53" s="13">
        <f t="shared" si="21"/>
        <v>75.19</v>
      </c>
      <c r="L53">
        <f t="shared" si="20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9"/>
        <v>62.19</v>
      </c>
      <c r="J54">
        <f t="shared" si="2"/>
        <v>0.86274999999999991</v>
      </c>
      <c r="K54" s="13">
        <f t="shared" si="21"/>
        <v>59.01</v>
      </c>
      <c r="L54">
        <f t="shared" si="20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9"/>
        <v>64.91</v>
      </c>
      <c r="J55">
        <f t="shared" si="2"/>
        <v>0.71074999999999999</v>
      </c>
      <c r="K55" s="13">
        <f t="shared" si="21"/>
        <v>27.68</v>
      </c>
      <c r="L55">
        <f t="shared" si="20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9"/>
        <v>33.51</v>
      </c>
      <c r="J56">
        <f t="shared" si="2"/>
        <v>-0.71699999999999997</v>
      </c>
      <c r="K56" s="13">
        <f t="shared" si="21"/>
        <v>36.479999999999997</v>
      </c>
      <c r="L56">
        <f t="shared" si="20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9"/>
        <v>21.99</v>
      </c>
      <c r="J57">
        <f t="shared" si="2"/>
        <v>-1.073</v>
      </c>
      <c r="K57" s="13">
        <f t="shared" si="21"/>
        <v>62.19</v>
      </c>
      <c r="L57">
        <f t="shared" si="20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9"/>
        <v>29.91</v>
      </c>
      <c r="J58">
        <f t="shared" si="2"/>
        <v>-8.9999999999999941E-2</v>
      </c>
      <c r="K58" s="13">
        <f t="shared" si="21"/>
        <v>64.91</v>
      </c>
      <c r="L58">
        <f t="shared" si="20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9"/>
        <v>42.88</v>
      </c>
      <c r="J59">
        <f t="shared" si="2"/>
        <v>0.5222500000000001</v>
      </c>
      <c r="K59" s="13">
        <f t="shared" si="21"/>
        <v>33.51</v>
      </c>
      <c r="L59">
        <f t="shared" si="20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9"/>
        <v>40.11</v>
      </c>
      <c r="J60">
        <f t="shared" si="2"/>
        <v>0.255</v>
      </c>
      <c r="K60" s="13">
        <f t="shared" si="21"/>
        <v>21.99</v>
      </c>
      <c r="L60">
        <f t="shared" si="20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1"/>
        <v>29.91</v>
      </c>
      <c r="L61">
        <f t="shared" si="20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1"/>
        <v>42.88</v>
      </c>
      <c r="L62">
        <f t="shared" si="20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1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2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2"/>
        <v>12.2</v>
      </c>
      <c r="J65" s="15">
        <f t="shared" si="2"/>
        <v>-0.70000000000000007</v>
      </c>
      <c r="K65" s="13">
        <f>H64</f>
        <v>78.7</v>
      </c>
      <c r="L65">
        <f t="shared" ref="L65:L72" si="23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2"/>
        <v>24.18</v>
      </c>
      <c r="J66" s="15">
        <f t="shared" si="2"/>
        <v>0.14699999999999996</v>
      </c>
      <c r="K66" s="13">
        <f t="shared" ref="K66:K74" si="24">H65</f>
        <v>40.200000000000003</v>
      </c>
      <c r="L66">
        <f t="shared" si="23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2"/>
        <v>6.54</v>
      </c>
      <c r="J67" s="15">
        <f t="shared" si="2"/>
        <v>-0.14149999999999999</v>
      </c>
      <c r="K67" s="13">
        <f t="shared" si="24"/>
        <v>18.3</v>
      </c>
      <c r="L67">
        <f t="shared" si="23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5">(C68-B68)/10</f>
        <v>-6.899999999999977E-2</v>
      </c>
      <c r="E68" s="13">
        <v>37.43</v>
      </c>
      <c r="F68">
        <v>68.7</v>
      </c>
      <c r="G68">
        <f t="shared" ref="G68:G74" si="26">(F68-E68)/20</f>
        <v>1.5635000000000001</v>
      </c>
      <c r="H68" s="13">
        <v>24.18</v>
      </c>
      <c r="I68">
        <f t="shared" si="22"/>
        <v>52.03</v>
      </c>
      <c r="J68" s="15">
        <f t="shared" ref="J68:J74" si="27">(I68-H68)/40</f>
        <v>0.69625000000000004</v>
      </c>
      <c r="K68" s="13">
        <f t="shared" si="24"/>
        <v>12.2</v>
      </c>
      <c r="L68">
        <f t="shared" si="23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5"/>
        <v>2.6509999999999998</v>
      </c>
      <c r="E69" s="13">
        <v>75.61</v>
      </c>
      <c r="F69">
        <v>22.23</v>
      </c>
      <c r="G69">
        <f t="shared" si="26"/>
        <v>-2.6689999999999996</v>
      </c>
      <c r="H69" s="13">
        <v>6.54</v>
      </c>
      <c r="I69">
        <f t="shared" si="22"/>
        <v>22.29</v>
      </c>
      <c r="J69" s="15">
        <f t="shared" si="27"/>
        <v>0.39374999999999999</v>
      </c>
      <c r="K69" s="13">
        <f t="shared" si="24"/>
        <v>24.18</v>
      </c>
      <c r="L69">
        <f t="shared" si="23"/>
        <v>58.84</v>
      </c>
      <c r="M69" s="15">
        <f t="shared" ref="M69:M74" si="28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5"/>
        <v>2.3869999999999996</v>
      </c>
      <c r="E70" s="13">
        <v>32.11</v>
      </c>
      <c r="F70">
        <v>13.95</v>
      </c>
      <c r="G70">
        <f t="shared" si="26"/>
        <v>-0.90800000000000003</v>
      </c>
      <c r="H70" s="13">
        <v>52.03</v>
      </c>
      <c r="I70">
        <f t="shared" si="22"/>
        <v>58.84</v>
      </c>
      <c r="J70" s="15">
        <f t="shared" si="27"/>
        <v>0.17025000000000007</v>
      </c>
      <c r="K70" s="13">
        <f t="shared" si="24"/>
        <v>6.54</v>
      </c>
      <c r="L70">
        <f t="shared" si="23"/>
        <v>6.55</v>
      </c>
      <c r="M70" s="15">
        <f t="shared" si="28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5"/>
        <v>-0.26200000000000001</v>
      </c>
      <c r="E71" s="13">
        <v>2.64</v>
      </c>
      <c r="F71">
        <v>33.43</v>
      </c>
      <c r="G71">
        <f t="shared" si="26"/>
        <v>1.5394999999999999</v>
      </c>
      <c r="H71" s="13">
        <v>22.29</v>
      </c>
      <c r="I71">
        <f>H73</f>
        <v>6.55</v>
      </c>
      <c r="J71" s="15">
        <f t="shared" si="27"/>
        <v>-0.39349999999999996</v>
      </c>
      <c r="K71" s="13">
        <f t="shared" si="24"/>
        <v>52.03</v>
      </c>
      <c r="L71">
        <f t="shared" si="23"/>
        <v>17.829999999999998</v>
      </c>
      <c r="M71" s="15">
        <f t="shared" si="28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5"/>
        <v>-1.129</v>
      </c>
      <c r="E72" s="13">
        <v>33.43</v>
      </c>
      <c r="F72">
        <v>7.03</v>
      </c>
      <c r="G72">
        <f t="shared" si="26"/>
        <v>-1.3199999999999998</v>
      </c>
      <c r="H72" s="13">
        <v>58.84</v>
      </c>
      <c r="I72">
        <v>17.829999999999998</v>
      </c>
      <c r="J72" s="15">
        <f t="shared" si="27"/>
        <v>-1.0252500000000002</v>
      </c>
      <c r="K72" s="13">
        <f t="shared" si="24"/>
        <v>22.29</v>
      </c>
      <c r="L72">
        <f t="shared" si="23"/>
        <v>13.84</v>
      </c>
      <c r="M72" s="15">
        <f t="shared" si="28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5"/>
        <v>-1.1789999999999998</v>
      </c>
      <c r="E73" s="13">
        <v>12.83</v>
      </c>
      <c r="F73">
        <v>34.979999999999997</v>
      </c>
      <c r="G73">
        <f t="shared" si="26"/>
        <v>1.1074999999999999</v>
      </c>
      <c r="H73" s="13">
        <v>6.55</v>
      </c>
      <c r="I73">
        <v>13.84</v>
      </c>
      <c r="J73" s="15">
        <f t="shared" si="27"/>
        <v>0.18225</v>
      </c>
      <c r="K73" s="13">
        <f t="shared" si="24"/>
        <v>58.84</v>
      </c>
      <c r="L73">
        <f>I74</f>
        <v>21.82</v>
      </c>
      <c r="M73" s="15">
        <f t="shared" si="28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5"/>
        <v>-1.9849999999999999</v>
      </c>
      <c r="E74" s="26">
        <v>34.979999999999997</v>
      </c>
      <c r="F74" s="18">
        <v>21.4</v>
      </c>
      <c r="G74" s="5">
        <f t="shared" si="26"/>
        <v>-0.67899999999999994</v>
      </c>
      <c r="H74" s="4">
        <v>17.91</v>
      </c>
      <c r="I74" s="5">
        <v>21.82</v>
      </c>
      <c r="J74" s="6">
        <f t="shared" si="27"/>
        <v>9.7750000000000004E-2</v>
      </c>
      <c r="K74" s="4">
        <f t="shared" si="24"/>
        <v>6.55</v>
      </c>
      <c r="L74" s="5">
        <v>21.77</v>
      </c>
      <c r="M74" s="6">
        <f t="shared" si="28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O4" zoomScale="68" workbookViewId="0">
      <selection activeCell="AC31" sqref="AC31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R13" s="1"/>
      <c r="S13" s="47" t="s">
        <v>177</v>
      </c>
      <c r="T13" s="47"/>
      <c r="U13" s="47"/>
      <c r="V13" s="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R14" s="13" t="s">
        <v>64</v>
      </c>
      <c r="S14" t="s">
        <v>275</v>
      </c>
      <c r="T14" t="s">
        <v>52</v>
      </c>
      <c r="U14" t="s">
        <v>53</v>
      </c>
      <c r="V14" s="15" t="s">
        <v>17</v>
      </c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R15" s="13">
        <v>3.11</v>
      </c>
      <c r="S15"/>
      <c r="U15"/>
      <c r="V15" s="15" t="e">
        <f>(U15-T15)/S15</f>
        <v>#DIV/0!</v>
      </c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R16" s="13">
        <v>3.12</v>
      </c>
      <c r="S16"/>
      <c r="U16"/>
      <c r="V16" s="15" t="e">
        <f t="shared" ref="V16:V34" si="10">(U16-T16)/S16</f>
        <v>#DIV/0!</v>
      </c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R17" s="13">
        <v>3.13</v>
      </c>
      <c r="S17"/>
      <c r="U17"/>
      <c r="V17" s="15" t="e">
        <f t="shared" si="10"/>
        <v>#DIV/0!</v>
      </c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R18" s="13">
        <v>3.14</v>
      </c>
      <c r="S18"/>
      <c r="U18"/>
      <c r="V18" s="15" t="e">
        <f t="shared" si="10"/>
        <v>#DIV/0!</v>
      </c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 s="13">
        <v>3.15</v>
      </c>
      <c r="S19"/>
      <c r="T19"/>
      <c r="U19"/>
      <c r="V19" s="15" t="e">
        <f t="shared" si="10"/>
        <v>#DIV/0!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1">I21</f>
        <v>1514.76</v>
      </c>
      <c r="P20" s="15">
        <f t="shared" si="4"/>
        <v>0.49399999999999977</v>
      </c>
      <c r="R20" s="13">
        <v>3.16</v>
      </c>
      <c r="S20"/>
      <c r="U20"/>
      <c r="V20" s="15" t="e">
        <f t="shared" si="10"/>
        <v>#DIV/0!</v>
      </c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2">I22</f>
        <v>1529.69</v>
      </c>
      <c r="M21" s="15">
        <f>(L21-K21)/40</f>
        <v>1.3612500000000012</v>
      </c>
      <c r="N21" s="13">
        <f>channel_morph!F4</f>
        <v>1475.24</v>
      </c>
      <c r="O21">
        <f t="shared" si="11"/>
        <v>1529.69</v>
      </c>
      <c r="P21" s="15">
        <f t="shared" si="4"/>
        <v>0.68062500000000059</v>
      </c>
      <c r="R21" s="13">
        <v>3.17</v>
      </c>
      <c r="S21"/>
      <c r="U21"/>
      <c r="V21" s="15" t="e">
        <f t="shared" si="10"/>
        <v>#DIV/0!</v>
      </c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2"/>
        <v>1547.48</v>
      </c>
      <c r="M22" s="15">
        <f t="shared" ref="M22:M48" si="13">(L22-K22)/40</f>
        <v>1.5235000000000014</v>
      </c>
      <c r="N22" s="13">
        <f t="shared" ref="N22:N34" si="14">H21</f>
        <v>1486.54</v>
      </c>
      <c r="O22">
        <f t="shared" si="11"/>
        <v>1547.48</v>
      </c>
      <c r="P22" s="15">
        <f t="shared" si="4"/>
        <v>0.7617500000000007</v>
      </c>
      <c r="R22" s="13">
        <v>3.18</v>
      </c>
      <c r="S22"/>
      <c r="U22"/>
      <c r="V22" s="15" t="e">
        <f t="shared" si="10"/>
        <v>#DIV/0!</v>
      </c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5">H22</f>
        <v>1500.51</v>
      </c>
      <c r="L23">
        <f t="shared" si="12"/>
        <v>1552.62</v>
      </c>
      <c r="M23" s="15">
        <f t="shared" si="13"/>
        <v>1.3027499999999974</v>
      </c>
      <c r="N23" s="13">
        <f t="shared" si="14"/>
        <v>1500.51</v>
      </c>
      <c r="O23">
        <f t="shared" si="11"/>
        <v>1552.62</v>
      </c>
      <c r="P23" s="15">
        <f t="shared" si="4"/>
        <v>0.65137499999999871</v>
      </c>
      <c r="R23" s="13">
        <v>3.19</v>
      </c>
      <c r="S23"/>
      <c r="U23"/>
      <c r="V23" s="15" t="e">
        <f t="shared" si="10"/>
        <v>#DIV/0!</v>
      </c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5"/>
        <v>1514.76</v>
      </c>
      <c r="L24">
        <f t="shared" si="12"/>
        <v>1558.7</v>
      </c>
      <c r="M24" s="15">
        <f t="shared" si="13"/>
        <v>1.0985000000000014</v>
      </c>
      <c r="N24" s="13">
        <f t="shared" si="14"/>
        <v>1514.76</v>
      </c>
      <c r="O24">
        <f t="shared" si="11"/>
        <v>1558.7</v>
      </c>
      <c r="P24" s="15">
        <f t="shared" si="4"/>
        <v>0.54925000000000068</v>
      </c>
      <c r="R24" s="13">
        <v>3.2</v>
      </c>
      <c r="S24"/>
      <c r="U24"/>
      <c r="V24" s="15" t="e">
        <f t="shared" si="10"/>
        <v>#DIV/0!</v>
      </c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5"/>
        <v>1529.69</v>
      </c>
      <c r="L25">
        <f t="shared" si="12"/>
        <v>1565.89</v>
      </c>
      <c r="M25" s="15">
        <f t="shared" si="13"/>
        <v>0.90500000000000114</v>
      </c>
      <c r="N25" s="13">
        <f t="shared" si="14"/>
        <v>1529.69</v>
      </c>
      <c r="O25">
        <f t="shared" si="11"/>
        <v>1565.89</v>
      </c>
      <c r="P25" s="15">
        <f t="shared" si="4"/>
        <v>0.45250000000000057</v>
      </c>
      <c r="R25" s="13">
        <v>1.1100000000000001</v>
      </c>
      <c r="S25"/>
      <c r="U25"/>
      <c r="V25" s="15" t="e">
        <f t="shared" si="10"/>
        <v>#DIV/0!</v>
      </c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5"/>
        <v>1547.48</v>
      </c>
      <c r="L26">
        <f t="shared" si="12"/>
        <v>1574</v>
      </c>
      <c r="M26" s="15">
        <f t="shared" si="13"/>
        <v>0.66299999999999959</v>
      </c>
      <c r="N26" s="13">
        <f t="shared" si="14"/>
        <v>1547.48</v>
      </c>
      <c r="O26">
        <f t="shared" si="11"/>
        <v>1574</v>
      </c>
      <c r="P26" s="15">
        <f t="shared" si="4"/>
        <v>0.33149999999999979</v>
      </c>
      <c r="R26" s="13">
        <v>1.1200000000000001</v>
      </c>
      <c r="S26"/>
      <c r="U26"/>
      <c r="V26" s="15" t="e">
        <f t="shared" si="10"/>
        <v>#DIV/0!</v>
      </c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5"/>
        <v>1552.62</v>
      </c>
      <c r="L27">
        <f t="shared" si="12"/>
        <v>1582.06</v>
      </c>
      <c r="M27" s="15">
        <f t="shared" si="13"/>
        <v>0.73600000000000132</v>
      </c>
      <c r="N27" s="13">
        <f t="shared" si="14"/>
        <v>1552.62</v>
      </c>
      <c r="O27">
        <f t="shared" si="11"/>
        <v>1582.06</v>
      </c>
      <c r="P27" s="15">
        <f t="shared" si="4"/>
        <v>0.36800000000000066</v>
      </c>
      <c r="R27" s="13">
        <v>1.1299999999999999</v>
      </c>
      <c r="S27"/>
      <c r="U27"/>
      <c r="V27" s="15" t="e">
        <f t="shared" si="10"/>
        <v>#DIV/0!</v>
      </c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5"/>
        <v>1558.7</v>
      </c>
      <c r="L28">
        <f t="shared" si="12"/>
        <v>1589.42</v>
      </c>
      <c r="M28" s="15">
        <f t="shared" si="13"/>
        <v>0.76800000000000068</v>
      </c>
      <c r="N28" s="13">
        <f t="shared" si="14"/>
        <v>1558.7</v>
      </c>
      <c r="O28">
        <f t="shared" si="11"/>
        <v>1589.42</v>
      </c>
      <c r="P28" s="15">
        <f t="shared" si="4"/>
        <v>0.38400000000000034</v>
      </c>
      <c r="R28" s="13">
        <v>1.1399999999999999</v>
      </c>
      <c r="S28"/>
      <c r="U28"/>
      <c r="V28" s="15" t="e">
        <f t="shared" si="10"/>
        <v>#DIV/0!</v>
      </c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5"/>
        <v>1565.89</v>
      </c>
      <c r="L29">
        <f t="shared" si="12"/>
        <v>1595.88</v>
      </c>
      <c r="M29" s="15">
        <f t="shared" si="13"/>
        <v>0.74975000000000025</v>
      </c>
      <c r="N29" s="13">
        <f t="shared" si="14"/>
        <v>1565.89</v>
      </c>
      <c r="O29">
        <f t="shared" si="11"/>
        <v>1595.88</v>
      </c>
      <c r="P29" s="15">
        <f t="shared" si="4"/>
        <v>0.37487500000000012</v>
      </c>
      <c r="R29" s="13">
        <v>1.1499999999999999</v>
      </c>
      <c r="S29"/>
      <c r="U29"/>
      <c r="V29" s="15" t="e">
        <f t="shared" si="10"/>
        <v>#DIV/0!</v>
      </c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5"/>
        <v>1574</v>
      </c>
      <c r="L30">
        <f t="shared" si="12"/>
        <v>1603.24</v>
      </c>
      <c r="M30" s="15">
        <f t="shared" si="13"/>
        <v>0.73100000000000021</v>
      </c>
      <c r="N30" s="13">
        <f t="shared" si="14"/>
        <v>1574</v>
      </c>
      <c r="O30">
        <f t="shared" si="11"/>
        <v>1603.24</v>
      </c>
      <c r="P30" s="15">
        <f t="shared" si="4"/>
        <v>0.3655000000000001</v>
      </c>
      <c r="R30" s="13">
        <v>1.1599999999999999</v>
      </c>
      <c r="S30"/>
      <c r="U30"/>
      <c r="V30" s="15" t="e">
        <f t="shared" si="10"/>
        <v>#DIV/0!</v>
      </c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5"/>
        <v>1582.06</v>
      </c>
      <c r="L31">
        <f t="shared" si="12"/>
        <v>1608.98</v>
      </c>
      <c r="M31" s="15">
        <f t="shared" si="13"/>
        <v>0.67300000000000182</v>
      </c>
      <c r="N31" s="13">
        <f t="shared" si="14"/>
        <v>1582.06</v>
      </c>
      <c r="O31">
        <f t="shared" si="11"/>
        <v>1608.98</v>
      </c>
      <c r="P31" s="15">
        <f t="shared" si="4"/>
        <v>0.33650000000000091</v>
      </c>
      <c r="R31" s="13">
        <v>1.17</v>
      </c>
      <c r="S31"/>
      <c r="U31"/>
      <c r="V31" s="15" t="e">
        <f t="shared" si="10"/>
        <v>#DIV/0!</v>
      </c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5"/>
        <v>1589.42</v>
      </c>
      <c r="L32">
        <f t="shared" si="12"/>
        <v>1613.02</v>
      </c>
      <c r="M32" s="15">
        <f t="shared" si="13"/>
        <v>0.58999999999999775</v>
      </c>
      <c r="N32" s="13">
        <f t="shared" si="14"/>
        <v>1589.42</v>
      </c>
      <c r="O32">
        <f t="shared" si="11"/>
        <v>1613.02</v>
      </c>
      <c r="P32" s="15">
        <f t="shared" si="4"/>
        <v>0.29499999999999887</v>
      </c>
      <c r="R32" s="13">
        <v>1.18</v>
      </c>
      <c r="S32"/>
      <c r="U32"/>
      <c r="V32" s="15" t="e">
        <f t="shared" si="10"/>
        <v>#DIV/0!</v>
      </c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5"/>
        <v>1595.88</v>
      </c>
      <c r="L33">
        <f t="shared" si="12"/>
        <v>1616.66</v>
      </c>
      <c r="M33" s="15">
        <f t="shared" si="13"/>
        <v>0.5194999999999993</v>
      </c>
      <c r="N33" s="13">
        <f t="shared" si="14"/>
        <v>1595.88</v>
      </c>
      <c r="O33">
        <f t="shared" si="11"/>
        <v>1616.66</v>
      </c>
      <c r="P33" s="15">
        <f t="shared" si="4"/>
        <v>0.25974999999999965</v>
      </c>
      <c r="R33" s="13">
        <v>1.19</v>
      </c>
      <c r="S33"/>
      <c r="U33"/>
      <c r="V33" s="15" t="e">
        <f t="shared" si="10"/>
        <v>#DIV/0!</v>
      </c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5"/>
        <v>1603.24</v>
      </c>
      <c r="L34" s="5">
        <f>channel_morph!I4</f>
        <v>1616.85</v>
      </c>
      <c r="M34" s="5">
        <f t="shared" si="13"/>
        <v>0.3402499999999975</v>
      </c>
      <c r="N34" s="4">
        <f t="shared" si="14"/>
        <v>1603.24</v>
      </c>
      <c r="O34" s="5">
        <v>1618.62</v>
      </c>
      <c r="P34" s="6">
        <f t="shared" si="4"/>
        <v>0.19224999999999853</v>
      </c>
      <c r="Q34" s="13"/>
      <c r="R34" s="4">
        <v>1.2</v>
      </c>
      <c r="V34" s="6" t="e">
        <f t="shared" si="10"/>
        <v>#DIV/0!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3"/>
        <v>0.74550000000000405</v>
      </c>
      <c r="N35" s="13">
        <f>channel_morph!F5</f>
        <v>1621.36</v>
      </c>
      <c r="O35">
        <f t="shared" ref="O35:O40" si="16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7">I37</f>
        <v>1658.13</v>
      </c>
      <c r="M36" s="15">
        <f t="shared" si="13"/>
        <v>0.91925000000000523</v>
      </c>
      <c r="N36">
        <f>channel_morph!F5</f>
        <v>1621.36</v>
      </c>
      <c r="O36">
        <f t="shared" si="16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7"/>
        <v>1663.77</v>
      </c>
      <c r="M37" s="15">
        <f t="shared" si="13"/>
        <v>0.77425000000000066</v>
      </c>
      <c r="N37">
        <f>H36</f>
        <v>1632.8</v>
      </c>
      <c r="O37">
        <f t="shared" si="16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8">H37</f>
        <v>1642.39</v>
      </c>
      <c r="L38">
        <f t="shared" si="17"/>
        <v>1667.78</v>
      </c>
      <c r="M38" s="15">
        <f t="shared" si="13"/>
        <v>0.63474999999999682</v>
      </c>
      <c r="N38">
        <f>H37</f>
        <v>1642.39</v>
      </c>
      <c r="O38">
        <f t="shared" si="16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8"/>
        <v>1651.18</v>
      </c>
      <c r="L39">
        <f t="shared" si="17"/>
        <v>1670.04</v>
      </c>
      <c r="M39" s="15">
        <f t="shared" si="13"/>
        <v>0.47149999999999748</v>
      </c>
      <c r="N39">
        <f>H38</f>
        <v>1651.18</v>
      </c>
      <c r="O39">
        <f t="shared" si="16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8"/>
        <v>1658.13</v>
      </c>
      <c r="L40">
        <f t="shared" si="17"/>
        <v>1670.69</v>
      </c>
      <c r="M40" s="15">
        <f t="shared" si="13"/>
        <v>0.31399999999999861</v>
      </c>
      <c r="N40">
        <f>H39</f>
        <v>1658.13</v>
      </c>
      <c r="O40">
        <f t="shared" si="16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8"/>
        <v>1663.77</v>
      </c>
      <c r="L41" s="5">
        <f>channel_morph!I5</f>
        <v>1670.59</v>
      </c>
      <c r="M41" s="5">
        <f t="shared" si="13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9">(C42-B42)/10</f>
        <v>0.97599999999999909</v>
      </c>
      <c r="E42" s="13">
        <v>1591.05</v>
      </c>
      <c r="F42">
        <v>1605.08</v>
      </c>
      <c r="G42">
        <f t="shared" ref="G42:G48" si="20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1">(I42-H42)/40</f>
        <v>0.44225000000000136</v>
      </c>
      <c r="K42" s="13">
        <f>channel_morph!F6</f>
        <v>1594.26</v>
      </c>
      <c r="L42">
        <f>I43</f>
        <v>1626.99</v>
      </c>
      <c r="M42">
        <f t="shared" si="13"/>
        <v>0.81825000000000048</v>
      </c>
      <c r="N42" s="13">
        <f>channel_morph!F6</f>
        <v>1594.26</v>
      </c>
      <c r="O42">
        <f t="shared" ref="O42:O47" si="22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9"/>
        <v>0.67100000000000359</v>
      </c>
      <c r="E43" s="13">
        <v>1605.07</v>
      </c>
      <c r="F43">
        <v>1618.32</v>
      </c>
      <c r="G43">
        <f t="shared" si="20"/>
        <v>0.66249999999999998</v>
      </c>
      <c r="H43" s="13">
        <f>hillslope_morph!C42</f>
        <v>1597.94</v>
      </c>
      <c r="I43">
        <f>hillslope_morph!C44</f>
        <v>1626.99</v>
      </c>
      <c r="J43">
        <f t="shared" si="21"/>
        <v>0.72624999999999884</v>
      </c>
      <c r="K43" s="13">
        <f>channel_morph!F6</f>
        <v>1594.26</v>
      </c>
      <c r="L43">
        <f t="shared" ref="L43:L47" si="23">I44</f>
        <v>1644.55</v>
      </c>
      <c r="M43">
        <f t="shared" si="13"/>
        <v>1.2572499999999991</v>
      </c>
      <c r="N43" s="13">
        <f>channel_morph!F6</f>
        <v>1594.26</v>
      </c>
      <c r="O43">
        <f t="shared" si="22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9"/>
        <v>0.87799999999999723</v>
      </c>
      <c r="E44" s="13">
        <v>1618.34</v>
      </c>
      <c r="F44">
        <v>1636.25</v>
      </c>
      <c r="G44">
        <f t="shared" si="20"/>
        <v>0.89550000000000407</v>
      </c>
      <c r="H44" s="13">
        <f>hillslope_morph!C43</f>
        <v>1611.95</v>
      </c>
      <c r="I44">
        <f>hillslope_morph!C45</f>
        <v>1644.55</v>
      </c>
      <c r="J44">
        <f t="shared" si="21"/>
        <v>0.81499999999999773</v>
      </c>
      <c r="K44" s="13">
        <f>H43</f>
        <v>1597.94</v>
      </c>
      <c r="L44">
        <f t="shared" si="23"/>
        <v>1657.37</v>
      </c>
      <c r="M44">
        <f t="shared" si="13"/>
        <v>1.4857499999999959</v>
      </c>
      <c r="N44" s="13">
        <f>H43</f>
        <v>1597.94</v>
      </c>
      <c r="O44">
        <f t="shared" si="22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9"/>
        <v>1.0240000000000009</v>
      </c>
      <c r="E45" s="13">
        <v>1636.2</v>
      </c>
      <c r="F45">
        <v>1653.23</v>
      </c>
      <c r="G45">
        <f t="shared" si="20"/>
        <v>0.85149999999999859</v>
      </c>
      <c r="H45" s="13">
        <f>hillslope_morph!C44</f>
        <v>1626.99</v>
      </c>
      <c r="I45">
        <f>hillslope_morph!C46</f>
        <v>1657.37</v>
      </c>
      <c r="J45">
        <f t="shared" si="21"/>
        <v>0.75949999999999707</v>
      </c>
      <c r="K45" s="13">
        <f t="shared" ref="K45:K48" si="24">H44</f>
        <v>1611.95</v>
      </c>
      <c r="L45">
        <f t="shared" si="23"/>
        <v>1664.78</v>
      </c>
      <c r="M45">
        <f t="shared" si="13"/>
        <v>1.3207499999999981</v>
      </c>
      <c r="N45" s="13">
        <f>H44</f>
        <v>1611.95</v>
      </c>
      <c r="O45">
        <f t="shared" si="22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9"/>
        <v>0.45699999999999363</v>
      </c>
      <c r="E46" s="13">
        <v>1653.24</v>
      </c>
      <c r="F46">
        <v>1661.38</v>
      </c>
      <c r="G46">
        <f t="shared" si="20"/>
        <v>0.40700000000000502</v>
      </c>
      <c r="H46" s="13">
        <f>hillslope_morph!C45</f>
        <v>1644.55</v>
      </c>
      <c r="I46">
        <f>hillslope_morph!C47</f>
        <v>1664.78</v>
      </c>
      <c r="J46">
        <f t="shared" si="21"/>
        <v>0.50575000000000048</v>
      </c>
      <c r="K46" s="13">
        <f t="shared" si="24"/>
        <v>1626.99</v>
      </c>
      <c r="L46">
        <f t="shared" si="23"/>
        <v>1669.24</v>
      </c>
      <c r="M46">
        <f t="shared" si="13"/>
        <v>1.0562499999999999</v>
      </c>
      <c r="N46" s="13">
        <f>H45</f>
        <v>1626.99</v>
      </c>
      <c r="O46">
        <f t="shared" si="22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9"/>
        <v>0.27899999999999636</v>
      </c>
      <c r="E47" s="13">
        <v>1661.4</v>
      </c>
      <c r="F47">
        <v>1667.47</v>
      </c>
      <c r="G47">
        <f t="shared" si="20"/>
        <v>0.30349999999999683</v>
      </c>
      <c r="H47" s="13">
        <f>hillslope_morph!C46</f>
        <v>1657.37</v>
      </c>
      <c r="I47">
        <f>hillslope_morph!C48</f>
        <v>1669.24</v>
      </c>
      <c r="J47">
        <f t="shared" si="21"/>
        <v>0.29675000000000296</v>
      </c>
      <c r="K47" s="13">
        <f t="shared" si="24"/>
        <v>1644.55</v>
      </c>
      <c r="L47">
        <f t="shared" si="23"/>
        <v>1669.6</v>
      </c>
      <c r="M47">
        <f t="shared" si="13"/>
        <v>0.62624999999999886</v>
      </c>
      <c r="N47" s="13">
        <f>H46</f>
        <v>1644.55</v>
      </c>
      <c r="O47">
        <f t="shared" si="22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9"/>
        <v>8.8000000000010917E-2</v>
      </c>
      <c r="E48" s="4">
        <v>1667.46</v>
      </c>
      <c r="F48" s="5">
        <v>1669.66</v>
      </c>
      <c r="G48" s="5">
        <f t="shared" si="20"/>
        <v>0.11000000000000228</v>
      </c>
      <c r="H48" s="4">
        <f>hillslope_morph!C47</f>
        <v>1664.78</v>
      </c>
      <c r="I48" s="5">
        <v>1669.6</v>
      </c>
      <c r="J48" s="5">
        <f t="shared" si="21"/>
        <v>0.12049999999999841</v>
      </c>
      <c r="K48" s="13">
        <f t="shared" si="24"/>
        <v>1657.37</v>
      </c>
      <c r="L48" s="5">
        <f>channel_morph!I6</f>
        <v>1669.37</v>
      </c>
      <c r="M48" s="5">
        <f t="shared" si="13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5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6">I52</f>
        <v>1587.83</v>
      </c>
      <c r="M51">
        <f t="shared" ref="M51:M74" si="27">(L51-K51)/40</f>
        <v>1.5172499999999958</v>
      </c>
      <c r="N51" s="13">
        <f>channel_morph!F8</f>
        <v>1527.14</v>
      </c>
      <c r="O51">
        <f t="shared" si="25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6"/>
        <v>1587.58</v>
      </c>
      <c r="M52">
        <f t="shared" si="27"/>
        <v>0.89399999999999979</v>
      </c>
      <c r="N52" s="13">
        <f t="shared" ref="N52:N63" si="28">H51</f>
        <v>1551.82</v>
      </c>
      <c r="O52">
        <f t="shared" si="25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9">H52</f>
        <v>1563.35</v>
      </c>
      <c r="L53">
        <f t="shared" si="26"/>
        <v>1608.36</v>
      </c>
      <c r="M53">
        <f t="shared" si="27"/>
        <v>1.1252499999999999</v>
      </c>
      <c r="N53" s="13">
        <f t="shared" si="28"/>
        <v>1563.35</v>
      </c>
      <c r="O53">
        <f t="shared" si="25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9"/>
        <v>1576.13</v>
      </c>
      <c r="L54">
        <f t="shared" si="26"/>
        <v>1618.96</v>
      </c>
      <c r="M54">
        <f t="shared" si="27"/>
        <v>1.0707499999999981</v>
      </c>
      <c r="N54" s="13">
        <f t="shared" si="28"/>
        <v>1576.13</v>
      </c>
      <c r="O54">
        <f t="shared" si="25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9"/>
        <v>1587.83</v>
      </c>
      <c r="L55">
        <f t="shared" si="26"/>
        <v>1629.03</v>
      </c>
      <c r="M55">
        <f t="shared" si="27"/>
        <v>1.0300000000000011</v>
      </c>
      <c r="N55" s="13">
        <f t="shared" si="28"/>
        <v>1587.83</v>
      </c>
      <c r="O55">
        <f t="shared" si="25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9"/>
        <v>1587.58</v>
      </c>
      <c r="L56">
        <f t="shared" si="26"/>
        <v>1637.17</v>
      </c>
      <c r="M56">
        <f t="shared" si="27"/>
        <v>1.2397500000000037</v>
      </c>
      <c r="N56" s="13">
        <f t="shared" si="28"/>
        <v>1587.58</v>
      </c>
      <c r="O56">
        <f t="shared" si="25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9"/>
        <v>1608.36</v>
      </c>
      <c r="L57">
        <f t="shared" si="26"/>
        <v>1645.85</v>
      </c>
      <c r="M57">
        <f t="shared" si="27"/>
        <v>0.93725000000000025</v>
      </c>
      <c r="N57" s="13">
        <f t="shared" si="28"/>
        <v>1608.36</v>
      </c>
      <c r="O57">
        <f t="shared" si="25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9"/>
        <v>1618.96</v>
      </c>
      <c r="L58">
        <f t="shared" si="26"/>
        <v>1650.77</v>
      </c>
      <c r="M58">
        <f t="shared" si="27"/>
        <v>0.79524999999999868</v>
      </c>
      <c r="N58" s="13">
        <f t="shared" si="28"/>
        <v>1618.96</v>
      </c>
      <c r="O58">
        <f t="shared" si="25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9"/>
        <v>1629.03</v>
      </c>
      <c r="L59">
        <f t="shared" si="26"/>
        <v>1654.26</v>
      </c>
      <c r="M59">
        <f t="shared" si="27"/>
        <v>0.63075000000000048</v>
      </c>
      <c r="N59" s="13">
        <f t="shared" si="28"/>
        <v>1629.03</v>
      </c>
      <c r="O59">
        <f t="shared" si="25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9"/>
        <v>1637.17</v>
      </c>
      <c r="L60">
        <f t="shared" si="26"/>
        <v>1660.03</v>
      </c>
      <c r="M60">
        <f t="shared" si="27"/>
        <v>0.57149999999999745</v>
      </c>
      <c r="N60" s="13">
        <f t="shared" si="28"/>
        <v>1637.17</v>
      </c>
      <c r="O60">
        <f t="shared" si="25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9"/>
        <v>1645.85</v>
      </c>
      <c r="L61">
        <f t="shared" si="26"/>
        <v>1660.71</v>
      </c>
      <c r="M61">
        <f t="shared" si="27"/>
        <v>0.37150000000000316</v>
      </c>
      <c r="N61" s="13">
        <f t="shared" si="28"/>
        <v>1645.85</v>
      </c>
      <c r="O61">
        <f t="shared" si="25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9"/>
        <v>1650.77</v>
      </c>
      <c r="L62">
        <f t="shared" si="26"/>
        <v>1661.6</v>
      </c>
      <c r="M62">
        <f t="shared" si="27"/>
        <v>0.27074999999999816</v>
      </c>
      <c r="N62" s="13">
        <f t="shared" si="28"/>
        <v>1650.77</v>
      </c>
      <c r="O62">
        <f t="shared" si="25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9"/>
        <v>1654.26</v>
      </c>
      <c r="L63" s="5">
        <f>O63</f>
        <v>1653.13</v>
      </c>
      <c r="M63" s="5">
        <f t="shared" si="27"/>
        <v>-2.8249999999997045E-2</v>
      </c>
      <c r="N63" s="4">
        <f t="shared" si="28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7"/>
        <v>0.95174999999999843</v>
      </c>
      <c r="N64" s="13">
        <f>channel_morph!F9</f>
        <v>1551.02</v>
      </c>
      <c r="O64">
        <f t="shared" ref="O64:O73" si="30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1">I66</f>
        <v>1602.11</v>
      </c>
      <c r="M65">
        <f t="shared" si="27"/>
        <v>1.277249999999998</v>
      </c>
      <c r="N65" s="13">
        <f>channel_morph!F9</f>
        <v>1551.02</v>
      </c>
      <c r="O65">
        <f t="shared" si="30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2">(C66-B66)/10</f>
        <v>0.67200000000000271</v>
      </c>
      <c r="E66" s="23">
        <v>1582.22</v>
      </c>
      <c r="F66" s="16">
        <v>1595.55</v>
      </c>
      <c r="G66">
        <f t="shared" ref="G66:G74" si="33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4">(I66-H66)/40</f>
        <v>0.68699999999999473</v>
      </c>
      <c r="K66" s="13">
        <f>H65</f>
        <v>1559.91</v>
      </c>
      <c r="L66">
        <f t="shared" si="31"/>
        <v>1612.88</v>
      </c>
      <c r="M66" s="15">
        <f t="shared" si="27"/>
        <v>1.3242500000000006</v>
      </c>
      <c r="N66" s="13">
        <f t="shared" ref="N66:N74" si="35">H65</f>
        <v>1559.91</v>
      </c>
      <c r="O66">
        <f t="shared" si="30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2"/>
        <v>0.53200000000001635</v>
      </c>
      <c r="E67" s="23">
        <v>1595.5</v>
      </c>
      <c r="F67" s="16">
        <v>1607.71</v>
      </c>
      <c r="G67">
        <f t="shared" si="33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4"/>
        <v>0.59475000000000477</v>
      </c>
      <c r="K67" s="13">
        <f t="shared" ref="K67:K74" si="36">H66</f>
        <v>1574.63</v>
      </c>
      <c r="L67">
        <f t="shared" si="31"/>
        <v>1628.66</v>
      </c>
      <c r="M67" s="15">
        <f t="shared" si="27"/>
        <v>1.3507499999999992</v>
      </c>
      <c r="N67" s="13">
        <f t="shared" si="35"/>
        <v>1574.63</v>
      </c>
      <c r="O67">
        <f t="shared" si="30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2"/>
        <v>0.57200000000000273</v>
      </c>
      <c r="E68" s="23">
        <v>1607.71</v>
      </c>
      <c r="F68" s="16">
        <v>1619.03</v>
      </c>
      <c r="G68">
        <f t="shared" si="33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4"/>
        <v>0.6637500000000045</v>
      </c>
      <c r="K68" s="13">
        <f t="shared" si="36"/>
        <v>1589.09</v>
      </c>
      <c r="L68">
        <f t="shared" si="31"/>
        <v>1639.62</v>
      </c>
      <c r="M68" s="15">
        <f t="shared" si="27"/>
        <v>1.2632499999999993</v>
      </c>
      <c r="N68" s="13">
        <f t="shared" si="35"/>
        <v>1589.09</v>
      </c>
      <c r="O68">
        <f t="shared" si="30"/>
        <v>1639.62</v>
      </c>
      <c r="P68" s="15">
        <f t="shared" ref="P68:P74" si="37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2"/>
        <v>0.6</v>
      </c>
      <c r="E69" s="23">
        <v>1619</v>
      </c>
      <c r="F69" s="16">
        <v>1634.2</v>
      </c>
      <c r="G69">
        <f t="shared" si="33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4"/>
        <v>0.66849999999999454</v>
      </c>
      <c r="K69" s="13">
        <f t="shared" si="36"/>
        <v>1602.11</v>
      </c>
      <c r="L69">
        <f t="shared" si="31"/>
        <v>1647.02</v>
      </c>
      <c r="M69" s="15">
        <f t="shared" si="27"/>
        <v>1.1227500000000021</v>
      </c>
      <c r="N69" s="13">
        <f t="shared" si="35"/>
        <v>1602.11</v>
      </c>
      <c r="O69">
        <f t="shared" si="30"/>
        <v>1647.02</v>
      </c>
      <c r="P69" s="15">
        <f t="shared" si="37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2"/>
        <v>0.39600000000000363</v>
      </c>
      <c r="E70" s="23">
        <v>1634.12</v>
      </c>
      <c r="F70" s="16">
        <v>1644.83</v>
      </c>
      <c r="G70">
        <f t="shared" si="33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4"/>
        <v>0.45899999999999752</v>
      </c>
      <c r="K70" s="13">
        <f t="shared" si="36"/>
        <v>1612.88</v>
      </c>
      <c r="L70">
        <f t="shared" si="31"/>
        <v>1650.66</v>
      </c>
      <c r="M70" s="15">
        <f t="shared" si="27"/>
        <v>0.94449999999999934</v>
      </c>
      <c r="N70" s="13">
        <f t="shared" si="35"/>
        <v>1612.88</v>
      </c>
      <c r="O70">
        <f t="shared" si="30"/>
        <v>1650.66</v>
      </c>
      <c r="P70" s="15">
        <f t="shared" si="37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2"/>
        <v>0.19200000000000728</v>
      </c>
      <c r="E71" s="23">
        <v>1644.83</v>
      </c>
      <c r="F71" s="16">
        <v>1648.58</v>
      </c>
      <c r="G71">
        <f t="shared" si="33"/>
        <v>0.1875</v>
      </c>
      <c r="H71" s="13">
        <f>hillslope_morph!C70</f>
        <v>1639.62</v>
      </c>
      <c r="I71">
        <f>hillslope_morph!C72</f>
        <v>1650.66</v>
      </c>
      <c r="J71" s="15">
        <f t="shared" si="34"/>
        <v>0.2760000000000048</v>
      </c>
      <c r="K71" s="13">
        <f t="shared" si="36"/>
        <v>1628.66</v>
      </c>
      <c r="L71">
        <f t="shared" si="31"/>
        <v>1654.58</v>
      </c>
      <c r="M71" s="15">
        <f t="shared" si="27"/>
        <v>0.64799999999999613</v>
      </c>
      <c r="N71" s="13">
        <f t="shared" si="35"/>
        <v>1628.66</v>
      </c>
      <c r="O71">
        <f t="shared" si="30"/>
        <v>1654.58</v>
      </c>
      <c r="P71" s="15">
        <f t="shared" si="37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2"/>
        <v>0.20900000000001456</v>
      </c>
      <c r="E72" s="23">
        <v>1648.59</v>
      </c>
      <c r="F72" s="16">
        <v>1652.67</v>
      </c>
      <c r="G72">
        <f t="shared" si="33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4"/>
        <v>0.18899999999999864</v>
      </c>
      <c r="K72" s="13">
        <f t="shared" si="36"/>
        <v>1639.62</v>
      </c>
      <c r="L72">
        <f t="shared" si="31"/>
        <v>1659.76</v>
      </c>
      <c r="M72" s="15">
        <f t="shared" si="27"/>
        <v>0.5035000000000025</v>
      </c>
      <c r="N72" s="13">
        <f t="shared" si="35"/>
        <v>1639.62</v>
      </c>
      <c r="O72">
        <f t="shared" si="30"/>
        <v>1659.76</v>
      </c>
      <c r="P72" s="15">
        <f t="shared" si="37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2"/>
        <v>0.19600000000000364</v>
      </c>
      <c r="E73" s="23">
        <v>1652.68</v>
      </c>
      <c r="F73" s="16">
        <v>1656.71</v>
      </c>
      <c r="G73">
        <f t="shared" si="33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4"/>
        <v>0.22749999999999773</v>
      </c>
      <c r="K73" s="13">
        <f t="shared" si="36"/>
        <v>1647.02</v>
      </c>
      <c r="L73">
        <f t="shared" si="31"/>
        <v>1664.55</v>
      </c>
      <c r="M73" s="15">
        <f t="shared" si="27"/>
        <v>0.43824999999999931</v>
      </c>
      <c r="N73" s="13">
        <f t="shared" si="35"/>
        <v>1647.02</v>
      </c>
      <c r="O73">
        <f t="shared" si="30"/>
        <v>1664.55</v>
      </c>
      <c r="P73" s="15">
        <f t="shared" si="37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2"/>
        <v>0.27100000000000363</v>
      </c>
      <c r="E74" s="26">
        <v>1656.72</v>
      </c>
      <c r="F74" s="18">
        <v>1661.13</v>
      </c>
      <c r="G74" s="5">
        <f t="shared" si="33"/>
        <v>0.22050000000000408</v>
      </c>
      <c r="H74" s="4">
        <f>hillslope_morph!C73</f>
        <v>1654.58</v>
      </c>
      <c r="I74" s="4">
        <f>1652.55+12</f>
        <v>1664.55</v>
      </c>
      <c r="J74" s="6">
        <f t="shared" si="34"/>
        <v>0.24925000000000069</v>
      </c>
      <c r="K74" s="4">
        <f t="shared" si="36"/>
        <v>1650.66</v>
      </c>
      <c r="L74" s="5">
        <f>O74</f>
        <v>1669.76</v>
      </c>
      <c r="M74" s="6">
        <f t="shared" si="27"/>
        <v>0.4774999999999977</v>
      </c>
      <c r="N74" s="4">
        <f t="shared" si="35"/>
        <v>1650.66</v>
      </c>
      <c r="O74" s="5">
        <f>1657.76+12</f>
        <v>1669.76</v>
      </c>
      <c r="P74" s="6">
        <f t="shared" si="37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16" zoomScale="55" zoomScaleNormal="55" workbookViewId="0">
      <selection activeCell="G24" sqref="G2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8" t="s">
        <v>70</v>
      </c>
      <c r="I1" s="47"/>
      <c r="J1" s="47"/>
      <c r="K1" s="32"/>
      <c r="L1" s="48" t="s">
        <v>18</v>
      </c>
      <c r="M1" s="47"/>
      <c r="N1" s="47"/>
      <c r="O1" s="33"/>
      <c r="P1" s="47" t="s">
        <v>79</v>
      </c>
      <c r="Q1" s="47"/>
      <c r="R1" s="47"/>
      <c r="S1" s="47"/>
      <c r="T1" s="47"/>
      <c r="U1" s="47"/>
      <c r="V1" s="48" t="s">
        <v>55</v>
      </c>
      <c r="W1" s="47"/>
      <c r="X1" s="47"/>
      <c r="Y1" s="47"/>
      <c r="Z1" s="47"/>
      <c r="AA1" s="49"/>
      <c r="AB1" s="48" t="s">
        <v>10</v>
      </c>
      <c r="AC1" s="47"/>
      <c r="AD1" s="47"/>
      <c r="AE1" s="47"/>
      <c r="AF1" s="47"/>
      <c r="AG1" s="49"/>
      <c r="AH1" s="48" t="s">
        <v>176</v>
      </c>
      <c r="AI1" s="47"/>
      <c r="AJ1" s="47"/>
      <c r="AK1" s="47"/>
      <c r="AL1" s="47"/>
      <c r="AM1" s="49"/>
      <c r="AN1" s="48" t="s">
        <v>80</v>
      </c>
      <c r="AO1" s="47"/>
      <c r="AP1" s="47"/>
      <c r="AQ1" s="47"/>
      <c r="AR1" s="47"/>
      <c r="AS1" s="49"/>
      <c r="AT1" s="2" t="s">
        <v>20</v>
      </c>
      <c r="AU1" s="2"/>
      <c r="AV1" s="2"/>
      <c r="AW1" s="3"/>
      <c r="AY1" s="3"/>
      <c r="AZ1" s="3"/>
      <c r="BA1" s="3"/>
      <c r="BD1" s="51" t="s">
        <v>273</v>
      </c>
      <c r="BE1" s="51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31"/>
  <sheetViews>
    <sheetView zoomScale="67" zoomScaleNormal="100" workbookViewId="0">
      <selection activeCell="C65" sqref="C65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2" spans="1:68">
      <c r="A12" s="13" t="s">
        <v>276</v>
      </c>
      <c r="E12">
        <v>124.9</v>
      </c>
      <c r="F12">
        <v>1390.61</v>
      </c>
      <c r="I12">
        <v>1436.17</v>
      </c>
    </row>
    <row r="13" spans="1:68">
      <c r="A13" s="13" t="s">
        <v>277</v>
      </c>
      <c r="E13">
        <v>273.08</v>
      </c>
      <c r="F13">
        <v>1440.99</v>
      </c>
      <c r="I13">
        <v>1574.19</v>
      </c>
    </row>
    <row r="14" spans="1:68">
      <c r="A14" s="13" t="s">
        <v>278</v>
      </c>
      <c r="E14">
        <v>399.22</v>
      </c>
      <c r="F14">
        <v>1509.91</v>
      </c>
      <c r="I14">
        <v>1631.67</v>
      </c>
    </row>
    <row r="15" spans="1:68">
      <c r="A15" s="13" t="s">
        <v>279</v>
      </c>
      <c r="E15">
        <v>493.23</v>
      </c>
      <c r="F15">
        <v>1544.59</v>
      </c>
      <c r="I15">
        <v>1637.28</v>
      </c>
    </row>
    <row r="16" spans="1:68">
      <c r="A16" s="13" t="s">
        <v>280</v>
      </c>
      <c r="E16">
        <v>440.79</v>
      </c>
      <c r="F16">
        <v>1561.42</v>
      </c>
      <c r="I16">
        <v>1633.82</v>
      </c>
    </row>
    <row r="17" spans="1:9">
      <c r="A17" s="13" t="s">
        <v>281</v>
      </c>
      <c r="E17">
        <v>481.75</v>
      </c>
      <c r="F17">
        <v>1564.69</v>
      </c>
      <c r="I17">
        <v>1634.54</v>
      </c>
    </row>
    <row r="18" spans="1:9">
      <c r="A18" s="13" t="s">
        <v>282</v>
      </c>
      <c r="E18">
        <v>564.28</v>
      </c>
      <c r="F18">
        <v>1580.75</v>
      </c>
      <c r="I18">
        <v>1643.3</v>
      </c>
    </row>
    <row r="19" spans="1:9">
      <c r="A19" s="13" t="s">
        <v>283</v>
      </c>
      <c r="E19">
        <v>376.08</v>
      </c>
      <c r="F19">
        <v>1597.44</v>
      </c>
      <c r="I19">
        <v>1648.22</v>
      </c>
    </row>
    <row r="20" spans="1:9">
      <c r="A20" s="13" t="s">
        <v>284</v>
      </c>
      <c r="E20">
        <v>221.75</v>
      </c>
      <c r="F20">
        <v>1613.88</v>
      </c>
      <c r="I20">
        <v>1662.42</v>
      </c>
    </row>
    <row r="21" spans="1:9">
      <c r="A21" s="13" t="s">
        <v>285</v>
      </c>
      <c r="E21">
        <v>141.33000000000001</v>
      </c>
      <c r="F21">
        <v>1641.14</v>
      </c>
      <c r="I21">
        <v>1673.82</v>
      </c>
    </row>
    <row r="22" spans="1:9">
      <c r="A22" s="13" t="s">
        <v>286</v>
      </c>
      <c r="E22">
        <v>82.53</v>
      </c>
      <c r="F22">
        <v>1525.3</v>
      </c>
      <c r="I22">
        <v>1572.18</v>
      </c>
    </row>
    <row r="23" spans="1:9">
      <c r="A23" s="13" t="s">
        <v>287</v>
      </c>
      <c r="E23">
        <v>342.86</v>
      </c>
      <c r="F23">
        <v>1533.83</v>
      </c>
      <c r="I23">
        <v>1660.47</v>
      </c>
    </row>
    <row r="24" spans="1:9">
      <c r="A24" s="13" t="s">
        <v>288</v>
      </c>
      <c r="E24">
        <v>345.95</v>
      </c>
      <c r="F24">
        <v>1539.59</v>
      </c>
      <c r="I24">
        <v>1662.44</v>
      </c>
    </row>
    <row r="25" spans="1:9">
      <c r="A25" s="13" t="s">
        <v>289</v>
      </c>
      <c r="E25">
        <v>289.67</v>
      </c>
      <c r="F25">
        <v>1558.05</v>
      </c>
      <c r="I25">
        <v>1663.21</v>
      </c>
    </row>
    <row r="26" spans="1:9">
      <c r="A26" s="13" t="s">
        <v>290</v>
      </c>
      <c r="E26">
        <v>211.86</v>
      </c>
      <c r="F26">
        <v>1574.22</v>
      </c>
      <c r="I26">
        <v>1663.92</v>
      </c>
    </row>
    <row r="27" spans="1:9">
      <c r="A27" s="13" t="s">
        <v>291</v>
      </c>
      <c r="E27">
        <v>226.67</v>
      </c>
      <c r="F27">
        <v>1604.56</v>
      </c>
      <c r="I27">
        <v>1666.8</v>
      </c>
    </row>
    <row r="28" spans="1:9">
      <c r="A28" s="13" t="s">
        <v>292</v>
      </c>
      <c r="E28">
        <v>178.84</v>
      </c>
      <c r="F28">
        <v>1622.86</v>
      </c>
      <c r="I28">
        <v>1668.73</v>
      </c>
    </row>
    <row r="29" spans="1:9">
      <c r="A29" s="13" t="s">
        <v>293</v>
      </c>
      <c r="E29">
        <v>129.76</v>
      </c>
      <c r="F29">
        <v>1641.24</v>
      </c>
      <c r="I29">
        <v>1673.58</v>
      </c>
    </row>
    <row r="30" spans="1:9">
      <c r="A30" s="13" t="s">
        <v>294</v>
      </c>
      <c r="E30">
        <v>166.11</v>
      </c>
      <c r="F30">
        <v>1651.17</v>
      </c>
      <c r="I30">
        <v>1677.52</v>
      </c>
    </row>
    <row r="31" spans="1:9">
      <c r="A31" t="s">
        <v>295</v>
      </c>
      <c r="E31">
        <v>176.16</v>
      </c>
      <c r="F31">
        <v>1661.24</v>
      </c>
      <c r="I31">
        <v>1682.81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2022-10-31T22:26:44Z</dcterms:modified>
</cp:coreProperties>
</file>