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006891BC-BDFC-4BD0-AE03-2D3A172CA550}" xr6:coauthVersionLast="47" xr6:coauthVersionMax="47" xr10:uidLastSave="{00000000-0000-0000-0000-000000000000}"/>
  <bookViews>
    <workbookView xWindow="0" yWindow="24" windowWidth="14868" windowHeight="16608" firstSheet="1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0" l="1"/>
  <c r="L49" i="10"/>
  <c r="K50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3" i="10"/>
  <c r="M51" i="12"/>
  <c r="M52" i="12"/>
  <c r="M53" i="12"/>
  <c r="M54" i="12"/>
  <c r="L50" i="12"/>
  <c r="L49" i="12"/>
  <c r="K50" i="12"/>
  <c r="M50" i="12" s="1"/>
  <c r="M49" i="12"/>
  <c r="L80" i="12"/>
  <c r="L84" i="12"/>
  <c r="L85" i="12"/>
  <c r="L86" i="12"/>
  <c r="L83" i="12"/>
  <c r="L105" i="12"/>
  <c r="L106" i="12"/>
  <c r="L107" i="12"/>
  <c r="L99" i="12"/>
  <c r="L100" i="12"/>
  <c r="L101" i="12"/>
  <c r="L102" i="12"/>
  <c r="L103" i="12"/>
  <c r="L104" i="12"/>
  <c r="L98" i="12"/>
  <c r="L90" i="12"/>
  <c r="L91" i="12"/>
  <c r="L92" i="12"/>
  <c r="L93" i="12"/>
  <c r="L94" i="12"/>
  <c r="L95" i="12"/>
  <c r="L89" i="12"/>
  <c r="L109" i="10"/>
  <c r="L97" i="10"/>
  <c r="L88" i="10"/>
  <c r="L82" i="10"/>
  <c r="K98" i="10"/>
  <c r="K89" i="10"/>
  <c r="K83" i="10"/>
  <c r="K80" i="10"/>
  <c r="L106" i="10"/>
  <c r="L107" i="10"/>
  <c r="L105" i="10"/>
  <c r="L99" i="10"/>
  <c r="L100" i="10"/>
  <c r="L101" i="10"/>
  <c r="L102" i="10"/>
  <c r="L103" i="10"/>
  <c r="L104" i="10"/>
  <c r="L98" i="10"/>
  <c r="L90" i="10"/>
  <c r="L91" i="10"/>
  <c r="L92" i="10"/>
  <c r="L93" i="10"/>
  <c r="L94" i="10"/>
  <c r="L95" i="10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M57" i="12" s="1"/>
  <c r="K58" i="12"/>
  <c r="K86" i="10"/>
  <c r="K87" i="10"/>
  <c r="K88" i="10"/>
  <c r="K8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M36" i="12" s="1"/>
  <c r="O36" i="5" s="1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M70" i="12" s="1"/>
  <c r="O65" i="5" s="1"/>
  <c r="I70" i="12"/>
  <c r="L69" i="12" s="1"/>
  <c r="M69" i="12" s="1"/>
  <c r="O64" i="5" s="1"/>
  <c r="I69" i="12"/>
  <c r="M72" i="12" l="1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J31" i="12" l="1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K33" i="5" s="1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K48" i="5" s="1"/>
  <c r="N48" i="10"/>
  <c r="P48" i="10" s="1"/>
  <c r="K64" i="10"/>
  <c r="N64" i="10"/>
  <c r="P64" i="10" s="1"/>
  <c r="K79" i="10"/>
  <c r="K74" i="5" s="1"/>
  <c r="N79" i="10"/>
  <c r="P79" i="10" s="1"/>
  <c r="K19" i="10"/>
  <c r="K19" i="5" s="1"/>
  <c r="N19" i="10"/>
  <c r="P19" i="10" s="1"/>
  <c r="L15" i="10"/>
  <c r="O15" i="10"/>
  <c r="L46" i="10"/>
  <c r="O46" i="10"/>
  <c r="K47" i="10"/>
  <c r="K47" i="5" s="1"/>
  <c r="N47" i="10"/>
  <c r="P47" i="10" s="1"/>
  <c r="K41" i="10"/>
  <c r="K41" i="5" s="1"/>
  <c r="N41" i="10"/>
  <c r="P41" i="10" s="1"/>
  <c r="L65" i="10"/>
  <c r="O65" i="10"/>
  <c r="L57" i="10"/>
  <c r="O57" i="10"/>
  <c r="K63" i="10"/>
  <c r="N63" i="10"/>
  <c r="K78" i="10"/>
  <c r="K73" i="5" s="1"/>
  <c r="N78" i="10"/>
  <c r="P78" i="10" s="1"/>
  <c r="L16" i="10"/>
  <c r="O16" i="10"/>
  <c r="L31" i="10"/>
  <c r="O31" i="10"/>
  <c r="L45" i="10"/>
  <c r="O45" i="10"/>
  <c r="K40" i="10"/>
  <c r="K40" i="5" s="1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K35" i="5" s="1"/>
  <c r="O35" i="10"/>
  <c r="P35" i="10" s="1"/>
  <c r="J76" i="10"/>
  <c r="J71" i="5" s="1"/>
  <c r="L4" i="10"/>
  <c r="K4" i="5" s="1"/>
  <c r="O4" i="10"/>
  <c r="P4" i="10" s="1"/>
  <c r="K18" i="10"/>
  <c r="K18" i="5" s="1"/>
  <c r="N18" i="10"/>
  <c r="P18" i="10" s="1"/>
  <c r="L29" i="10"/>
  <c r="O29" i="10"/>
  <c r="L21" i="10"/>
  <c r="K21" i="5" s="1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K50" i="5" s="1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K20" i="5" s="1"/>
  <c r="O20" i="10"/>
  <c r="P20" i="10" s="1"/>
  <c r="K28" i="10"/>
  <c r="N28" i="10"/>
  <c r="L43" i="10"/>
  <c r="K43" i="5" s="1"/>
  <c r="O43" i="10"/>
  <c r="P43" i="10" s="1"/>
  <c r="K38" i="10"/>
  <c r="N38" i="10"/>
  <c r="L62" i="10"/>
  <c r="O62" i="10"/>
  <c r="K68" i="10"/>
  <c r="K63" i="5" s="1"/>
  <c r="N68" i="10"/>
  <c r="P68" i="10" s="1"/>
  <c r="K60" i="10"/>
  <c r="N60" i="10"/>
  <c r="L70" i="10"/>
  <c r="K65" i="5" s="1"/>
  <c r="O70" i="10"/>
  <c r="P70" i="10" s="1"/>
  <c r="K75" i="10"/>
  <c r="N75" i="10"/>
  <c r="K7" i="10"/>
  <c r="K7" i="5" s="1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K42" i="5" s="1"/>
  <c r="O42" i="10"/>
  <c r="P42" i="10" s="1"/>
  <c r="L61" i="10"/>
  <c r="O61" i="10"/>
  <c r="K67" i="10"/>
  <c r="K62" i="5" s="1"/>
  <c r="N67" i="10"/>
  <c r="P67" i="10" s="1"/>
  <c r="K59" i="10"/>
  <c r="N59" i="10"/>
  <c r="L77" i="10"/>
  <c r="O77" i="10"/>
  <c r="L69" i="10"/>
  <c r="K64" i="5" s="1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K34" i="5" s="1"/>
  <c r="N34" i="10"/>
  <c r="P34" i="10" s="1"/>
  <c r="K26" i="10"/>
  <c r="N26" i="10"/>
  <c r="K44" i="10"/>
  <c r="N44" i="10"/>
  <c r="L39" i="10"/>
  <c r="K39" i="5" s="1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K8" i="5" s="1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AV37" i="5"/>
  <c r="L36" i="10"/>
  <c r="AV69" i="5"/>
  <c r="L73" i="10"/>
  <c r="AV15" i="5"/>
  <c r="L14" i="10"/>
  <c r="AV60" i="5"/>
  <c r="L64" i="10"/>
  <c r="AV52" i="5"/>
  <c r="L56" i="10"/>
  <c r="AV68" i="5"/>
  <c r="L72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P39" i="10" l="1"/>
  <c r="K57" i="5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K12" i="5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K72" i="5"/>
  <c r="P11" i="10"/>
  <c r="K70" i="5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K52" i="5"/>
  <c r="P65" i="10"/>
  <c r="K31" i="5"/>
  <c r="P76" i="10"/>
  <c r="P16" i="10"/>
  <c r="P29" i="10"/>
  <c r="K44" i="5"/>
  <c r="P10" i="10"/>
  <c r="P23" i="10"/>
  <c r="P38" i="10"/>
  <c r="K22" i="5"/>
  <c r="P28" i="10"/>
  <c r="K5" i="5"/>
  <c r="K29" i="5"/>
  <c r="P27" i="10"/>
  <c r="K28" i="5"/>
  <c r="P12" i="10"/>
  <c r="P17" i="10"/>
  <c r="P77" i="10"/>
  <c r="P15" i="10"/>
  <c r="P75" i="10"/>
  <c r="P30" i="10"/>
  <c r="P61" i="10"/>
  <c r="P44" i="10"/>
  <c r="K60" i="5"/>
  <c r="P45" i="10"/>
  <c r="P59" i="10"/>
  <c r="P60" i="10"/>
  <c r="P5" i="10"/>
  <c r="P22" i="10"/>
  <c r="K55" i="5"/>
  <c r="P63" i="10"/>
  <c r="K17" i="5"/>
  <c r="K58" i="5"/>
  <c r="P31" i="10"/>
  <c r="P46" i="10"/>
  <c r="P26" i="10"/>
  <c r="P71" i="10"/>
  <c r="K56" i="5"/>
  <c r="K59" i="5"/>
  <c r="K54" i="5"/>
  <c r="K30" i="5"/>
  <c r="K46" i="5"/>
  <c r="K26" i="5"/>
  <c r="K10" i="5"/>
  <c r="K27" i="5"/>
  <c r="K66" i="5"/>
  <c r="K16" i="5"/>
  <c r="K15" i="5"/>
  <c r="K38" i="5"/>
  <c r="K11" i="5"/>
  <c r="K6" i="5"/>
  <c r="K45" i="5"/>
  <c r="K71" i="5"/>
  <c r="K37" i="5"/>
  <c r="K67" i="5"/>
  <c r="K24" i="5"/>
  <c r="K51" i="5"/>
  <c r="K53" i="5"/>
  <c r="K32" i="5"/>
  <c r="K69" i="5"/>
  <c r="K68" i="5"/>
  <c r="K36" i="5"/>
  <c r="K61" i="5"/>
  <c r="K25" i="5"/>
  <c r="K13" i="5"/>
  <c r="K14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<sst xmlns="http://schemas.openxmlformats.org/spreadsheetml/2006/main" count="936" uniqueCount="330">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</sst>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3"/>
  <sheetViews>
    <sheetView zoomScale="70" zoomScaleNormal="70" workbookViewId="0">
      <pane xSplit="1" topLeftCell="F1" activePane="topRight" state="frozen"/>
      <selection pane="topRight" activeCell="N44" sqref="N44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6" t="s">
        <v>54</v>
      </c>
      <c r="C1" s="47"/>
      <c r="D1" s="48"/>
      <c r="E1" s="46" t="s">
        <v>55</v>
      </c>
      <c r="F1" s="47"/>
      <c r="G1" s="48"/>
      <c r="H1" s="46" t="s">
        <v>56</v>
      </c>
      <c r="I1" s="47"/>
      <c r="J1" s="48"/>
      <c r="K1" s="46" t="s">
        <v>66</v>
      </c>
      <c r="L1" s="47"/>
      <c r="M1" s="48"/>
      <c r="N1" s="14"/>
      <c r="O1" s="26" t="s">
        <v>51</v>
      </c>
      <c r="P1" s="46" t="s">
        <v>167</v>
      </c>
      <c r="Q1" s="47"/>
      <c r="R1" s="48"/>
      <c r="S1" s="46" t="s">
        <v>168</v>
      </c>
      <c r="T1" s="47"/>
      <c r="U1" s="48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 t="e">
        <f>(Q3-P3)/channel_morph!J2</f>
        <v>#DIV/0!</v>
      </c>
      <c r="S3" s="13">
        <f>Q3</f>
        <v>91.26</v>
      </c>
      <c r="T3">
        <f>18.09</f>
        <v>18.09</v>
      </c>
      <c r="U3" s="15" t="e">
        <f>(T3-S3)/channel_morph!K2</f>
        <v>#DIV/0!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 t="e">
        <f>(Q4-P4)/channel_morph!J3</f>
        <v>#DIV/0!</v>
      </c>
      <c r="S4" s="13">
        <f t="shared" ref="S4:S10" si="4">Q4</f>
        <v>130.34</v>
      </c>
      <c r="T4">
        <v>2.57</v>
      </c>
      <c r="U4" s="15" t="e">
        <f>(T4-S4)/channel_morph!K3</f>
        <v>#DIV/0!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 t="e">
        <f>(Q5-P5)/channel_morph!J4</f>
        <v>#DIV/0!</v>
      </c>
      <c r="S5" s="13">
        <f t="shared" si="4"/>
        <v>174.69</v>
      </c>
      <c r="T5">
        <v>157.12</v>
      </c>
      <c r="U5" s="15" t="e">
        <f>(T5-S5)/channel_morph!K4</f>
        <v>#DIV/0!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 t="e">
        <f>(Q6-P6)/channel_morph!J5</f>
        <v>#DIV/0!</v>
      </c>
      <c r="S6" s="13">
        <f t="shared" si="4"/>
        <v>34.07</v>
      </c>
      <c r="T6">
        <v>46.73</v>
      </c>
      <c r="U6" s="15" t="e">
        <f>(T6-S6)/channel_morph!K5</f>
        <v>#DIV/0!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 t="e">
        <f>(Q7-P7)/channel_morph!J6</f>
        <v>#DIV/0!</v>
      </c>
      <c r="S7" s="13">
        <f t="shared" si="4"/>
        <v>15.79</v>
      </c>
      <c r="T7">
        <v>3.3</v>
      </c>
      <c r="U7" t="e">
        <f>(T7-S7)/channel_morph!K6</f>
        <v>#DIV/0!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 t="e">
        <f>(Q8-P8)/channel_morph!J7</f>
        <v>#DIV/0!</v>
      </c>
      <c r="S8" s="13">
        <f t="shared" si="4"/>
        <v>65.680000000000007</v>
      </c>
      <c r="T8">
        <v>6.85</v>
      </c>
      <c r="U8" s="15" t="e">
        <f>(T8-S8)/channel_morph!K7</f>
        <v>#DIV/0!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 t="e">
        <f>(Q9-P9)/channel_morph!J8</f>
        <v>#DIV/0!</v>
      </c>
      <c r="S9" s="13">
        <f t="shared" si="4"/>
        <v>79.34</v>
      </c>
      <c r="T9">
        <v>11.68</v>
      </c>
      <c r="U9" s="15" t="e">
        <f>(T9-S9)/channel_morph!K8</f>
        <v>#DIV/0!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 t="e">
        <f>(Q10-P10)/channel_morph!J9</f>
        <v>#DIV/0!</v>
      </c>
      <c r="S10" s="4">
        <f t="shared" si="4"/>
        <v>21.01</v>
      </c>
      <c r="T10" s="5">
        <v>2.94</v>
      </c>
      <c r="U10" s="6" t="e">
        <f>(T10-S10)/channel_morph!K9</f>
        <v>#DIV/0!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 s="70"/>
      <c r="P12" s="71"/>
      <c r="Q12" s="71"/>
      <c r="R12" s="71"/>
      <c r="S12" s="70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 s="70"/>
      <c r="P13" s="70"/>
      <c r="Q13" s="70"/>
      <c r="R13" s="70"/>
      <c r="S13" s="70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 s="70"/>
      <c r="P14" s="70"/>
      <c r="Q14" s="70"/>
      <c r="R14" s="70"/>
      <c r="S14" s="70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 s="70"/>
      <c r="P15" s="70"/>
      <c r="Q15" s="70"/>
      <c r="R15" s="70"/>
      <c r="S15" s="70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 s="70"/>
      <c r="P16" s="70"/>
      <c r="Q16" s="70"/>
      <c r="R16" s="70"/>
      <c r="S16" s="70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 s="70"/>
      <c r="P17" s="70"/>
      <c r="Q17" s="70"/>
      <c r="R17" s="70"/>
      <c r="S17" s="70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 s="70"/>
      <c r="P18" s="70"/>
      <c r="Q18" s="70"/>
      <c r="R18" s="70"/>
      <c r="S18" s="70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 s="70"/>
      <c r="P19" s="70"/>
      <c r="Q19" s="70"/>
      <c r="R19" s="70"/>
      <c r="S19" s="70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 s="70"/>
      <c r="P20" s="70"/>
      <c r="Q20" s="70"/>
      <c r="R20" s="70"/>
      <c r="S20" s="7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 s="70"/>
      <c r="P21" s="70"/>
      <c r="Q21" s="70"/>
      <c r="R21" s="70"/>
      <c r="S21" s="70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 s="70"/>
      <c r="P22" s="70"/>
      <c r="Q22" s="70"/>
      <c r="R22" s="70"/>
      <c r="S22" s="70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 s="70"/>
      <c r="P23" s="70"/>
      <c r="Q23" s="70"/>
      <c r="R23" s="70"/>
      <c r="S23" s="70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 s="70"/>
      <c r="P24" s="70"/>
      <c r="Q24" s="70"/>
      <c r="R24" s="70"/>
      <c r="S24" s="70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 s="70"/>
      <c r="P25" s="70"/>
      <c r="Q25" s="70"/>
      <c r="R25" s="70"/>
      <c r="S25" s="70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 s="70"/>
      <c r="P26" s="70"/>
      <c r="Q26" s="70"/>
      <c r="R26" s="70"/>
      <c r="S26" s="70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 s="70"/>
      <c r="P27" s="70"/>
      <c r="Q27" s="70"/>
      <c r="R27" s="70"/>
      <c r="S27" s="70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 s="70"/>
      <c r="P28" s="70"/>
      <c r="Q28" s="70"/>
      <c r="R28" s="70"/>
      <c r="S28" s="70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 s="70"/>
      <c r="P29" s="70"/>
      <c r="Q29" s="70"/>
      <c r="R29" s="70"/>
      <c r="S29" s="70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 s="70"/>
      <c r="P30" s="70"/>
      <c r="Q30" s="70"/>
      <c r="R30" s="70"/>
      <c r="S30" s="7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 s="70"/>
      <c r="P31" s="70"/>
      <c r="Q31" s="70"/>
      <c r="R31" s="70"/>
      <c r="S31" s="70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 s="70"/>
      <c r="P32" s="70"/>
      <c r="Q32" s="70"/>
      <c r="R32" s="70"/>
      <c r="S32" s="70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 s="70"/>
      <c r="P33" s="70"/>
      <c r="Q33" s="70"/>
      <c r="R33" s="70"/>
      <c r="S33" s="70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73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 s="70" customFormat="1">
      <c r="A50" s="72" t="s">
        <v>322</v>
      </c>
      <c r="B50" s="13"/>
      <c r="E50" s="13"/>
      <c r="H50" s="13"/>
      <c r="K50" s="13">
        <f>K49</f>
        <v>10.78</v>
      </c>
      <c r="L50" s="70">
        <f>K54</f>
        <v>8.58</v>
      </c>
      <c r="M50" s="68">
        <f t="shared" si="5"/>
        <v>-2.749999999999999E-2</v>
      </c>
      <c r="N50" s="13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257" s="70" customFormat="1">
      <c r="A51" s="72" t="s">
        <v>323</v>
      </c>
      <c r="B51" s="13"/>
      <c r="E51" s="13"/>
      <c r="H51" s="13"/>
      <c r="K51" s="13">
        <v>28.95</v>
      </c>
      <c r="L51" s="70">
        <v>2.17</v>
      </c>
      <c r="M51" s="68">
        <f t="shared" si="5"/>
        <v>-0.33474999999999999</v>
      </c>
      <c r="N51" s="13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257" s="70" customFormat="1">
      <c r="A52" s="72" t="s">
        <v>324</v>
      </c>
      <c r="B52" s="13"/>
      <c r="E52" s="13"/>
      <c r="H52" s="13"/>
      <c r="K52" s="13">
        <v>25.59</v>
      </c>
      <c r="L52" s="70">
        <v>2.17</v>
      </c>
      <c r="M52" s="68">
        <f t="shared" si="5"/>
        <v>-0.29275000000000001</v>
      </c>
      <c r="N52" s="13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257" s="70" customFormat="1">
      <c r="A53" s="72" t="s">
        <v>325</v>
      </c>
      <c r="B53" s="13"/>
      <c r="E53" s="13"/>
      <c r="H53" s="13"/>
      <c r="K53" s="13">
        <v>19.149999999999999</v>
      </c>
      <c r="L53" s="70">
        <v>2.17</v>
      </c>
      <c r="M53" s="68">
        <f t="shared" si="5"/>
        <v>-0.21224999999999997</v>
      </c>
      <c r="N53" s="1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257" s="70" customFormat="1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9">
        <f t="shared" si="5"/>
        <v>-8.0125000000000002E-2</v>
      </c>
      <c r="N54" s="13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79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295</v>
      </c>
      <c r="B80"/>
      <c r="E80"/>
      <c r="H80"/>
      <c r="J80"/>
      <c r="K80" s="65">
        <v>5.58</v>
      </c>
      <c r="L80" s="74">
        <f>K82</f>
        <v>33.49</v>
      </c>
      <c r="M80" s="2"/>
      <c r="N80" s="13"/>
      <c r="O80" s="70"/>
      <c r="P80" s="70"/>
      <c r="R80"/>
      <c r="S80"/>
      <c r="U80"/>
    </row>
    <row r="81" spans="1:21">
      <c r="A81" s="15" t="s">
        <v>296</v>
      </c>
      <c r="B81"/>
      <c r="E81"/>
      <c r="H81"/>
      <c r="J81"/>
      <c r="K81" s="66">
        <v>31.71</v>
      </c>
      <c r="L81">
        <v>40.159999999999997</v>
      </c>
      <c r="M81" s="70"/>
      <c r="N81" s="13"/>
      <c r="O81" s="70"/>
      <c r="P81" s="70"/>
      <c r="R81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67">
        <v>33.49</v>
      </c>
      <c r="L82" s="5">
        <v>32.9</v>
      </c>
      <c r="M82" s="5"/>
      <c r="N82" s="13"/>
      <c r="O82" s="70"/>
      <c r="P82" s="70"/>
      <c r="R82"/>
      <c r="S82"/>
      <c r="U82"/>
    </row>
    <row r="83" spans="1:21">
      <c r="A83" s="15" t="s">
        <v>299</v>
      </c>
      <c r="B83"/>
      <c r="E83"/>
      <c r="H83"/>
      <c r="J83"/>
      <c r="K83" s="66">
        <v>33.35</v>
      </c>
      <c r="L83">
        <f>K85</f>
        <v>31.65</v>
      </c>
      <c r="M83" s="70"/>
      <c r="N83" s="13"/>
      <c r="O83" s="70"/>
      <c r="P83" s="70"/>
      <c r="R83"/>
      <c r="S83"/>
      <c r="U83"/>
    </row>
    <row r="84" spans="1:21">
      <c r="A84" s="15" t="s">
        <v>298</v>
      </c>
      <c r="B84"/>
      <c r="E84"/>
      <c r="H84"/>
      <c r="J84"/>
      <c r="K84" s="66">
        <v>28.09</v>
      </c>
      <c r="L84">
        <f t="shared" ref="L84:L86" si="28">K86</f>
        <v>39.21</v>
      </c>
      <c r="M84" s="70"/>
      <c r="N84" s="13"/>
      <c r="O84" s="70"/>
      <c r="P84" s="70"/>
      <c r="R84"/>
      <c r="S84"/>
      <c r="U84"/>
    </row>
    <row r="85" spans="1:21">
      <c r="A85" s="15" t="s">
        <v>300</v>
      </c>
      <c r="B85"/>
      <c r="E85"/>
      <c r="H85"/>
      <c r="J85"/>
      <c r="K85" s="66">
        <v>31.65</v>
      </c>
      <c r="L85">
        <f t="shared" si="28"/>
        <v>34.020000000000003</v>
      </c>
      <c r="M85" s="70"/>
      <c r="N85" s="13"/>
      <c r="O85" s="70"/>
      <c r="P85" s="70"/>
      <c r="R85"/>
      <c r="S85"/>
      <c r="U85"/>
    </row>
    <row r="86" spans="1:21">
      <c r="A86" s="15" t="s">
        <v>301</v>
      </c>
      <c r="B86"/>
      <c r="E86"/>
      <c r="H86"/>
      <c r="J86"/>
      <c r="K86" s="66">
        <v>39.21</v>
      </c>
      <c r="L86">
        <f t="shared" si="28"/>
        <v>32.28</v>
      </c>
      <c r="M86" s="70"/>
      <c r="N86" s="13"/>
      <c r="O86" s="70"/>
      <c r="P86" s="70"/>
      <c r="R86"/>
      <c r="S86"/>
      <c r="U86"/>
    </row>
    <row r="87" spans="1:21">
      <c r="A87" s="15" t="s">
        <v>302</v>
      </c>
      <c r="B87"/>
      <c r="E87"/>
      <c r="H87"/>
      <c r="J87"/>
      <c r="K87" s="66">
        <v>34.020000000000003</v>
      </c>
      <c r="L87">
        <v>33.31</v>
      </c>
      <c r="M87" s="70"/>
      <c r="N87" s="13"/>
      <c r="O87" s="70"/>
      <c r="P87" s="70"/>
      <c r="R87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67">
        <v>32.28</v>
      </c>
      <c r="L88" s="5">
        <v>12.49</v>
      </c>
      <c r="M88" s="5"/>
      <c r="N88" s="13"/>
      <c r="O88" s="70"/>
      <c r="P88" s="70"/>
      <c r="R88"/>
      <c r="S88"/>
      <c r="U88"/>
    </row>
    <row r="89" spans="1:21">
      <c r="A89" s="68" t="s">
        <v>304</v>
      </c>
      <c r="B89"/>
      <c r="E89"/>
      <c r="H89"/>
      <c r="J89"/>
      <c r="K89" s="1">
        <v>19.239999999999998</v>
      </c>
      <c r="L89">
        <f>K91</f>
        <v>33.29</v>
      </c>
      <c r="M89" s="2"/>
      <c r="N89" s="13"/>
      <c r="O89" s="70"/>
      <c r="P89" s="70"/>
      <c r="R89"/>
      <c r="S89"/>
      <c r="U89"/>
    </row>
    <row r="90" spans="1:21">
      <c r="A90" s="68" t="s">
        <v>305</v>
      </c>
      <c r="B90"/>
      <c r="E90"/>
      <c r="H90"/>
      <c r="J90"/>
      <c r="K90" s="13">
        <v>32.4</v>
      </c>
      <c r="L90">
        <f t="shared" ref="L90:L95" si="29">K92</f>
        <v>27.34</v>
      </c>
      <c r="M90" s="70"/>
      <c r="N90" s="13"/>
      <c r="O90" s="70"/>
      <c r="P90" s="70"/>
      <c r="R90"/>
      <c r="S90"/>
      <c r="U90"/>
    </row>
    <row r="91" spans="1:21">
      <c r="A91" s="68" t="s">
        <v>306</v>
      </c>
      <c r="B91"/>
      <c r="E91"/>
      <c r="H91"/>
      <c r="J91"/>
      <c r="K91" s="13">
        <v>33.29</v>
      </c>
      <c r="L91">
        <f t="shared" si="29"/>
        <v>17.21</v>
      </c>
      <c r="M91" s="70"/>
      <c r="N91" s="13"/>
      <c r="O91" s="70"/>
      <c r="P91" s="70"/>
      <c r="R91"/>
      <c r="S91"/>
      <c r="U91"/>
    </row>
    <row r="92" spans="1:21">
      <c r="A92" s="68" t="s">
        <v>307</v>
      </c>
      <c r="B92"/>
      <c r="E92"/>
      <c r="H92"/>
      <c r="J92"/>
      <c r="K92" s="13">
        <v>27.34</v>
      </c>
      <c r="L92">
        <f t="shared" si="29"/>
        <v>14.86</v>
      </c>
      <c r="M92" s="70"/>
      <c r="N92" s="13"/>
      <c r="O92" s="70"/>
      <c r="P92" s="70"/>
      <c r="R92"/>
      <c r="S92"/>
      <c r="U92"/>
    </row>
    <row r="93" spans="1:21">
      <c r="A93" s="68" t="s">
        <v>308</v>
      </c>
      <c r="B93"/>
      <c r="E93"/>
      <c r="H93"/>
      <c r="J93"/>
      <c r="K93" s="13">
        <v>17.21</v>
      </c>
      <c r="L93">
        <f t="shared" si="29"/>
        <v>8.5399999999999991</v>
      </c>
      <c r="M93" s="70"/>
      <c r="N93" s="13"/>
      <c r="O93" s="70"/>
      <c r="P93" s="70"/>
      <c r="R93"/>
      <c r="S93"/>
      <c r="U93"/>
    </row>
    <row r="94" spans="1:21">
      <c r="A94" s="68" t="s">
        <v>309</v>
      </c>
      <c r="B94"/>
      <c r="E94"/>
      <c r="H94"/>
      <c r="J94"/>
      <c r="K94" s="13">
        <v>14.86</v>
      </c>
      <c r="L94">
        <f t="shared" si="29"/>
        <v>12.23</v>
      </c>
      <c r="M94" s="70"/>
      <c r="N94" s="13"/>
      <c r="O94" s="70"/>
      <c r="P94" s="70"/>
      <c r="R94"/>
      <c r="S94"/>
      <c r="U94"/>
    </row>
    <row r="95" spans="1:21">
      <c r="A95" s="68" t="s">
        <v>310</v>
      </c>
      <c r="B95"/>
      <c r="E95"/>
      <c r="H95"/>
      <c r="J95"/>
      <c r="K95" s="13">
        <v>8.5399999999999991</v>
      </c>
      <c r="L95">
        <f t="shared" si="29"/>
        <v>12.56</v>
      </c>
      <c r="M95" s="70"/>
      <c r="N95" s="13"/>
      <c r="O95" s="70"/>
      <c r="P95" s="70"/>
      <c r="R95"/>
      <c r="S95"/>
      <c r="U95"/>
    </row>
    <row r="96" spans="1:21">
      <c r="A96" s="68" t="s">
        <v>311</v>
      </c>
      <c r="B96"/>
      <c r="E96"/>
      <c r="H96"/>
      <c r="J96"/>
      <c r="K96" s="13">
        <v>12.23</v>
      </c>
      <c r="L96">
        <v>5.59</v>
      </c>
      <c r="M96" s="70"/>
      <c r="N96" s="13"/>
      <c r="O96" s="70"/>
      <c r="P96" s="70"/>
      <c r="R96"/>
      <c r="S96"/>
      <c r="U96"/>
    </row>
    <row r="97" spans="1:21">
      <c r="A97" s="69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5"/>
      <c r="N97" s="13"/>
      <c r="O97" s="70"/>
      <c r="P97" s="70"/>
      <c r="R97"/>
      <c r="S97"/>
      <c r="U97"/>
    </row>
    <row r="98" spans="1:21">
      <c r="A98" s="68" t="s">
        <v>315</v>
      </c>
      <c r="B98"/>
      <c r="E98"/>
      <c r="H98"/>
      <c r="J98"/>
      <c r="K98" s="13">
        <v>22.81</v>
      </c>
      <c r="L98">
        <f>K100</f>
        <v>18.739999999999998</v>
      </c>
      <c r="M98" s="70"/>
      <c r="N98" s="13"/>
      <c r="O98" s="70"/>
      <c r="P98" s="70"/>
      <c r="R98"/>
      <c r="S98"/>
      <c r="U98"/>
    </row>
    <row r="99" spans="1:21">
      <c r="A99" s="68" t="s">
        <v>313</v>
      </c>
      <c r="B99"/>
      <c r="E99"/>
      <c r="H99"/>
      <c r="J99"/>
      <c r="K99" s="13">
        <v>17.47</v>
      </c>
      <c r="L99">
        <f t="shared" ref="L99:L107" si="30">K101</f>
        <v>10.77</v>
      </c>
      <c r="M99" s="70"/>
      <c r="N99" s="13"/>
      <c r="O99" s="70"/>
      <c r="P99" s="70"/>
      <c r="R99"/>
      <c r="S99"/>
      <c r="U99"/>
    </row>
    <row r="100" spans="1:21">
      <c r="A100" s="68" t="s">
        <v>314</v>
      </c>
      <c r="B100"/>
      <c r="E100"/>
      <c r="H100"/>
      <c r="J100"/>
      <c r="K100" s="13">
        <v>18.739999999999998</v>
      </c>
      <c r="L100">
        <f t="shared" si="30"/>
        <v>10.67</v>
      </c>
      <c r="M100" s="70"/>
      <c r="N100" s="13"/>
      <c r="O100" s="70"/>
      <c r="P100" s="70"/>
      <c r="R100"/>
      <c r="S100"/>
      <c r="U100"/>
    </row>
    <row r="101" spans="1:21">
      <c r="A101" s="68" t="s">
        <v>316</v>
      </c>
      <c r="B101"/>
      <c r="E101"/>
      <c r="H101"/>
      <c r="J101"/>
      <c r="K101" s="13">
        <v>10.77</v>
      </c>
      <c r="L101">
        <f t="shared" si="30"/>
        <v>8.27</v>
      </c>
      <c r="M101" s="70"/>
      <c r="N101" s="13"/>
      <c r="O101" s="70"/>
      <c r="P101" s="70"/>
      <c r="R101"/>
      <c r="S101"/>
      <c r="U101"/>
    </row>
    <row r="102" spans="1:21">
      <c r="A102" s="68" t="s">
        <v>317</v>
      </c>
      <c r="B102"/>
      <c r="E102"/>
      <c r="H102"/>
      <c r="J102"/>
      <c r="K102" s="13">
        <v>10.67</v>
      </c>
      <c r="L102">
        <f t="shared" si="30"/>
        <v>6.22</v>
      </c>
      <c r="M102" s="70"/>
      <c r="N102" s="13"/>
      <c r="O102" s="70"/>
      <c r="P102" s="70"/>
      <c r="R102"/>
      <c r="S102"/>
      <c r="U102"/>
    </row>
    <row r="103" spans="1:21">
      <c r="A103" s="68" t="s">
        <v>318</v>
      </c>
      <c r="B103"/>
      <c r="E103"/>
      <c r="H103"/>
      <c r="J103"/>
      <c r="K103" s="13">
        <v>8.27</v>
      </c>
      <c r="L103">
        <f t="shared" si="30"/>
        <v>16.239999999999998</v>
      </c>
      <c r="M103" s="70"/>
      <c r="N103" s="13"/>
      <c r="O103" s="70"/>
      <c r="P103" s="70"/>
      <c r="R103"/>
      <c r="S103"/>
      <c r="U103"/>
    </row>
    <row r="104" spans="1:21">
      <c r="A104" s="68" t="s">
        <v>319</v>
      </c>
      <c r="B104"/>
      <c r="E104"/>
      <c r="H104"/>
      <c r="J104"/>
      <c r="K104" s="13">
        <v>6.22</v>
      </c>
      <c r="L104">
        <f t="shared" si="30"/>
        <v>16.79</v>
      </c>
      <c r="M104" s="70"/>
      <c r="N104" s="13"/>
      <c r="O104" s="70"/>
      <c r="P104" s="70"/>
      <c r="R104"/>
      <c r="S104"/>
      <c r="U104"/>
    </row>
    <row r="105" spans="1:21">
      <c r="A105" s="68" t="s">
        <v>320</v>
      </c>
      <c r="B105"/>
      <c r="E105"/>
      <c r="H105"/>
      <c r="J105"/>
      <c r="K105" s="13">
        <v>16.239999999999998</v>
      </c>
      <c r="L105">
        <f t="shared" si="30"/>
        <v>17.34</v>
      </c>
      <c r="M105" s="70"/>
      <c r="N105" s="13"/>
      <c r="O105" s="70"/>
      <c r="P105" s="70"/>
      <c r="R105"/>
      <c r="S105"/>
      <c r="U105"/>
    </row>
    <row r="106" spans="1:21">
      <c r="A106" s="74" t="s">
        <v>321</v>
      </c>
      <c r="B106" s="70"/>
      <c r="C106" s="70"/>
      <c r="D106" s="70"/>
      <c r="E106" s="70"/>
      <c r="F106" s="70"/>
      <c r="G106" s="70"/>
      <c r="H106" s="70"/>
      <c r="I106" s="70"/>
      <c r="K106" s="70">
        <v>16.79</v>
      </c>
      <c r="L106" s="70">
        <f t="shared" si="30"/>
        <v>12.43</v>
      </c>
      <c r="N106" s="70"/>
      <c r="O106" s="70"/>
      <c r="P106" s="70"/>
      <c r="R106"/>
      <c r="S106"/>
      <c r="U106"/>
    </row>
    <row r="107" spans="1:21">
      <c r="A107" s="74" t="s">
        <v>327</v>
      </c>
      <c r="B107"/>
      <c r="E107"/>
      <c r="H107"/>
      <c r="J107"/>
      <c r="K107" s="66">
        <v>17.34</v>
      </c>
      <c r="L107">
        <f t="shared" si="30"/>
        <v>12.43</v>
      </c>
      <c r="O107"/>
      <c r="P107"/>
      <c r="R107"/>
      <c r="S107"/>
      <c r="U107"/>
    </row>
    <row r="108" spans="1:21">
      <c r="A108" s="74" t="s">
        <v>328</v>
      </c>
      <c r="B108"/>
      <c r="E108"/>
      <c r="H108"/>
      <c r="J108"/>
      <c r="K108" s="66">
        <v>12.43</v>
      </c>
      <c r="L108">
        <v>4.72</v>
      </c>
      <c r="O108"/>
      <c r="P108"/>
      <c r="R108"/>
      <c r="S108"/>
      <c r="U108"/>
    </row>
    <row r="109" spans="1:21">
      <c r="A109" s="5" t="s">
        <v>329</v>
      </c>
      <c r="B109" s="5"/>
      <c r="C109" s="5"/>
      <c r="D109" s="5"/>
      <c r="E109" s="5"/>
      <c r="F109" s="5"/>
      <c r="G109" s="5"/>
      <c r="H109" s="5"/>
      <c r="I109" s="5"/>
      <c r="J109" s="5"/>
      <c r="K109" s="67">
        <v>12.43</v>
      </c>
      <c r="L109" s="5">
        <v>4.6500000000000004</v>
      </c>
      <c r="M109" s="6"/>
      <c r="O109"/>
      <c r="P109"/>
      <c r="R109"/>
      <c r="S109"/>
      <c r="U109"/>
    </row>
    <row r="110" spans="1:21">
      <c r="B110"/>
      <c r="E110"/>
      <c r="H110"/>
      <c r="J110"/>
      <c r="K110"/>
      <c r="M110"/>
      <c r="O110"/>
      <c r="P110"/>
      <c r="R110"/>
      <c r="S110"/>
      <c r="U110"/>
    </row>
    <row r="111" spans="1:21">
      <c r="B111"/>
      <c r="E111"/>
      <c r="H111"/>
      <c r="J111"/>
      <c r="K111"/>
      <c r="M111"/>
      <c r="O111"/>
      <c r="P111"/>
      <c r="R111"/>
      <c r="S111"/>
      <c r="U111"/>
    </row>
    <row r="112" spans="1:21">
      <c r="B112"/>
      <c r="E112"/>
      <c r="H112"/>
      <c r="J112"/>
      <c r="K112"/>
      <c r="M112"/>
      <c r="O112"/>
      <c r="P112"/>
      <c r="R112"/>
      <c r="S112"/>
      <c r="U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4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4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6"/>
  <sheetViews>
    <sheetView topLeftCell="A45" zoomScale="68" workbookViewId="0">
      <pane xSplit="1" topLeftCell="H1" activePane="topRight" state="frozen"/>
      <selection activeCell="A41" sqref="A41"/>
      <selection pane="topRight" activeCell="L51" sqref="L51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49" t="s">
        <v>54</v>
      </c>
      <c r="C1" s="50"/>
      <c r="D1" s="51"/>
      <c r="E1" s="49" t="s">
        <v>55</v>
      </c>
      <c r="F1" s="50"/>
      <c r="G1" s="51"/>
      <c r="H1" s="49" t="s">
        <v>56</v>
      </c>
      <c r="I1" s="50"/>
      <c r="J1" s="51"/>
      <c r="K1" s="49" t="s">
        <v>177</v>
      </c>
      <c r="L1" s="50"/>
      <c r="M1" s="51"/>
      <c r="N1" s="49" t="s">
        <v>179</v>
      </c>
      <c r="O1" s="50"/>
      <c r="P1" s="51"/>
      <c r="Q1" s="14"/>
      <c r="R1" s="24" t="s">
        <v>51</v>
      </c>
      <c r="S1" s="49" t="s">
        <v>71</v>
      </c>
      <c r="T1" s="50"/>
      <c r="U1" s="51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R13" s="70"/>
      <c r="S13" s="71"/>
      <c r="T13" s="71"/>
      <c r="U13" s="71"/>
      <c r="V13" s="7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R14" s="70"/>
      <c r="S14" s="70"/>
      <c r="T14" s="70"/>
      <c r="U14" s="70"/>
      <c r="V14" s="70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R15" s="70"/>
      <c r="S15" s="70"/>
      <c r="T15" s="70"/>
      <c r="U15" s="70"/>
      <c r="V15" s="70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R16" s="70"/>
      <c r="S16" s="70"/>
      <c r="T16" s="70"/>
      <c r="U16" s="70"/>
      <c r="V16" s="70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R17" s="70"/>
      <c r="S17" s="70"/>
      <c r="T17" s="70"/>
      <c r="U17" s="70"/>
      <c r="V17" s="70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R18" s="70"/>
      <c r="S18" s="70"/>
      <c r="T18" s="70"/>
      <c r="U18" s="70"/>
      <c r="V18" s="70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 s="70"/>
      <c r="S19" s="70"/>
      <c r="T19" s="70"/>
      <c r="U19" s="70"/>
      <c r="V19" s="70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R20" s="70"/>
      <c r="S20" s="70"/>
      <c r="T20" s="70"/>
      <c r="U20" s="70"/>
      <c r="V20" s="7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R21" s="70"/>
      <c r="S21" s="70"/>
      <c r="T21" s="70"/>
      <c r="U21" s="70"/>
      <c r="V21" s="70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R22" s="70"/>
      <c r="S22" s="70"/>
      <c r="T22" s="70"/>
      <c r="U22" s="70"/>
      <c r="V22" s="70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R23" s="70"/>
      <c r="S23" s="70"/>
      <c r="T23" s="70"/>
      <c r="U23" s="70"/>
      <c r="V23" s="70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R24" s="70"/>
      <c r="S24" s="70"/>
      <c r="T24" s="70"/>
      <c r="U24" s="70"/>
      <c r="V24" s="70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R25" s="70"/>
      <c r="S25" s="70"/>
      <c r="T25" s="70"/>
      <c r="U25" s="70"/>
      <c r="V25" s="70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R26" s="70"/>
      <c r="S26" s="70"/>
      <c r="T26" s="70"/>
      <c r="U26" s="70"/>
      <c r="V26" s="70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R27" s="70"/>
      <c r="S27" s="70"/>
      <c r="T27" s="70"/>
      <c r="U27" s="70"/>
      <c r="V27" s="70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R28" s="70"/>
      <c r="S28" s="70"/>
      <c r="T28" s="70"/>
      <c r="U28" s="70"/>
      <c r="V28" s="70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R29" s="70"/>
      <c r="S29" s="70"/>
      <c r="T29" s="70"/>
      <c r="U29" s="70"/>
      <c r="V29" s="70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R30" s="70"/>
      <c r="S30" s="70"/>
      <c r="T30" s="70"/>
      <c r="U30" s="70"/>
      <c r="V30" s="7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R31" s="70"/>
      <c r="S31" s="70"/>
      <c r="T31" s="70"/>
      <c r="U31" s="70"/>
      <c r="V31" s="70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R32" s="70"/>
      <c r="S32" s="70"/>
      <c r="T32" s="70"/>
      <c r="U32" s="70"/>
      <c r="V32" s="70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R33" s="70"/>
      <c r="S33" s="70"/>
      <c r="T33" s="70"/>
      <c r="U33" s="70"/>
      <c r="V33" s="70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 s="70"/>
      <c r="S34" s="70"/>
      <c r="T34" s="70"/>
      <c r="U34" s="70"/>
      <c r="V34" s="70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73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s="70" customFormat="1">
      <c r="A50" s="72" t="s">
        <v>322</v>
      </c>
      <c r="B50" s="13"/>
      <c r="E50" s="13"/>
      <c r="H50" s="13"/>
      <c r="K50" s="13">
        <f>K49</f>
        <v>1633.95</v>
      </c>
      <c r="L50" s="70">
        <f>K54</f>
        <v>1669.25</v>
      </c>
      <c r="M50" s="15">
        <f t="shared" si="3"/>
        <v>0.44124999999999942</v>
      </c>
      <c r="N50" s="13"/>
      <c r="Q50" s="13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s="70" customFormat="1">
      <c r="A51" s="72" t="s">
        <v>323</v>
      </c>
      <c r="B51" s="13"/>
      <c r="E51" s="13"/>
      <c r="H51" s="13"/>
      <c r="K51" s="13">
        <v>1647.54</v>
      </c>
      <c r="L51" s="70">
        <v>1670.7</v>
      </c>
      <c r="M51" s="15">
        <f t="shared" si="3"/>
        <v>0.28950000000000103</v>
      </c>
      <c r="N51" s="13"/>
      <c r="P51" s="15"/>
      <c r="Q51" s="13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s="70" customFormat="1">
      <c r="A52" s="72" t="s">
        <v>324</v>
      </c>
      <c r="B52" s="13"/>
      <c r="E52" s="13"/>
      <c r="H52" s="13"/>
      <c r="K52" s="13">
        <v>1656.66</v>
      </c>
      <c r="L52" s="70">
        <v>1671.4</v>
      </c>
      <c r="M52" s="15">
        <f t="shared" si="3"/>
        <v>0.18425000000000011</v>
      </c>
      <c r="N52" s="13"/>
      <c r="P52" s="15"/>
      <c r="Q52" s="13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s="70" customFormat="1">
      <c r="A53" s="72" t="s">
        <v>325</v>
      </c>
      <c r="B53" s="13"/>
      <c r="E53" s="13"/>
      <c r="H53" s="13"/>
      <c r="K53" s="13">
        <v>1664.01</v>
      </c>
      <c r="L53" s="70">
        <v>1671.5</v>
      </c>
      <c r="M53" s="15">
        <f t="shared" si="3"/>
        <v>9.3625000000000111E-2</v>
      </c>
      <c r="N53" s="13"/>
      <c r="P53" s="15"/>
      <c r="Q53" s="1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s="70" customFormat="1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295</v>
      </c>
      <c r="B80"/>
      <c r="E80"/>
      <c r="H80"/>
      <c r="J80"/>
      <c r="K80" s="65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296</v>
      </c>
      <c r="B81"/>
      <c r="E81"/>
      <c r="H81"/>
      <c r="J81"/>
      <c r="K81" s="66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67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299</v>
      </c>
      <c r="B83"/>
      <c r="E83"/>
      <c r="H83"/>
      <c r="J83"/>
      <c r="K83" s="66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298</v>
      </c>
      <c r="B84"/>
      <c r="E84"/>
      <c r="H84"/>
      <c r="J84"/>
      <c r="K84" s="66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300</v>
      </c>
      <c r="B85"/>
      <c r="E85"/>
      <c r="H85"/>
      <c r="J85"/>
      <c r="K85" s="66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301</v>
      </c>
      <c r="B86"/>
      <c r="E86"/>
      <c r="H86"/>
      <c r="J86"/>
      <c r="K86" s="66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302</v>
      </c>
      <c r="B87"/>
      <c r="E87"/>
      <c r="H87"/>
      <c r="J87"/>
      <c r="K87" s="66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67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68" t="s">
        <v>304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68" t="s">
        <v>305</v>
      </c>
      <c r="B90"/>
      <c r="E90"/>
      <c r="H90"/>
      <c r="J90"/>
      <c r="K90" s="13">
        <v>1524.12</v>
      </c>
      <c r="L90">
        <f t="shared" ref="L90:L96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68" t="s">
        <v>306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68" t="s">
        <v>307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68" t="s">
        <v>308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68" t="s">
        <v>309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68" t="s">
        <v>310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68" t="s">
        <v>311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9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68" t="s">
        <v>315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68" t="s">
        <v>313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68" t="s">
        <v>314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68" t="s">
        <v>316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68" t="s">
        <v>317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68" t="s">
        <v>318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68" t="s">
        <v>319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68" t="s">
        <v>320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68" t="s">
        <v>321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13">
        <v>1604.06</v>
      </c>
      <c r="L106">
        <f t="shared" ref="L106:L108" si="39">K108</f>
        <v>1622.65</v>
      </c>
      <c r="M106" s="15">
        <f t="shared" si="27"/>
        <v>0.23237500000000183</v>
      </c>
      <c r="N106" s="70"/>
      <c r="O106" s="70"/>
      <c r="P106" s="70"/>
      <c r="Q106" s="13"/>
      <c r="S106"/>
      <c r="U106"/>
    </row>
    <row r="107" spans="1:21">
      <c r="A107" s="15" t="s">
        <v>327</v>
      </c>
      <c r="B107" s="70"/>
      <c r="C107" s="70"/>
      <c r="D107" s="70"/>
      <c r="E107" s="70"/>
      <c r="F107" s="70"/>
      <c r="G107" s="70"/>
      <c r="H107" s="70"/>
      <c r="I107" s="70"/>
      <c r="K107" s="66">
        <v>1612.67</v>
      </c>
      <c r="L107">
        <f t="shared" si="39"/>
        <v>1630.13</v>
      </c>
      <c r="M107" s="15">
        <f t="shared" si="27"/>
        <v>0.21825000000000044</v>
      </c>
      <c r="N107" s="70"/>
      <c r="O107" s="70"/>
      <c r="S107"/>
      <c r="U107"/>
    </row>
    <row r="108" spans="1:21">
      <c r="A108" s="68" t="s">
        <v>328</v>
      </c>
      <c r="B108"/>
      <c r="E108"/>
      <c r="H108"/>
      <c r="K108" s="66">
        <v>1622.65</v>
      </c>
      <c r="L108">
        <v>1636.46</v>
      </c>
      <c r="M108" s="15">
        <f t="shared" si="27"/>
        <v>0.17262499999999931</v>
      </c>
      <c r="N108"/>
      <c r="P108"/>
      <c r="S108"/>
      <c r="U108"/>
    </row>
    <row r="109" spans="1:21">
      <c r="A109" s="68" t="s">
        <v>329</v>
      </c>
      <c r="B109"/>
      <c r="E109"/>
      <c r="H109"/>
      <c r="K109" s="66">
        <v>1630.13</v>
      </c>
      <c r="L109">
        <f>channel_morph!I13</f>
        <v>1637.28</v>
      </c>
      <c r="M109" s="15">
        <f t="shared" si="27"/>
        <v>8.9374999999998289E-2</v>
      </c>
      <c r="N109"/>
      <c r="P109"/>
      <c r="S109"/>
      <c r="U109"/>
    </row>
    <row r="110" spans="1:21">
      <c r="B110"/>
      <c r="E110"/>
      <c r="H110"/>
      <c r="J110"/>
      <c r="K110"/>
      <c r="M110"/>
      <c r="N110"/>
      <c r="P110"/>
      <c r="S110"/>
      <c r="U110"/>
    </row>
    <row r="111" spans="1:21">
      <c r="B111"/>
      <c r="E111"/>
      <c r="H111"/>
      <c r="J111"/>
      <c r="K111"/>
      <c r="M111"/>
      <c r="N111"/>
      <c r="P111"/>
      <c r="S111"/>
      <c r="U111"/>
    </row>
    <row r="112" spans="1:21">
      <c r="B112"/>
      <c r="E112"/>
      <c r="H112"/>
      <c r="J112"/>
      <c r="K112"/>
      <c r="M112"/>
      <c r="N112"/>
      <c r="P112"/>
      <c r="S112"/>
      <c r="U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M91" sqref="M9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49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6" t="s">
        <v>70</v>
      </c>
      <c r="I1" s="47"/>
      <c r="J1" s="47"/>
      <c r="K1" s="31"/>
      <c r="L1" s="46" t="s">
        <v>18</v>
      </c>
      <c r="M1" s="47"/>
      <c r="N1" s="47"/>
      <c r="O1" s="32"/>
      <c r="P1" s="47" t="s">
        <v>79</v>
      </c>
      <c r="Q1" s="47"/>
      <c r="R1" s="47"/>
      <c r="S1" s="47"/>
      <c r="T1" s="47"/>
      <c r="U1" s="47"/>
      <c r="V1" s="46" t="s">
        <v>55</v>
      </c>
      <c r="W1" s="47"/>
      <c r="X1" s="47"/>
      <c r="Y1" s="47"/>
      <c r="Z1" s="47"/>
      <c r="AA1" s="48"/>
      <c r="AB1" s="46" t="s">
        <v>10</v>
      </c>
      <c r="AC1" s="47"/>
      <c r="AD1" s="47"/>
      <c r="AE1" s="47"/>
      <c r="AF1" s="47"/>
      <c r="AG1" s="48"/>
      <c r="AH1" s="46" t="s">
        <v>176</v>
      </c>
      <c r="AI1" s="47"/>
      <c r="AJ1" s="47"/>
      <c r="AK1" s="47"/>
      <c r="AL1" s="47"/>
      <c r="AM1" s="48"/>
      <c r="AN1" s="46" t="s">
        <v>80</v>
      </c>
      <c r="AO1" s="47"/>
      <c r="AP1" s="47"/>
      <c r="AQ1" s="47"/>
      <c r="AR1" s="47"/>
      <c r="AS1" s="48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1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5">
        <f>AVERAGE(Outcrop!D2:D15)</f>
        <v>0.995</v>
      </c>
      <c r="AO3" s="58">
        <f>MIN(Outcrop!D2:D15)</f>
        <v>0.38</v>
      </c>
      <c r="AP3" s="58">
        <f>MAX(Outcrop!D2:D15)</f>
        <v>1.97</v>
      </c>
      <c r="AQ3" s="58">
        <f>COUNT(Outcrop!D2:D15)</f>
        <v>14</v>
      </c>
      <c r="AR3" s="58">
        <f>STDEV(Outcrop!D2:D15)</f>
        <v>0.46470420699623521</v>
      </c>
      <c r="AS3" s="52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2">
        <f>(SUM(Outcrop!D2:D15)/(channel_morph!I2-channel_morph!F2))*100</f>
        <v>33.166666666666664</v>
      </c>
      <c r="AY3" s="52">
        <v>0.31789992354090624</v>
      </c>
      <c r="AZ3" s="52">
        <v>7.9007730863987782E-2</v>
      </c>
      <c r="BA3" s="52">
        <v>117.71</v>
      </c>
      <c r="BD3" s="52">
        <v>352.64304428008251</v>
      </c>
      <c r="BE3" s="52">
        <v>196.01145386260018</v>
      </c>
      <c r="BF3" s="52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6"/>
      <c r="AO4" s="59"/>
      <c r="AP4" s="59"/>
      <c r="AQ4" s="59"/>
      <c r="AR4" s="59"/>
      <c r="AS4" s="53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3"/>
      <c r="AY4" s="53"/>
      <c r="AZ4" s="53"/>
      <c r="BA4" s="53"/>
      <c r="BD4" s="53"/>
      <c r="BE4" s="53"/>
      <c r="BF4" s="53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6"/>
      <c r="AO5" s="59"/>
      <c r="AP5" s="59"/>
      <c r="AQ5" s="59"/>
      <c r="AR5" s="59"/>
      <c r="AS5" s="53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3"/>
      <c r="AY5" s="53"/>
      <c r="AZ5" s="53"/>
      <c r="BA5" s="53"/>
      <c r="BD5" s="53"/>
      <c r="BE5" s="53"/>
      <c r="BF5" s="53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6"/>
      <c r="AO6" s="59"/>
      <c r="AP6" s="59"/>
      <c r="AQ6" s="59"/>
      <c r="AR6" s="59"/>
      <c r="AS6" s="53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3"/>
      <c r="AY6" s="53"/>
      <c r="AZ6" s="53"/>
      <c r="BA6" s="53"/>
      <c r="BD6" s="53"/>
      <c r="BE6" s="53"/>
      <c r="BF6" s="53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7"/>
      <c r="AO7" s="60"/>
      <c r="AP7" s="60"/>
      <c r="AQ7" s="60"/>
      <c r="AR7" s="60"/>
      <c r="AS7" s="54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4"/>
      <c r="AX7"/>
      <c r="AY7" s="54"/>
      <c r="AZ7" s="54"/>
      <c r="BA7" s="54"/>
      <c r="BB7"/>
      <c r="BC7"/>
      <c r="BD7" s="54"/>
      <c r="BE7" s="54"/>
      <c r="BF7" s="54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5">
        <f>AVERAGE(Outcrop!D16:D31)</f>
        <v>1.3443750000000001</v>
      </c>
      <c r="AO8" s="58">
        <f>MIN(Outcrop!D16:D31)</f>
        <v>0.36</v>
      </c>
      <c r="AP8" s="58">
        <f>MAX(Outcrop!D16:D31)</f>
        <v>3.69</v>
      </c>
      <c r="AQ8" s="58">
        <f>COUNT(Outcrop!D16:D31)</f>
        <v>16</v>
      </c>
      <c r="AR8" s="58">
        <f>STDEV(Outcrop!D16:D31)</f>
        <v>1.053451272405769</v>
      </c>
      <c r="AS8" s="52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2">
        <f>(SUM(Outcrop!D16:D31)/(channel_morph!I3-channel_morph!F3))*100</f>
        <v>24.84120568194944</v>
      </c>
      <c r="AX8"/>
      <c r="AY8" s="52">
        <v>0.17333249618049001</v>
      </c>
      <c r="AZ8" s="52">
        <v>-0.11226219627048409</v>
      </c>
      <c r="BA8" s="52">
        <v>477.81</v>
      </c>
      <c r="BB8"/>
      <c r="BC8"/>
      <c r="BD8" s="52">
        <v>327.46098721299484</v>
      </c>
      <c r="BE8" s="52">
        <v>216.10632567508327</v>
      </c>
      <c r="BF8" s="52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6"/>
      <c r="AO9" s="59"/>
      <c r="AP9" s="59"/>
      <c r="AQ9" s="59"/>
      <c r="AR9" s="59"/>
      <c r="AS9" s="53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3"/>
      <c r="AY9" s="53"/>
      <c r="AZ9" s="53"/>
      <c r="BA9" s="53"/>
      <c r="BD9" s="53"/>
      <c r="BE9" s="53"/>
      <c r="BF9" s="53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6"/>
      <c r="AO10" s="59"/>
      <c r="AP10" s="59"/>
      <c r="AQ10" s="59"/>
      <c r="AR10" s="59"/>
      <c r="AS10" s="53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3"/>
      <c r="AY10" s="53"/>
      <c r="AZ10" s="53"/>
      <c r="BA10" s="53"/>
      <c r="BD10" s="53"/>
      <c r="BE10" s="53"/>
      <c r="BF10" s="53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6"/>
      <c r="AO11" s="59"/>
      <c r="AP11" s="59"/>
      <c r="AQ11" s="59"/>
      <c r="AR11" s="59"/>
      <c r="AS11" s="53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3"/>
      <c r="AY11" s="53"/>
      <c r="AZ11" s="53"/>
      <c r="BA11" s="53"/>
      <c r="BD11" s="53"/>
      <c r="BE11" s="53"/>
      <c r="BF11" s="53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6"/>
      <c r="AO12" s="59"/>
      <c r="AP12" s="59"/>
      <c r="AQ12" s="59"/>
      <c r="AR12" s="59"/>
      <c r="AS12" s="53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3"/>
      <c r="AY12" s="53"/>
      <c r="AZ12" s="53"/>
      <c r="BA12" s="53"/>
      <c r="BD12" s="53"/>
      <c r="BE12" s="53"/>
      <c r="BF12" s="53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6"/>
      <c r="AO13" s="59"/>
      <c r="AP13" s="59"/>
      <c r="AQ13" s="59"/>
      <c r="AR13" s="59"/>
      <c r="AS13" s="53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3"/>
      <c r="AY13" s="53"/>
      <c r="AZ13" s="53"/>
      <c r="BA13" s="53"/>
      <c r="BD13" s="53"/>
      <c r="BE13" s="53"/>
      <c r="BF13" s="53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6"/>
      <c r="AO14" s="59"/>
      <c r="AP14" s="59"/>
      <c r="AQ14" s="59"/>
      <c r="AR14" s="59"/>
      <c r="AS14" s="53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3"/>
      <c r="AY14" s="53"/>
      <c r="AZ14" s="53"/>
      <c r="BA14" s="53"/>
      <c r="BD14" s="53"/>
      <c r="BE14" s="53"/>
      <c r="BF14" s="53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6"/>
      <c r="AO15" s="59"/>
      <c r="AP15" s="59"/>
      <c r="AQ15" s="59"/>
      <c r="AR15" s="59"/>
      <c r="AS15" s="53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3"/>
      <c r="AY15" s="53"/>
      <c r="AZ15" s="53"/>
      <c r="BA15" s="53"/>
      <c r="BD15" s="53"/>
      <c r="BE15" s="53"/>
      <c r="BF15" s="53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6"/>
      <c r="AO16" s="59"/>
      <c r="AP16" s="59"/>
      <c r="AQ16" s="59"/>
      <c r="AR16" s="59"/>
      <c r="AS16" s="53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3"/>
      <c r="AY16" s="53"/>
      <c r="AZ16" s="53"/>
      <c r="BA16" s="53"/>
      <c r="BD16" s="53"/>
      <c r="BE16" s="53"/>
      <c r="BF16" s="53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6"/>
      <c r="AO17" s="59"/>
      <c r="AP17" s="59"/>
      <c r="AQ17" s="59"/>
      <c r="AR17" s="59"/>
      <c r="AS17" s="53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3"/>
      <c r="AY17" s="53"/>
      <c r="AZ17" s="53"/>
      <c r="BA17" s="53"/>
      <c r="BD17" s="53"/>
      <c r="BE17" s="53"/>
      <c r="BF17" s="53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6"/>
      <c r="AO18" s="59"/>
      <c r="AP18" s="59"/>
      <c r="AQ18" s="59"/>
      <c r="AR18" s="59"/>
      <c r="AS18" s="53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3"/>
      <c r="AY18" s="53"/>
      <c r="AZ18" s="53"/>
      <c r="BA18" s="53"/>
      <c r="BD18" s="53"/>
      <c r="BE18" s="53"/>
      <c r="BF18" s="53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7"/>
      <c r="AO19" s="60"/>
      <c r="AP19" s="60"/>
      <c r="AQ19" s="60"/>
      <c r="AR19" s="60"/>
      <c r="AS19" s="54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4"/>
      <c r="AX19"/>
      <c r="AY19" s="54"/>
      <c r="AZ19" s="54"/>
      <c r="BA19" s="54"/>
      <c r="BB19"/>
      <c r="BC19"/>
      <c r="BD19" s="54"/>
      <c r="BE19" s="54"/>
      <c r="BF19" s="54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5">
        <f>AVERAGE(Outcrop!D32:D49)</f>
        <v>2.3766666666666669</v>
      </c>
      <c r="AO20" s="58">
        <f>MIN(Outcrop!D32:D49)</f>
        <v>0.35</v>
      </c>
      <c r="AP20" s="58">
        <f>MAX(Outcrop!D32:D49)</f>
        <v>21.1</v>
      </c>
      <c r="AQ20" s="58">
        <f>COUNT(Outcrop!D32:D49)</f>
        <v>18</v>
      </c>
      <c r="AR20" s="58">
        <f>STDEV(Outcrop!D32:D49)</f>
        <v>4.8529118002675959</v>
      </c>
      <c r="AS20" s="52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2">
        <f>(SUM(Outcrop!D32:D49)/(channel_morph!I4-channel_morph!F4))*100</f>
        <v>29.751721260171095</v>
      </c>
      <c r="AY20" s="52">
        <v>0.44173061326345969</v>
      </c>
      <c r="AZ20" s="52">
        <v>0.35460727431530353</v>
      </c>
      <c r="BA20" s="52">
        <v>320.58</v>
      </c>
      <c r="BD20" s="52">
        <v>997.57609201028993</v>
      </c>
      <c r="BE20" s="52">
        <v>544.42662368867798</v>
      </c>
      <c r="BF20" s="52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6"/>
      <c r="AO21" s="59"/>
      <c r="AP21" s="59"/>
      <c r="AQ21" s="59"/>
      <c r="AR21" s="59"/>
      <c r="AS21" s="53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3"/>
      <c r="AY21" s="53"/>
      <c r="AZ21" s="53"/>
      <c r="BA21" s="53"/>
      <c r="BD21" s="53"/>
      <c r="BE21" s="53"/>
      <c r="BF21" s="53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6"/>
      <c r="AO22" s="59"/>
      <c r="AP22" s="59"/>
      <c r="AQ22" s="59"/>
      <c r="AR22" s="59"/>
      <c r="AS22" s="53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3"/>
      <c r="AY22" s="53"/>
      <c r="AZ22" s="53"/>
      <c r="BA22" s="53"/>
      <c r="BD22" s="53"/>
      <c r="BE22" s="53"/>
      <c r="BF22" s="53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6"/>
      <c r="AO23" s="59"/>
      <c r="AP23" s="59"/>
      <c r="AQ23" s="59"/>
      <c r="AR23" s="59"/>
      <c r="AS23" s="53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3"/>
      <c r="AY23" s="53"/>
      <c r="AZ23" s="53"/>
      <c r="BA23" s="53"/>
      <c r="BD23" s="53"/>
      <c r="BE23" s="53"/>
      <c r="BF23" s="53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6"/>
      <c r="AO24" s="59"/>
      <c r="AP24" s="59"/>
      <c r="AQ24" s="59"/>
      <c r="AR24" s="59"/>
      <c r="AS24" s="53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3"/>
      <c r="AY24" s="53"/>
      <c r="AZ24" s="53"/>
      <c r="BA24" s="53"/>
      <c r="BD24" s="53"/>
      <c r="BE24" s="53"/>
      <c r="BF24" s="53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6"/>
      <c r="AO25" s="59"/>
      <c r="AP25" s="59"/>
      <c r="AQ25" s="59"/>
      <c r="AR25" s="59"/>
      <c r="AS25" s="53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3"/>
      <c r="AY25" s="53"/>
      <c r="AZ25" s="53"/>
      <c r="BA25" s="53"/>
      <c r="BD25" s="53"/>
      <c r="BE25" s="53"/>
      <c r="BF25" s="53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6"/>
      <c r="AO26" s="59"/>
      <c r="AP26" s="59"/>
      <c r="AQ26" s="59"/>
      <c r="AR26" s="59"/>
      <c r="AS26" s="53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3"/>
      <c r="AY26" s="53"/>
      <c r="AZ26" s="53"/>
      <c r="BA26" s="53"/>
      <c r="BD26" s="53"/>
      <c r="BE26" s="53"/>
      <c r="BF26" s="53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6"/>
      <c r="AO27" s="59"/>
      <c r="AP27" s="59"/>
      <c r="AQ27" s="59"/>
      <c r="AR27" s="59"/>
      <c r="AS27" s="53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3"/>
      <c r="AY27" s="53"/>
      <c r="AZ27" s="53"/>
      <c r="BA27" s="53"/>
      <c r="BD27" s="53"/>
      <c r="BE27" s="53"/>
      <c r="BF27" s="53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6"/>
      <c r="AO28" s="59"/>
      <c r="AP28" s="59"/>
      <c r="AQ28" s="59"/>
      <c r="AR28" s="59"/>
      <c r="AS28" s="53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3"/>
      <c r="AY28" s="53"/>
      <c r="AZ28" s="53"/>
      <c r="BA28" s="53"/>
      <c r="BD28" s="53"/>
      <c r="BE28" s="53"/>
      <c r="BF28" s="53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6"/>
      <c r="AO29" s="59"/>
      <c r="AP29" s="59"/>
      <c r="AQ29" s="59"/>
      <c r="AR29" s="59"/>
      <c r="AS29" s="53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3"/>
      <c r="AY29" s="53"/>
      <c r="AZ29" s="53"/>
      <c r="BA29" s="53"/>
      <c r="BD29" s="53"/>
      <c r="BE29" s="53"/>
      <c r="BF29" s="53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6"/>
      <c r="AO30" s="59"/>
      <c r="AP30" s="59"/>
      <c r="AQ30" s="59"/>
      <c r="AR30" s="59"/>
      <c r="AS30" s="53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3"/>
      <c r="AY30" s="53"/>
      <c r="AZ30" s="53"/>
      <c r="BA30" s="53"/>
      <c r="BD30" s="53"/>
      <c r="BE30" s="53"/>
      <c r="BF30" s="53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6"/>
      <c r="AO31" s="59"/>
      <c r="AP31" s="59"/>
      <c r="AQ31" s="59"/>
      <c r="AR31" s="59"/>
      <c r="AS31" s="53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3"/>
      <c r="AY31" s="53"/>
      <c r="AZ31" s="53"/>
      <c r="BA31" s="53"/>
      <c r="BD31" s="53"/>
      <c r="BE31" s="53"/>
      <c r="BF31" s="53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6"/>
      <c r="AO32" s="59"/>
      <c r="AP32" s="59"/>
      <c r="AQ32" s="59"/>
      <c r="AR32" s="59"/>
      <c r="AS32" s="53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3"/>
      <c r="AY32" s="53"/>
      <c r="AZ32" s="53"/>
      <c r="BA32" s="53"/>
      <c r="BD32" s="53"/>
      <c r="BE32" s="53"/>
      <c r="BF32" s="53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6"/>
      <c r="AO33" s="59"/>
      <c r="AP33" s="59"/>
      <c r="AQ33" s="59"/>
      <c r="AR33" s="59"/>
      <c r="AS33" s="53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3"/>
      <c r="AY33" s="53"/>
      <c r="AZ33" s="53"/>
      <c r="BA33" s="53"/>
      <c r="BD33" s="53"/>
      <c r="BE33" s="53"/>
      <c r="BF33" s="53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7"/>
      <c r="AO34" s="60"/>
      <c r="AP34" s="60"/>
      <c r="AQ34" s="60"/>
      <c r="AR34" s="60"/>
      <c r="AS34" s="54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4"/>
      <c r="AX34"/>
      <c r="AY34" s="54"/>
      <c r="AZ34" s="54"/>
      <c r="BA34" s="54"/>
      <c r="BB34"/>
      <c r="BC34"/>
      <c r="BD34" s="54"/>
      <c r="BE34" s="54"/>
      <c r="BF34" s="5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5">
        <f>AVERAGE(Outcrop!D50:D61)</f>
        <v>1.3691666666666666</v>
      </c>
      <c r="AO35" s="58">
        <f>MIN(Outcrop!D50:D61)</f>
        <v>0.28999999999999998</v>
      </c>
      <c r="AP35" s="61">
        <f>MAX(Outcrop!D50:D61)</f>
        <v>6.47</v>
      </c>
      <c r="AQ35" s="58">
        <f>COUNT(Outcrop!D50:D61)</f>
        <v>12</v>
      </c>
      <c r="AR35" s="58">
        <f>STDEV(Outcrop!D50:D61)</f>
        <v>1.70339478333086</v>
      </c>
      <c r="AS35" s="52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2">
        <f>(SUM(Outcrop!D50:D61)/(channel_morph!I5-channel_morph!F5))*100</f>
        <v>33.5169318645451</v>
      </c>
      <c r="AY35" s="52">
        <v>0.33746915272826994</v>
      </c>
      <c r="AZ35" s="52">
        <v>9.0485330408554956E-2</v>
      </c>
      <c r="BA35" s="52">
        <v>145.88</v>
      </c>
      <c r="BD35" s="52">
        <v>251.69866672289038</v>
      </c>
      <c r="BE35" s="52">
        <v>190.61805669642555</v>
      </c>
      <c r="BF35" s="52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6"/>
      <c r="AO36" s="59"/>
      <c r="AP36" s="62"/>
      <c r="AQ36" s="59"/>
      <c r="AR36" s="59"/>
      <c r="AS36" s="53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3"/>
      <c r="AY36" s="53"/>
      <c r="AZ36" s="53"/>
      <c r="BA36" s="53"/>
      <c r="BD36" s="53"/>
      <c r="BE36" s="53"/>
      <c r="BF36" s="53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6"/>
      <c r="AO37" s="59"/>
      <c r="AP37" s="62"/>
      <c r="AQ37" s="59"/>
      <c r="AR37" s="59"/>
      <c r="AS37" s="53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3"/>
      <c r="AY37" s="53"/>
      <c r="AZ37" s="53"/>
      <c r="BA37" s="53"/>
      <c r="BD37" s="53"/>
      <c r="BE37" s="53"/>
      <c r="BF37" s="53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6"/>
      <c r="AO38" s="59"/>
      <c r="AP38" s="62"/>
      <c r="AQ38" s="59"/>
      <c r="AR38" s="59"/>
      <c r="AS38" s="53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3"/>
      <c r="AY38" s="53"/>
      <c r="AZ38" s="53"/>
      <c r="BA38" s="53"/>
      <c r="BD38" s="53"/>
      <c r="BE38" s="53"/>
      <c r="BF38" s="53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6"/>
      <c r="AO39" s="59"/>
      <c r="AP39" s="62"/>
      <c r="AQ39" s="59"/>
      <c r="AR39" s="59"/>
      <c r="AS39" s="53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3"/>
      <c r="AY39" s="53"/>
      <c r="AZ39" s="53"/>
      <c r="BA39" s="53"/>
      <c r="BD39" s="53"/>
      <c r="BE39" s="53"/>
      <c r="BF39" s="53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6"/>
      <c r="AO40" s="59"/>
      <c r="AP40" s="62"/>
      <c r="AQ40" s="59"/>
      <c r="AR40" s="59"/>
      <c r="AS40" s="53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3"/>
      <c r="AY40" s="53"/>
      <c r="AZ40" s="53"/>
      <c r="BA40" s="53"/>
      <c r="BD40" s="53"/>
      <c r="BE40" s="53"/>
      <c r="BF40" s="53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7"/>
      <c r="AO41" s="60"/>
      <c r="AP41" s="63"/>
      <c r="AQ41" s="60"/>
      <c r="AR41" s="60"/>
      <c r="AS41" s="54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4"/>
      <c r="AX41"/>
      <c r="AY41" s="54"/>
      <c r="AZ41" s="54"/>
      <c r="BA41" s="54"/>
      <c r="BB41"/>
      <c r="BC41"/>
      <c r="BD41" s="54"/>
      <c r="BE41" s="54"/>
      <c r="BF41" s="54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5">
        <f>AVERAGE(Outcrop!D62:D73)</f>
        <v>2.2358333333333333</v>
      </c>
      <c r="AO42" s="58">
        <f>MIN(Outcrop!D62:D73)</f>
        <v>0.59</v>
      </c>
      <c r="AP42" s="58">
        <f>MAX(Outcrop!D62:D73)</f>
        <v>6.06</v>
      </c>
      <c r="AQ42" s="58">
        <f>COUNT(Outcrop!D62:D73)</f>
        <v>12</v>
      </c>
      <c r="AR42" s="58">
        <f>STDEV(Outcrop!D62:D73)</f>
        <v>1.6089717684021529</v>
      </c>
      <c r="AS42" s="52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2">
        <f>(SUM(Outcrop!D62:D73)/(channel_morph!I6-channel_morph!F6))*100</f>
        <v>37.911544439734364</v>
      </c>
      <c r="AY42" s="52">
        <v>0.52845986069091611</v>
      </c>
      <c r="AZ42" s="52">
        <v>-0.19665095335256455</v>
      </c>
      <c r="BA42" s="52">
        <v>142.13</v>
      </c>
      <c r="BD42" s="52">
        <v>284.43599033816378</v>
      </c>
      <c r="BE42" s="52">
        <v>131.09853434636233</v>
      </c>
      <c r="BF42" s="52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6"/>
      <c r="AO43" s="59"/>
      <c r="AP43" s="59"/>
      <c r="AQ43" s="59"/>
      <c r="AR43" s="59"/>
      <c r="AS43" s="53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3"/>
      <c r="AY43" s="53"/>
      <c r="AZ43" s="53"/>
      <c r="BA43" s="53"/>
      <c r="BD43" s="53"/>
      <c r="BE43" s="53"/>
      <c r="BF43" s="53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6"/>
      <c r="AO44" s="59"/>
      <c r="AP44" s="59"/>
      <c r="AQ44" s="59"/>
      <c r="AR44" s="59"/>
      <c r="AS44" s="53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3"/>
      <c r="AY44" s="53"/>
      <c r="AZ44" s="53"/>
      <c r="BA44" s="53"/>
      <c r="BD44" s="53"/>
      <c r="BE44" s="53"/>
      <c r="BF44" s="53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6"/>
      <c r="AO45" s="59"/>
      <c r="AP45" s="59"/>
      <c r="AQ45" s="59"/>
      <c r="AR45" s="59"/>
      <c r="AS45" s="53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3"/>
      <c r="AY45" s="53"/>
      <c r="AZ45" s="53"/>
      <c r="BA45" s="53"/>
      <c r="BD45" s="53"/>
      <c r="BE45" s="53"/>
      <c r="BF45" s="53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6"/>
      <c r="AO46" s="59"/>
      <c r="AP46" s="59"/>
      <c r="AQ46" s="59"/>
      <c r="AR46" s="59"/>
      <c r="AS46" s="53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3"/>
      <c r="AY46" s="53"/>
      <c r="AZ46" s="53"/>
      <c r="BA46" s="53"/>
      <c r="BD46" s="53"/>
      <c r="BE46" s="53"/>
      <c r="BF46" s="53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6"/>
      <c r="AO47" s="59"/>
      <c r="AP47" s="59"/>
      <c r="AQ47" s="59"/>
      <c r="AR47" s="59"/>
      <c r="AS47" s="53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3"/>
      <c r="AY47" s="53"/>
      <c r="AZ47" s="53"/>
      <c r="BA47" s="53"/>
      <c r="BD47" s="53"/>
      <c r="BE47" s="53"/>
      <c r="BF47" s="53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7"/>
      <c r="AO48" s="60"/>
      <c r="AP48" s="60"/>
      <c r="AQ48" s="60"/>
      <c r="AR48" s="60"/>
      <c r="AS48" s="54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4"/>
      <c r="AX48"/>
      <c r="AY48" s="54"/>
      <c r="AZ48" s="54"/>
      <c r="BA48" s="54"/>
      <c r="BB48"/>
      <c r="BC48"/>
      <c r="BD48" s="54"/>
      <c r="BE48" s="54"/>
      <c r="BF48" s="54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5">
        <f>AVERAGE(Outcrop!D75:D93)</f>
        <v>2.708947368421053</v>
      </c>
      <c r="AO50" s="58">
        <f>MIN(Outcrop!D75:D93)</f>
        <v>0.39</v>
      </c>
      <c r="AP50" s="58">
        <f>MAX(Outcrop!D75:D93)</f>
        <v>15.73</v>
      </c>
      <c r="AQ50" s="58">
        <f>COUNT(Outcrop!D75:D93)</f>
        <v>19</v>
      </c>
      <c r="AR50" s="58">
        <f>STDEV(Outcrop!D75:D93)</f>
        <v>3.4355638300589537</v>
      </c>
      <c r="AS50" s="52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2">
        <f>(SUM(Outcrop!D75:D93)/(channel_morph!I8-channel_morph!F8))*100</f>
        <v>39.15557246101185</v>
      </c>
      <c r="AY50" s="52">
        <v>0.40194861611021465</v>
      </c>
      <c r="AZ50" s="52">
        <v>1.3125232716892143E-2</v>
      </c>
      <c r="BA50" s="52">
        <v>322.27999999999997</v>
      </c>
      <c r="BD50" s="52">
        <v>325.40428485904749</v>
      </c>
      <c r="BE50" s="52">
        <v>265.09948851575905</v>
      </c>
      <c r="BF50" s="52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6"/>
      <c r="AO51" s="59"/>
      <c r="AP51" s="59"/>
      <c r="AQ51" s="59"/>
      <c r="AR51" s="59"/>
      <c r="AS51" s="53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3"/>
      <c r="AY51" s="53"/>
      <c r="AZ51" s="53"/>
      <c r="BA51" s="53"/>
      <c r="BD51" s="53"/>
      <c r="BE51" s="53"/>
      <c r="BF51" s="53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6"/>
      <c r="AO52" s="59"/>
      <c r="AP52" s="59"/>
      <c r="AQ52" s="59"/>
      <c r="AR52" s="59"/>
      <c r="AS52" s="53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3"/>
      <c r="AY52" s="53"/>
      <c r="AZ52" s="53"/>
      <c r="BA52" s="53"/>
      <c r="BD52" s="53"/>
      <c r="BE52" s="53"/>
      <c r="BF52" s="53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6"/>
      <c r="AO53" s="59"/>
      <c r="AP53" s="59"/>
      <c r="AQ53" s="59"/>
      <c r="AR53" s="59"/>
      <c r="AS53" s="53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3"/>
      <c r="AY53" s="53"/>
      <c r="AZ53" s="53"/>
      <c r="BA53" s="53"/>
      <c r="BD53" s="53"/>
      <c r="BE53" s="53"/>
      <c r="BF53" s="53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6"/>
      <c r="AO54" s="59"/>
      <c r="AP54" s="59"/>
      <c r="AQ54" s="59"/>
      <c r="AR54" s="59"/>
      <c r="AS54" s="53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3"/>
      <c r="AY54" s="53"/>
      <c r="AZ54" s="53"/>
      <c r="BA54" s="53"/>
      <c r="BD54" s="53"/>
      <c r="BE54" s="53"/>
      <c r="BF54" s="53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6"/>
      <c r="AO55" s="59"/>
      <c r="AP55" s="59"/>
      <c r="AQ55" s="59"/>
      <c r="AR55" s="59"/>
      <c r="AS55" s="53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3"/>
      <c r="AY55" s="53"/>
      <c r="AZ55" s="53"/>
      <c r="BA55" s="53"/>
      <c r="BD55" s="53"/>
      <c r="BE55" s="53"/>
      <c r="BF55" s="53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6"/>
      <c r="AO56" s="59"/>
      <c r="AP56" s="59"/>
      <c r="AQ56" s="59"/>
      <c r="AR56" s="59"/>
      <c r="AS56" s="53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3"/>
      <c r="AY56" s="53"/>
      <c r="AZ56" s="53"/>
      <c r="BA56" s="53"/>
      <c r="BD56" s="53"/>
      <c r="BE56" s="53"/>
      <c r="BF56" s="53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6"/>
      <c r="AO57" s="59"/>
      <c r="AP57" s="59"/>
      <c r="AQ57" s="59"/>
      <c r="AR57" s="59"/>
      <c r="AS57" s="53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3"/>
      <c r="AY57" s="53"/>
      <c r="AZ57" s="53"/>
      <c r="BA57" s="53"/>
      <c r="BD57" s="53"/>
      <c r="BE57" s="53"/>
      <c r="BF57" s="53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6"/>
      <c r="AO58" s="59"/>
      <c r="AP58" s="59"/>
      <c r="AQ58" s="59"/>
      <c r="AR58" s="59"/>
      <c r="AS58" s="53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3"/>
      <c r="AY58" s="53"/>
      <c r="AZ58" s="53"/>
      <c r="BA58" s="53"/>
      <c r="BD58" s="53"/>
      <c r="BE58" s="53"/>
      <c r="BF58" s="53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6"/>
      <c r="AO59" s="59"/>
      <c r="AP59" s="59"/>
      <c r="AQ59" s="59"/>
      <c r="AR59" s="59"/>
      <c r="AS59" s="53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3"/>
      <c r="AY59" s="53"/>
      <c r="AZ59" s="53"/>
      <c r="BA59" s="53"/>
      <c r="BD59" s="53"/>
      <c r="BE59" s="53"/>
      <c r="BF59" s="53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6"/>
      <c r="AO60" s="59"/>
      <c r="AP60" s="59"/>
      <c r="AQ60" s="59"/>
      <c r="AR60" s="59"/>
      <c r="AS60" s="53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3"/>
      <c r="AY60" s="53"/>
      <c r="AZ60" s="53"/>
      <c r="BA60" s="53"/>
      <c r="BD60" s="53"/>
      <c r="BE60" s="53"/>
      <c r="BF60" s="53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6"/>
      <c r="AO61" s="59"/>
      <c r="AP61" s="59"/>
      <c r="AQ61" s="59"/>
      <c r="AR61" s="59"/>
      <c r="AS61" s="53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3"/>
      <c r="AY61" s="53"/>
      <c r="AZ61" s="53"/>
      <c r="BA61" s="53"/>
      <c r="BD61" s="53"/>
      <c r="BE61" s="53"/>
      <c r="BF61" s="53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6"/>
      <c r="AO62" s="59"/>
      <c r="AP62" s="59"/>
      <c r="AQ62" s="59"/>
      <c r="AR62" s="59"/>
      <c r="AS62" s="53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3"/>
      <c r="AY62" s="53"/>
      <c r="AZ62" s="53"/>
      <c r="BA62" s="53"/>
      <c r="BD62" s="53"/>
      <c r="BE62" s="53"/>
      <c r="BF62" s="53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7"/>
      <c r="AO63" s="60"/>
      <c r="AP63" s="60"/>
      <c r="AQ63" s="60"/>
      <c r="AR63" s="60"/>
      <c r="AS63" s="54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4"/>
      <c r="AX63"/>
      <c r="AY63" s="54"/>
      <c r="AZ63" s="54"/>
      <c r="BA63" s="54"/>
      <c r="BB63"/>
      <c r="BC63"/>
      <c r="BD63" s="54"/>
      <c r="BE63" s="54"/>
      <c r="BF63" s="54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5">
        <f>AVERAGE(Outcrop!D94:D120)</f>
        <v>1.9133333333333331</v>
      </c>
      <c r="AO64" s="58">
        <f>MIN(Outcrop!D94:D120)</f>
        <v>0.34</v>
      </c>
      <c r="AP64" s="58">
        <f>MAX(Outcrop!D94:D120)</f>
        <v>7.14</v>
      </c>
      <c r="AQ64" s="58">
        <f>COUNT(Outcrop!D94:D120)</f>
        <v>27</v>
      </c>
      <c r="AR64" s="58">
        <f>STDEV(Outcrop!D94:D120)</f>
        <v>1.4093015182106237</v>
      </c>
      <c r="AS64" s="52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2">
        <f>(SUM(Outcrop!D94:D120)/(channel_morph!I9-channel_morph!F9))*100</f>
        <v>46.182728410513086</v>
      </c>
      <c r="AY64" s="52">
        <v>0.31697914355447071</v>
      </c>
      <c r="AZ64" s="52">
        <v>-0.21011759485245177</v>
      </c>
      <c r="BA64" s="52">
        <v>360.56</v>
      </c>
      <c r="BD64" s="52">
        <v>486.5782461326238</v>
      </c>
      <c r="BE64" s="52">
        <v>265.09948851575905</v>
      </c>
      <c r="BF64" s="52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6"/>
      <c r="AO65" s="59"/>
      <c r="AP65" s="59"/>
      <c r="AQ65" s="59"/>
      <c r="AR65" s="59"/>
      <c r="AS65" s="53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3"/>
      <c r="AY65" s="53"/>
      <c r="AZ65" s="53"/>
      <c r="BA65" s="53"/>
      <c r="BD65" s="53"/>
      <c r="BE65" s="53"/>
      <c r="BF65" s="53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6"/>
      <c r="AO66" s="59"/>
      <c r="AP66" s="59"/>
      <c r="AQ66" s="59"/>
      <c r="AR66" s="59"/>
      <c r="AS66" s="53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3"/>
      <c r="AY66" s="53"/>
      <c r="AZ66" s="53"/>
      <c r="BA66" s="53"/>
      <c r="BD66" s="53"/>
      <c r="BE66" s="53"/>
      <c r="BF66" s="53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6"/>
      <c r="AO67" s="59"/>
      <c r="AP67" s="59"/>
      <c r="AQ67" s="59"/>
      <c r="AR67" s="59"/>
      <c r="AS67" s="53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3"/>
      <c r="AY67" s="53"/>
      <c r="AZ67" s="53"/>
      <c r="BA67" s="53"/>
      <c r="BD67" s="53"/>
      <c r="BE67" s="53"/>
      <c r="BF67" s="53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6"/>
      <c r="AO68" s="59"/>
      <c r="AP68" s="59"/>
      <c r="AQ68" s="59"/>
      <c r="AR68" s="59"/>
      <c r="AS68" s="53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3"/>
      <c r="AY68" s="53"/>
      <c r="AZ68" s="53"/>
      <c r="BA68" s="53"/>
      <c r="BD68" s="53"/>
      <c r="BE68" s="53"/>
      <c r="BF68" s="53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6"/>
      <c r="AO69" s="59"/>
      <c r="AP69" s="59"/>
      <c r="AQ69" s="59"/>
      <c r="AR69" s="59"/>
      <c r="AS69" s="53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3"/>
      <c r="AY69" s="53"/>
      <c r="AZ69" s="53"/>
      <c r="BA69" s="53"/>
      <c r="BD69" s="53"/>
      <c r="BE69" s="53"/>
      <c r="BF69" s="53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6"/>
      <c r="AO70" s="59"/>
      <c r="AP70" s="59"/>
      <c r="AQ70" s="59"/>
      <c r="AR70" s="59"/>
      <c r="AS70" s="53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3"/>
      <c r="AY70" s="53"/>
      <c r="AZ70" s="53"/>
      <c r="BA70" s="53"/>
      <c r="BD70" s="53"/>
      <c r="BE70" s="53"/>
      <c r="BF70" s="53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6"/>
      <c r="AO71" s="59"/>
      <c r="AP71" s="59"/>
      <c r="AQ71" s="59"/>
      <c r="AR71" s="59"/>
      <c r="AS71" s="53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3"/>
      <c r="AY71" s="53"/>
      <c r="AZ71" s="53"/>
      <c r="BA71" s="53"/>
      <c r="BD71" s="53"/>
      <c r="BE71" s="53"/>
      <c r="BF71" s="53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6"/>
      <c r="AO72" s="59"/>
      <c r="AP72" s="59"/>
      <c r="AQ72" s="59"/>
      <c r="AR72" s="59"/>
      <c r="AS72" s="53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3"/>
      <c r="AY72" s="53"/>
      <c r="AZ72" s="53"/>
      <c r="BA72" s="53"/>
      <c r="BD72" s="53"/>
      <c r="BE72" s="53"/>
      <c r="BF72" s="53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6"/>
      <c r="AO73" s="59"/>
      <c r="AP73" s="59"/>
      <c r="AQ73" s="59"/>
      <c r="AR73" s="59"/>
      <c r="AS73" s="53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3"/>
      <c r="AY73" s="53"/>
      <c r="AZ73" s="53"/>
      <c r="BA73" s="53"/>
      <c r="BD73" s="53"/>
      <c r="BE73" s="53"/>
      <c r="BF73" s="53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7"/>
      <c r="AO74" s="60"/>
      <c r="AP74" s="60"/>
      <c r="AQ74" s="60"/>
      <c r="AR74" s="60"/>
      <c r="AS74" s="54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4"/>
      <c r="AX74"/>
      <c r="AY74" s="54"/>
      <c r="AZ74" s="54"/>
      <c r="BA74" s="54"/>
      <c r="BB74"/>
      <c r="BC74"/>
      <c r="BD74" s="54"/>
      <c r="BE74" s="54"/>
      <c r="BF74" s="5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tabSelected="1" zoomScale="70" zoomScaleNormal="70" workbookViewId="0">
      <pane xSplit="1" topLeftCell="E1" activePane="topRight" state="frozen"/>
      <selection pane="topRight" activeCell="F8" sqref="F8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I2">
        <v>1634.33</v>
      </c>
      <c r="K2" s="17"/>
      <c r="L2" t="e">
        <f>(G2-F2)/J2</f>
        <v>#DIV/0!</v>
      </c>
      <c r="M2" t="e">
        <f>Curvature!R3</f>
        <v>#DIV/0!</v>
      </c>
      <c r="N2" t="e">
        <f>(I2-G2)/K2</f>
        <v>#DIV/0!</v>
      </c>
      <c r="O2" s="15" t="e">
        <f>Curvature!U3</f>
        <v>#DIV/0!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H3">
        <v>2.5</v>
      </c>
      <c r="I3">
        <v>1637.86</v>
      </c>
      <c r="L3" t="e">
        <f t="shared" ref="L3:L9" si="1">(G3-F3)/J3</f>
        <v>#DIV/0!</v>
      </c>
      <c r="M3" t="e">
        <f>Curvature!R4</f>
        <v>#DIV/0!</v>
      </c>
      <c r="N3" t="e">
        <f>(I3-G3)/K3</f>
        <v>#DIV/0!</v>
      </c>
      <c r="O3" s="15" t="e">
        <f>Curvature!U4</f>
        <v>#DIV/0!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I4">
        <v>1616.83</v>
      </c>
      <c r="K4" s="16"/>
      <c r="L4" t="e">
        <f t="shared" si="1"/>
        <v>#DIV/0!</v>
      </c>
      <c r="M4" t="e">
        <f>Curvature!R5</f>
        <v>#DIV/0!</v>
      </c>
      <c r="N4" t="e">
        <f>(I4-G4)/K4</f>
        <v>#DIV/0!</v>
      </c>
      <c r="O4" s="15" t="e">
        <f>Curvature!U5</f>
        <v>#DIV/0!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I5">
        <v>1671.76</v>
      </c>
      <c r="L5" t="e">
        <f t="shared" si="1"/>
        <v>#DIV/0!</v>
      </c>
      <c r="M5" t="e">
        <f>Curvature!R6</f>
        <v>#DIV/0!</v>
      </c>
      <c r="N5" t="e">
        <f t="shared" ref="N5:N9" si="2">(I5-G5)/K5</f>
        <v>#DIV/0!</v>
      </c>
      <c r="O5" s="35" t="e">
        <f>Curvature!U6</f>
        <v>#DIV/0!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I6">
        <v>1665.03</v>
      </c>
      <c r="L6" t="e">
        <f t="shared" si="1"/>
        <v>#DIV/0!</v>
      </c>
      <c r="M6" t="e">
        <f>Curvature!R7</f>
        <v>#DIV/0!</v>
      </c>
      <c r="N6" t="e">
        <f t="shared" si="2"/>
        <v>#DIV/0!</v>
      </c>
      <c r="O6" s="15" t="e">
        <f>Curvature!U7</f>
        <v>#DIV/0!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H7">
        <v>3.3</v>
      </c>
      <c r="I7">
        <v>1671.49</v>
      </c>
      <c r="L7" t="e">
        <f t="shared" si="1"/>
        <v>#DIV/0!</v>
      </c>
      <c r="M7" t="e">
        <f>Curvature!R8</f>
        <v>#DIV/0!</v>
      </c>
      <c r="N7" t="e">
        <f t="shared" si="2"/>
        <v>#DIV/0!</v>
      </c>
      <c r="O7" s="15" t="e">
        <f>Curvature!U8</f>
        <v>#DIV/0!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H8">
        <v>-4</v>
      </c>
      <c r="I8">
        <v>1658.59</v>
      </c>
      <c r="L8" t="e">
        <f t="shared" si="1"/>
        <v>#DIV/0!</v>
      </c>
      <c r="M8" t="e">
        <f>Curvature!R9</f>
        <v>#DIV/0!</v>
      </c>
      <c r="N8" t="e">
        <f t="shared" si="2"/>
        <v>#DIV/0!</v>
      </c>
      <c r="O8" s="15" t="e">
        <f>Curvature!U9</f>
        <v>#DIV/0!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I9" s="5">
        <v>1662.88</v>
      </c>
      <c r="L9" s="5" t="e">
        <f t="shared" si="1"/>
        <v>#DIV/0!</v>
      </c>
      <c r="M9" s="5" t="e">
        <f>Curvature!R10</f>
        <v>#DIV/0!</v>
      </c>
      <c r="N9" s="5" t="e">
        <f t="shared" si="2"/>
        <v>#DIV/0!</v>
      </c>
      <c r="O9" s="6" t="e">
        <f>Curvature!U10</f>
        <v>#DIV/0!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</row>
    <row r="11" spans="1:68">
      <c r="A11" s="13" t="s">
        <v>276</v>
      </c>
      <c r="E11">
        <v>273.08</v>
      </c>
      <c r="F11">
        <v>1440.99</v>
      </c>
      <c r="I11">
        <v>1574.19</v>
      </c>
    </row>
    <row r="12" spans="1:68">
      <c r="A12" s="13" t="s">
        <v>277</v>
      </c>
      <c r="E12">
        <v>399.22</v>
      </c>
      <c r="F12">
        <v>1509.91</v>
      </c>
      <c r="I12">
        <v>1631.67</v>
      </c>
    </row>
    <row r="13" spans="1:68">
      <c r="A13" s="13" t="s">
        <v>278</v>
      </c>
      <c r="E13">
        <v>493.23</v>
      </c>
      <c r="F13">
        <v>1544.59</v>
      </c>
      <c r="I13">
        <v>1637.28</v>
      </c>
    </row>
    <row r="14" spans="1:68">
      <c r="A14" s="13" t="s">
        <v>279</v>
      </c>
      <c r="E14">
        <v>440.79</v>
      </c>
      <c r="F14">
        <v>1561.42</v>
      </c>
      <c r="I14">
        <v>1633.82</v>
      </c>
    </row>
    <row r="15" spans="1:68">
      <c r="A15" s="13" t="s">
        <v>280</v>
      </c>
      <c r="E15">
        <v>481.75</v>
      </c>
      <c r="F15">
        <v>1564.69</v>
      </c>
      <c r="I15">
        <v>1634.54</v>
      </c>
    </row>
    <row r="16" spans="1:68">
      <c r="A16" s="13" t="s">
        <v>281</v>
      </c>
      <c r="E16">
        <v>564.28</v>
      </c>
      <c r="F16">
        <v>1580.75</v>
      </c>
      <c r="I16">
        <v>1643.3</v>
      </c>
    </row>
    <row r="17" spans="1:9">
      <c r="A17" s="13" t="s">
        <v>282</v>
      </c>
      <c r="E17">
        <v>376.08</v>
      </c>
      <c r="F17">
        <v>1597.44</v>
      </c>
      <c r="I17">
        <v>1648.22</v>
      </c>
    </row>
    <row r="18" spans="1:9">
      <c r="A18" s="13" t="s">
        <v>283</v>
      </c>
      <c r="E18">
        <v>221.75</v>
      </c>
      <c r="F18">
        <v>1613.88</v>
      </c>
      <c r="I18">
        <v>1662.42</v>
      </c>
    </row>
    <row r="19" spans="1:9">
      <c r="A19" s="13" t="s">
        <v>284</v>
      </c>
      <c r="E19">
        <v>141.33000000000001</v>
      </c>
      <c r="F19">
        <v>1641.14</v>
      </c>
      <c r="I19">
        <v>1673.82</v>
      </c>
    </row>
    <row r="20" spans="1:9">
      <c r="A20" s="13" t="s">
        <v>285</v>
      </c>
      <c r="E20">
        <v>82.53</v>
      </c>
      <c r="F20">
        <v>1525.3</v>
      </c>
      <c r="I20">
        <v>1572.18</v>
      </c>
    </row>
    <row r="21" spans="1:9">
      <c r="A21" s="13" t="s">
        <v>286</v>
      </c>
      <c r="E21">
        <v>342.86</v>
      </c>
      <c r="F21">
        <v>1533.83</v>
      </c>
      <c r="I21">
        <v>1660.47</v>
      </c>
    </row>
    <row r="22" spans="1:9">
      <c r="A22" s="13" t="s">
        <v>287</v>
      </c>
      <c r="E22">
        <v>345.95</v>
      </c>
      <c r="F22">
        <v>1539.59</v>
      </c>
      <c r="I22">
        <v>1662.44</v>
      </c>
    </row>
    <row r="23" spans="1:9">
      <c r="A23" s="13" t="s">
        <v>288</v>
      </c>
      <c r="E23">
        <v>289.67</v>
      </c>
      <c r="F23">
        <v>1558.05</v>
      </c>
      <c r="I23">
        <v>1663.21</v>
      </c>
    </row>
    <row r="24" spans="1:9">
      <c r="A24" s="13" t="s">
        <v>289</v>
      </c>
      <c r="E24">
        <v>211.86</v>
      </c>
      <c r="F24">
        <v>1574.22</v>
      </c>
      <c r="I24">
        <v>1663.92</v>
      </c>
    </row>
    <row r="25" spans="1:9">
      <c r="A25" s="13" t="s">
        <v>290</v>
      </c>
      <c r="E25">
        <v>226.67</v>
      </c>
      <c r="F25">
        <v>1604.56</v>
      </c>
      <c r="I25">
        <v>1666.8</v>
      </c>
    </row>
    <row r="26" spans="1:9">
      <c r="A26" s="13" t="s">
        <v>291</v>
      </c>
      <c r="E26">
        <v>178.84</v>
      </c>
      <c r="F26">
        <v>1622.86</v>
      </c>
      <c r="I26">
        <v>1668.73</v>
      </c>
    </row>
    <row r="27" spans="1:9">
      <c r="A27" s="13" t="s">
        <v>292</v>
      </c>
      <c r="E27">
        <v>129.76</v>
      </c>
      <c r="F27">
        <v>1641.24</v>
      </c>
      <c r="I27">
        <v>1673.58</v>
      </c>
    </row>
    <row r="28" spans="1:9">
      <c r="A28" s="13" t="s">
        <v>293</v>
      </c>
      <c r="E28">
        <v>166.11</v>
      </c>
      <c r="F28">
        <v>1651.17</v>
      </c>
      <c r="I28">
        <v>1677.52</v>
      </c>
    </row>
    <row r="29" spans="1:9">
      <c r="A29" t="s">
        <v>294</v>
      </c>
      <c r="E29">
        <v>176.16</v>
      </c>
      <c r="F29">
        <v>1661.24</v>
      </c>
      <c r="I29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1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2022-11-03T21:37:08Z</dcterms:modified>
</cp:coreProperties>
</file>