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8800EEA0-078F-4304-90FC-D7D0ACAA59F2}" xr6:coauthVersionLast="47" xr6:coauthVersionMax="47" xr10:uidLastSave="{00000000-0000-0000-0000-000000000000}"/>
  <bookViews>
    <workbookView xWindow="-108" yWindow="-108" windowWidth="23256" windowHeight="12456" activeTab="3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break!!!!" sheetId="9" state="hidden" r:id="rId6"/>
    <sheet name="a axis" sheetId="2" state="hidden" r:id="rId7"/>
    <sheet name="b axis" sheetId="3" state="hidden" r:id="rId8"/>
    <sheet name="c axis" sheetId="4" state="hidden" r:id="rId9"/>
    <sheet name="channel_sed" sheetId="7" state="hidden" r:id="rId10"/>
    <sheet name="vol" sheetId="1" state="hidden" r:id="rId11"/>
    <sheet name="boulders" sheetId="8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6" l="1"/>
  <c r="N9" i="6"/>
  <c r="M9" i="6"/>
  <c r="L9" i="6"/>
  <c r="D9" i="6"/>
  <c r="C9" i="6"/>
  <c r="B9" i="6"/>
  <c r="O8" i="6"/>
  <c r="N8" i="6"/>
  <c r="M8" i="6"/>
  <c r="L8" i="6"/>
  <c r="D8" i="6"/>
  <c r="C8" i="6"/>
  <c r="B8" i="6"/>
  <c r="O7" i="6"/>
  <c r="N7" i="6"/>
  <c r="M7" i="6"/>
  <c r="L7" i="6"/>
  <c r="D7" i="6"/>
  <c r="C7" i="6"/>
  <c r="B7" i="6"/>
  <c r="O6" i="6"/>
  <c r="N6" i="6"/>
  <c r="M6" i="6"/>
  <c r="L6" i="6"/>
  <c r="D6" i="6"/>
  <c r="C6" i="6"/>
  <c r="B6" i="6"/>
  <c r="O5" i="6"/>
  <c r="N5" i="6"/>
  <c r="M5" i="6"/>
  <c r="L5" i="6"/>
  <c r="D5" i="6"/>
  <c r="C5" i="6"/>
  <c r="B5" i="6"/>
  <c r="O4" i="6"/>
  <c r="N4" i="6"/>
  <c r="M4" i="6"/>
  <c r="L4" i="6"/>
  <c r="D4" i="6"/>
  <c r="C4" i="6"/>
  <c r="B4" i="6"/>
  <c r="O3" i="6"/>
  <c r="N3" i="6"/>
  <c r="M3" i="6"/>
  <c r="L3" i="6"/>
  <c r="D3" i="6"/>
  <c r="C3" i="6"/>
  <c r="B3" i="6"/>
  <c r="O2" i="6"/>
  <c r="N2" i="6"/>
  <c r="M2" i="6"/>
  <c r="L2" i="6"/>
  <c r="D2" i="6"/>
  <c r="C2" i="6"/>
  <c r="B2" i="6"/>
  <c r="AT74" i="5"/>
  <c r="AS74" i="5"/>
  <c r="AR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W74" i="5"/>
  <c r="V74" i="5"/>
  <c r="U74" i="5"/>
  <c r="T74" i="5"/>
  <c r="S74" i="5"/>
  <c r="Q74" i="5"/>
  <c r="P74" i="5"/>
  <c r="O74" i="5"/>
  <c r="N74" i="5"/>
  <c r="J74" i="5"/>
  <c r="I74" i="5"/>
  <c r="H74" i="5"/>
  <c r="F74" i="5"/>
  <c r="AT73" i="5"/>
  <c r="AS73" i="5"/>
  <c r="AR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W73" i="5"/>
  <c r="V73" i="5"/>
  <c r="U73" i="5"/>
  <c r="T73" i="5"/>
  <c r="S73" i="5"/>
  <c r="Q73" i="5"/>
  <c r="P73" i="5"/>
  <c r="O73" i="5"/>
  <c r="N73" i="5"/>
  <c r="J73" i="5"/>
  <c r="I73" i="5"/>
  <c r="H73" i="5"/>
  <c r="G73" i="5"/>
  <c r="F73" i="5"/>
  <c r="AT72" i="5"/>
  <c r="AS72" i="5"/>
  <c r="AR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W72" i="5"/>
  <c r="V72" i="5"/>
  <c r="U72" i="5"/>
  <c r="T72" i="5"/>
  <c r="S72" i="5"/>
  <c r="Q72" i="5"/>
  <c r="P72" i="5"/>
  <c r="O72" i="5"/>
  <c r="N72" i="5"/>
  <c r="J72" i="5"/>
  <c r="I72" i="5"/>
  <c r="H72" i="5"/>
  <c r="G72" i="5"/>
  <c r="F72" i="5"/>
  <c r="AT71" i="5"/>
  <c r="AS71" i="5"/>
  <c r="AR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W71" i="5"/>
  <c r="V71" i="5"/>
  <c r="U71" i="5"/>
  <c r="T71" i="5"/>
  <c r="S71" i="5"/>
  <c r="Q71" i="5"/>
  <c r="P71" i="5"/>
  <c r="O71" i="5"/>
  <c r="N71" i="5"/>
  <c r="J71" i="5"/>
  <c r="I71" i="5"/>
  <c r="H71" i="5"/>
  <c r="G71" i="5"/>
  <c r="F71" i="5"/>
  <c r="AT70" i="5"/>
  <c r="AS70" i="5"/>
  <c r="AR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Q70" i="5"/>
  <c r="P70" i="5"/>
  <c r="O70" i="5"/>
  <c r="N70" i="5"/>
  <c r="J70" i="5"/>
  <c r="I70" i="5"/>
  <c r="H70" i="5"/>
  <c r="G70" i="5"/>
  <c r="F70" i="5"/>
  <c r="AT69" i="5"/>
  <c r="AS69" i="5"/>
  <c r="AR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Q69" i="5"/>
  <c r="P69" i="5"/>
  <c r="O69" i="5"/>
  <c r="N69" i="5"/>
  <c r="J69" i="5"/>
  <c r="I69" i="5"/>
  <c r="H69" i="5"/>
  <c r="G69" i="5"/>
  <c r="F69" i="5"/>
  <c r="AT68" i="5"/>
  <c r="AS68" i="5"/>
  <c r="AR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J68" i="5"/>
  <c r="I68" i="5"/>
  <c r="H68" i="5"/>
  <c r="G68" i="5"/>
  <c r="F68" i="5"/>
  <c r="AT67" i="5"/>
  <c r="AS67" i="5"/>
  <c r="AR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J67" i="5"/>
  <c r="I67" i="5"/>
  <c r="H67" i="5"/>
  <c r="G67" i="5"/>
  <c r="F67" i="5"/>
  <c r="AT66" i="5"/>
  <c r="AS66" i="5"/>
  <c r="AR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J66" i="5"/>
  <c r="I66" i="5"/>
  <c r="H66" i="5"/>
  <c r="G66" i="5"/>
  <c r="F66" i="5"/>
  <c r="AT65" i="5"/>
  <c r="AS65" i="5"/>
  <c r="AR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Q65" i="5"/>
  <c r="P65" i="5"/>
  <c r="O65" i="5"/>
  <c r="N65" i="5"/>
  <c r="J65" i="5"/>
  <c r="I65" i="5"/>
  <c r="H65" i="5"/>
  <c r="G65" i="5"/>
  <c r="F65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J64" i="5"/>
  <c r="I64" i="5"/>
  <c r="H64" i="5"/>
  <c r="G64" i="5"/>
  <c r="F64" i="5"/>
  <c r="AT63" i="5"/>
  <c r="AS63" i="5"/>
  <c r="AR63" i="5"/>
  <c r="AK63" i="5"/>
  <c r="AI63" i="5"/>
  <c r="AH63" i="5"/>
  <c r="AG63" i="5"/>
  <c r="AF63" i="5"/>
  <c r="J63" i="5"/>
  <c r="I63" i="5"/>
  <c r="H63" i="5"/>
  <c r="F63" i="5"/>
  <c r="AT62" i="5"/>
  <c r="AS62" i="5"/>
  <c r="AR62" i="5"/>
  <c r="AK62" i="5"/>
  <c r="AI62" i="5"/>
  <c r="AH62" i="5"/>
  <c r="AG62" i="5"/>
  <c r="AF62" i="5"/>
  <c r="AE62" i="5"/>
  <c r="AC62" i="5"/>
  <c r="AB62" i="5"/>
  <c r="AA62" i="5"/>
  <c r="Z62" i="5"/>
  <c r="Y62" i="5"/>
  <c r="W62" i="5"/>
  <c r="V62" i="5"/>
  <c r="U62" i="5"/>
  <c r="T62" i="5"/>
  <c r="S62" i="5"/>
  <c r="Q62" i="5"/>
  <c r="P62" i="5"/>
  <c r="O62" i="5"/>
  <c r="N62" i="5"/>
  <c r="J62" i="5"/>
  <c r="I62" i="5"/>
  <c r="H62" i="5"/>
  <c r="F62" i="5"/>
  <c r="AT61" i="5"/>
  <c r="AS61" i="5"/>
  <c r="AR61" i="5"/>
  <c r="AK61" i="5"/>
  <c r="AJ61" i="5"/>
  <c r="AI61" i="5"/>
  <c r="AH61" i="5"/>
  <c r="AG61" i="5"/>
  <c r="AF61" i="5"/>
  <c r="AE61" i="5"/>
  <c r="AC61" i="5"/>
  <c r="AB61" i="5"/>
  <c r="AA61" i="5"/>
  <c r="Z61" i="5"/>
  <c r="J61" i="5"/>
  <c r="I61" i="5"/>
  <c r="H61" i="5"/>
  <c r="G61" i="5"/>
  <c r="F61" i="5"/>
  <c r="AT60" i="5"/>
  <c r="AS60" i="5"/>
  <c r="AR60" i="5"/>
  <c r="AK60" i="5"/>
  <c r="AJ60" i="5"/>
  <c r="AI60" i="5"/>
  <c r="AH60" i="5"/>
  <c r="AG60" i="5"/>
  <c r="AF60" i="5"/>
  <c r="AE60" i="5"/>
  <c r="AC60" i="5"/>
  <c r="AB60" i="5"/>
  <c r="AA60" i="5"/>
  <c r="Z60" i="5"/>
  <c r="J60" i="5"/>
  <c r="I60" i="5"/>
  <c r="H60" i="5"/>
  <c r="G60" i="5"/>
  <c r="F60" i="5"/>
  <c r="AT59" i="5"/>
  <c r="AS59" i="5"/>
  <c r="AR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J59" i="5"/>
  <c r="I59" i="5"/>
  <c r="H59" i="5"/>
  <c r="G59" i="5"/>
  <c r="F59" i="5"/>
  <c r="AT58" i="5"/>
  <c r="AS58" i="5"/>
  <c r="AR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Q58" i="5"/>
  <c r="P58" i="5"/>
  <c r="O58" i="5"/>
  <c r="N58" i="5"/>
  <c r="J58" i="5"/>
  <c r="I58" i="5"/>
  <c r="H58" i="5"/>
  <c r="G58" i="5"/>
  <c r="F58" i="5"/>
  <c r="AT57" i="5"/>
  <c r="AS57" i="5"/>
  <c r="AR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W57" i="5"/>
  <c r="V57" i="5"/>
  <c r="U57" i="5"/>
  <c r="T57" i="5"/>
  <c r="S57" i="5"/>
  <c r="Q57" i="5"/>
  <c r="P57" i="5"/>
  <c r="O57" i="5"/>
  <c r="N57" i="5"/>
  <c r="J57" i="5"/>
  <c r="I57" i="5"/>
  <c r="H57" i="5"/>
  <c r="G57" i="5"/>
  <c r="F57" i="5"/>
  <c r="AT56" i="5"/>
  <c r="AS56" i="5"/>
  <c r="AR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J56" i="5"/>
  <c r="I56" i="5"/>
  <c r="H56" i="5"/>
  <c r="G56" i="5"/>
  <c r="F56" i="5"/>
  <c r="AT55" i="5"/>
  <c r="AS55" i="5"/>
  <c r="AR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W55" i="5"/>
  <c r="V55" i="5"/>
  <c r="U55" i="5"/>
  <c r="T55" i="5"/>
  <c r="J55" i="5"/>
  <c r="I55" i="5"/>
  <c r="H55" i="5"/>
  <c r="G55" i="5"/>
  <c r="F55" i="5"/>
  <c r="AT54" i="5"/>
  <c r="AS54" i="5"/>
  <c r="AR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Q54" i="5"/>
  <c r="P54" i="5"/>
  <c r="O54" i="5"/>
  <c r="N54" i="5"/>
  <c r="J54" i="5"/>
  <c r="I54" i="5"/>
  <c r="H54" i="5"/>
  <c r="G54" i="5"/>
  <c r="F54" i="5"/>
  <c r="AT53" i="5"/>
  <c r="AS53" i="5"/>
  <c r="AR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Q53" i="5"/>
  <c r="P53" i="5"/>
  <c r="O53" i="5"/>
  <c r="N53" i="5"/>
  <c r="J53" i="5"/>
  <c r="I53" i="5"/>
  <c r="H53" i="5"/>
  <c r="G53" i="5"/>
  <c r="F53" i="5"/>
  <c r="AT52" i="5"/>
  <c r="AS52" i="5"/>
  <c r="AR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J52" i="5"/>
  <c r="I52" i="5"/>
  <c r="H52" i="5"/>
  <c r="G52" i="5"/>
  <c r="F52" i="5"/>
  <c r="AT51" i="5"/>
  <c r="AS51" i="5"/>
  <c r="AR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J51" i="5"/>
  <c r="I51" i="5"/>
  <c r="H51" i="5"/>
  <c r="G51" i="5"/>
  <c r="F51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W50" i="5"/>
  <c r="V50" i="5"/>
  <c r="U50" i="5"/>
  <c r="T50" i="5"/>
  <c r="S50" i="5"/>
  <c r="Q50" i="5"/>
  <c r="P50" i="5"/>
  <c r="O50" i="5"/>
  <c r="N50" i="5"/>
  <c r="J50" i="5"/>
  <c r="I50" i="5"/>
  <c r="H50" i="5"/>
  <c r="G50" i="5"/>
  <c r="F50" i="5"/>
  <c r="AU49" i="5"/>
  <c r="AT49" i="5"/>
  <c r="AS49" i="5"/>
  <c r="AR49" i="5"/>
  <c r="AQ49" i="5"/>
  <c r="AP49" i="5"/>
  <c r="AO49" i="5"/>
  <c r="AN49" i="5"/>
  <c r="AM49" i="5"/>
  <c r="AL49" i="5"/>
  <c r="AK49" i="5"/>
  <c r="AI49" i="5"/>
  <c r="AH49" i="5"/>
  <c r="AG49" i="5"/>
  <c r="AF49" i="5"/>
  <c r="AE49" i="5"/>
  <c r="AC49" i="5"/>
  <c r="AB49" i="5"/>
  <c r="AA49" i="5"/>
  <c r="Z49" i="5"/>
  <c r="Y49" i="5"/>
  <c r="W49" i="5"/>
  <c r="V49" i="5"/>
  <c r="U49" i="5"/>
  <c r="T49" i="5"/>
  <c r="S49" i="5"/>
  <c r="Q49" i="5"/>
  <c r="P49" i="5"/>
  <c r="O49" i="5"/>
  <c r="N49" i="5"/>
  <c r="J49" i="5"/>
  <c r="I49" i="5"/>
  <c r="H49" i="5"/>
  <c r="F49" i="5"/>
  <c r="AT48" i="5"/>
  <c r="AS48" i="5"/>
  <c r="AR48" i="5"/>
  <c r="AK48" i="5"/>
  <c r="AJ48" i="5"/>
  <c r="AI48" i="5"/>
  <c r="AH48" i="5"/>
  <c r="AG48" i="5"/>
  <c r="AF48" i="5"/>
  <c r="AE48" i="5"/>
  <c r="AC48" i="5"/>
  <c r="AB48" i="5"/>
  <c r="AA48" i="5"/>
  <c r="Z48" i="5"/>
  <c r="Y48" i="5"/>
  <c r="W48" i="5"/>
  <c r="V48" i="5"/>
  <c r="U48" i="5"/>
  <c r="T48" i="5"/>
  <c r="J48" i="5"/>
  <c r="I48" i="5"/>
  <c r="H48" i="5"/>
  <c r="F48" i="5"/>
  <c r="AT47" i="5"/>
  <c r="AS47" i="5"/>
  <c r="AR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W47" i="5"/>
  <c r="V47" i="5"/>
  <c r="U47" i="5"/>
  <c r="T47" i="5"/>
  <c r="J47" i="5"/>
  <c r="I47" i="5"/>
  <c r="H47" i="5"/>
  <c r="G47" i="5"/>
  <c r="F47" i="5"/>
  <c r="AT46" i="5"/>
  <c r="AS46" i="5"/>
  <c r="AR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W46" i="5"/>
  <c r="V46" i="5"/>
  <c r="U46" i="5"/>
  <c r="T46" i="5"/>
  <c r="J46" i="5"/>
  <c r="I46" i="5"/>
  <c r="H46" i="5"/>
  <c r="G46" i="5"/>
  <c r="F46" i="5"/>
  <c r="AT45" i="5"/>
  <c r="AS45" i="5"/>
  <c r="AR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Q45" i="5"/>
  <c r="P45" i="5"/>
  <c r="O45" i="5"/>
  <c r="N45" i="5"/>
  <c r="J45" i="5"/>
  <c r="I45" i="5"/>
  <c r="H45" i="5"/>
  <c r="G45" i="5"/>
  <c r="F45" i="5"/>
  <c r="AT44" i="5"/>
  <c r="AS44" i="5"/>
  <c r="AR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Q44" i="5"/>
  <c r="P44" i="5"/>
  <c r="O44" i="5"/>
  <c r="N44" i="5"/>
  <c r="J44" i="5"/>
  <c r="I44" i="5"/>
  <c r="H44" i="5"/>
  <c r="G44" i="5"/>
  <c r="F44" i="5"/>
  <c r="AT43" i="5"/>
  <c r="AS43" i="5"/>
  <c r="AR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Q43" i="5"/>
  <c r="P43" i="5"/>
  <c r="O43" i="5"/>
  <c r="N43" i="5"/>
  <c r="J43" i="5"/>
  <c r="I43" i="5"/>
  <c r="H43" i="5"/>
  <c r="G43" i="5"/>
  <c r="F43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W42" i="5"/>
  <c r="V42" i="5"/>
  <c r="U42" i="5"/>
  <c r="T42" i="5"/>
  <c r="S42" i="5"/>
  <c r="Q42" i="5"/>
  <c r="P42" i="5"/>
  <c r="O42" i="5"/>
  <c r="N42" i="5"/>
  <c r="J42" i="5"/>
  <c r="I42" i="5"/>
  <c r="H42" i="5"/>
  <c r="G42" i="5"/>
  <c r="F42" i="5"/>
  <c r="AT41" i="5"/>
  <c r="AS41" i="5"/>
  <c r="AR41" i="5"/>
  <c r="AK41" i="5"/>
  <c r="AI41" i="5"/>
  <c r="AH41" i="5"/>
  <c r="AG41" i="5"/>
  <c r="AF41" i="5"/>
  <c r="AE41" i="5"/>
  <c r="AC41" i="5"/>
  <c r="AB41" i="5"/>
  <c r="AA41" i="5"/>
  <c r="Z41" i="5"/>
  <c r="Y41" i="5"/>
  <c r="W41" i="5"/>
  <c r="V41" i="5"/>
  <c r="U41" i="5"/>
  <c r="T41" i="5"/>
  <c r="S41" i="5"/>
  <c r="Q41" i="5"/>
  <c r="P41" i="5"/>
  <c r="O41" i="5"/>
  <c r="N41" i="5"/>
  <c r="J41" i="5"/>
  <c r="I41" i="5"/>
  <c r="H41" i="5"/>
  <c r="F41" i="5"/>
  <c r="AT40" i="5"/>
  <c r="AS40" i="5"/>
  <c r="AR40" i="5"/>
  <c r="AK40" i="5"/>
  <c r="AI40" i="5"/>
  <c r="AH40" i="5"/>
  <c r="AG40" i="5"/>
  <c r="AF40" i="5"/>
  <c r="AE40" i="5"/>
  <c r="AC40" i="5"/>
  <c r="AB40" i="5"/>
  <c r="AA40" i="5"/>
  <c r="Z40" i="5"/>
  <c r="J40" i="5"/>
  <c r="I40" i="5"/>
  <c r="H40" i="5"/>
  <c r="G40" i="5"/>
  <c r="F40" i="5"/>
  <c r="AT39" i="5"/>
  <c r="AS39" i="5"/>
  <c r="AR39" i="5"/>
  <c r="AK39" i="5"/>
  <c r="AJ39" i="5"/>
  <c r="AI39" i="5"/>
  <c r="AH39" i="5"/>
  <c r="AG39" i="5"/>
  <c r="AF39" i="5"/>
  <c r="AE39" i="5"/>
  <c r="AC39" i="5"/>
  <c r="AB39" i="5"/>
  <c r="AA39" i="5"/>
  <c r="Z39" i="5"/>
  <c r="J39" i="5"/>
  <c r="I39" i="5"/>
  <c r="H39" i="5"/>
  <c r="G39" i="5"/>
  <c r="F39" i="5"/>
  <c r="AT38" i="5"/>
  <c r="AS38" i="5"/>
  <c r="AR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W38" i="5"/>
  <c r="V38" i="5"/>
  <c r="U38" i="5"/>
  <c r="T38" i="5"/>
  <c r="S38" i="5"/>
  <c r="Q38" i="5"/>
  <c r="P38" i="5"/>
  <c r="O38" i="5"/>
  <c r="N38" i="5"/>
  <c r="J38" i="5"/>
  <c r="I38" i="5"/>
  <c r="H38" i="5"/>
  <c r="G38" i="5"/>
  <c r="F38" i="5"/>
  <c r="AT37" i="5"/>
  <c r="AS37" i="5"/>
  <c r="AR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Q37" i="5"/>
  <c r="P37" i="5"/>
  <c r="O37" i="5"/>
  <c r="N37" i="5"/>
  <c r="J37" i="5"/>
  <c r="I37" i="5"/>
  <c r="H37" i="5"/>
  <c r="G37" i="5"/>
  <c r="F37" i="5"/>
  <c r="AT36" i="5"/>
  <c r="AS36" i="5"/>
  <c r="AR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J36" i="5"/>
  <c r="I36" i="5"/>
  <c r="H36" i="5"/>
  <c r="G36" i="5"/>
  <c r="F36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J35" i="5"/>
  <c r="I35" i="5"/>
  <c r="H35" i="5"/>
  <c r="G35" i="5"/>
  <c r="F35" i="5"/>
  <c r="AT34" i="5"/>
  <c r="AS34" i="5"/>
  <c r="AR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Q34" i="5"/>
  <c r="P34" i="5"/>
  <c r="O34" i="5"/>
  <c r="N34" i="5"/>
  <c r="J34" i="5"/>
  <c r="I34" i="5"/>
  <c r="H34" i="5"/>
  <c r="G34" i="5"/>
  <c r="F34" i="5"/>
  <c r="AT33" i="5"/>
  <c r="AS33" i="5"/>
  <c r="AR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W33" i="5"/>
  <c r="V33" i="5"/>
  <c r="U33" i="5"/>
  <c r="T33" i="5"/>
  <c r="S33" i="5"/>
  <c r="Q33" i="5"/>
  <c r="P33" i="5"/>
  <c r="O33" i="5"/>
  <c r="N33" i="5"/>
  <c r="J33" i="5"/>
  <c r="I33" i="5"/>
  <c r="H33" i="5"/>
  <c r="G33" i="5"/>
  <c r="F33" i="5"/>
  <c r="AT32" i="5"/>
  <c r="AS32" i="5"/>
  <c r="AR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W32" i="5"/>
  <c r="V32" i="5"/>
  <c r="U32" i="5"/>
  <c r="T32" i="5"/>
  <c r="S32" i="5"/>
  <c r="Q32" i="5"/>
  <c r="P32" i="5"/>
  <c r="O32" i="5"/>
  <c r="N32" i="5"/>
  <c r="J32" i="5"/>
  <c r="I32" i="5"/>
  <c r="H32" i="5"/>
  <c r="G32" i="5"/>
  <c r="F32" i="5"/>
  <c r="AT31" i="5"/>
  <c r="AS31" i="5"/>
  <c r="AR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Q31" i="5"/>
  <c r="P31" i="5"/>
  <c r="O31" i="5"/>
  <c r="N31" i="5"/>
  <c r="J31" i="5"/>
  <c r="I31" i="5"/>
  <c r="H31" i="5"/>
  <c r="G31" i="5"/>
  <c r="F31" i="5"/>
  <c r="E31" i="5"/>
  <c r="AT30" i="5"/>
  <c r="AS30" i="5"/>
  <c r="AR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W30" i="5"/>
  <c r="V30" i="5"/>
  <c r="U30" i="5"/>
  <c r="T30" i="5"/>
  <c r="S30" i="5"/>
  <c r="Q30" i="5"/>
  <c r="P30" i="5"/>
  <c r="O30" i="5"/>
  <c r="N30" i="5"/>
  <c r="J30" i="5"/>
  <c r="I30" i="5"/>
  <c r="H30" i="5"/>
  <c r="G30" i="5"/>
  <c r="F30" i="5"/>
  <c r="E30" i="5"/>
  <c r="AT29" i="5"/>
  <c r="AS29" i="5"/>
  <c r="AR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J29" i="5"/>
  <c r="I29" i="5"/>
  <c r="H29" i="5"/>
  <c r="G29" i="5"/>
  <c r="F29" i="5"/>
  <c r="E29" i="5"/>
  <c r="AT28" i="5"/>
  <c r="AS28" i="5"/>
  <c r="AR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J28" i="5"/>
  <c r="I28" i="5"/>
  <c r="H28" i="5"/>
  <c r="G28" i="5"/>
  <c r="F28" i="5"/>
  <c r="E28" i="5"/>
  <c r="AT27" i="5"/>
  <c r="AS27" i="5"/>
  <c r="AR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W27" i="5"/>
  <c r="V27" i="5"/>
  <c r="U27" i="5"/>
  <c r="T27" i="5"/>
  <c r="J27" i="5"/>
  <c r="I27" i="5"/>
  <c r="H27" i="5"/>
  <c r="G27" i="5"/>
  <c r="F27" i="5"/>
  <c r="E27" i="5"/>
  <c r="AT26" i="5"/>
  <c r="AS26" i="5"/>
  <c r="AR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W26" i="5"/>
  <c r="V26" i="5"/>
  <c r="U26" i="5"/>
  <c r="T26" i="5"/>
  <c r="S26" i="5"/>
  <c r="Q26" i="5"/>
  <c r="P26" i="5"/>
  <c r="O26" i="5"/>
  <c r="N26" i="5"/>
  <c r="J26" i="5"/>
  <c r="I26" i="5"/>
  <c r="H26" i="5"/>
  <c r="G26" i="5"/>
  <c r="F26" i="5"/>
  <c r="E26" i="5"/>
  <c r="AT25" i="5"/>
  <c r="AS25" i="5"/>
  <c r="AR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W25" i="5"/>
  <c r="V25" i="5"/>
  <c r="U25" i="5"/>
  <c r="T25" i="5"/>
  <c r="S25" i="5"/>
  <c r="Q25" i="5"/>
  <c r="P25" i="5"/>
  <c r="O25" i="5"/>
  <c r="N25" i="5"/>
  <c r="J25" i="5"/>
  <c r="I25" i="5"/>
  <c r="H25" i="5"/>
  <c r="G25" i="5"/>
  <c r="F25" i="5"/>
  <c r="E25" i="5"/>
  <c r="AT24" i="5"/>
  <c r="AS24" i="5"/>
  <c r="AR24" i="5"/>
  <c r="AK24" i="5"/>
  <c r="AJ24" i="5"/>
  <c r="AI24" i="5"/>
  <c r="AH24" i="5"/>
  <c r="AG24" i="5"/>
  <c r="AF24" i="5"/>
  <c r="AE24" i="5"/>
  <c r="AC24" i="5"/>
  <c r="AB24" i="5"/>
  <c r="AA24" i="5"/>
  <c r="Z24" i="5"/>
  <c r="J24" i="5"/>
  <c r="I24" i="5"/>
  <c r="H24" i="5"/>
  <c r="G24" i="5"/>
  <c r="F24" i="5"/>
  <c r="E24" i="5"/>
  <c r="AT23" i="5"/>
  <c r="AS23" i="5"/>
  <c r="AR23" i="5"/>
  <c r="AK23" i="5"/>
  <c r="AI23" i="5"/>
  <c r="AH23" i="5"/>
  <c r="AG23" i="5"/>
  <c r="AF23" i="5"/>
  <c r="AE23" i="5"/>
  <c r="AC23" i="5"/>
  <c r="AB23" i="5"/>
  <c r="AA23" i="5"/>
  <c r="Z23" i="5"/>
  <c r="Y23" i="5"/>
  <c r="W23" i="5"/>
  <c r="V23" i="5"/>
  <c r="U23" i="5"/>
  <c r="T23" i="5"/>
  <c r="S23" i="5"/>
  <c r="Q23" i="5"/>
  <c r="P23" i="5"/>
  <c r="O23" i="5"/>
  <c r="N23" i="5"/>
  <c r="J23" i="5"/>
  <c r="I23" i="5"/>
  <c r="H23" i="5"/>
  <c r="G23" i="5"/>
  <c r="F23" i="5"/>
  <c r="E23" i="5"/>
  <c r="AT22" i="5"/>
  <c r="AS22" i="5"/>
  <c r="AR22" i="5"/>
  <c r="AK22" i="5"/>
  <c r="AJ22" i="5"/>
  <c r="AI22" i="5"/>
  <c r="AH22" i="5"/>
  <c r="AG22" i="5"/>
  <c r="AF22" i="5"/>
  <c r="J22" i="5"/>
  <c r="I22" i="5"/>
  <c r="H22" i="5"/>
  <c r="G22" i="5"/>
  <c r="F22" i="5"/>
  <c r="E22" i="5"/>
  <c r="AT21" i="5"/>
  <c r="AS21" i="5"/>
  <c r="AR21" i="5"/>
  <c r="AK21" i="5"/>
  <c r="AJ21" i="5"/>
  <c r="AI21" i="5"/>
  <c r="AH21" i="5"/>
  <c r="AG21" i="5"/>
  <c r="AF21" i="5"/>
  <c r="J21" i="5"/>
  <c r="I21" i="5"/>
  <c r="H21" i="5"/>
  <c r="G21" i="5"/>
  <c r="F21" i="5"/>
  <c r="E21" i="5"/>
  <c r="AU20" i="5"/>
  <c r="AT20" i="5"/>
  <c r="AS20" i="5"/>
  <c r="AR20" i="5"/>
  <c r="AQ20" i="5"/>
  <c r="AP20" i="5"/>
  <c r="AO20" i="5"/>
  <c r="AN20" i="5"/>
  <c r="AM20" i="5"/>
  <c r="AL20" i="5"/>
  <c r="AK20" i="5"/>
  <c r="AI20" i="5"/>
  <c r="AH20" i="5"/>
  <c r="AG20" i="5"/>
  <c r="AF20" i="5"/>
  <c r="AE20" i="5"/>
  <c r="AC20" i="5"/>
  <c r="AB20" i="5"/>
  <c r="AA20" i="5"/>
  <c r="Z20" i="5"/>
  <c r="Y20" i="5"/>
  <c r="W20" i="5"/>
  <c r="V20" i="5"/>
  <c r="U20" i="5"/>
  <c r="T20" i="5"/>
  <c r="J20" i="5"/>
  <c r="I20" i="5"/>
  <c r="H20" i="5"/>
  <c r="G20" i="5"/>
  <c r="F20" i="5"/>
  <c r="E20" i="5"/>
  <c r="AT19" i="5"/>
  <c r="AS19" i="5"/>
  <c r="AR19" i="5"/>
  <c r="AK19" i="5"/>
  <c r="AI19" i="5"/>
  <c r="AH19" i="5"/>
  <c r="AG19" i="5"/>
  <c r="AF19" i="5"/>
  <c r="J19" i="5"/>
  <c r="I19" i="5"/>
  <c r="H19" i="5"/>
  <c r="F19" i="5"/>
  <c r="AT18" i="5"/>
  <c r="AS18" i="5"/>
  <c r="AR18" i="5"/>
  <c r="AK18" i="5"/>
  <c r="AJ18" i="5"/>
  <c r="AI18" i="5"/>
  <c r="AH18" i="5"/>
  <c r="AG18" i="5"/>
  <c r="AF18" i="5"/>
  <c r="AE18" i="5"/>
  <c r="AC18" i="5"/>
  <c r="AB18" i="5"/>
  <c r="AA18" i="5"/>
  <c r="Z18" i="5"/>
  <c r="J18" i="5"/>
  <c r="I18" i="5"/>
  <c r="H18" i="5"/>
  <c r="F18" i="5"/>
  <c r="E18" i="5"/>
  <c r="AT17" i="5"/>
  <c r="AS17" i="5"/>
  <c r="AR17" i="5"/>
  <c r="AK17" i="5"/>
  <c r="AJ17" i="5"/>
  <c r="AI17" i="5"/>
  <c r="AH17" i="5"/>
  <c r="AG17" i="5"/>
  <c r="AF17" i="5"/>
  <c r="AE17" i="5"/>
  <c r="AC17" i="5"/>
  <c r="AB17" i="5"/>
  <c r="AA17" i="5"/>
  <c r="Z17" i="5"/>
  <c r="Y17" i="5"/>
  <c r="W17" i="5"/>
  <c r="V17" i="5"/>
  <c r="U17" i="5"/>
  <c r="T17" i="5"/>
  <c r="S17" i="5"/>
  <c r="Q17" i="5"/>
  <c r="P17" i="5"/>
  <c r="O17" i="5"/>
  <c r="N17" i="5"/>
  <c r="J17" i="5"/>
  <c r="I17" i="5"/>
  <c r="H17" i="5"/>
  <c r="F17" i="5"/>
  <c r="E17" i="5"/>
  <c r="AT16" i="5"/>
  <c r="AS16" i="5"/>
  <c r="AR16" i="5"/>
  <c r="AK16" i="5"/>
  <c r="AJ16" i="5"/>
  <c r="AI16" i="5"/>
  <c r="AH16" i="5"/>
  <c r="AG16" i="5"/>
  <c r="AF16" i="5"/>
  <c r="AE16" i="5"/>
  <c r="AC16" i="5"/>
  <c r="AB16" i="5"/>
  <c r="AA16" i="5"/>
  <c r="Z16" i="5"/>
  <c r="Y16" i="5"/>
  <c r="W16" i="5"/>
  <c r="V16" i="5"/>
  <c r="U16" i="5"/>
  <c r="T16" i="5"/>
  <c r="S16" i="5"/>
  <c r="Q16" i="5"/>
  <c r="P16" i="5"/>
  <c r="O16" i="5"/>
  <c r="N16" i="5"/>
  <c r="J16" i="5"/>
  <c r="I16" i="5"/>
  <c r="H16" i="5"/>
  <c r="G16" i="5"/>
  <c r="F16" i="5"/>
  <c r="E16" i="5"/>
  <c r="AT15" i="5"/>
  <c r="AS15" i="5"/>
  <c r="AR15" i="5"/>
  <c r="AK15" i="5"/>
  <c r="AJ15" i="5"/>
  <c r="AI15" i="5"/>
  <c r="AH15" i="5"/>
  <c r="AG15" i="5"/>
  <c r="AF15" i="5"/>
  <c r="AE15" i="5"/>
  <c r="AC15" i="5"/>
  <c r="AB15" i="5"/>
  <c r="AA15" i="5"/>
  <c r="Z15" i="5"/>
  <c r="Y15" i="5"/>
  <c r="W15" i="5"/>
  <c r="V15" i="5"/>
  <c r="U15" i="5"/>
  <c r="T15" i="5"/>
  <c r="S15" i="5"/>
  <c r="Q15" i="5"/>
  <c r="P15" i="5"/>
  <c r="O15" i="5"/>
  <c r="N15" i="5"/>
  <c r="J15" i="5"/>
  <c r="I15" i="5"/>
  <c r="H15" i="5"/>
  <c r="G15" i="5"/>
  <c r="F15" i="5"/>
  <c r="E15" i="5"/>
  <c r="AT14" i="5"/>
  <c r="AS14" i="5"/>
  <c r="AR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J14" i="5"/>
  <c r="I14" i="5"/>
  <c r="H14" i="5"/>
  <c r="G14" i="5"/>
  <c r="F14" i="5"/>
  <c r="E14" i="5"/>
  <c r="AT13" i="5"/>
  <c r="AS13" i="5"/>
  <c r="AR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J13" i="5"/>
  <c r="I13" i="5"/>
  <c r="H13" i="5"/>
  <c r="G13" i="5"/>
  <c r="F13" i="5"/>
  <c r="E13" i="5"/>
  <c r="AT12" i="5"/>
  <c r="AS12" i="5"/>
  <c r="AR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W12" i="5"/>
  <c r="V12" i="5"/>
  <c r="U12" i="5"/>
  <c r="T12" i="5"/>
  <c r="S12" i="5"/>
  <c r="Q12" i="5"/>
  <c r="P12" i="5"/>
  <c r="O12" i="5"/>
  <c r="N12" i="5"/>
  <c r="J12" i="5"/>
  <c r="I12" i="5"/>
  <c r="H12" i="5"/>
  <c r="G12" i="5"/>
  <c r="F12" i="5"/>
  <c r="E12" i="5"/>
  <c r="AT11" i="5"/>
  <c r="AS11" i="5"/>
  <c r="AR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W11" i="5"/>
  <c r="V11" i="5"/>
  <c r="U11" i="5"/>
  <c r="T11" i="5"/>
  <c r="J11" i="5"/>
  <c r="I11" i="5"/>
  <c r="H11" i="5"/>
  <c r="G11" i="5"/>
  <c r="F11" i="5"/>
  <c r="E11" i="5"/>
  <c r="AT10" i="5"/>
  <c r="AS10" i="5"/>
  <c r="AR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J10" i="5"/>
  <c r="I10" i="5"/>
  <c r="H10" i="5"/>
  <c r="G10" i="5"/>
  <c r="F10" i="5"/>
  <c r="E10" i="5"/>
  <c r="AT9" i="5"/>
  <c r="AS9" i="5"/>
  <c r="AR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J9" i="5"/>
  <c r="I9" i="5"/>
  <c r="H9" i="5"/>
  <c r="G9" i="5"/>
  <c r="F9" i="5"/>
  <c r="E9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Q8" i="5"/>
  <c r="P8" i="5"/>
  <c r="O8" i="5"/>
  <c r="N8" i="5"/>
  <c r="J8" i="5"/>
  <c r="I8" i="5"/>
  <c r="H8" i="5"/>
  <c r="G8" i="5"/>
  <c r="F8" i="5"/>
  <c r="E8" i="5"/>
  <c r="AT7" i="5"/>
  <c r="AS7" i="5"/>
  <c r="AR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W7" i="5"/>
  <c r="V7" i="5"/>
  <c r="U7" i="5"/>
  <c r="T7" i="5"/>
  <c r="S7" i="5"/>
  <c r="Q7" i="5"/>
  <c r="P7" i="5"/>
  <c r="O7" i="5"/>
  <c r="N7" i="5"/>
  <c r="J7" i="5"/>
  <c r="I7" i="5"/>
  <c r="H7" i="5"/>
  <c r="G7" i="5"/>
  <c r="F7" i="5"/>
  <c r="D7" i="5"/>
  <c r="AT6" i="5"/>
  <c r="AS6" i="5"/>
  <c r="AR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Q6" i="5"/>
  <c r="P6" i="5"/>
  <c r="O6" i="5"/>
  <c r="N6" i="5"/>
  <c r="J6" i="5"/>
  <c r="I6" i="5"/>
  <c r="H6" i="5"/>
  <c r="G6" i="5"/>
  <c r="F6" i="5"/>
  <c r="E6" i="5"/>
  <c r="D6" i="5"/>
  <c r="AT5" i="5"/>
  <c r="AS5" i="5"/>
  <c r="AR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Q5" i="5"/>
  <c r="P5" i="5"/>
  <c r="O5" i="5"/>
  <c r="N5" i="5"/>
  <c r="J5" i="5"/>
  <c r="I5" i="5"/>
  <c r="H5" i="5"/>
  <c r="G5" i="5"/>
  <c r="F5" i="5"/>
  <c r="E5" i="5"/>
  <c r="D5" i="5"/>
  <c r="AT4" i="5"/>
  <c r="AS4" i="5"/>
  <c r="AR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J4" i="5"/>
  <c r="I4" i="5"/>
  <c r="H4" i="5"/>
  <c r="G4" i="5"/>
  <c r="F4" i="5"/>
  <c r="E4" i="5"/>
  <c r="D4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J3" i="5"/>
  <c r="I3" i="5"/>
  <c r="H3" i="5"/>
  <c r="G3" i="5"/>
  <c r="F3" i="5"/>
  <c r="E3" i="5"/>
  <c r="D3" i="5"/>
  <c r="P74" i="10"/>
  <c r="O74" i="10"/>
  <c r="N74" i="10"/>
  <c r="M74" i="10"/>
  <c r="L74" i="10"/>
  <c r="K74" i="10"/>
  <c r="J74" i="10"/>
  <c r="I74" i="10"/>
  <c r="H74" i="10"/>
  <c r="G74" i="10"/>
  <c r="D74" i="10"/>
  <c r="P73" i="10"/>
  <c r="O73" i="10"/>
  <c r="N73" i="10"/>
  <c r="M73" i="10"/>
  <c r="L73" i="10"/>
  <c r="K73" i="10"/>
  <c r="J73" i="10"/>
  <c r="I73" i="10"/>
  <c r="H73" i="10"/>
  <c r="G73" i="10"/>
  <c r="D73" i="10"/>
  <c r="P72" i="10"/>
  <c r="O72" i="10"/>
  <c r="N72" i="10"/>
  <c r="M72" i="10"/>
  <c r="L72" i="10"/>
  <c r="K72" i="10"/>
  <c r="J72" i="10"/>
  <c r="I72" i="10"/>
  <c r="H72" i="10"/>
  <c r="G72" i="10"/>
  <c r="D72" i="10"/>
  <c r="P71" i="10"/>
  <c r="O71" i="10"/>
  <c r="N71" i="10"/>
  <c r="M71" i="10"/>
  <c r="L71" i="10"/>
  <c r="K71" i="10"/>
  <c r="J71" i="10"/>
  <c r="I71" i="10"/>
  <c r="H71" i="10"/>
  <c r="G71" i="10"/>
  <c r="D71" i="10"/>
  <c r="P70" i="10"/>
  <c r="O70" i="10"/>
  <c r="N70" i="10"/>
  <c r="M70" i="10"/>
  <c r="L70" i="10"/>
  <c r="K70" i="10"/>
  <c r="J70" i="10"/>
  <c r="I70" i="10"/>
  <c r="H70" i="10"/>
  <c r="G70" i="10"/>
  <c r="D70" i="10"/>
  <c r="P69" i="10"/>
  <c r="O69" i="10"/>
  <c r="N69" i="10"/>
  <c r="M69" i="10"/>
  <c r="L69" i="10"/>
  <c r="K69" i="10"/>
  <c r="J69" i="10"/>
  <c r="I69" i="10"/>
  <c r="H69" i="10"/>
  <c r="G69" i="10"/>
  <c r="D69" i="10"/>
  <c r="P68" i="10"/>
  <c r="O68" i="10"/>
  <c r="N68" i="10"/>
  <c r="M68" i="10"/>
  <c r="L68" i="10"/>
  <c r="K68" i="10"/>
  <c r="J68" i="10"/>
  <c r="I68" i="10"/>
  <c r="H68" i="10"/>
  <c r="G68" i="10"/>
  <c r="D68" i="10"/>
  <c r="P67" i="10"/>
  <c r="O67" i="10"/>
  <c r="N67" i="10"/>
  <c r="M67" i="10"/>
  <c r="L67" i="10"/>
  <c r="K67" i="10"/>
  <c r="J67" i="10"/>
  <c r="I67" i="10"/>
  <c r="H67" i="10"/>
  <c r="G67" i="10"/>
  <c r="D67" i="10"/>
  <c r="P66" i="10"/>
  <c r="O66" i="10"/>
  <c r="N66" i="10"/>
  <c r="M66" i="10"/>
  <c r="L66" i="10"/>
  <c r="K66" i="10"/>
  <c r="J66" i="10"/>
  <c r="I66" i="10"/>
  <c r="H66" i="10"/>
  <c r="G66" i="10"/>
  <c r="D66" i="10"/>
  <c r="P65" i="10"/>
  <c r="O65" i="10"/>
  <c r="N65" i="10"/>
  <c r="M65" i="10"/>
  <c r="L65" i="10"/>
  <c r="K65" i="10"/>
  <c r="J65" i="10"/>
  <c r="I65" i="10"/>
  <c r="H65" i="10"/>
  <c r="G65" i="10"/>
  <c r="D65" i="10"/>
  <c r="P64" i="10"/>
  <c r="O64" i="10"/>
  <c r="N64" i="10"/>
  <c r="M64" i="10"/>
  <c r="L64" i="10"/>
  <c r="K64" i="10"/>
  <c r="J64" i="10"/>
  <c r="I64" i="10"/>
  <c r="H64" i="10"/>
  <c r="G64" i="10"/>
  <c r="D64" i="10"/>
  <c r="P63" i="10"/>
  <c r="O63" i="10"/>
  <c r="N63" i="10"/>
  <c r="M63" i="10"/>
  <c r="L63" i="10"/>
  <c r="K63" i="10"/>
  <c r="J63" i="10"/>
  <c r="H63" i="10"/>
  <c r="G63" i="10"/>
  <c r="D63" i="10"/>
  <c r="P62" i="10"/>
  <c r="O62" i="10"/>
  <c r="N62" i="10"/>
  <c r="M62" i="10"/>
  <c r="L62" i="10"/>
  <c r="K62" i="10"/>
  <c r="J62" i="10"/>
  <c r="I62" i="10"/>
  <c r="H62" i="10"/>
  <c r="G62" i="10"/>
  <c r="D62" i="10"/>
  <c r="P61" i="10"/>
  <c r="O61" i="10"/>
  <c r="N61" i="10"/>
  <c r="M61" i="10"/>
  <c r="L61" i="10"/>
  <c r="K61" i="10"/>
  <c r="J61" i="10"/>
  <c r="I61" i="10"/>
  <c r="H61" i="10"/>
  <c r="G61" i="10"/>
  <c r="D61" i="10"/>
  <c r="P60" i="10"/>
  <c r="O60" i="10"/>
  <c r="N60" i="10"/>
  <c r="M60" i="10"/>
  <c r="L60" i="10"/>
  <c r="K60" i="10"/>
  <c r="J60" i="10"/>
  <c r="I60" i="10"/>
  <c r="H60" i="10"/>
  <c r="G60" i="10"/>
  <c r="D60" i="10"/>
  <c r="P59" i="10"/>
  <c r="O59" i="10"/>
  <c r="N59" i="10"/>
  <c r="M59" i="10"/>
  <c r="L59" i="10"/>
  <c r="K59" i="10"/>
  <c r="J59" i="10"/>
  <c r="I59" i="10"/>
  <c r="H59" i="10"/>
  <c r="G59" i="10"/>
  <c r="D59" i="10"/>
  <c r="P58" i="10"/>
  <c r="O58" i="10"/>
  <c r="N58" i="10"/>
  <c r="M58" i="10"/>
  <c r="L58" i="10"/>
  <c r="K58" i="10"/>
  <c r="J58" i="10"/>
  <c r="I58" i="10"/>
  <c r="H58" i="10"/>
  <c r="G58" i="10"/>
  <c r="D58" i="10"/>
  <c r="P57" i="10"/>
  <c r="O57" i="10"/>
  <c r="N57" i="10"/>
  <c r="M57" i="10"/>
  <c r="L57" i="10"/>
  <c r="K57" i="10"/>
  <c r="J57" i="10"/>
  <c r="I57" i="10"/>
  <c r="H57" i="10"/>
  <c r="G57" i="10"/>
  <c r="D57" i="10"/>
  <c r="P56" i="10"/>
  <c r="O56" i="10"/>
  <c r="N56" i="10"/>
  <c r="M56" i="10"/>
  <c r="L56" i="10"/>
  <c r="K56" i="10"/>
  <c r="J56" i="10"/>
  <c r="I56" i="10"/>
  <c r="H56" i="10"/>
  <c r="G56" i="10"/>
  <c r="D56" i="10"/>
  <c r="P55" i="10"/>
  <c r="O55" i="10"/>
  <c r="N55" i="10"/>
  <c r="M55" i="10"/>
  <c r="L55" i="10"/>
  <c r="K55" i="10"/>
  <c r="J55" i="10"/>
  <c r="I55" i="10"/>
  <c r="H55" i="10"/>
  <c r="G55" i="10"/>
  <c r="D55" i="10"/>
  <c r="P54" i="10"/>
  <c r="O54" i="10"/>
  <c r="N54" i="10"/>
  <c r="M54" i="10"/>
  <c r="L54" i="10"/>
  <c r="K54" i="10"/>
  <c r="J54" i="10"/>
  <c r="I54" i="10"/>
  <c r="H54" i="10"/>
  <c r="G54" i="10"/>
  <c r="D54" i="10"/>
  <c r="P53" i="10"/>
  <c r="O53" i="10"/>
  <c r="N53" i="10"/>
  <c r="M53" i="10"/>
  <c r="L53" i="10"/>
  <c r="K53" i="10"/>
  <c r="J53" i="10"/>
  <c r="I53" i="10"/>
  <c r="H53" i="10"/>
  <c r="G53" i="10"/>
  <c r="D53" i="10"/>
  <c r="P52" i="10"/>
  <c r="O52" i="10"/>
  <c r="N52" i="10"/>
  <c r="M52" i="10"/>
  <c r="L52" i="10"/>
  <c r="K52" i="10"/>
  <c r="J52" i="10"/>
  <c r="I52" i="10"/>
  <c r="H52" i="10"/>
  <c r="G52" i="10"/>
  <c r="D52" i="10"/>
  <c r="P51" i="10"/>
  <c r="O51" i="10"/>
  <c r="N51" i="10"/>
  <c r="M51" i="10"/>
  <c r="L51" i="10"/>
  <c r="K51" i="10"/>
  <c r="J51" i="10"/>
  <c r="I51" i="10"/>
  <c r="H51" i="10"/>
  <c r="G51" i="10"/>
  <c r="D51" i="10"/>
  <c r="P50" i="10"/>
  <c r="O50" i="10"/>
  <c r="N50" i="10"/>
  <c r="M50" i="10"/>
  <c r="L50" i="10"/>
  <c r="K50" i="10"/>
  <c r="J50" i="10"/>
  <c r="I50" i="10"/>
  <c r="H50" i="10"/>
  <c r="G50" i="10"/>
  <c r="D50" i="10"/>
  <c r="P49" i="10"/>
  <c r="O49" i="10"/>
  <c r="N49" i="10"/>
  <c r="M49" i="10"/>
  <c r="L49" i="10"/>
  <c r="K49" i="10"/>
  <c r="J49" i="10"/>
  <c r="H49" i="10"/>
  <c r="G49" i="10"/>
  <c r="D49" i="10"/>
  <c r="P48" i="10"/>
  <c r="N48" i="10"/>
  <c r="M48" i="10"/>
  <c r="L48" i="10"/>
  <c r="K48" i="10"/>
  <c r="J48" i="10"/>
  <c r="H48" i="10"/>
  <c r="G48" i="10"/>
  <c r="D48" i="10"/>
  <c r="P47" i="10"/>
  <c r="O47" i="10"/>
  <c r="N47" i="10"/>
  <c r="M47" i="10"/>
  <c r="L47" i="10"/>
  <c r="K47" i="10"/>
  <c r="J47" i="10"/>
  <c r="I47" i="10"/>
  <c r="H47" i="10"/>
  <c r="G47" i="10"/>
  <c r="D47" i="10"/>
  <c r="P46" i="10"/>
  <c r="O46" i="10"/>
  <c r="N46" i="10"/>
  <c r="M46" i="10"/>
  <c r="L46" i="10"/>
  <c r="K46" i="10"/>
  <c r="J46" i="10"/>
  <c r="I46" i="10"/>
  <c r="H46" i="10"/>
  <c r="G46" i="10"/>
  <c r="D46" i="10"/>
  <c r="P45" i="10"/>
  <c r="O45" i="10"/>
  <c r="N45" i="10"/>
  <c r="M45" i="10"/>
  <c r="L45" i="10"/>
  <c r="K45" i="10"/>
  <c r="J45" i="10"/>
  <c r="I45" i="10"/>
  <c r="H45" i="10"/>
  <c r="G45" i="10"/>
  <c r="D45" i="10"/>
  <c r="P44" i="10"/>
  <c r="O44" i="10"/>
  <c r="N44" i="10"/>
  <c r="M44" i="10"/>
  <c r="L44" i="10"/>
  <c r="K44" i="10"/>
  <c r="J44" i="10"/>
  <c r="I44" i="10"/>
  <c r="H44" i="10"/>
  <c r="G44" i="10"/>
  <c r="D44" i="10"/>
  <c r="P43" i="10"/>
  <c r="O43" i="10"/>
  <c r="N43" i="10"/>
  <c r="M43" i="10"/>
  <c r="L43" i="10"/>
  <c r="K43" i="10"/>
  <c r="J43" i="10"/>
  <c r="I43" i="10"/>
  <c r="H43" i="10"/>
  <c r="G43" i="10"/>
  <c r="D43" i="10"/>
  <c r="P42" i="10"/>
  <c r="O42" i="10"/>
  <c r="N42" i="10"/>
  <c r="M42" i="10"/>
  <c r="L42" i="10"/>
  <c r="K42" i="10"/>
  <c r="J42" i="10"/>
  <c r="I42" i="10"/>
  <c r="H42" i="10"/>
  <c r="G42" i="10"/>
  <c r="D42" i="10"/>
  <c r="P41" i="10"/>
  <c r="N41" i="10"/>
  <c r="M41" i="10"/>
  <c r="L41" i="10"/>
  <c r="K41" i="10"/>
  <c r="J41" i="10"/>
  <c r="H41" i="10"/>
  <c r="G41" i="10"/>
  <c r="D41" i="10"/>
  <c r="P40" i="10"/>
  <c r="O40" i="10"/>
  <c r="N40" i="10"/>
  <c r="M40" i="10"/>
  <c r="L40" i="10"/>
  <c r="K40" i="10"/>
  <c r="J40" i="10"/>
  <c r="I40" i="10"/>
  <c r="H40" i="10"/>
  <c r="G40" i="10"/>
  <c r="D40" i="10"/>
  <c r="P39" i="10"/>
  <c r="O39" i="10"/>
  <c r="N39" i="10"/>
  <c r="M39" i="10"/>
  <c r="L39" i="10"/>
  <c r="K39" i="10"/>
  <c r="J39" i="10"/>
  <c r="I39" i="10"/>
  <c r="H39" i="10"/>
  <c r="G39" i="10"/>
  <c r="D39" i="10"/>
  <c r="P38" i="10"/>
  <c r="O38" i="10"/>
  <c r="N38" i="10"/>
  <c r="M38" i="10"/>
  <c r="L38" i="10"/>
  <c r="K38" i="10"/>
  <c r="J38" i="10"/>
  <c r="I38" i="10"/>
  <c r="H38" i="10"/>
  <c r="G38" i="10"/>
  <c r="D38" i="10"/>
  <c r="P37" i="10"/>
  <c r="O37" i="10"/>
  <c r="N37" i="10"/>
  <c r="M37" i="10"/>
  <c r="L37" i="10"/>
  <c r="K37" i="10"/>
  <c r="J37" i="10"/>
  <c r="I37" i="10"/>
  <c r="H37" i="10"/>
  <c r="G37" i="10"/>
  <c r="D37" i="10"/>
  <c r="P36" i="10"/>
  <c r="O36" i="10"/>
  <c r="N36" i="10"/>
  <c r="M36" i="10"/>
  <c r="L36" i="10"/>
  <c r="K36" i="10"/>
  <c r="J36" i="10"/>
  <c r="I36" i="10"/>
  <c r="H36" i="10"/>
  <c r="G36" i="10"/>
  <c r="D36" i="10"/>
  <c r="P35" i="10"/>
  <c r="O35" i="10"/>
  <c r="N35" i="10"/>
  <c r="M35" i="10"/>
  <c r="L35" i="10"/>
  <c r="K35" i="10"/>
  <c r="J35" i="10"/>
  <c r="I35" i="10"/>
  <c r="H35" i="10"/>
  <c r="G35" i="10"/>
  <c r="D35" i="10"/>
  <c r="P34" i="10"/>
  <c r="N34" i="10"/>
  <c r="M34" i="10"/>
  <c r="L34" i="10"/>
  <c r="K34" i="10"/>
  <c r="J34" i="10"/>
  <c r="H34" i="10"/>
  <c r="G34" i="10"/>
  <c r="D34" i="10"/>
  <c r="P33" i="10"/>
  <c r="O33" i="10"/>
  <c r="N33" i="10"/>
  <c r="M33" i="10"/>
  <c r="L33" i="10"/>
  <c r="K33" i="10"/>
  <c r="J33" i="10"/>
  <c r="I33" i="10"/>
  <c r="H33" i="10"/>
  <c r="G33" i="10"/>
  <c r="D33" i="10"/>
  <c r="P32" i="10"/>
  <c r="O32" i="10"/>
  <c r="N32" i="10"/>
  <c r="M32" i="10"/>
  <c r="L32" i="10"/>
  <c r="K32" i="10"/>
  <c r="J32" i="10"/>
  <c r="I32" i="10"/>
  <c r="H32" i="10"/>
  <c r="G32" i="10"/>
  <c r="D32" i="10"/>
  <c r="P31" i="10"/>
  <c r="O31" i="10"/>
  <c r="N31" i="10"/>
  <c r="M31" i="10"/>
  <c r="L31" i="10"/>
  <c r="K31" i="10"/>
  <c r="J31" i="10"/>
  <c r="I31" i="10"/>
  <c r="H31" i="10"/>
  <c r="G31" i="10"/>
  <c r="D31" i="10"/>
  <c r="P30" i="10"/>
  <c r="O30" i="10"/>
  <c r="N30" i="10"/>
  <c r="M30" i="10"/>
  <c r="L30" i="10"/>
  <c r="K30" i="10"/>
  <c r="J30" i="10"/>
  <c r="I30" i="10"/>
  <c r="H30" i="10"/>
  <c r="G30" i="10"/>
  <c r="D30" i="10"/>
  <c r="P29" i="10"/>
  <c r="O29" i="10"/>
  <c r="N29" i="10"/>
  <c r="M29" i="10"/>
  <c r="L29" i="10"/>
  <c r="K29" i="10"/>
  <c r="J29" i="10"/>
  <c r="I29" i="10"/>
  <c r="H29" i="10"/>
  <c r="G29" i="10"/>
  <c r="D29" i="10"/>
  <c r="P28" i="10"/>
  <c r="O28" i="10"/>
  <c r="N28" i="10"/>
  <c r="M28" i="10"/>
  <c r="L28" i="10"/>
  <c r="K28" i="10"/>
  <c r="J28" i="10"/>
  <c r="I28" i="10"/>
  <c r="H28" i="10"/>
  <c r="G28" i="10"/>
  <c r="D28" i="10"/>
  <c r="P27" i="10"/>
  <c r="O27" i="10"/>
  <c r="N27" i="10"/>
  <c r="M27" i="10"/>
  <c r="L27" i="10"/>
  <c r="K27" i="10"/>
  <c r="J27" i="10"/>
  <c r="I27" i="10"/>
  <c r="H27" i="10"/>
  <c r="G27" i="10"/>
  <c r="D27" i="10"/>
  <c r="P26" i="10"/>
  <c r="O26" i="10"/>
  <c r="N26" i="10"/>
  <c r="M26" i="10"/>
  <c r="L26" i="10"/>
  <c r="K26" i="10"/>
  <c r="J26" i="10"/>
  <c r="I26" i="10"/>
  <c r="H26" i="10"/>
  <c r="G26" i="10"/>
  <c r="D26" i="10"/>
  <c r="P25" i="10"/>
  <c r="O25" i="10"/>
  <c r="N25" i="10"/>
  <c r="M25" i="10"/>
  <c r="L25" i="10"/>
  <c r="K25" i="10"/>
  <c r="J25" i="10"/>
  <c r="I25" i="10"/>
  <c r="H25" i="10"/>
  <c r="G25" i="10"/>
  <c r="D25" i="10"/>
  <c r="P24" i="10"/>
  <c r="O24" i="10"/>
  <c r="N24" i="10"/>
  <c r="M24" i="10"/>
  <c r="L24" i="10"/>
  <c r="K24" i="10"/>
  <c r="J24" i="10"/>
  <c r="I24" i="10"/>
  <c r="H24" i="10"/>
  <c r="G24" i="10"/>
  <c r="D24" i="10"/>
  <c r="P23" i="10"/>
  <c r="O23" i="10"/>
  <c r="N23" i="10"/>
  <c r="M23" i="10"/>
  <c r="L23" i="10"/>
  <c r="K23" i="10"/>
  <c r="J23" i="10"/>
  <c r="I23" i="10"/>
  <c r="H23" i="10"/>
  <c r="G23" i="10"/>
  <c r="D23" i="10"/>
  <c r="P22" i="10"/>
  <c r="O22" i="10"/>
  <c r="N22" i="10"/>
  <c r="M22" i="10"/>
  <c r="L22" i="10"/>
  <c r="K22" i="10"/>
  <c r="J22" i="10"/>
  <c r="I22" i="10"/>
  <c r="H22" i="10"/>
  <c r="G22" i="10"/>
  <c r="D22" i="10"/>
  <c r="P21" i="10"/>
  <c r="O21" i="10"/>
  <c r="N21" i="10"/>
  <c r="M21" i="10"/>
  <c r="L21" i="10"/>
  <c r="K21" i="10"/>
  <c r="J21" i="10"/>
  <c r="I21" i="10"/>
  <c r="H21" i="10"/>
  <c r="G21" i="10"/>
  <c r="D21" i="10"/>
  <c r="P20" i="10"/>
  <c r="O20" i="10"/>
  <c r="N20" i="10"/>
  <c r="M20" i="10"/>
  <c r="L20" i="10"/>
  <c r="K20" i="10"/>
  <c r="J20" i="10"/>
  <c r="I20" i="10"/>
  <c r="H20" i="10"/>
  <c r="G20" i="10"/>
  <c r="D20" i="10"/>
  <c r="P19" i="10"/>
  <c r="O19" i="10"/>
  <c r="N19" i="10"/>
  <c r="M19" i="10"/>
  <c r="L19" i="10"/>
  <c r="K19" i="10"/>
  <c r="J19" i="10"/>
  <c r="I19" i="10"/>
  <c r="H19" i="10"/>
  <c r="G19" i="10"/>
  <c r="D19" i="10"/>
  <c r="P18" i="10"/>
  <c r="O18" i="10"/>
  <c r="N18" i="10"/>
  <c r="M18" i="10"/>
  <c r="L18" i="10"/>
  <c r="K18" i="10"/>
  <c r="J18" i="10"/>
  <c r="I18" i="10"/>
  <c r="H18" i="10"/>
  <c r="G18" i="10"/>
  <c r="D18" i="10"/>
  <c r="P17" i="10"/>
  <c r="O17" i="10"/>
  <c r="N17" i="10"/>
  <c r="M17" i="10"/>
  <c r="L17" i="10"/>
  <c r="K17" i="10"/>
  <c r="J17" i="10"/>
  <c r="I17" i="10"/>
  <c r="H17" i="10"/>
  <c r="G17" i="10"/>
  <c r="D17" i="10"/>
  <c r="P16" i="10"/>
  <c r="O16" i="10"/>
  <c r="N16" i="10"/>
  <c r="M16" i="10"/>
  <c r="L16" i="10"/>
  <c r="K16" i="10"/>
  <c r="J16" i="10"/>
  <c r="I16" i="10"/>
  <c r="H16" i="10"/>
  <c r="G16" i="10"/>
  <c r="D16" i="10"/>
  <c r="P15" i="10"/>
  <c r="O15" i="10"/>
  <c r="N15" i="10"/>
  <c r="M15" i="10"/>
  <c r="L15" i="10"/>
  <c r="K15" i="10"/>
  <c r="J15" i="10"/>
  <c r="I15" i="10"/>
  <c r="H15" i="10"/>
  <c r="G15" i="10"/>
  <c r="D15" i="10"/>
  <c r="P14" i="10"/>
  <c r="O14" i="10"/>
  <c r="N14" i="10"/>
  <c r="M14" i="10"/>
  <c r="L14" i="10"/>
  <c r="K14" i="10"/>
  <c r="J14" i="10"/>
  <c r="I14" i="10"/>
  <c r="H14" i="10"/>
  <c r="G14" i="10"/>
  <c r="D14" i="10"/>
  <c r="P13" i="10"/>
  <c r="O13" i="10"/>
  <c r="N13" i="10"/>
  <c r="M13" i="10"/>
  <c r="L13" i="10"/>
  <c r="K13" i="10"/>
  <c r="J13" i="10"/>
  <c r="I13" i="10"/>
  <c r="H13" i="10"/>
  <c r="G13" i="10"/>
  <c r="D13" i="10"/>
  <c r="P12" i="10"/>
  <c r="O12" i="10"/>
  <c r="N12" i="10"/>
  <c r="M12" i="10"/>
  <c r="L12" i="10"/>
  <c r="K12" i="10"/>
  <c r="J12" i="10"/>
  <c r="I12" i="10"/>
  <c r="H12" i="10"/>
  <c r="G12" i="10"/>
  <c r="D12" i="10"/>
  <c r="P11" i="10"/>
  <c r="O11" i="10"/>
  <c r="N11" i="10"/>
  <c r="M11" i="10"/>
  <c r="L11" i="10"/>
  <c r="K11" i="10"/>
  <c r="J11" i="10"/>
  <c r="I11" i="10"/>
  <c r="H11" i="10"/>
  <c r="G11" i="10"/>
  <c r="D11" i="10"/>
  <c r="U10" i="10"/>
  <c r="S10" i="10"/>
  <c r="P10" i="10"/>
  <c r="O10" i="10"/>
  <c r="N10" i="10"/>
  <c r="M10" i="10"/>
  <c r="L10" i="10"/>
  <c r="K10" i="10"/>
  <c r="J10" i="10"/>
  <c r="I10" i="10"/>
  <c r="H10" i="10"/>
  <c r="G10" i="10"/>
  <c r="D10" i="10"/>
  <c r="U9" i="10"/>
  <c r="T9" i="10"/>
  <c r="S9" i="10"/>
  <c r="P9" i="10"/>
  <c r="O9" i="10"/>
  <c r="N9" i="10"/>
  <c r="M9" i="10"/>
  <c r="L9" i="10"/>
  <c r="K9" i="10"/>
  <c r="J9" i="10"/>
  <c r="I9" i="10"/>
  <c r="H9" i="10"/>
  <c r="G9" i="10"/>
  <c r="D9" i="10"/>
  <c r="U8" i="10"/>
  <c r="T8" i="10"/>
  <c r="S8" i="10"/>
  <c r="P8" i="10"/>
  <c r="O8" i="10"/>
  <c r="N8" i="10"/>
  <c r="M8" i="10"/>
  <c r="L8" i="10"/>
  <c r="K8" i="10"/>
  <c r="J8" i="10"/>
  <c r="I8" i="10"/>
  <c r="H8" i="10"/>
  <c r="G8" i="10"/>
  <c r="D8" i="10"/>
  <c r="U7" i="10"/>
  <c r="S7" i="10"/>
  <c r="P7" i="10"/>
  <c r="N7" i="10"/>
  <c r="M7" i="10"/>
  <c r="L7" i="10"/>
  <c r="K7" i="10"/>
  <c r="J7" i="10"/>
  <c r="H7" i="10"/>
  <c r="G7" i="10"/>
  <c r="D7" i="10"/>
  <c r="U6" i="10"/>
  <c r="S6" i="10"/>
  <c r="P6" i="10"/>
  <c r="O6" i="10"/>
  <c r="N6" i="10"/>
  <c r="M6" i="10"/>
  <c r="L6" i="10"/>
  <c r="K6" i="10"/>
  <c r="J6" i="10"/>
  <c r="I6" i="10"/>
  <c r="H6" i="10"/>
  <c r="G6" i="10"/>
  <c r="D6" i="10"/>
  <c r="U5" i="10"/>
  <c r="S5" i="10"/>
  <c r="P5" i="10"/>
  <c r="O5" i="10"/>
  <c r="N5" i="10"/>
  <c r="M5" i="10"/>
  <c r="L5" i="10"/>
  <c r="K5" i="10"/>
  <c r="J5" i="10"/>
  <c r="I5" i="10"/>
  <c r="H5" i="10"/>
  <c r="G5" i="10"/>
  <c r="F5" i="10"/>
  <c r="D5" i="10"/>
  <c r="U4" i="10"/>
  <c r="P4" i="10"/>
  <c r="O4" i="10"/>
  <c r="N4" i="10"/>
  <c r="M4" i="10"/>
  <c r="L4" i="10"/>
  <c r="K4" i="10"/>
  <c r="J4" i="10"/>
  <c r="I4" i="10"/>
  <c r="H4" i="10"/>
  <c r="G4" i="10"/>
  <c r="D4" i="10"/>
  <c r="U3" i="10"/>
  <c r="S3" i="10"/>
  <c r="P3" i="10"/>
  <c r="O3" i="10"/>
  <c r="N3" i="10"/>
  <c r="M3" i="10"/>
  <c r="L3" i="10"/>
  <c r="K3" i="10"/>
  <c r="J3" i="10"/>
  <c r="I3" i="10"/>
  <c r="H3" i="10"/>
  <c r="G3" i="10"/>
  <c r="D3" i="10"/>
  <c r="M74" i="12"/>
  <c r="K74" i="12"/>
  <c r="J74" i="12"/>
  <c r="G74" i="12"/>
  <c r="D74" i="12"/>
  <c r="M73" i="12"/>
  <c r="L73" i="12"/>
  <c r="K73" i="12"/>
  <c r="J73" i="12"/>
  <c r="G73" i="12"/>
  <c r="D73" i="12"/>
  <c r="M72" i="12"/>
  <c r="L72" i="12"/>
  <c r="K72" i="12"/>
  <c r="J72" i="12"/>
  <c r="G72" i="12"/>
  <c r="D72" i="12"/>
  <c r="M71" i="12"/>
  <c r="L71" i="12"/>
  <c r="K71" i="12"/>
  <c r="J71" i="12"/>
  <c r="I71" i="12"/>
  <c r="G71" i="12"/>
  <c r="D71" i="12"/>
  <c r="M70" i="12"/>
  <c r="L70" i="12"/>
  <c r="K70" i="12"/>
  <c r="J70" i="12"/>
  <c r="I70" i="12"/>
  <c r="G70" i="12"/>
  <c r="D70" i="12"/>
  <c r="M69" i="12"/>
  <c r="L69" i="12"/>
  <c r="K69" i="12"/>
  <c r="J69" i="12"/>
  <c r="I69" i="12"/>
  <c r="G69" i="12"/>
  <c r="D69" i="12"/>
  <c r="M68" i="12"/>
  <c r="L68" i="12"/>
  <c r="K68" i="12"/>
  <c r="J68" i="12"/>
  <c r="I68" i="12"/>
  <c r="G68" i="12"/>
  <c r="D68" i="12"/>
  <c r="M67" i="12"/>
  <c r="L67" i="12"/>
  <c r="K67" i="12"/>
  <c r="J67" i="12"/>
  <c r="I67" i="12"/>
  <c r="G67" i="12"/>
  <c r="D67" i="12"/>
  <c r="M66" i="12"/>
  <c r="L66" i="12"/>
  <c r="K66" i="12"/>
  <c r="J66" i="12"/>
  <c r="I66" i="12"/>
  <c r="G66" i="12"/>
  <c r="D66" i="12"/>
  <c r="M65" i="12"/>
  <c r="L65" i="12"/>
  <c r="K65" i="12"/>
  <c r="J65" i="12"/>
  <c r="I65" i="12"/>
  <c r="G65" i="12"/>
  <c r="D65" i="12"/>
  <c r="M64" i="12"/>
  <c r="L64" i="12"/>
  <c r="K64" i="12"/>
  <c r="J64" i="12"/>
  <c r="I64" i="12"/>
  <c r="G64" i="12"/>
  <c r="D64" i="12"/>
  <c r="M63" i="12"/>
  <c r="K63" i="12"/>
  <c r="J63" i="12"/>
  <c r="G63" i="12"/>
  <c r="D63" i="12"/>
  <c r="M62" i="12"/>
  <c r="L62" i="12"/>
  <c r="K62" i="12"/>
  <c r="J62" i="12"/>
  <c r="G62" i="12"/>
  <c r="D62" i="12"/>
  <c r="M61" i="12"/>
  <c r="L61" i="12"/>
  <c r="K61" i="12"/>
  <c r="J61" i="12"/>
  <c r="I61" i="12"/>
  <c r="G61" i="12"/>
  <c r="D61" i="12"/>
  <c r="M60" i="12"/>
  <c r="L60" i="12"/>
  <c r="K60" i="12"/>
  <c r="J60" i="12"/>
  <c r="I60" i="12"/>
  <c r="G60" i="12"/>
  <c r="D60" i="12"/>
  <c r="M59" i="12"/>
  <c r="L59" i="12"/>
  <c r="K59" i="12"/>
  <c r="J59" i="12"/>
  <c r="I59" i="12"/>
  <c r="G59" i="12"/>
  <c r="D59" i="12"/>
  <c r="M58" i="12"/>
  <c r="L58" i="12"/>
  <c r="K58" i="12"/>
  <c r="J58" i="12"/>
  <c r="I58" i="12"/>
  <c r="G58" i="12"/>
  <c r="D58" i="12"/>
  <c r="M57" i="12"/>
  <c r="L57" i="12"/>
  <c r="K57" i="12"/>
  <c r="J57" i="12"/>
  <c r="I57" i="12"/>
  <c r="G57" i="12"/>
  <c r="D57" i="12"/>
  <c r="M56" i="12"/>
  <c r="L56" i="12"/>
  <c r="K56" i="12"/>
  <c r="J56" i="12"/>
  <c r="I56" i="12"/>
  <c r="G56" i="12"/>
  <c r="D56" i="12"/>
  <c r="M55" i="12"/>
  <c r="L55" i="12"/>
  <c r="K55" i="12"/>
  <c r="J55" i="12"/>
  <c r="I55" i="12"/>
  <c r="G55" i="12"/>
  <c r="D55" i="12"/>
  <c r="M54" i="12"/>
  <c r="L54" i="12"/>
  <c r="K54" i="12"/>
  <c r="J54" i="12"/>
  <c r="I54" i="12"/>
  <c r="G54" i="12"/>
  <c r="D54" i="12"/>
  <c r="M53" i="12"/>
  <c r="L53" i="12"/>
  <c r="K53" i="12"/>
  <c r="J53" i="12"/>
  <c r="I53" i="12"/>
  <c r="G53" i="12"/>
  <c r="D53" i="12"/>
  <c r="M52" i="12"/>
  <c r="L52" i="12"/>
  <c r="K52" i="12"/>
  <c r="J52" i="12"/>
  <c r="I52" i="12"/>
  <c r="G52" i="12"/>
  <c r="D52" i="12"/>
  <c r="M51" i="12"/>
  <c r="L51" i="12"/>
  <c r="K51" i="12"/>
  <c r="J51" i="12"/>
  <c r="I51" i="12"/>
  <c r="G51" i="12"/>
  <c r="D51" i="12"/>
  <c r="M50" i="12"/>
  <c r="L50" i="12"/>
  <c r="K50" i="12"/>
  <c r="J50" i="12"/>
  <c r="I50" i="12"/>
  <c r="G50" i="12"/>
  <c r="D50" i="12"/>
  <c r="M49" i="12"/>
  <c r="K49" i="12"/>
  <c r="J49" i="12"/>
  <c r="G49" i="12"/>
  <c r="D49" i="12"/>
  <c r="M48" i="12"/>
  <c r="K48" i="12"/>
  <c r="J48" i="12"/>
  <c r="H48" i="12"/>
  <c r="G48" i="12"/>
  <c r="D48" i="12"/>
  <c r="M47" i="12"/>
  <c r="L47" i="12"/>
  <c r="K47" i="12"/>
  <c r="J47" i="12"/>
  <c r="H47" i="12"/>
  <c r="G47" i="12"/>
  <c r="D47" i="12"/>
  <c r="M46" i="12"/>
  <c r="L46" i="12"/>
  <c r="K46" i="12"/>
  <c r="J46" i="12"/>
  <c r="H46" i="12"/>
  <c r="G46" i="12"/>
  <c r="D46" i="12"/>
  <c r="M45" i="12"/>
  <c r="L45" i="12"/>
  <c r="K45" i="12"/>
  <c r="J45" i="12"/>
  <c r="H45" i="12"/>
  <c r="G45" i="12"/>
  <c r="D45" i="12"/>
  <c r="M44" i="12"/>
  <c r="L44" i="12"/>
  <c r="K44" i="12"/>
  <c r="J44" i="12"/>
  <c r="H44" i="12"/>
  <c r="G44" i="12"/>
  <c r="D44" i="12"/>
  <c r="M43" i="12"/>
  <c r="L43" i="12"/>
  <c r="K43" i="12"/>
  <c r="J43" i="12"/>
  <c r="G43" i="12"/>
  <c r="D43" i="12"/>
  <c r="M42" i="12"/>
  <c r="L42" i="12"/>
  <c r="K42" i="12"/>
  <c r="J42" i="12"/>
  <c r="G42" i="12"/>
  <c r="D42" i="12"/>
  <c r="M41" i="12"/>
  <c r="K41" i="12"/>
  <c r="J41" i="12"/>
  <c r="H41" i="12"/>
  <c r="G41" i="12"/>
  <c r="D41" i="12"/>
  <c r="M40" i="12"/>
  <c r="L40" i="12"/>
  <c r="K40" i="12"/>
  <c r="J40" i="12"/>
  <c r="H40" i="12"/>
  <c r="G40" i="12"/>
  <c r="D40" i="12"/>
  <c r="M39" i="12"/>
  <c r="L39" i="12"/>
  <c r="K39" i="12"/>
  <c r="J39" i="12"/>
  <c r="H39" i="12"/>
  <c r="G39" i="12"/>
  <c r="D39" i="12"/>
  <c r="M38" i="12"/>
  <c r="L38" i="12"/>
  <c r="K38" i="12"/>
  <c r="J38" i="12"/>
  <c r="H38" i="12"/>
  <c r="G38" i="12"/>
  <c r="D38" i="12"/>
  <c r="M37" i="12"/>
  <c r="L37" i="12"/>
  <c r="K37" i="12"/>
  <c r="J37" i="12"/>
  <c r="H37" i="12"/>
  <c r="G37" i="12"/>
  <c r="D37" i="12"/>
  <c r="M36" i="12"/>
  <c r="L36" i="12"/>
  <c r="K36" i="12"/>
  <c r="J36" i="12"/>
  <c r="G36" i="12"/>
  <c r="D36" i="12"/>
  <c r="M35" i="12"/>
  <c r="L35" i="12"/>
  <c r="K35" i="12"/>
  <c r="J35" i="12"/>
  <c r="G35" i="12"/>
  <c r="D35" i="12"/>
  <c r="M34" i="12"/>
  <c r="K34" i="12"/>
  <c r="J34" i="12"/>
  <c r="H34" i="12"/>
  <c r="G34" i="12"/>
  <c r="D34" i="12"/>
  <c r="M33" i="12"/>
  <c r="L33" i="12"/>
  <c r="K33" i="12"/>
  <c r="J33" i="12"/>
  <c r="H33" i="12"/>
  <c r="G33" i="12"/>
  <c r="D33" i="12"/>
  <c r="M32" i="12"/>
  <c r="L32" i="12"/>
  <c r="K32" i="12"/>
  <c r="J32" i="12"/>
  <c r="H32" i="12"/>
  <c r="G32" i="12"/>
  <c r="D32" i="12"/>
  <c r="M31" i="12"/>
  <c r="L31" i="12"/>
  <c r="K31" i="12"/>
  <c r="J31" i="12"/>
  <c r="H31" i="12"/>
  <c r="G31" i="12"/>
  <c r="D31" i="12"/>
  <c r="M30" i="12"/>
  <c r="L30" i="12"/>
  <c r="K30" i="12"/>
  <c r="J30" i="12"/>
  <c r="H30" i="12"/>
  <c r="G30" i="12"/>
  <c r="D30" i="12"/>
  <c r="M29" i="12"/>
  <c r="L29" i="12"/>
  <c r="K29" i="12"/>
  <c r="J29" i="12"/>
  <c r="H29" i="12"/>
  <c r="G29" i="12"/>
  <c r="D29" i="12"/>
  <c r="M28" i="12"/>
  <c r="L28" i="12"/>
  <c r="K28" i="12"/>
  <c r="J28" i="12"/>
  <c r="H28" i="12"/>
  <c r="G28" i="12"/>
  <c r="D28" i="12"/>
  <c r="M27" i="12"/>
  <c r="L27" i="12"/>
  <c r="K27" i="12"/>
  <c r="J27" i="12"/>
  <c r="H27" i="12"/>
  <c r="G27" i="12"/>
  <c r="D27" i="12"/>
  <c r="M26" i="12"/>
  <c r="L26" i="12"/>
  <c r="K26" i="12"/>
  <c r="J26" i="12"/>
  <c r="H26" i="12"/>
  <c r="G26" i="12"/>
  <c r="D26" i="12"/>
  <c r="M25" i="12"/>
  <c r="L25" i="12"/>
  <c r="K25" i="12"/>
  <c r="J25" i="12"/>
  <c r="H25" i="12"/>
  <c r="G25" i="12"/>
  <c r="D25" i="12"/>
  <c r="M24" i="12"/>
  <c r="L24" i="12"/>
  <c r="K24" i="12"/>
  <c r="J24" i="12"/>
  <c r="H24" i="12"/>
  <c r="G24" i="12"/>
  <c r="D24" i="12"/>
  <c r="M23" i="12"/>
  <c r="L23" i="12"/>
  <c r="K23" i="12"/>
  <c r="J23" i="12"/>
  <c r="H23" i="12"/>
  <c r="G23" i="12"/>
  <c r="D23" i="12"/>
  <c r="M22" i="12"/>
  <c r="L22" i="12"/>
  <c r="K22" i="12"/>
  <c r="J22" i="12"/>
  <c r="H22" i="12"/>
  <c r="G22" i="12"/>
  <c r="D22" i="12"/>
  <c r="M21" i="12"/>
  <c r="L21" i="12"/>
  <c r="K21" i="12"/>
  <c r="J21" i="12"/>
  <c r="G21" i="12"/>
  <c r="D21" i="12"/>
  <c r="M20" i="12"/>
  <c r="L20" i="12"/>
  <c r="K20" i="12"/>
  <c r="J20" i="12"/>
  <c r="G20" i="12"/>
  <c r="D20" i="12"/>
  <c r="M19" i="12"/>
  <c r="K19" i="12"/>
  <c r="J19" i="12"/>
  <c r="H19" i="12"/>
  <c r="G19" i="12"/>
  <c r="D19" i="12"/>
  <c r="M18" i="12"/>
  <c r="L18" i="12"/>
  <c r="K18" i="12"/>
  <c r="J18" i="12"/>
  <c r="H18" i="12"/>
  <c r="G18" i="12"/>
  <c r="D18" i="12"/>
  <c r="M17" i="12"/>
  <c r="L17" i="12"/>
  <c r="K17" i="12"/>
  <c r="J17" i="12"/>
  <c r="H17" i="12"/>
  <c r="G17" i="12"/>
  <c r="D17" i="12"/>
  <c r="M16" i="12"/>
  <c r="L16" i="12"/>
  <c r="K16" i="12"/>
  <c r="J16" i="12"/>
  <c r="H16" i="12"/>
  <c r="G16" i="12"/>
  <c r="D16" i="12"/>
  <c r="M15" i="12"/>
  <c r="L15" i="12"/>
  <c r="K15" i="12"/>
  <c r="J15" i="12"/>
  <c r="H15" i="12"/>
  <c r="G15" i="12"/>
  <c r="D15" i="12"/>
  <c r="M14" i="12"/>
  <c r="L14" i="12"/>
  <c r="K14" i="12"/>
  <c r="J14" i="12"/>
  <c r="H14" i="12"/>
  <c r="G14" i="12"/>
  <c r="D14" i="12"/>
  <c r="M13" i="12"/>
  <c r="L13" i="12"/>
  <c r="K13" i="12"/>
  <c r="J13" i="12"/>
  <c r="H13" i="12"/>
  <c r="G13" i="12"/>
  <c r="D13" i="12"/>
  <c r="M12" i="12"/>
  <c r="L12" i="12"/>
  <c r="K12" i="12"/>
  <c r="J12" i="12"/>
  <c r="G12" i="12"/>
  <c r="D12" i="12"/>
  <c r="M11" i="12"/>
  <c r="L11" i="12"/>
  <c r="K11" i="12"/>
  <c r="J11" i="12"/>
  <c r="H11" i="12"/>
  <c r="G11" i="12"/>
  <c r="D11" i="12"/>
  <c r="U10" i="12"/>
  <c r="S10" i="12"/>
  <c r="R10" i="12"/>
  <c r="M10" i="12"/>
  <c r="L10" i="12"/>
  <c r="K10" i="12"/>
  <c r="J10" i="12"/>
  <c r="H10" i="12"/>
  <c r="G10" i="12"/>
  <c r="D10" i="12"/>
  <c r="U9" i="12"/>
  <c r="S9" i="12"/>
  <c r="R9" i="12"/>
  <c r="M9" i="12"/>
  <c r="L9" i="12"/>
  <c r="K9" i="12"/>
  <c r="J9" i="12"/>
  <c r="G9" i="12"/>
  <c r="D9" i="12"/>
  <c r="U8" i="12"/>
  <c r="S8" i="12"/>
  <c r="R8" i="12"/>
  <c r="M8" i="12"/>
  <c r="L8" i="12"/>
  <c r="K8" i="12"/>
  <c r="J8" i="12"/>
  <c r="G8" i="12"/>
  <c r="D8" i="12"/>
  <c r="U7" i="12"/>
  <c r="S7" i="12"/>
  <c r="R7" i="12"/>
  <c r="M7" i="12"/>
  <c r="L7" i="12"/>
  <c r="K7" i="12"/>
  <c r="J7" i="12"/>
  <c r="G7" i="12"/>
  <c r="D7" i="12"/>
  <c r="U6" i="12"/>
  <c r="S6" i="12"/>
  <c r="R6" i="12"/>
  <c r="M6" i="12"/>
  <c r="L6" i="12"/>
  <c r="K6" i="12"/>
  <c r="J6" i="12"/>
  <c r="G6" i="12"/>
  <c r="D6" i="12"/>
  <c r="U5" i="12"/>
  <c r="S5" i="12"/>
  <c r="R5" i="12"/>
  <c r="M5" i="12"/>
  <c r="L5" i="12"/>
  <c r="K5" i="12"/>
  <c r="J5" i="12"/>
  <c r="G5" i="12"/>
  <c r="D5" i="12"/>
  <c r="U4" i="12"/>
  <c r="S4" i="12"/>
  <c r="R4" i="12"/>
  <c r="M4" i="12"/>
  <c r="L4" i="12"/>
  <c r="K4" i="12"/>
  <c r="J4" i="12"/>
  <c r="G4" i="12"/>
  <c r="D4" i="12"/>
  <c r="U3" i="12"/>
  <c r="T3" i="12"/>
  <c r="S3" i="12"/>
  <c r="R3" i="12"/>
  <c r="M3" i="12"/>
  <c r="L3" i="12"/>
  <c r="K3" i="12"/>
  <c r="J3" i="12"/>
  <c r="G3" i="12"/>
  <c r="D3" i="12"/>
</calcChain>
</file>

<file path=xl/sharedStrings.xml><?xml version="1.0" encoding="utf-8"?>
<sst xmlns="http://schemas.openxmlformats.org/spreadsheetml/2006/main" count="535" uniqueCount="182">
  <si>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</si>
  <si>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</si>
  <si>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</si>
  <si>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</si>
  <si>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</si>
  <si>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</si>
  <si>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</si>
  <si>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</si>
  <si>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</si>
  <si>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</si>
  <si>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</si>
  <si>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</si>
  <si>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</si>
  <si>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</si>
  <si>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</si>
  <si>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</si>
  <si>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</si>
  <si>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</si>
  <si>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</si>
  <si>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</si>
  <si>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</si>
  <si>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</si>
  <si>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</si>
  <si>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</si>
  <si>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</si>
  <si>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</si>
  <si>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</si>
  <si>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</si>
  <si>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</si>
  <si>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</si>
  <si>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</si>
  <si>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</si>
  <si>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</si>
  <si>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</si>
  <si>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</si>
  <si>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</si>
  <si>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</si>
  <si>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</si>
  <si>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</si>
  <si>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</si>
  <si>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</si>
  <si>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</si>
  <si>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</si>
  <si>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</si>
  <si>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</si>
  <si>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</si>
  <si>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</si>
  <si>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</si>
  <si>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</si>
  <si>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</si>
  <si>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</si>
  <si>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</si>
  <si>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</si>
  <si>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</si>
  <si>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</si>
  <si>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</si>
  <si>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</si>
  <si>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</si>
  <si>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</si>
  <si>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</si>
  <si>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</si>
  <si>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</si>
  <si>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</si>
  <si>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</si>
  <si>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</si>
  <si>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</si>
  <si>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</si>
  <si>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</si>
  <si>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</si>
  <si>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</si>
  <si>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</si>
  <si>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 xml:space="preserve">Channel slope over 150 m window 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</si>
  <si>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</si>
  <si>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</si>
  <si>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</si>
  <si>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</si>
  <si>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</si>
  <si>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</si>
  <si>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</si>
  <si>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</si>
  <si>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</si>
  <si>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</si>
  <si>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</si>
  <si>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</si>
  <si>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</si>
  <si>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</si>
  <si>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</si>
  <si>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</si>
  <si>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</si>
  <si>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</si>
  <si>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</si>
  <si>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</si>
  <si>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</si>
  <si>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</si>
  <si>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</si>
  <si>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</si>
  <si>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</si>
  <si>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</si>
  <si>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</si>
  <si>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</si>
  <si>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</si>
  <si>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</si>
  <si>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</si>
  <si>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</si>
  <si>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</si>
  <si>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</si>
  <si>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</si>
  <si>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</si>
  <si>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</si>
  <si>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</si>
  <si>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</si>
  <si>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</si>
  <si>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</si>
  <si>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</si>
  <si>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</si>
  <si>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</si>
  <si>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</si>
  <si>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</si>
  <si>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</si>
  <si>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</si>
  <si>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</si>
  <si>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</si>
  <si>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</si>
  <si>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</si>
  <si>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</si>
  <si>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</si>
  <si>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</si>
  <si>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</si>
  <si>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</si>
  <si>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</si>
  <si>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</si>
  <si>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</si>
  <si>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</si>
  <si>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</si>
  <si>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</si>
  <si>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</si>
  <si>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</si>
  <si>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</si>
  <si>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</si>
  <si>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</si>
  <si>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</si>
  <si>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</si>
  <si>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</si>
  <si>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</si>
  <si>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</si>
  <si>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</si>
  <si>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</si>
  <si>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</si>
  <si>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</si>
  <si>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</si>
  <si>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</si>
  <si>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</si>
  <si>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</si>
  <si>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</si>
  <si>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</si>
  <si>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</si>
  <si>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</si>
  <si>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</si>
  <si>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</si>
  <si>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</si>
  <si>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</si>
  <si>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</si>
  <si>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</si>
  <si>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</si>
  <si>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</si>
  <si>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</si>
  <si>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</si>
  <si>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</si>
  <si>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</si>
  <si>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</si>
  <si>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</si>
  <si>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</si>
  <si>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</si>
  <si>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</si>
  <si>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</si>
  <si>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</si>
  <si>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</si>
  <si>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Channel Slope</t>
  </si>
  <si>
    <t>Channel Curvature</t>
  </si>
  <si>
    <t>40m</t>
  </si>
  <si>
    <t>40 m (stops at ridgeline)</t>
  </si>
  <si>
    <t>Lc_demclip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</si>
</sst>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5" xfId="0" applyBorder="1" applyAlignment="1"/>
    <xf numFmtId="0" fontId="0" fillId="0" borderId="5" xfId="0" applyFill="1" applyBorder="1"/>
    <xf numFmtId="0" fontId="0" fillId="0" borderId="0" xfId="0" applyBorder="1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2" xfId="0" applyFill="1" applyBorder="1"/>
    <xf numFmtId="0" fontId="0" fillId="0" borderId="0" xfId="0" applyAlignment="1">
      <alignment horizontal="right"/>
    </xf>
    <xf numFmtId="0" fontId="0" fillId="0" borderId="11" xfId="0" applyFill="1" applyBorder="1"/>
    <xf numFmtId="0" fontId="3" fillId="0" borderId="5" xfId="0" applyFont="1" applyBorder="1"/>
    <xf numFmtId="0" fontId="3" fillId="0" borderId="0" xfId="0" applyFont="1" applyFill="1" applyBorder="1"/>
    <xf numFmtId="0" fontId="3" fillId="0" borderId="5" xfId="0" applyFont="1" applyFill="1" applyBorder="1"/>
    <xf numFmtId="0" fontId="0" fillId="0" borderId="14" xfId="0" applyBorder="1"/>
    <xf numFmtId="0" fontId="0" fillId="0" borderId="10" xfId="0" applyFill="1" applyBorder="1"/>
    <xf numFmtId="0" fontId="3" fillId="0" borderId="10" xfId="0" applyFont="1" applyFill="1" applyBorder="1"/>
    <xf numFmtId="0" fontId="0" fillId="0" borderId="13" xfId="0" applyBorder="1"/>
    <xf numFmtId="0" fontId="0" fillId="0" borderId="15" xfId="0" applyBorder="1"/>
    <xf numFmtId="0" fontId="0" fillId="0" borderId="4" xfId="0" applyFill="1" applyBorder="1"/>
    <xf numFmtId="0" fontId="0" fillId="0" borderId="0" xfId="0" applyBorder="1" applyAlignment="1">
      <alignment horizontal="center"/>
    </xf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9" xfId="0" applyFill="1" applyBorder="1"/>
    <xf numFmtId="0" fontId="0" fillId="0" borderId="8" xfId="0" applyFill="1" applyBorder="1"/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0" xfId="0" applyFont="1" applyBorder="1"/>
    <xf numFmtId="0" fontId="0" fillId="0" borderId="1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5" xfId="0" applyFill="1" applyBorder="1"/>
    <xf numFmtId="0" fontId="3" fillId="0" borderId="6" xfId="0" applyFont="1" applyFill="1" applyBorder="1"/>
    <xf numFmtId="0" fontId="3" fillId="0" borderId="12" xfId="0" applyFont="1" applyBorder="1"/>
    <xf numFmtId="0" fontId="3" fillId="0" borderId="6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2" borderId="10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20m window,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hillslope_morph!$Z$3:$Z$74</c:f>
              <c:numCache>
                <c:formatCode>General</c:formatCode>
                <c:ptCount val="72"/>
                <c:pt idx="0">
                  <c:v>0.82428571428571418</c:v>
                </c:pt>
                <c:pt idx="1">
                  <c:v>0.91625000000000012</c:v>
                </c:pt>
                <c:pt idx="2">
                  <c:v>1.1400000000000001</c:v>
                </c:pt>
                <c:pt idx="3">
                  <c:v>1.6533333333333333</c:v>
                </c:pt>
                <c:pt idx="4">
                  <c:v>1.23</c:v>
                </c:pt>
                <c:pt idx="5">
                  <c:v>1.5699999999999998</c:v>
                </c:pt>
                <c:pt idx="6">
                  <c:v>2.1739999999999999</c:v>
                </c:pt>
                <c:pt idx="7">
                  <c:v>2.48</c:v>
                </c:pt>
                <c:pt idx="8">
                  <c:v>0.64999999999999991</c:v>
                </c:pt>
                <c:pt idx="9">
                  <c:v>0.45333333333333331</c:v>
                </c:pt>
                <c:pt idx="10">
                  <c:v>0.46666666666666662</c:v>
                </c:pt>
                <c:pt idx="11">
                  <c:v>0.52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15">
                  <c:v>1.03</c:v>
                </c:pt>
                <c:pt idx="17">
                  <c:v>6.36</c:v>
                </c:pt>
                <c:pt idx="20">
                  <c:v>21.1</c:v>
                </c:pt>
                <c:pt idx="21">
                  <c:v>21.1</c:v>
                </c:pt>
                <c:pt idx="22">
                  <c:v>1.17</c:v>
                </c:pt>
                <c:pt idx="23">
                  <c:v>1.17</c:v>
                </c:pt>
                <c:pt idx="24">
                  <c:v>1.335</c:v>
                </c:pt>
                <c:pt idx="25">
                  <c:v>0.92833333333333334</c:v>
                </c:pt>
                <c:pt idx="26">
                  <c:v>0.79</c:v>
                </c:pt>
                <c:pt idx="27">
                  <c:v>0.84666666666666668</c:v>
                </c:pt>
                <c:pt idx="28">
                  <c:v>0.70000000000000007</c:v>
                </c:pt>
                <c:pt idx="29">
                  <c:v>0.7</c:v>
                </c:pt>
                <c:pt idx="30">
                  <c:v>1.24</c:v>
                </c:pt>
                <c:pt idx="31">
                  <c:v>1.1566666666666665</c:v>
                </c:pt>
                <c:pt idx="32">
                  <c:v>2.0516666666666667</c:v>
                </c:pt>
                <c:pt idx="33">
                  <c:v>0.874</c:v>
                </c:pt>
                <c:pt idx="34">
                  <c:v>0.71</c:v>
                </c:pt>
                <c:pt idx="35">
                  <c:v>0.71</c:v>
                </c:pt>
                <c:pt idx="36">
                  <c:v>0.28999999999999998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4.0649999999999995</c:v>
                </c:pt>
                <c:pt idx="40">
                  <c:v>1.4466666666666665</c:v>
                </c:pt>
                <c:pt idx="41">
                  <c:v>2.11</c:v>
                </c:pt>
                <c:pt idx="42">
                  <c:v>2.4566666666666666</c:v>
                </c:pt>
                <c:pt idx="43">
                  <c:v>1.7624999999999997</c:v>
                </c:pt>
                <c:pt idx="44">
                  <c:v>0.84499999999999997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8.7433333333333341</c:v>
                </c:pt>
                <c:pt idx="48">
                  <c:v>3.5566666666666666</c:v>
                </c:pt>
                <c:pt idx="49">
                  <c:v>2.2975000000000003</c:v>
                </c:pt>
                <c:pt idx="50">
                  <c:v>1.6649999999999998</c:v>
                </c:pt>
                <c:pt idx="51">
                  <c:v>1.2349999999999999</c:v>
                </c:pt>
                <c:pt idx="52">
                  <c:v>1.1066666666666667</c:v>
                </c:pt>
                <c:pt idx="53">
                  <c:v>1.7000000000000002</c:v>
                </c:pt>
                <c:pt idx="54">
                  <c:v>2.2149999999999999</c:v>
                </c:pt>
                <c:pt idx="55">
                  <c:v>1.6400000000000001</c:v>
                </c:pt>
                <c:pt idx="56">
                  <c:v>1.2075</c:v>
                </c:pt>
                <c:pt idx="57">
                  <c:v>0.62</c:v>
                </c:pt>
                <c:pt idx="58">
                  <c:v>0.53</c:v>
                </c:pt>
                <c:pt idx="59">
                  <c:v>0.53</c:v>
                </c:pt>
                <c:pt idx="61">
                  <c:v>1.5875000000000001</c:v>
                </c:pt>
                <c:pt idx="62">
                  <c:v>1.9649999999999999</c:v>
                </c:pt>
                <c:pt idx="63">
                  <c:v>1.8933333333333333</c:v>
                </c:pt>
                <c:pt idx="64">
                  <c:v>1.1528571428571428</c:v>
                </c:pt>
                <c:pt idx="65">
                  <c:v>2.0657142857142854</c:v>
                </c:pt>
                <c:pt idx="66">
                  <c:v>3.2683333333333331</c:v>
                </c:pt>
                <c:pt idx="67">
                  <c:v>2.5757142857142861</c:v>
                </c:pt>
                <c:pt idx="68">
                  <c:v>1.8700000000000003</c:v>
                </c:pt>
                <c:pt idx="69">
                  <c:v>0.47</c:v>
                </c:pt>
                <c:pt idx="70">
                  <c:v>0.495</c:v>
                </c:pt>
                <c:pt idx="71">
                  <c:v>0.495</c:v>
                </c:pt>
              </c:numCache>
            </c:numRef>
          </c:xVal>
          <c:yVal>
            <c:numRef>
              <c:f>hillslope_morph!$J$3:$J$74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0.46074999999999589</c:v>
                </c:pt>
                <c:pt idx="2">
                  <c:v>0.41750000000000115</c:v>
                </c:pt>
                <c:pt idx="3">
                  <c:v>0.34750000000000225</c:v>
                </c:pt>
                <c:pt idx="4">
                  <c:v>0.25099999999999911</c:v>
                </c:pt>
                <c:pt idx="5">
                  <c:v>0.37299999999999611</c:v>
                </c:pt>
                <c:pt idx="6">
                  <c:v>0.46299999999999952</c:v>
                </c:pt>
                <c:pt idx="7">
                  <c:v>0.32599999999999907</c:v>
                </c:pt>
                <c:pt idx="8">
                  <c:v>7.175000000000295E-2</c:v>
                </c:pt>
                <c:pt idx="9">
                  <c:v>6.1500000000000908E-2</c:v>
                </c:pt>
                <c:pt idx="10">
                  <c:v>9.5249999999998641E-2</c:v>
                </c:pt>
                <c:pt idx="11">
                  <c:v>0.13149999999999978</c:v>
                </c:pt>
                <c:pt idx="12">
                  <c:v>0.12775000000000319</c:v>
                </c:pt>
                <c:pt idx="13">
                  <c:v>0.11350000000000478</c:v>
                </c:pt>
                <c:pt idx="14">
                  <c:v>0.10324999999999704</c:v>
                </c:pt>
                <c:pt idx="15">
                  <c:v>0.11849999999999454</c:v>
                </c:pt>
                <c:pt idx="16">
                  <c:v>0.17699999999999819</c:v>
                </c:pt>
                <c:pt idx="17">
                  <c:v>0.63174999999999959</c:v>
                </c:pt>
                <c:pt idx="18">
                  <c:v>0.70550000000000068</c:v>
                </c:pt>
                <c:pt idx="19">
                  <c:v>0.72950000000000159</c:v>
                </c:pt>
                <c:pt idx="20">
                  <c:v>0.81800000000000073</c:v>
                </c:pt>
                <c:pt idx="21">
                  <c:v>0.57324999999999593</c:v>
                </c:pt>
                <c:pt idx="22">
                  <c:v>0.28050000000000069</c:v>
                </c:pt>
                <c:pt idx="23">
                  <c:v>0.33175000000000521</c:v>
                </c:pt>
                <c:pt idx="24">
                  <c:v>0.38249999999999884</c:v>
                </c:pt>
                <c:pt idx="25">
                  <c:v>0.40424999999999611</c:v>
                </c:pt>
                <c:pt idx="26">
                  <c:v>0.38550000000000184</c:v>
                </c:pt>
                <c:pt idx="27">
                  <c:v>0.34550000000000408</c:v>
                </c:pt>
                <c:pt idx="28">
                  <c:v>0.34549999999999842</c:v>
                </c:pt>
                <c:pt idx="29">
                  <c:v>0.32749999999999774</c:v>
                </c:pt>
                <c:pt idx="30">
                  <c:v>0.24449999999999933</c:v>
                </c:pt>
                <c:pt idx="31">
                  <c:v>0.19200000000000159</c:v>
                </c:pt>
                <c:pt idx="32">
                  <c:v>0.52575000000000505</c:v>
                </c:pt>
                <c:pt idx="33">
                  <c:v>0.45950000000000274</c:v>
                </c:pt>
                <c:pt idx="34">
                  <c:v>0.39350000000000024</c:v>
                </c:pt>
                <c:pt idx="35">
                  <c:v>0.31474999999999798</c:v>
                </c:pt>
                <c:pt idx="36">
                  <c:v>0.24124999999999658</c:v>
                </c:pt>
                <c:pt idx="37">
                  <c:v>0.15674999999999956</c:v>
                </c:pt>
                <c:pt idx="38">
                  <c:v>7.2750000000002049E-2</c:v>
                </c:pt>
                <c:pt idx="39">
                  <c:v>0.44225000000000136</c:v>
                </c:pt>
                <c:pt idx="40">
                  <c:v>0.72624999999999884</c:v>
                </c:pt>
                <c:pt idx="41">
                  <c:v>0.81499999999999773</c:v>
                </c:pt>
                <c:pt idx="42">
                  <c:v>0.75949999999999707</c:v>
                </c:pt>
                <c:pt idx="43">
                  <c:v>0.50575000000000048</c:v>
                </c:pt>
                <c:pt idx="44">
                  <c:v>0.29675000000000296</c:v>
                </c:pt>
                <c:pt idx="45">
                  <c:v>0.12049999999999841</c:v>
                </c:pt>
                <c:pt idx="46">
                  <c:v>0.48575000000000157</c:v>
                </c:pt>
                <c:pt idx="47">
                  <c:v>0.90524999999999523</c:v>
                </c:pt>
                <c:pt idx="48">
                  <c:v>0.60775000000000434</c:v>
                </c:pt>
                <c:pt idx="49">
                  <c:v>0.61200000000000043</c:v>
                </c:pt>
                <c:pt idx="50">
                  <c:v>0.28624999999999545</c:v>
                </c:pt>
                <c:pt idx="51">
                  <c:v>0.51324999999999932</c:v>
                </c:pt>
                <c:pt idx="52">
                  <c:v>0.78450000000000275</c:v>
                </c:pt>
                <c:pt idx="53">
                  <c:v>0.51675000000000182</c:v>
                </c:pt>
                <c:pt idx="54">
                  <c:v>0.45525000000000093</c:v>
                </c:pt>
                <c:pt idx="55">
                  <c:v>0.42049999999999843</c:v>
                </c:pt>
                <c:pt idx="56">
                  <c:v>0.33999999999999775</c:v>
                </c:pt>
                <c:pt idx="57">
                  <c:v>0.21025000000000205</c:v>
                </c:pt>
                <c:pt idx="58">
                  <c:v>0.23149999999999976</c:v>
                </c:pt>
                <c:pt idx="59">
                  <c:v>0.16125000000000114</c:v>
                </c:pt>
                <c:pt idx="60">
                  <c:v>3.9249999999998411E-2</c:v>
                </c:pt>
                <c:pt idx="61">
                  <c:v>0.59025000000000316</c:v>
                </c:pt>
                <c:pt idx="62">
                  <c:v>0.72949999999999593</c:v>
                </c:pt>
                <c:pt idx="63">
                  <c:v>0.68699999999999473</c:v>
                </c:pt>
                <c:pt idx="64">
                  <c:v>0.59475000000000477</c:v>
                </c:pt>
                <c:pt idx="65">
                  <c:v>0.6637500000000045</c:v>
                </c:pt>
                <c:pt idx="66">
                  <c:v>0.66849999999999454</c:v>
                </c:pt>
                <c:pt idx="67">
                  <c:v>0.45899999999999752</c:v>
                </c:pt>
                <c:pt idx="68">
                  <c:v>0.2760000000000048</c:v>
                </c:pt>
                <c:pt idx="69">
                  <c:v>0.18899999999999864</c:v>
                </c:pt>
                <c:pt idx="70">
                  <c:v>0.22749999999999773</c:v>
                </c:pt>
                <c:pt idx="71">
                  <c:v>0.24925000000000069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D-4E40-B694-A2481D20A944}"/>
            </c:ext>
          </c:extLst>
        </c:ser>
        <c:ser>
          <c:idx val="1"/>
          <c:order val="1"/>
          <c:tx>
            <c:v>Total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8935441425259406E-2"/>
                  <c:y val="8.015523552976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hillslope_morph!$AE$3:$AE$74</c:f>
              <c:numCache>
                <c:formatCode>General</c:formatCode>
                <c:ptCount val="72"/>
                <c:pt idx="0">
                  <c:v>5.77</c:v>
                </c:pt>
                <c:pt idx="1">
                  <c:v>7.330000000000001</c:v>
                </c:pt>
                <c:pt idx="2">
                  <c:v>5.7</c:v>
                </c:pt>
                <c:pt idx="3">
                  <c:v>4.96</c:v>
                </c:pt>
                <c:pt idx="4">
                  <c:v>2.46</c:v>
                </c:pt>
                <c:pt idx="5">
                  <c:v>6.2799999999999994</c:v>
                </c:pt>
                <c:pt idx="6">
                  <c:v>10.87</c:v>
                </c:pt>
                <c:pt idx="7">
                  <c:v>9.92</c:v>
                </c:pt>
                <c:pt idx="8">
                  <c:v>1.9499999999999997</c:v>
                </c:pt>
                <c:pt idx="9">
                  <c:v>1.3599999999999999</c:v>
                </c:pt>
                <c:pt idx="10">
                  <c:v>1.4</c:v>
                </c:pt>
                <c:pt idx="11">
                  <c:v>1.04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15">
                  <c:v>1.03</c:v>
                </c:pt>
                <c:pt idx="17">
                  <c:v>6.36</c:v>
                </c:pt>
                <c:pt idx="20">
                  <c:v>21.1</c:v>
                </c:pt>
                <c:pt idx="21">
                  <c:v>21.1</c:v>
                </c:pt>
                <c:pt idx="22">
                  <c:v>2.34</c:v>
                </c:pt>
                <c:pt idx="23">
                  <c:v>2.34</c:v>
                </c:pt>
                <c:pt idx="24">
                  <c:v>2.67</c:v>
                </c:pt>
                <c:pt idx="25">
                  <c:v>5.57</c:v>
                </c:pt>
                <c:pt idx="26">
                  <c:v>4.74</c:v>
                </c:pt>
                <c:pt idx="27">
                  <c:v>2.54</c:v>
                </c:pt>
                <c:pt idx="28">
                  <c:v>2.1</c:v>
                </c:pt>
                <c:pt idx="29">
                  <c:v>1.4</c:v>
                </c:pt>
                <c:pt idx="30">
                  <c:v>2.48</c:v>
                </c:pt>
                <c:pt idx="31">
                  <c:v>3.4699999999999998</c:v>
                </c:pt>
                <c:pt idx="32">
                  <c:v>12.31</c:v>
                </c:pt>
                <c:pt idx="33">
                  <c:v>4.37</c:v>
                </c:pt>
                <c:pt idx="34">
                  <c:v>3.55</c:v>
                </c:pt>
                <c:pt idx="35">
                  <c:v>1.42</c:v>
                </c:pt>
                <c:pt idx="36">
                  <c:v>0.28999999999999998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8.129999999999999</c:v>
                </c:pt>
                <c:pt idx="40">
                  <c:v>4.34</c:v>
                </c:pt>
                <c:pt idx="41">
                  <c:v>10.549999999999999</c:v>
                </c:pt>
                <c:pt idx="42">
                  <c:v>14.739999999999998</c:v>
                </c:pt>
                <c:pt idx="43">
                  <c:v>7.0499999999999989</c:v>
                </c:pt>
                <c:pt idx="44">
                  <c:v>1.69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26.23</c:v>
                </c:pt>
                <c:pt idx="48">
                  <c:v>10.67</c:v>
                </c:pt>
                <c:pt idx="49">
                  <c:v>9.1900000000000013</c:v>
                </c:pt>
                <c:pt idx="50">
                  <c:v>6.6599999999999993</c:v>
                </c:pt>
                <c:pt idx="51">
                  <c:v>4.9399999999999995</c:v>
                </c:pt>
                <c:pt idx="52">
                  <c:v>3.3200000000000003</c:v>
                </c:pt>
                <c:pt idx="53">
                  <c:v>3.4000000000000004</c:v>
                </c:pt>
                <c:pt idx="54">
                  <c:v>4.43</c:v>
                </c:pt>
                <c:pt idx="55">
                  <c:v>6.5600000000000005</c:v>
                </c:pt>
                <c:pt idx="56">
                  <c:v>4.83</c:v>
                </c:pt>
                <c:pt idx="57">
                  <c:v>0.62</c:v>
                </c:pt>
                <c:pt idx="58">
                  <c:v>0.53</c:v>
                </c:pt>
                <c:pt idx="59">
                  <c:v>0.53</c:v>
                </c:pt>
                <c:pt idx="61">
                  <c:v>6.3500000000000005</c:v>
                </c:pt>
                <c:pt idx="62">
                  <c:v>11.79</c:v>
                </c:pt>
                <c:pt idx="63">
                  <c:v>11.36</c:v>
                </c:pt>
                <c:pt idx="64">
                  <c:v>8.07</c:v>
                </c:pt>
                <c:pt idx="65">
                  <c:v>14.459999999999999</c:v>
                </c:pt>
                <c:pt idx="66">
                  <c:v>19.61</c:v>
                </c:pt>
                <c:pt idx="67">
                  <c:v>18.03</c:v>
                </c:pt>
                <c:pt idx="68">
                  <c:v>9.3500000000000014</c:v>
                </c:pt>
                <c:pt idx="69">
                  <c:v>0.47</c:v>
                </c:pt>
                <c:pt idx="70">
                  <c:v>0.99</c:v>
                </c:pt>
                <c:pt idx="71">
                  <c:v>0.99</c:v>
                </c:pt>
              </c:numCache>
            </c:numRef>
          </c:xVal>
          <c:yVal>
            <c:numRef>
              <c:f>hillslope_morph!$J$3:$J$74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0.46074999999999589</c:v>
                </c:pt>
                <c:pt idx="2">
                  <c:v>0.41750000000000115</c:v>
                </c:pt>
                <c:pt idx="3">
                  <c:v>0.34750000000000225</c:v>
                </c:pt>
                <c:pt idx="4">
                  <c:v>0.25099999999999911</c:v>
                </c:pt>
                <c:pt idx="5">
                  <c:v>0.37299999999999611</c:v>
                </c:pt>
                <c:pt idx="6">
                  <c:v>0.46299999999999952</c:v>
                </c:pt>
                <c:pt idx="7">
                  <c:v>0.32599999999999907</c:v>
                </c:pt>
                <c:pt idx="8">
                  <c:v>7.175000000000295E-2</c:v>
                </c:pt>
                <c:pt idx="9">
                  <c:v>6.1500000000000908E-2</c:v>
                </c:pt>
                <c:pt idx="10">
                  <c:v>9.5249999999998641E-2</c:v>
                </c:pt>
                <c:pt idx="11">
                  <c:v>0.13149999999999978</c:v>
                </c:pt>
                <c:pt idx="12">
                  <c:v>0.12775000000000319</c:v>
                </c:pt>
                <c:pt idx="13">
                  <c:v>0.11350000000000478</c:v>
                </c:pt>
                <c:pt idx="14">
                  <c:v>0.10324999999999704</c:v>
                </c:pt>
                <c:pt idx="15">
                  <c:v>0.11849999999999454</c:v>
                </c:pt>
                <c:pt idx="16">
                  <c:v>0.17699999999999819</c:v>
                </c:pt>
                <c:pt idx="17">
                  <c:v>0.63174999999999959</c:v>
                </c:pt>
                <c:pt idx="18">
                  <c:v>0.70550000000000068</c:v>
                </c:pt>
                <c:pt idx="19">
                  <c:v>0.72950000000000159</c:v>
                </c:pt>
                <c:pt idx="20">
                  <c:v>0.81800000000000073</c:v>
                </c:pt>
                <c:pt idx="21">
                  <c:v>0.57324999999999593</c:v>
                </c:pt>
                <c:pt idx="22">
                  <c:v>0.28050000000000069</c:v>
                </c:pt>
                <c:pt idx="23">
                  <c:v>0.33175000000000521</c:v>
                </c:pt>
                <c:pt idx="24">
                  <c:v>0.38249999999999884</c:v>
                </c:pt>
                <c:pt idx="25">
                  <c:v>0.40424999999999611</c:v>
                </c:pt>
                <c:pt idx="26">
                  <c:v>0.38550000000000184</c:v>
                </c:pt>
                <c:pt idx="27">
                  <c:v>0.34550000000000408</c:v>
                </c:pt>
                <c:pt idx="28">
                  <c:v>0.34549999999999842</c:v>
                </c:pt>
                <c:pt idx="29">
                  <c:v>0.32749999999999774</c:v>
                </c:pt>
                <c:pt idx="30">
                  <c:v>0.24449999999999933</c:v>
                </c:pt>
                <c:pt idx="31">
                  <c:v>0.19200000000000159</c:v>
                </c:pt>
                <c:pt idx="32">
                  <c:v>0.52575000000000505</c:v>
                </c:pt>
                <c:pt idx="33">
                  <c:v>0.45950000000000274</c:v>
                </c:pt>
                <c:pt idx="34">
                  <c:v>0.39350000000000024</c:v>
                </c:pt>
                <c:pt idx="35">
                  <c:v>0.31474999999999798</c:v>
                </c:pt>
                <c:pt idx="36">
                  <c:v>0.24124999999999658</c:v>
                </c:pt>
                <c:pt idx="37">
                  <c:v>0.15674999999999956</c:v>
                </c:pt>
                <c:pt idx="38">
                  <c:v>7.2750000000002049E-2</c:v>
                </c:pt>
                <c:pt idx="39">
                  <c:v>0.44225000000000136</c:v>
                </c:pt>
                <c:pt idx="40">
                  <c:v>0.72624999999999884</c:v>
                </c:pt>
                <c:pt idx="41">
                  <c:v>0.81499999999999773</c:v>
                </c:pt>
                <c:pt idx="42">
                  <c:v>0.75949999999999707</c:v>
                </c:pt>
                <c:pt idx="43">
                  <c:v>0.50575000000000048</c:v>
                </c:pt>
                <c:pt idx="44">
                  <c:v>0.29675000000000296</c:v>
                </c:pt>
                <c:pt idx="45">
                  <c:v>0.12049999999999841</c:v>
                </c:pt>
                <c:pt idx="46">
                  <c:v>0.48575000000000157</c:v>
                </c:pt>
                <c:pt idx="47">
                  <c:v>0.90524999999999523</c:v>
                </c:pt>
                <c:pt idx="48">
                  <c:v>0.60775000000000434</c:v>
                </c:pt>
                <c:pt idx="49">
                  <c:v>0.61200000000000043</c:v>
                </c:pt>
                <c:pt idx="50">
                  <c:v>0.28624999999999545</c:v>
                </c:pt>
                <c:pt idx="51">
                  <c:v>0.51324999999999932</c:v>
                </c:pt>
                <c:pt idx="52">
                  <c:v>0.78450000000000275</c:v>
                </c:pt>
                <c:pt idx="53">
                  <c:v>0.51675000000000182</c:v>
                </c:pt>
                <c:pt idx="54">
                  <c:v>0.45525000000000093</c:v>
                </c:pt>
                <c:pt idx="55">
                  <c:v>0.42049999999999843</c:v>
                </c:pt>
                <c:pt idx="56">
                  <c:v>0.33999999999999775</c:v>
                </c:pt>
                <c:pt idx="57">
                  <c:v>0.21025000000000205</c:v>
                </c:pt>
                <c:pt idx="58">
                  <c:v>0.23149999999999976</c:v>
                </c:pt>
                <c:pt idx="59">
                  <c:v>0.16125000000000114</c:v>
                </c:pt>
                <c:pt idx="60">
                  <c:v>3.9249999999998411E-2</c:v>
                </c:pt>
                <c:pt idx="61">
                  <c:v>0.59025000000000316</c:v>
                </c:pt>
                <c:pt idx="62">
                  <c:v>0.72949999999999593</c:v>
                </c:pt>
                <c:pt idx="63">
                  <c:v>0.68699999999999473</c:v>
                </c:pt>
                <c:pt idx="64">
                  <c:v>0.59475000000000477</c:v>
                </c:pt>
                <c:pt idx="65">
                  <c:v>0.6637500000000045</c:v>
                </c:pt>
                <c:pt idx="66">
                  <c:v>0.66849999999999454</c:v>
                </c:pt>
                <c:pt idx="67">
                  <c:v>0.45899999999999752</c:v>
                </c:pt>
                <c:pt idx="68">
                  <c:v>0.2760000000000048</c:v>
                </c:pt>
                <c:pt idx="69">
                  <c:v>0.18899999999999864</c:v>
                </c:pt>
                <c:pt idx="70">
                  <c:v>0.22749999999999773</c:v>
                </c:pt>
                <c:pt idx="71">
                  <c:v>0.24925000000000069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D-4E40-B694-A2481D20A944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63079847114601"/>
                  <c:y val="3.884428097803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hillslope_morph!$AB$3:$AB$74</c:f>
              <c:numCache>
                <c:formatCode>General</c:formatCode>
                <c:ptCount val="72"/>
                <c:pt idx="0">
                  <c:v>1.28</c:v>
                </c:pt>
                <c:pt idx="1">
                  <c:v>1.28</c:v>
                </c:pt>
                <c:pt idx="2">
                  <c:v>1.79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0.95</c:v>
                </c:pt>
                <c:pt idx="9">
                  <c:v>0.61</c:v>
                </c:pt>
                <c:pt idx="10">
                  <c:v>0.62</c:v>
                </c:pt>
                <c:pt idx="11">
                  <c:v>0.62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15">
                  <c:v>1.03</c:v>
                </c:pt>
                <c:pt idx="17">
                  <c:v>6.36</c:v>
                </c:pt>
                <c:pt idx="20">
                  <c:v>21.1</c:v>
                </c:pt>
                <c:pt idx="21">
                  <c:v>21.1</c:v>
                </c:pt>
                <c:pt idx="22">
                  <c:v>1.37</c:v>
                </c:pt>
                <c:pt idx="23">
                  <c:v>1.37</c:v>
                </c:pt>
                <c:pt idx="24">
                  <c:v>1.65</c:v>
                </c:pt>
                <c:pt idx="25">
                  <c:v>1.65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1.48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0.28999999999999998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2.0699999999999998</c:v>
                </c:pt>
                <c:pt idx="41">
                  <c:v>3.66</c:v>
                </c:pt>
                <c:pt idx="42">
                  <c:v>3.66</c:v>
                </c:pt>
                <c:pt idx="43">
                  <c:v>2.97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15.73</c:v>
                </c:pt>
                <c:pt idx="48">
                  <c:v>5.2</c:v>
                </c:pt>
                <c:pt idx="49">
                  <c:v>2.75</c:v>
                </c:pt>
                <c:pt idx="50">
                  <c:v>2.5499999999999998</c:v>
                </c:pt>
                <c:pt idx="51">
                  <c:v>2.5499999999999998</c:v>
                </c:pt>
                <c:pt idx="52">
                  <c:v>1.32</c:v>
                </c:pt>
                <c:pt idx="53">
                  <c:v>2.08</c:v>
                </c:pt>
                <c:pt idx="54">
                  <c:v>2.35</c:v>
                </c:pt>
                <c:pt idx="55">
                  <c:v>2.35</c:v>
                </c:pt>
                <c:pt idx="56">
                  <c:v>1.63</c:v>
                </c:pt>
                <c:pt idx="57">
                  <c:v>0.62</c:v>
                </c:pt>
                <c:pt idx="58">
                  <c:v>0.53</c:v>
                </c:pt>
                <c:pt idx="59">
                  <c:v>0.53</c:v>
                </c:pt>
                <c:pt idx="61">
                  <c:v>2.29</c:v>
                </c:pt>
                <c:pt idx="62">
                  <c:v>3.61</c:v>
                </c:pt>
                <c:pt idx="63">
                  <c:v>3.61</c:v>
                </c:pt>
                <c:pt idx="64">
                  <c:v>2.39</c:v>
                </c:pt>
                <c:pt idx="65">
                  <c:v>7.14</c:v>
                </c:pt>
                <c:pt idx="66">
                  <c:v>7.14</c:v>
                </c:pt>
                <c:pt idx="67">
                  <c:v>4.03</c:v>
                </c:pt>
                <c:pt idx="68">
                  <c:v>2.79</c:v>
                </c:pt>
                <c:pt idx="69">
                  <c:v>0.47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hillslope_morph!$J$3:$J$74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0.46074999999999589</c:v>
                </c:pt>
                <c:pt idx="2">
                  <c:v>0.41750000000000115</c:v>
                </c:pt>
                <c:pt idx="3">
                  <c:v>0.34750000000000225</c:v>
                </c:pt>
                <c:pt idx="4">
                  <c:v>0.25099999999999911</c:v>
                </c:pt>
                <c:pt idx="5">
                  <c:v>0.37299999999999611</c:v>
                </c:pt>
                <c:pt idx="6">
                  <c:v>0.46299999999999952</c:v>
                </c:pt>
                <c:pt idx="7">
                  <c:v>0.32599999999999907</c:v>
                </c:pt>
                <c:pt idx="8">
                  <c:v>7.175000000000295E-2</c:v>
                </c:pt>
                <c:pt idx="9">
                  <c:v>6.1500000000000908E-2</c:v>
                </c:pt>
                <c:pt idx="10">
                  <c:v>9.5249999999998641E-2</c:v>
                </c:pt>
                <c:pt idx="11">
                  <c:v>0.13149999999999978</c:v>
                </c:pt>
                <c:pt idx="12">
                  <c:v>0.12775000000000319</c:v>
                </c:pt>
                <c:pt idx="13">
                  <c:v>0.11350000000000478</c:v>
                </c:pt>
                <c:pt idx="14">
                  <c:v>0.10324999999999704</c:v>
                </c:pt>
                <c:pt idx="15">
                  <c:v>0.11849999999999454</c:v>
                </c:pt>
                <c:pt idx="16">
                  <c:v>0.17699999999999819</c:v>
                </c:pt>
                <c:pt idx="17">
                  <c:v>0.63174999999999959</c:v>
                </c:pt>
                <c:pt idx="18">
                  <c:v>0.70550000000000068</c:v>
                </c:pt>
                <c:pt idx="19">
                  <c:v>0.72950000000000159</c:v>
                </c:pt>
                <c:pt idx="20">
                  <c:v>0.81800000000000073</c:v>
                </c:pt>
                <c:pt idx="21">
                  <c:v>0.57324999999999593</c:v>
                </c:pt>
                <c:pt idx="22">
                  <c:v>0.28050000000000069</c:v>
                </c:pt>
                <c:pt idx="23">
                  <c:v>0.33175000000000521</c:v>
                </c:pt>
                <c:pt idx="24">
                  <c:v>0.38249999999999884</c:v>
                </c:pt>
                <c:pt idx="25">
                  <c:v>0.40424999999999611</c:v>
                </c:pt>
                <c:pt idx="26">
                  <c:v>0.38550000000000184</c:v>
                </c:pt>
                <c:pt idx="27">
                  <c:v>0.34550000000000408</c:v>
                </c:pt>
                <c:pt idx="28">
                  <c:v>0.34549999999999842</c:v>
                </c:pt>
                <c:pt idx="29">
                  <c:v>0.32749999999999774</c:v>
                </c:pt>
                <c:pt idx="30">
                  <c:v>0.24449999999999933</c:v>
                </c:pt>
                <c:pt idx="31">
                  <c:v>0.19200000000000159</c:v>
                </c:pt>
                <c:pt idx="32">
                  <c:v>0.52575000000000505</c:v>
                </c:pt>
                <c:pt idx="33">
                  <c:v>0.45950000000000274</c:v>
                </c:pt>
                <c:pt idx="34">
                  <c:v>0.39350000000000024</c:v>
                </c:pt>
                <c:pt idx="35">
                  <c:v>0.31474999999999798</c:v>
                </c:pt>
                <c:pt idx="36">
                  <c:v>0.24124999999999658</c:v>
                </c:pt>
                <c:pt idx="37">
                  <c:v>0.15674999999999956</c:v>
                </c:pt>
                <c:pt idx="38">
                  <c:v>7.2750000000002049E-2</c:v>
                </c:pt>
                <c:pt idx="39">
                  <c:v>0.44225000000000136</c:v>
                </c:pt>
                <c:pt idx="40">
                  <c:v>0.72624999999999884</c:v>
                </c:pt>
                <c:pt idx="41">
                  <c:v>0.81499999999999773</c:v>
                </c:pt>
                <c:pt idx="42">
                  <c:v>0.75949999999999707</c:v>
                </c:pt>
                <c:pt idx="43">
                  <c:v>0.50575000000000048</c:v>
                </c:pt>
                <c:pt idx="44">
                  <c:v>0.29675000000000296</c:v>
                </c:pt>
                <c:pt idx="45">
                  <c:v>0.12049999999999841</c:v>
                </c:pt>
                <c:pt idx="46">
                  <c:v>0.48575000000000157</c:v>
                </c:pt>
                <c:pt idx="47">
                  <c:v>0.90524999999999523</c:v>
                </c:pt>
                <c:pt idx="48">
                  <c:v>0.60775000000000434</c:v>
                </c:pt>
                <c:pt idx="49">
                  <c:v>0.61200000000000043</c:v>
                </c:pt>
                <c:pt idx="50">
                  <c:v>0.28624999999999545</c:v>
                </c:pt>
                <c:pt idx="51">
                  <c:v>0.51324999999999932</c:v>
                </c:pt>
                <c:pt idx="52">
                  <c:v>0.78450000000000275</c:v>
                </c:pt>
                <c:pt idx="53">
                  <c:v>0.51675000000000182</c:v>
                </c:pt>
                <c:pt idx="54">
                  <c:v>0.45525000000000093</c:v>
                </c:pt>
                <c:pt idx="55">
                  <c:v>0.42049999999999843</c:v>
                </c:pt>
                <c:pt idx="56">
                  <c:v>0.33999999999999775</c:v>
                </c:pt>
                <c:pt idx="57">
                  <c:v>0.21025000000000205</c:v>
                </c:pt>
                <c:pt idx="58">
                  <c:v>0.23149999999999976</c:v>
                </c:pt>
                <c:pt idx="59">
                  <c:v>0.16125000000000114</c:v>
                </c:pt>
                <c:pt idx="60">
                  <c:v>3.9249999999998411E-2</c:v>
                </c:pt>
                <c:pt idx="61">
                  <c:v>0.59025000000000316</c:v>
                </c:pt>
                <c:pt idx="62">
                  <c:v>0.72949999999999593</c:v>
                </c:pt>
                <c:pt idx="63">
                  <c:v>0.68699999999999473</c:v>
                </c:pt>
                <c:pt idx="64">
                  <c:v>0.59475000000000477</c:v>
                </c:pt>
                <c:pt idx="65">
                  <c:v>0.6637500000000045</c:v>
                </c:pt>
                <c:pt idx="66">
                  <c:v>0.66849999999999454</c:v>
                </c:pt>
                <c:pt idx="67">
                  <c:v>0.45899999999999752</c:v>
                </c:pt>
                <c:pt idx="68">
                  <c:v>0.2760000000000048</c:v>
                </c:pt>
                <c:pt idx="69">
                  <c:v>0.18899999999999864</c:v>
                </c:pt>
                <c:pt idx="70">
                  <c:v>0.22749999999999773</c:v>
                </c:pt>
                <c:pt idx="71">
                  <c:v>0.24925000000000069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D-4E40-B694-A2481D20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5199"/>
        <c:axId val="197773028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SD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hillslope_morph!$AD$3:$AD$74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0.32761039578830764</c:v>
                      </c:pt>
                      <c:pt idx="1">
                        <c:v>0.2739101781867288</c:v>
                      </c:pt>
                      <c:pt idx="2">
                        <c:v>0.40267853183401769</c:v>
                      </c:pt>
                      <c:pt idx="3">
                        <c:v>0.40278199231511458</c:v>
                      </c:pt>
                      <c:pt idx="4">
                        <c:v>1.0465180361560906</c:v>
                      </c:pt>
                      <c:pt idx="5">
                        <c:v>0.9885342685005919</c:v>
                      </c:pt>
                      <c:pt idx="6">
                        <c:v>1.2612414519036395</c:v>
                      </c:pt>
                      <c:pt idx="7">
                        <c:v>1.1616654710658603</c:v>
                      </c:pt>
                      <c:pt idx="8">
                        <c:v>0.28213471959331787</c:v>
                      </c:pt>
                      <c:pt idx="9">
                        <c:v>0.13650396819628846</c:v>
                      </c:pt>
                      <c:pt idx="10">
                        <c:v>0.13613718571108097</c:v>
                      </c:pt>
                      <c:pt idx="11">
                        <c:v>0.14142135623730917</c:v>
                      </c:pt>
                      <c:pt idx="22">
                        <c:v>0.2828427124746199</c:v>
                      </c:pt>
                      <c:pt idx="23">
                        <c:v>0.2828427124746199</c:v>
                      </c:pt>
                      <c:pt idx="24">
                        <c:v>0.44547727214752469</c:v>
                      </c:pt>
                      <c:pt idx="25">
                        <c:v>0.42149337677674908</c:v>
                      </c:pt>
                      <c:pt idx="26">
                        <c:v>0.23588132609428836</c:v>
                      </c:pt>
                      <c:pt idx="27">
                        <c:v>0.18175074506954153</c:v>
                      </c:pt>
                      <c:pt idx="28">
                        <c:v>0.35000000000000009</c:v>
                      </c:pt>
                      <c:pt idx="29">
                        <c:v>0.49497474683058351</c:v>
                      </c:pt>
                      <c:pt idx="30">
                        <c:v>2.48</c:v>
                      </c:pt>
                      <c:pt idx="31">
                        <c:v>0.14977761292440786</c:v>
                      </c:pt>
                      <c:pt idx="32">
                        <c:v>2.2709682222934484</c:v>
                      </c:pt>
                      <c:pt idx="33">
                        <c:v>0.39771849340959731</c:v>
                      </c:pt>
                      <c:pt idx="34">
                        <c:v>0.36214637924463622</c:v>
                      </c:pt>
                      <c:pt idx="35">
                        <c:v>0.5939696961966997</c:v>
                      </c:pt>
                      <c:pt idx="39">
                        <c:v>2.821356056934325</c:v>
                      </c:pt>
                      <c:pt idx="40">
                        <c:v>0.57396283271073723</c:v>
                      </c:pt>
                      <c:pt idx="41">
                        <c:v>1.2747548783981966</c:v>
                      </c:pt>
                      <c:pt idx="42">
                        <c:v>1.1860635171299507</c:v>
                      </c:pt>
                      <c:pt idx="43">
                        <c:v>1.2986499400017957</c:v>
                      </c:pt>
                      <c:pt idx="44">
                        <c:v>0.36062445840513957</c:v>
                      </c:pt>
                      <c:pt idx="47">
                        <c:v>6.0508374076100688</c:v>
                      </c:pt>
                      <c:pt idx="48">
                        <c:v>1.4232474603291372</c:v>
                      </c:pt>
                      <c:pt idx="49">
                        <c:v>0.58874867303459666</c:v>
                      </c:pt>
                      <c:pt idx="50">
                        <c:v>0.95894038744161136</c:v>
                      </c:pt>
                      <c:pt idx="51">
                        <c:v>0.95671312314611878</c:v>
                      </c:pt>
                      <c:pt idx="52">
                        <c:v>0.36087855759705845</c:v>
                      </c:pt>
                      <c:pt idx="53">
                        <c:v>0.53740115370177544</c:v>
                      </c:pt>
                      <c:pt idx="54">
                        <c:v>0.19091883092036785</c:v>
                      </c:pt>
                      <c:pt idx="55">
                        <c:v>0.52573757712379665</c:v>
                      </c:pt>
                      <c:pt idx="56">
                        <c:v>0.45360592294780844</c:v>
                      </c:pt>
                      <c:pt idx="61">
                        <c:v>0.65688025291271024</c:v>
                      </c:pt>
                      <c:pt idx="62">
                        <c:v>0.96802376003897783</c:v>
                      </c:pt>
                      <c:pt idx="63">
                        <c:v>1.0968257230146761</c:v>
                      </c:pt>
                      <c:pt idx="64">
                        <c:v>0.68463406979481345</c:v>
                      </c:pt>
                      <c:pt idx="65">
                        <c:v>2.2882807020618277</c:v>
                      </c:pt>
                      <c:pt idx="66">
                        <c:v>2.1010037283800007</c:v>
                      </c:pt>
                      <c:pt idx="67">
                        <c:v>0.72394422305536676</c:v>
                      </c:pt>
                      <c:pt idx="68">
                        <c:v>0.85921475778759748</c:v>
                      </c:pt>
                      <c:pt idx="69">
                        <c:v>0</c:v>
                      </c:pt>
                      <c:pt idx="70">
                        <c:v>2.1213203435596444E-2</c:v>
                      </c:pt>
                      <c:pt idx="71">
                        <c:v>2.1213203435596444E-2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hillslope_morph!$J$3:$J$74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0.27025000000000432</c:v>
                      </c:pt>
                      <c:pt idx="1">
                        <c:v>0.46074999999999589</c:v>
                      </c:pt>
                      <c:pt idx="2">
                        <c:v>0.41750000000000115</c:v>
                      </c:pt>
                      <c:pt idx="3">
                        <c:v>0.34750000000000225</c:v>
                      </c:pt>
                      <c:pt idx="4">
                        <c:v>0.25099999999999911</c:v>
                      </c:pt>
                      <c:pt idx="5">
                        <c:v>0.37299999999999611</c:v>
                      </c:pt>
                      <c:pt idx="6">
                        <c:v>0.46299999999999952</c:v>
                      </c:pt>
                      <c:pt idx="7">
                        <c:v>0.32599999999999907</c:v>
                      </c:pt>
                      <c:pt idx="8">
                        <c:v>7.175000000000295E-2</c:v>
                      </c:pt>
                      <c:pt idx="9">
                        <c:v>6.1500000000000908E-2</c:v>
                      </c:pt>
                      <c:pt idx="10">
                        <c:v>9.5249999999998641E-2</c:v>
                      </c:pt>
                      <c:pt idx="11">
                        <c:v>0.13149999999999978</c:v>
                      </c:pt>
                      <c:pt idx="12">
                        <c:v>0.12775000000000319</c:v>
                      </c:pt>
                      <c:pt idx="13">
                        <c:v>0.11350000000000478</c:v>
                      </c:pt>
                      <c:pt idx="14">
                        <c:v>0.10324999999999704</c:v>
                      </c:pt>
                      <c:pt idx="15">
                        <c:v>0.11849999999999454</c:v>
                      </c:pt>
                      <c:pt idx="16">
                        <c:v>0.17699999999999819</c:v>
                      </c:pt>
                      <c:pt idx="17">
                        <c:v>0.63174999999999959</c:v>
                      </c:pt>
                      <c:pt idx="18">
                        <c:v>0.70550000000000068</c:v>
                      </c:pt>
                      <c:pt idx="19">
                        <c:v>0.72950000000000159</c:v>
                      </c:pt>
                      <c:pt idx="20">
                        <c:v>0.81800000000000073</c:v>
                      </c:pt>
                      <c:pt idx="21">
                        <c:v>0.57324999999999593</c:v>
                      </c:pt>
                      <c:pt idx="22">
                        <c:v>0.28050000000000069</c:v>
                      </c:pt>
                      <c:pt idx="23">
                        <c:v>0.33175000000000521</c:v>
                      </c:pt>
                      <c:pt idx="24">
                        <c:v>0.38249999999999884</c:v>
                      </c:pt>
                      <c:pt idx="25">
                        <c:v>0.40424999999999611</c:v>
                      </c:pt>
                      <c:pt idx="26">
                        <c:v>0.38550000000000184</c:v>
                      </c:pt>
                      <c:pt idx="27">
                        <c:v>0.34550000000000408</c:v>
                      </c:pt>
                      <c:pt idx="28">
                        <c:v>0.34549999999999842</c:v>
                      </c:pt>
                      <c:pt idx="29">
                        <c:v>0.32749999999999774</c:v>
                      </c:pt>
                      <c:pt idx="30">
                        <c:v>0.24449999999999933</c:v>
                      </c:pt>
                      <c:pt idx="31">
                        <c:v>0.19200000000000159</c:v>
                      </c:pt>
                      <c:pt idx="32">
                        <c:v>0.52575000000000505</c:v>
                      </c:pt>
                      <c:pt idx="33">
                        <c:v>0.45950000000000274</c:v>
                      </c:pt>
                      <c:pt idx="34">
                        <c:v>0.39350000000000024</c:v>
                      </c:pt>
                      <c:pt idx="35">
                        <c:v>0.31474999999999798</c:v>
                      </c:pt>
                      <c:pt idx="36">
                        <c:v>0.24124999999999658</c:v>
                      </c:pt>
                      <c:pt idx="37">
                        <c:v>0.15674999999999956</c:v>
                      </c:pt>
                      <c:pt idx="38">
                        <c:v>7.2750000000002049E-2</c:v>
                      </c:pt>
                      <c:pt idx="39">
                        <c:v>0.44225000000000136</c:v>
                      </c:pt>
                      <c:pt idx="40">
                        <c:v>0.72624999999999884</c:v>
                      </c:pt>
                      <c:pt idx="41">
                        <c:v>0.81499999999999773</c:v>
                      </c:pt>
                      <c:pt idx="42">
                        <c:v>0.75949999999999707</c:v>
                      </c:pt>
                      <c:pt idx="43">
                        <c:v>0.50575000000000048</c:v>
                      </c:pt>
                      <c:pt idx="44">
                        <c:v>0.29675000000000296</c:v>
                      </c:pt>
                      <c:pt idx="45">
                        <c:v>0.12049999999999841</c:v>
                      </c:pt>
                      <c:pt idx="46">
                        <c:v>0.48575000000000157</c:v>
                      </c:pt>
                      <c:pt idx="47">
                        <c:v>0.90524999999999523</c:v>
                      </c:pt>
                      <c:pt idx="48">
                        <c:v>0.60775000000000434</c:v>
                      </c:pt>
                      <c:pt idx="49">
                        <c:v>0.61200000000000043</c:v>
                      </c:pt>
                      <c:pt idx="50">
                        <c:v>0.28624999999999545</c:v>
                      </c:pt>
                      <c:pt idx="51">
                        <c:v>0.51324999999999932</c:v>
                      </c:pt>
                      <c:pt idx="52">
                        <c:v>0.78450000000000275</c:v>
                      </c:pt>
                      <c:pt idx="53">
                        <c:v>0.51675000000000182</c:v>
                      </c:pt>
                      <c:pt idx="54">
                        <c:v>0.45525000000000093</c:v>
                      </c:pt>
                      <c:pt idx="55">
                        <c:v>0.42049999999999843</c:v>
                      </c:pt>
                      <c:pt idx="56">
                        <c:v>0.33999999999999775</c:v>
                      </c:pt>
                      <c:pt idx="57">
                        <c:v>0.21025000000000205</c:v>
                      </c:pt>
                      <c:pt idx="58">
                        <c:v>0.23149999999999976</c:v>
                      </c:pt>
                      <c:pt idx="59">
                        <c:v>0.16125000000000114</c:v>
                      </c:pt>
                      <c:pt idx="60">
                        <c:v>3.9249999999998411E-2</c:v>
                      </c:pt>
                      <c:pt idx="61">
                        <c:v>0.59025000000000316</c:v>
                      </c:pt>
                      <c:pt idx="62">
                        <c:v>0.72949999999999593</c:v>
                      </c:pt>
                      <c:pt idx="63">
                        <c:v>0.68699999999999473</c:v>
                      </c:pt>
                      <c:pt idx="64">
                        <c:v>0.59475000000000477</c:v>
                      </c:pt>
                      <c:pt idx="65">
                        <c:v>0.6637500000000045</c:v>
                      </c:pt>
                      <c:pt idx="66">
                        <c:v>0.66849999999999454</c:v>
                      </c:pt>
                      <c:pt idx="67">
                        <c:v>0.45899999999999752</c:v>
                      </c:pt>
                      <c:pt idx="68">
                        <c:v>0.2760000000000048</c:v>
                      </c:pt>
                      <c:pt idx="69">
                        <c:v>0.18899999999999864</c:v>
                      </c:pt>
                      <c:pt idx="70">
                        <c:v>0.22749999999999773</c:v>
                      </c:pt>
                      <c:pt idx="71">
                        <c:v>0.24925000000000069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7CD-4E40-B694-A2481D20A944}"/>
                  </c:ext>
                </c:extLst>
              </c15:ser>
            </c15:filteredScatterSeries>
          </c:ext>
        </c:extLst>
      </c:scatterChart>
      <c:valAx>
        <c:axId val="16028651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287"/>
        <c:crosses val="autoZero"/>
        <c:crossBetween val="midCat"/>
      </c:valAx>
      <c:valAx>
        <c:axId val="197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10m window,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hillslope_morph!$T$3:$T$74</c:f>
              <c:numCache>
                <c:formatCode>General</c:formatCode>
                <c:ptCount val="72"/>
                <c:pt idx="0">
                  <c:v>0.98666666666666669</c:v>
                </c:pt>
                <c:pt idx="1">
                  <c:v>0.77599999999999991</c:v>
                </c:pt>
                <c:pt idx="2">
                  <c:v>1.3533333333333335</c:v>
                </c:pt>
                <c:pt idx="3">
                  <c:v>1.88</c:v>
                </c:pt>
                <c:pt idx="4">
                  <c:v>0.49</c:v>
                </c:pt>
                <c:pt idx="5">
                  <c:v>2.19</c:v>
                </c:pt>
                <c:pt idx="6">
                  <c:v>1.7949999999999999</c:v>
                </c:pt>
                <c:pt idx="7">
                  <c:v>2.3199999999999998</c:v>
                </c:pt>
                <c:pt idx="8">
                  <c:v>0.39</c:v>
                </c:pt>
                <c:pt idx="9">
                  <c:v>0.61</c:v>
                </c:pt>
                <c:pt idx="10">
                  <c:v>0.46666666666666662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17">
                  <c:v>6.36</c:v>
                </c:pt>
                <c:pt idx="20">
                  <c:v>21.1</c:v>
                </c:pt>
                <c:pt idx="22">
                  <c:v>1.37</c:v>
                </c:pt>
                <c:pt idx="23">
                  <c:v>0.97</c:v>
                </c:pt>
                <c:pt idx="24">
                  <c:v>1.65</c:v>
                </c:pt>
                <c:pt idx="25">
                  <c:v>0.95500000000000007</c:v>
                </c:pt>
                <c:pt idx="26">
                  <c:v>0.7</c:v>
                </c:pt>
                <c:pt idx="27">
                  <c:v>1.05</c:v>
                </c:pt>
                <c:pt idx="28">
                  <c:v>0.875</c:v>
                </c:pt>
                <c:pt idx="29">
                  <c:v>0.35</c:v>
                </c:pt>
                <c:pt idx="30">
                  <c:v>1.2</c:v>
                </c:pt>
                <c:pt idx="31">
                  <c:v>1.135</c:v>
                </c:pt>
                <c:pt idx="32">
                  <c:v>1.0900000000000001</c:v>
                </c:pt>
                <c:pt idx="33">
                  <c:v>39.476666666666667</c:v>
                </c:pt>
                <c:pt idx="34">
                  <c:v>0.80499999999999994</c:v>
                </c:pt>
                <c:pt idx="35">
                  <c:v>0.28999999999999998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1.5049999999999999</c:v>
                </c:pt>
                <c:pt idx="41">
                  <c:v>2.48</c:v>
                </c:pt>
                <c:pt idx="42">
                  <c:v>3.03</c:v>
                </c:pt>
                <c:pt idx="43">
                  <c:v>0.69</c:v>
                </c:pt>
                <c:pt idx="44">
                  <c:v>0.59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5.3</c:v>
                </c:pt>
                <c:pt idx="48">
                  <c:v>3.9750000000000001</c:v>
                </c:pt>
                <c:pt idx="49">
                  <c:v>2.4750000000000001</c:v>
                </c:pt>
                <c:pt idx="50">
                  <c:v>2.02</c:v>
                </c:pt>
                <c:pt idx="51">
                  <c:v>0.54</c:v>
                </c:pt>
                <c:pt idx="52">
                  <c:v>1.31</c:v>
                </c:pt>
                <c:pt idx="53">
                  <c:v>1.7000000000000002</c:v>
                </c:pt>
                <c:pt idx="54">
                  <c:v>2.35</c:v>
                </c:pt>
                <c:pt idx="55">
                  <c:v>1.3599999999999999</c:v>
                </c:pt>
                <c:pt idx="56">
                  <c:v>1.0549999999999999</c:v>
                </c:pt>
                <c:pt idx="59">
                  <c:v>0.53</c:v>
                </c:pt>
                <c:pt idx="61">
                  <c:v>1.88</c:v>
                </c:pt>
                <c:pt idx="62">
                  <c:v>2.1366666666666667</c:v>
                </c:pt>
                <c:pt idx="63">
                  <c:v>1.45</c:v>
                </c:pt>
                <c:pt idx="64">
                  <c:v>1.04</c:v>
                </c:pt>
                <c:pt idx="65">
                  <c:v>1.385</c:v>
                </c:pt>
                <c:pt idx="66">
                  <c:v>4.0866666666666669</c:v>
                </c:pt>
                <c:pt idx="67">
                  <c:v>2.7124999999999999</c:v>
                </c:pt>
                <c:pt idx="68">
                  <c:v>2.06</c:v>
                </c:pt>
                <c:pt idx="69">
                  <c:v>0.47</c:v>
                </c:pt>
                <c:pt idx="70">
                  <c:v>0.51</c:v>
                </c:pt>
                <c:pt idx="71">
                  <c:v>0.48</c:v>
                </c:pt>
              </c:numCache>
            </c:numRef>
          </c:xVal>
          <c:yVal>
            <c:numRef>
              <c:f>hillslope_morph!$I$3:$I$74</c:f>
              <c:numCache>
                <c:formatCode>General</c:formatCode>
                <c:ptCount val="72"/>
                <c:pt idx="0">
                  <c:v>0.4769999999999982</c:v>
                </c:pt>
                <c:pt idx="1">
                  <c:v>0.4600000000000023</c:v>
                </c:pt>
                <c:pt idx="2">
                  <c:v>0.43700000000000044</c:v>
                </c:pt>
                <c:pt idx="3">
                  <c:v>0.34750000000000225</c:v>
                </c:pt>
                <c:pt idx="4">
                  <c:v>0.29449999999999366</c:v>
                </c:pt>
                <c:pt idx="5">
                  <c:v>0.5004999999999995</c:v>
                </c:pt>
                <c:pt idx="6">
                  <c:v>0.47549999999999953</c:v>
                </c:pt>
                <c:pt idx="7">
                  <c:v>0.35449999999999593</c:v>
                </c:pt>
                <c:pt idx="8">
                  <c:v>5.6000000000005913E-2</c:v>
                </c:pt>
                <c:pt idx="9">
                  <c:v>4.7499999999990904E-2</c:v>
                </c:pt>
                <c:pt idx="10">
                  <c:v>6.5999999999996811E-2</c:v>
                </c:pt>
                <c:pt idx="11">
                  <c:v>0.10650000000000545</c:v>
                </c:pt>
                <c:pt idx="12">
                  <c:v>9.3999999999994088E-2</c:v>
                </c:pt>
                <c:pt idx="13">
                  <c:v>0.10650000000000545</c:v>
                </c:pt>
                <c:pt idx="14">
                  <c:v>0.15749999999999317</c:v>
                </c:pt>
                <c:pt idx="15">
                  <c:v>0.15450000000000727</c:v>
                </c:pt>
                <c:pt idx="16">
                  <c:v>3.0999999999994542E-2</c:v>
                </c:pt>
                <c:pt idx="17">
                  <c:v>0.74200000000000732</c:v>
                </c:pt>
                <c:pt idx="18">
                  <c:v>0.70149999999999868</c:v>
                </c:pt>
                <c:pt idx="19">
                  <c:v>0.68900000000001005</c:v>
                </c:pt>
                <c:pt idx="20">
                  <c:v>0.94149999999999634</c:v>
                </c:pt>
                <c:pt idx="21">
                  <c:v>0.25600000000000589</c:v>
                </c:pt>
                <c:pt idx="22">
                  <c:v>0.27399999999998953</c:v>
                </c:pt>
                <c:pt idx="23">
                  <c:v>0.31049999999999045</c:v>
                </c:pt>
                <c:pt idx="24">
                  <c:v>0.39250000000000684</c:v>
                </c:pt>
                <c:pt idx="25">
                  <c:v>0.38199999999999362</c:v>
                </c:pt>
                <c:pt idx="26">
                  <c:v>0.34700000000000275</c:v>
                </c:pt>
                <c:pt idx="27">
                  <c:v>0.35499999999999543</c:v>
                </c:pt>
                <c:pt idx="28">
                  <c:v>0.32349999999999002</c:v>
                </c:pt>
                <c:pt idx="29">
                  <c:v>0.30149999999999866</c:v>
                </c:pt>
                <c:pt idx="30">
                  <c:v>0.22699999999999818</c:v>
                </c:pt>
                <c:pt idx="31">
                  <c:v>0.23449999999999135</c:v>
                </c:pt>
                <c:pt idx="32">
                  <c:v>0.54700000000000271</c:v>
                </c:pt>
                <c:pt idx="33">
                  <c:v>0.48749999999999999</c:v>
                </c:pt>
                <c:pt idx="34">
                  <c:v>0.45850000000000363</c:v>
                </c:pt>
                <c:pt idx="35">
                  <c:v>0.22399999999998954</c:v>
                </c:pt>
                <c:pt idx="36">
                  <c:v>0.27249999999999092</c:v>
                </c:pt>
                <c:pt idx="37">
                  <c:v>0.13599999999998999</c:v>
                </c:pt>
                <c:pt idx="38">
                  <c:v>8.4500000000002726E-2</c:v>
                </c:pt>
                <c:pt idx="39">
                  <c:v>0.70149999999999868</c:v>
                </c:pt>
                <c:pt idx="40">
                  <c:v>0.66249999999999998</c:v>
                </c:pt>
                <c:pt idx="41">
                  <c:v>0.89550000000000407</c:v>
                </c:pt>
                <c:pt idx="42">
                  <c:v>0.85149999999999859</c:v>
                </c:pt>
                <c:pt idx="43">
                  <c:v>0.40700000000000502</c:v>
                </c:pt>
                <c:pt idx="44">
                  <c:v>0.30349999999999683</c:v>
                </c:pt>
                <c:pt idx="45">
                  <c:v>0.11000000000000228</c:v>
                </c:pt>
                <c:pt idx="46">
                  <c:v>0.69000000000000905</c:v>
                </c:pt>
                <c:pt idx="47">
                  <c:v>0.57200000000000273</c:v>
                </c:pt>
                <c:pt idx="48">
                  <c:v>0.6</c:v>
                </c:pt>
                <c:pt idx="49">
                  <c:v>0.57999999999999541</c:v>
                </c:pt>
                <c:pt idx="50">
                  <c:v>0.60950000000000271</c:v>
                </c:pt>
                <c:pt idx="51">
                  <c:v>0.52450000000000041</c:v>
                </c:pt>
                <c:pt idx="52">
                  <c:v>0.48749999999999999</c:v>
                </c:pt>
                <c:pt idx="53">
                  <c:v>0.50249999999999773</c:v>
                </c:pt>
                <c:pt idx="54">
                  <c:v>0.43249999999999317</c:v>
                </c:pt>
                <c:pt idx="55">
                  <c:v>0.47000000000000453</c:v>
                </c:pt>
                <c:pt idx="56">
                  <c:v>0.35499999999999543</c:v>
                </c:pt>
                <c:pt idx="57">
                  <c:v>0.15750000000000455</c:v>
                </c:pt>
                <c:pt idx="58">
                  <c:v>0.23899999999999863</c:v>
                </c:pt>
                <c:pt idx="59">
                  <c:v>0.16100000000000136</c:v>
                </c:pt>
                <c:pt idx="60">
                  <c:v>7.1000000000003644E-2</c:v>
                </c:pt>
                <c:pt idx="61">
                  <c:v>0.66299999999999959</c:v>
                </c:pt>
                <c:pt idx="62">
                  <c:v>0.71850000000000591</c:v>
                </c:pt>
                <c:pt idx="63">
                  <c:v>0.66649999999999632</c:v>
                </c:pt>
                <c:pt idx="64">
                  <c:v>0.61050000000000182</c:v>
                </c:pt>
                <c:pt idx="65">
                  <c:v>0.56599999999999684</c:v>
                </c:pt>
                <c:pt idx="66">
                  <c:v>0.76000000000000223</c:v>
                </c:pt>
                <c:pt idx="67">
                  <c:v>0.53550000000000186</c:v>
                </c:pt>
                <c:pt idx="68">
                  <c:v>0.1875</c:v>
                </c:pt>
                <c:pt idx="69">
                  <c:v>0.20400000000000773</c:v>
                </c:pt>
                <c:pt idx="70">
                  <c:v>0.20149999999999862</c:v>
                </c:pt>
                <c:pt idx="71">
                  <c:v>0.22050000000000408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C-4F03-AA2D-5550C4B6E018}"/>
            </c:ext>
          </c:extLst>
        </c:ser>
        <c:ser>
          <c:idx val="1"/>
          <c:order val="1"/>
          <c:tx>
            <c:v>Total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4971177342885192E-2"/>
                  <c:y val="8.0927096284017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hillslope_morph!$Y$3:$Y$74</c:f>
              <c:numCache>
                <c:formatCode>General</c:formatCode>
                <c:ptCount val="72"/>
                <c:pt idx="0">
                  <c:v>2.96</c:v>
                </c:pt>
                <c:pt idx="1">
                  <c:v>3.8799999999999994</c:v>
                </c:pt>
                <c:pt idx="2">
                  <c:v>4.0600000000000005</c:v>
                </c:pt>
                <c:pt idx="3">
                  <c:v>3.76</c:v>
                </c:pt>
                <c:pt idx="4">
                  <c:v>0.49</c:v>
                </c:pt>
                <c:pt idx="5">
                  <c:v>4.38</c:v>
                </c:pt>
                <c:pt idx="6">
                  <c:v>7.18</c:v>
                </c:pt>
                <c:pt idx="7">
                  <c:v>4.6399999999999997</c:v>
                </c:pt>
                <c:pt idx="8">
                  <c:v>0.39</c:v>
                </c:pt>
                <c:pt idx="9">
                  <c:v>0.61</c:v>
                </c:pt>
                <c:pt idx="10">
                  <c:v>1.4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17">
                  <c:v>6.36</c:v>
                </c:pt>
                <c:pt idx="20">
                  <c:v>21.1</c:v>
                </c:pt>
                <c:pt idx="22">
                  <c:v>1.37</c:v>
                </c:pt>
                <c:pt idx="23">
                  <c:v>0.97</c:v>
                </c:pt>
                <c:pt idx="24">
                  <c:v>1.65</c:v>
                </c:pt>
                <c:pt idx="25">
                  <c:v>1.9100000000000001</c:v>
                </c:pt>
                <c:pt idx="26">
                  <c:v>2.8</c:v>
                </c:pt>
                <c:pt idx="27">
                  <c:v>1.05</c:v>
                </c:pt>
                <c:pt idx="28">
                  <c:v>1.75</c:v>
                </c:pt>
                <c:pt idx="29">
                  <c:v>0.35</c:v>
                </c:pt>
                <c:pt idx="30">
                  <c:v>1.2</c:v>
                </c:pt>
                <c:pt idx="31">
                  <c:v>2.27</c:v>
                </c:pt>
                <c:pt idx="32">
                  <c:v>4.3600000000000003</c:v>
                </c:pt>
                <c:pt idx="33">
                  <c:v>3.13</c:v>
                </c:pt>
                <c:pt idx="34">
                  <c:v>1.6099999999999999</c:v>
                </c:pt>
                <c:pt idx="35">
                  <c:v>0.28999999999999998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3.01</c:v>
                </c:pt>
                <c:pt idx="41">
                  <c:v>4.96</c:v>
                </c:pt>
                <c:pt idx="42">
                  <c:v>9.09</c:v>
                </c:pt>
                <c:pt idx="43">
                  <c:v>0.69</c:v>
                </c:pt>
                <c:pt idx="44">
                  <c:v>0.59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5.3</c:v>
                </c:pt>
                <c:pt idx="48">
                  <c:v>7.95</c:v>
                </c:pt>
                <c:pt idx="49">
                  <c:v>4.95</c:v>
                </c:pt>
                <c:pt idx="50">
                  <c:v>4.04</c:v>
                </c:pt>
                <c:pt idx="51">
                  <c:v>1.08</c:v>
                </c:pt>
                <c:pt idx="52">
                  <c:v>1.31</c:v>
                </c:pt>
                <c:pt idx="53">
                  <c:v>3.4000000000000004</c:v>
                </c:pt>
                <c:pt idx="54">
                  <c:v>2.35</c:v>
                </c:pt>
                <c:pt idx="55">
                  <c:v>2.7199999999999998</c:v>
                </c:pt>
                <c:pt idx="56">
                  <c:v>2.11</c:v>
                </c:pt>
                <c:pt idx="59">
                  <c:v>0.53</c:v>
                </c:pt>
                <c:pt idx="61">
                  <c:v>3.76</c:v>
                </c:pt>
                <c:pt idx="62">
                  <c:v>6.41</c:v>
                </c:pt>
                <c:pt idx="63">
                  <c:v>4.3499999999999996</c:v>
                </c:pt>
                <c:pt idx="64">
                  <c:v>3.12</c:v>
                </c:pt>
                <c:pt idx="65">
                  <c:v>5.54</c:v>
                </c:pt>
                <c:pt idx="66">
                  <c:v>12.260000000000002</c:v>
                </c:pt>
                <c:pt idx="67">
                  <c:v>10.85</c:v>
                </c:pt>
                <c:pt idx="68">
                  <c:v>2.06</c:v>
                </c:pt>
                <c:pt idx="69">
                  <c:v>0.47</c:v>
                </c:pt>
                <c:pt idx="70">
                  <c:v>0.51</c:v>
                </c:pt>
                <c:pt idx="71">
                  <c:v>0.48</c:v>
                </c:pt>
              </c:numCache>
            </c:numRef>
          </c:xVal>
          <c:yVal>
            <c:numRef>
              <c:f>hillslope_morph!$I$3:$I$74</c:f>
              <c:numCache>
                <c:formatCode>General</c:formatCode>
                <c:ptCount val="72"/>
                <c:pt idx="0">
                  <c:v>0.4769999999999982</c:v>
                </c:pt>
                <c:pt idx="1">
                  <c:v>0.4600000000000023</c:v>
                </c:pt>
                <c:pt idx="2">
                  <c:v>0.43700000000000044</c:v>
                </c:pt>
                <c:pt idx="3">
                  <c:v>0.34750000000000225</c:v>
                </c:pt>
                <c:pt idx="4">
                  <c:v>0.29449999999999366</c:v>
                </c:pt>
                <c:pt idx="5">
                  <c:v>0.5004999999999995</c:v>
                </c:pt>
                <c:pt idx="6">
                  <c:v>0.47549999999999953</c:v>
                </c:pt>
                <c:pt idx="7">
                  <c:v>0.35449999999999593</c:v>
                </c:pt>
                <c:pt idx="8">
                  <c:v>5.6000000000005913E-2</c:v>
                </c:pt>
                <c:pt idx="9">
                  <c:v>4.7499999999990904E-2</c:v>
                </c:pt>
                <c:pt idx="10">
                  <c:v>6.5999999999996811E-2</c:v>
                </c:pt>
                <c:pt idx="11">
                  <c:v>0.10650000000000545</c:v>
                </c:pt>
                <c:pt idx="12">
                  <c:v>9.3999999999994088E-2</c:v>
                </c:pt>
                <c:pt idx="13">
                  <c:v>0.10650000000000545</c:v>
                </c:pt>
                <c:pt idx="14">
                  <c:v>0.15749999999999317</c:v>
                </c:pt>
                <c:pt idx="15">
                  <c:v>0.15450000000000727</c:v>
                </c:pt>
                <c:pt idx="16">
                  <c:v>3.0999999999994542E-2</c:v>
                </c:pt>
                <c:pt idx="17">
                  <c:v>0.74200000000000732</c:v>
                </c:pt>
                <c:pt idx="18">
                  <c:v>0.70149999999999868</c:v>
                </c:pt>
                <c:pt idx="19">
                  <c:v>0.68900000000001005</c:v>
                </c:pt>
                <c:pt idx="20">
                  <c:v>0.94149999999999634</c:v>
                </c:pt>
                <c:pt idx="21">
                  <c:v>0.25600000000000589</c:v>
                </c:pt>
                <c:pt idx="22">
                  <c:v>0.27399999999998953</c:v>
                </c:pt>
                <c:pt idx="23">
                  <c:v>0.31049999999999045</c:v>
                </c:pt>
                <c:pt idx="24">
                  <c:v>0.39250000000000684</c:v>
                </c:pt>
                <c:pt idx="25">
                  <c:v>0.38199999999999362</c:v>
                </c:pt>
                <c:pt idx="26">
                  <c:v>0.34700000000000275</c:v>
                </c:pt>
                <c:pt idx="27">
                  <c:v>0.35499999999999543</c:v>
                </c:pt>
                <c:pt idx="28">
                  <c:v>0.32349999999999002</c:v>
                </c:pt>
                <c:pt idx="29">
                  <c:v>0.30149999999999866</c:v>
                </c:pt>
                <c:pt idx="30">
                  <c:v>0.22699999999999818</c:v>
                </c:pt>
                <c:pt idx="31">
                  <c:v>0.23449999999999135</c:v>
                </c:pt>
                <c:pt idx="32">
                  <c:v>0.54700000000000271</c:v>
                </c:pt>
                <c:pt idx="33">
                  <c:v>0.48749999999999999</c:v>
                </c:pt>
                <c:pt idx="34">
                  <c:v>0.45850000000000363</c:v>
                </c:pt>
                <c:pt idx="35">
                  <c:v>0.22399999999998954</c:v>
                </c:pt>
                <c:pt idx="36">
                  <c:v>0.27249999999999092</c:v>
                </c:pt>
                <c:pt idx="37">
                  <c:v>0.13599999999998999</c:v>
                </c:pt>
                <c:pt idx="38">
                  <c:v>8.4500000000002726E-2</c:v>
                </c:pt>
                <c:pt idx="39">
                  <c:v>0.70149999999999868</c:v>
                </c:pt>
                <c:pt idx="40">
                  <c:v>0.66249999999999998</c:v>
                </c:pt>
                <c:pt idx="41">
                  <c:v>0.89550000000000407</c:v>
                </c:pt>
                <c:pt idx="42">
                  <c:v>0.85149999999999859</c:v>
                </c:pt>
                <c:pt idx="43">
                  <c:v>0.40700000000000502</c:v>
                </c:pt>
                <c:pt idx="44">
                  <c:v>0.30349999999999683</c:v>
                </c:pt>
                <c:pt idx="45">
                  <c:v>0.11000000000000228</c:v>
                </c:pt>
                <c:pt idx="46">
                  <c:v>0.69000000000000905</c:v>
                </c:pt>
                <c:pt idx="47">
                  <c:v>0.57200000000000273</c:v>
                </c:pt>
                <c:pt idx="48">
                  <c:v>0.6</c:v>
                </c:pt>
                <c:pt idx="49">
                  <c:v>0.57999999999999541</c:v>
                </c:pt>
                <c:pt idx="50">
                  <c:v>0.60950000000000271</c:v>
                </c:pt>
                <c:pt idx="51">
                  <c:v>0.52450000000000041</c:v>
                </c:pt>
                <c:pt idx="52">
                  <c:v>0.48749999999999999</c:v>
                </c:pt>
                <c:pt idx="53">
                  <c:v>0.50249999999999773</c:v>
                </c:pt>
                <c:pt idx="54">
                  <c:v>0.43249999999999317</c:v>
                </c:pt>
                <c:pt idx="55">
                  <c:v>0.47000000000000453</c:v>
                </c:pt>
                <c:pt idx="56">
                  <c:v>0.35499999999999543</c:v>
                </c:pt>
                <c:pt idx="57">
                  <c:v>0.15750000000000455</c:v>
                </c:pt>
                <c:pt idx="58">
                  <c:v>0.23899999999999863</c:v>
                </c:pt>
                <c:pt idx="59">
                  <c:v>0.16100000000000136</c:v>
                </c:pt>
                <c:pt idx="60">
                  <c:v>7.1000000000003644E-2</c:v>
                </c:pt>
                <c:pt idx="61">
                  <c:v>0.66299999999999959</c:v>
                </c:pt>
                <c:pt idx="62">
                  <c:v>0.71850000000000591</c:v>
                </c:pt>
                <c:pt idx="63">
                  <c:v>0.66649999999999632</c:v>
                </c:pt>
                <c:pt idx="64">
                  <c:v>0.61050000000000182</c:v>
                </c:pt>
                <c:pt idx="65">
                  <c:v>0.56599999999999684</c:v>
                </c:pt>
                <c:pt idx="66">
                  <c:v>0.76000000000000223</c:v>
                </c:pt>
                <c:pt idx="67">
                  <c:v>0.53550000000000186</c:v>
                </c:pt>
                <c:pt idx="68">
                  <c:v>0.1875</c:v>
                </c:pt>
                <c:pt idx="69">
                  <c:v>0.20400000000000773</c:v>
                </c:pt>
                <c:pt idx="70">
                  <c:v>0.20149999999999862</c:v>
                </c:pt>
                <c:pt idx="71">
                  <c:v>0.22050000000000408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C-4F03-AA2D-5550C4B6E018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63079847114601"/>
                  <c:y val="3.884428097803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hillslope_morph!$V$3:$V$74</c:f>
              <c:numCache>
                <c:formatCode>General</c:formatCode>
                <c:ptCount val="72"/>
                <c:pt idx="0">
                  <c:v>1.28</c:v>
                </c:pt>
                <c:pt idx="1">
                  <c:v>1.02</c:v>
                </c:pt>
                <c:pt idx="2">
                  <c:v>1.79</c:v>
                </c:pt>
                <c:pt idx="3">
                  <c:v>1.97</c:v>
                </c:pt>
                <c:pt idx="4">
                  <c:v>0.49</c:v>
                </c:pt>
                <c:pt idx="5">
                  <c:v>2.88</c:v>
                </c:pt>
                <c:pt idx="6">
                  <c:v>2.95</c:v>
                </c:pt>
                <c:pt idx="7">
                  <c:v>3.69</c:v>
                </c:pt>
                <c:pt idx="8">
                  <c:v>0.39</c:v>
                </c:pt>
                <c:pt idx="9">
                  <c:v>0.61</c:v>
                </c:pt>
                <c:pt idx="10">
                  <c:v>0.62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17">
                  <c:v>6.36</c:v>
                </c:pt>
                <c:pt idx="20">
                  <c:v>21.1</c:v>
                </c:pt>
                <c:pt idx="22">
                  <c:v>1.37</c:v>
                </c:pt>
                <c:pt idx="23">
                  <c:v>0.97</c:v>
                </c:pt>
                <c:pt idx="24">
                  <c:v>1.65</c:v>
                </c:pt>
                <c:pt idx="25">
                  <c:v>1.02</c:v>
                </c:pt>
                <c:pt idx="26">
                  <c:v>0.96</c:v>
                </c:pt>
                <c:pt idx="27">
                  <c:v>1.05</c:v>
                </c:pt>
                <c:pt idx="28">
                  <c:v>1.05</c:v>
                </c:pt>
                <c:pt idx="29">
                  <c:v>0.35</c:v>
                </c:pt>
                <c:pt idx="30">
                  <c:v>1.2</c:v>
                </c:pt>
                <c:pt idx="31">
                  <c:v>1.28</c:v>
                </c:pt>
                <c:pt idx="32">
                  <c:v>2.38</c:v>
                </c:pt>
                <c:pt idx="33">
                  <c:v>44.93</c:v>
                </c:pt>
                <c:pt idx="34">
                  <c:v>1.1299999999999999</c:v>
                </c:pt>
                <c:pt idx="35">
                  <c:v>0.28999999999999998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2.0699999999999998</c:v>
                </c:pt>
                <c:pt idx="41">
                  <c:v>3.66</c:v>
                </c:pt>
                <c:pt idx="42">
                  <c:v>3.32</c:v>
                </c:pt>
                <c:pt idx="43">
                  <c:v>0.69</c:v>
                </c:pt>
                <c:pt idx="44">
                  <c:v>0.59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5.3</c:v>
                </c:pt>
                <c:pt idx="48">
                  <c:v>5.2</c:v>
                </c:pt>
                <c:pt idx="49">
                  <c:v>2.72</c:v>
                </c:pt>
                <c:pt idx="50">
                  <c:v>2.5499999999999998</c:v>
                </c:pt>
                <c:pt idx="51">
                  <c:v>0.69</c:v>
                </c:pt>
                <c:pt idx="52">
                  <c:v>1.31</c:v>
                </c:pt>
                <c:pt idx="53">
                  <c:v>2.08</c:v>
                </c:pt>
                <c:pt idx="54">
                  <c:v>2.35</c:v>
                </c:pt>
                <c:pt idx="55">
                  <c:v>1.63</c:v>
                </c:pt>
                <c:pt idx="56">
                  <c:v>1.49</c:v>
                </c:pt>
                <c:pt idx="59">
                  <c:v>0.53</c:v>
                </c:pt>
                <c:pt idx="61">
                  <c:v>2.29</c:v>
                </c:pt>
                <c:pt idx="62">
                  <c:v>3.61</c:v>
                </c:pt>
                <c:pt idx="63">
                  <c:v>2.39</c:v>
                </c:pt>
                <c:pt idx="64">
                  <c:v>1.34</c:v>
                </c:pt>
                <c:pt idx="65">
                  <c:v>2.0499999999999998</c:v>
                </c:pt>
                <c:pt idx="66">
                  <c:v>7.14</c:v>
                </c:pt>
                <c:pt idx="67">
                  <c:v>4.03</c:v>
                </c:pt>
                <c:pt idx="68">
                  <c:v>2.06</c:v>
                </c:pt>
                <c:pt idx="69">
                  <c:v>0.47</c:v>
                </c:pt>
                <c:pt idx="70">
                  <c:v>0.51</c:v>
                </c:pt>
                <c:pt idx="71">
                  <c:v>0.48</c:v>
                </c:pt>
              </c:numCache>
            </c:numRef>
          </c:xVal>
          <c:yVal>
            <c:numRef>
              <c:f>hillslope_morph!$I$3:$I$74</c:f>
              <c:numCache>
                <c:formatCode>General</c:formatCode>
                <c:ptCount val="72"/>
                <c:pt idx="0">
                  <c:v>0.4769999999999982</c:v>
                </c:pt>
                <c:pt idx="1">
                  <c:v>0.4600000000000023</c:v>
                </c:pt>
                <c:pt idx="2">
                  <c:v>0.43700000000000044</c:v>
                </c:pt>
                <c:pt idx="3">
                  <c:v>0.34750000000000225</c:v>
                </c:pt>
                <c:pt idx="4">
                  <c:v>0.29449999999999366</c:v>
                </c:pt>
                <c:pt idx="5">
                  <c:v>0.5004999999999995</c:v>
                </c:pt>
                <c:pt idx="6">
                  <c:v>0.47549999999999953</c:v>
                </c:pt>
                <c:pt idx="7">
                  <c:v>0.35449999999999593</c:v>
                </c:pt>
                <c:pt idx="8">
                  <c:v>5.6000000000005913E-2</c:v>
                </c:pt>
                <c:pt idx="9">
                  <c:v>4.7499999999990904E-2</c:v>
                </c:pt>
                <c:pt idx="10">
                  <c:v>6.5999999999996811E-2</c:v>
                </c:pt>
                <c:pt idx="11">
                  <c:v>0.10650000000000545</c:v>
                </c:pt>
                <c:pt idx="12">
                  <c:v>9.3999999999994088E-2</c:v>
                </c:pt>
                <c:pt idx="13">
                  <c:v>0.10650000000000545</c:v>
                </c:pt>
                <c:pt idx="14">
                  <c:v>0.15749999999999317</c:v>
                </c:pt>
                <c:pt idx="15">
                  <c:v>0.15450000000000727</c:v>
                </c:pt>
                <c:pt idx="16">
                  <c:v>3.0999999999994542E-2</c:v>
                </c:pt>
                <c:pt idx="17">
                  <c:v>0.74200000000000732</c:v>
                </c:pt>
                <c:pt idx="18">
                  <c:v>0.70149999999999868</c:v>
                </c:pt>
                <c:pt idx="19">
                  <c:v>0.68900000000001005</c:v>
                </c:pt>
                <c:pt idx="20">
                  <c:v>0.94149999999999634</c:v>
                </c:pt>
                <c:pt idx="21">
                  <c:v>0.25600000000000589</c:v>
                </c:pt>
                <c:pt idx="22">
                  <c:v>0.27399999999998953</c:v>
                </c:pt>
                <c:pt idx="23">
                  <c:v>0.31049999999999045</c:v>
                </c:pt>
                <c:pt idx="24">
                  <c:v>0.39250000000000684</c:v>
                </c:pt>
                <c:pt idx="25">
                  <c:v>0.38199999999999362</c:v>
                </c:pt>
                <c:pt idx="26">
                  <c:v>0.34700000000000275</c:v>
                </c:pt>
                <c:pt idx="27">
                  <c:v>0.35499999999999543</c:v>
                </c:pt>
                <c:pt idx="28">
                  <c:v>0.32349999999999002</c:v>
                </c:pt>
                <c:pt idx="29">
                  <c:v>0.30149999999999866</c:v>
                </c:pt>
                <c:pt idx="30">
                  <c:v>0.22699999999999818</c:v>
                </c:pt>
                <c:pt idx="31">
                  <c:v>0.23449999999999135</c:v>
                </c:pt>
                <c:pt idx="32">
                  <c:v>0.54700000000000271</c:v>
                </c:pt>
                <c:pt idx="33">
                  <c:v>0.48749999999999999</c:v>
                </c:pt>
                <c:pt idx="34">
                  <c:v>0.45850000000000363</c:v>
                </c:pt>
                <c:pt idx="35">
                  <c:v>0.22399999999998954</c:v>
                </c:pt>
                <c:pt idx="36">
                  <c:v>0.27249999999999092</c:v>
                </c:pt>
                <c:pt idx="37">
                  <c:v>0.13599999999998999</c:v>
                </c:pt>
                <c:pt idx="38">
                  <c:v>8.4500000000002726E-2</c:v>
                </c:pt>
                <c:pt idx="39">
                  <c:v>0.70149999999999868</c:v>
                </c:pt>
                <c:pt idx="40">
                  <c:v>0.66249999999999998</c:v>
                </c:pt>
                <c:pt idx="41">
                  <c:v>0.89550000000000407</c:v>
                </c:pt>
                <c:pt idx="42">
                  <c:v>0.85149999999999859</c:v>
                </c:pt>
                <c:pt idx="43">
                  <c:v>0.40700000000000502</c:v>
                </c:pt>
                <c:pt idx="44">
                  <c:v>0.30349999999999683</c:v>
                </c:pt>
                <c:pt idx="45">
                  <c:v>0.11000000000000228</c:v>
                </c:pt>
                <c:pt idx="46">
                  <c:v>0.69000000000000905</c:v>
                </c:pt>
                <c:pt idx="47">
                  <c:v>0.57200000000000273</c:v>
                </c:pt>
                <c:pt idx="48">
                  <c:v>0.6</c:v>
                </c:pt>
                <c:pt idx="49">
                  <c:v>0.57999999999999541</c:v>
                </c:pt>
                <c:pt idx="50">
                  <c:v>0.60950000000000271</c:v>
                </c:pt>
                <c:pt idx="51">
                  <c:v>0.52450000000000041</c:v>
                </c:pt>
                <c:pt idx="52">
                  <c:v>0.48749999999999999</c:v>
                </c:pt>
                <c:pt idx="53">
                  <c:v>0.50249999999999773</c:v>
                </c:pt>
                <c:pt idx="54">
                  <c:v>0.43249999999999317</c:v>
                </c:pt>
                <c:pt idx="55">
                  <c:v>0.47000000000000453</c:v>
                </c:pt>
                <c:pt idx="56">
                  <c:v>0.35499999999999543</c:v>
                </c:pt>
                <c:pt idx="57">
                  <c:v>0.15750000000000455</c:v>
                </c:pt>
                <c:pt idx="58">
                  <c:v>0.23899999999999863</c:v>
                </c:pt>
                <c:pt idx="59">
                  <c:v>0.16100000000000136</c:v>
                </c:pt>
                <c:pt idx="60">
                  <c:v>7.1000000000003644E-2</c:v>
                </c:pt>
                <c:pt idx="61">
                  <c:v>0.66299999999999959</c:v>
                </c:pt>
                <c:pt idx="62">
                  <c:v>0.71850000000000591</c:v>
                </c:pt>
                <c:pt idx="63">
                  <c:v>0.66649999999999632</c:v>
                </c:pt>
                <c:pt idx="64">
                  <c:v>0.61050000000000182</c:v>
                </c:pt>
                <c:pt idx="65">
                  <c:v>0.56599999999999684</c:v>
                </c:pt>
                <c:pt idx="66">
                  <c:v>0.76000000000000223</c:v>
                </c:pt>
                <c:pt idx="67">
                  <c:v>0.53550000000000186</c:v>
                </c:pt>
                <c:pt idx="68">
                  <c:v>0.1875</c:v>
                </c:pt>
                <c:pt idx="69">
                  <c:v>0.20400000000000773</c:v>
                </c:pt>
                <c:pt idx="70">
                  <c:v>0.20149999999999862</c:v>
                </c:pt>
                <c:pt idx="71">
                  <c:v>0.22050000000000408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9C-4F03-AA2D-5550C4B6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5199"/>
        <c:axId val="197773028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SD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hillslope_morph!$AD$3:$AD$74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0.32761039578830764</c:v>
                      </c:pt>
                      <c:pt idx="1">
                        <c:v>0.2739101781867288</c:v>
                      </c:pt>
                      <c:pt idx="2">
                        <c:v>0.40267853183401769</c:v>
                      </c:pt>
                      <c:pt idx="3">
                        <c:v>0.40278199231511458</c:v>
                      </c:pt>
                      <c:pt idx="4">
                        <c:v>1.0465180361560906</c:v>
                      </c:pt>
                      <c:pt idx="5">
                        <c:v>0.9885342685005919</c:v>
                      </c:pt>
                      <c:pt idx="6">
                        <c:v>1.2612414519036395</c:v>
                      </c:pt>
                      <c:pt idx="7">
                        <c:v>1.1616654710658603</c:v>
                      </c:pt>
                      <c:pt idx="8">
                        <c:v>0.28213471959331787</c:v>
                      </c:pt>
                      <c:pt idx="9">
                        <c:v>0.13650396819628846</c:v>
                      </c:pt>
                      <c:pt idx="10">
                        <c:v>0.13613718571108097</c:v>
                      </c:pt>
                      <c:pt idx="11">
                        <c:v>0.14142135623730917</c:v>
                      </c:pt>
                      <c:pt idx="22">
                        <c:v>0.2828427124746199</c:v>
                      </c:pt>
                      <c:pt idx="23">
                        <c:v>0.2828427124746199</c:v>
                      </c:pt>
                      <c:pt idx="24">
                        <c:v>0.44547727214752469</c:v>
                      </c:pt>
                      <c:pt idx="25">
                        <c:v>0.42149337677674908</c:v>
                      </c:pt>
                      <c:pt idx="26">
                        <c:v>0.23588132609428836</c:v>
                      </c:pt>
                      <c:pt idx="27">
                        <c:v>0.18175074506954153</c:v>
                      </c:pt>
                      <c:pt idx="28">
                        <c:v>0.35000000000000009</c:v>
                      </c:pt>
                      <c:pt idx="29">
                        <c:v>0.49497474683058351</c:v>
                      </c:pt>
                      <c:pt idx="30">
                        <c:v>2.48</c:v>
                      </c:pt>
                      <c:pt idx="31">
                        <c:v>0.14977761292440786</c:v>
                      </c:pt>
                      <c:pt idx="32">
                        <c:v>2.2709682222934484</c:v>
                      </c:pt>
                      <c:pt idx="33">
                        <c:v>0.39771849340959731</c:v>
                      </c:pt>
                      <c:pt idx="34">
                        <c:v>0.36214637924463622</c:v>
                      </c:pt>
                      <c:pt idx="35">
                        <c:v>0.5939696961966997</c:v>
                      </c:pt>
                      <c:pt idx="39">
                        <c:v>2.821356056934325</c:v>
                      </c:pt>
                      <c:pt idx="40">
                        <c:v>0.57396283271073723</c:v>
                      </c:pt>
                      <c:pt idx="41">
                        <c:v>1.2747548783981966</c:v>
                      </c:pt>
                      <c:pt idx="42">
                        <c:v>1.1860635171299507</c:v>
                      </c:pt>
                      <c:pt idx="43">
                        <c:v>1.2986499400017957</c:v>
                      </c:pt>
                      <c:pt idx="44">
                        <c:v>0.36062445840513957</c:v>
                      </c:pt>
                      <c:pt idx="47">
                        <c:v>6.0508374076100688</c:v>
                      </c:pt>
                      <c:pt idx="48">
                        <c:v>1.4232474603291372</c:v>
                      </c:pt>
                      <c:pt idx="49">
                        <c:v>0.58874867303459666</c:v>
                      </c:pt>
                      <c:pt idx="50">
                        <c:v>0.95894038744161136</c:v>
                      </c:pt>
                      <c:pt idx="51">
                        <c:v>0.95671312314611878</c:v>
                      </c:pt>
                      <c:pt idx="52">
                        <c:v>0.36087855759705845</c:v>
                      </c:pt>
                      <c:pt idx="53">
                        <c:v>0.53740115370177544</c:v>
                      </c:pt>
                      <c:pt idx="54">
                        <c:v>0.19091883092036785</c:v>
                      </c:pt>
                      <c:pt idx="55">
                        <c:v>0.52573757712379665</c:v>
                      </c:pt>
                      <c:pt idx="56">
                        <c:v>0.45360592294780844</c:v>
                      </c:pt>
                      <c:pt idx="61">
                        <c:v>0.65688025291271024</c:v>
                      </c:pt>
                      <c:pt idx="62">
                        <c:v>0.96802376003897783</c:v>
                      </c:pt>
                      <c:pt idx="63">
                        <c:v>1.0968257230146761</c:v>
                      </c:pt>
                      <c:pt idx="64">
                        <c:v>0.68463406979481345</c:v>
                      </c:pt>
                      <c:pt idx="65">
                        <c:v>2.2882807020618277</c:v>
                      </c:pt>
                      <c:pt idx="66">
                        <c:v>2.1010037283800007</c:v>
                      </c:pt>
                      <c:pt idx="67">
                        <c:v>0.72394422305536676</c:v>
                      </c:pt>
                      <c:pt idx="68">
                        <c:v>0.85921475778759748</c:v>
                      </c:pt>
                      <c:pt idx="69">
                        <c:v>0</c:v>
                      </c:pt>
                      <c:pt idx="70">
                        <c:v>2.1213203435596444E-2</c:v>
                      </c:pt>
                      <c:pt idx="71">
                        <c:v>2.1213203435596444E-2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hillslope_morph!$J$3:$J$74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0.27025000000000432</c:v>
                      </c:pt>
                      <c:pt idx="1">
                        <c:v>0.46074999999999589</c:v>
                      </c:pt>
                      <c:pt idx="2">
                        <c:v>0.41750000000000115</c:v>
                      </c:pt>
                      <c:pt idx="3">
                        <c:v>0.34750000000000225</c:v>
                      </c:pt>
                      <c:pt idx="4">
                        <c:v>0.25099999999999911</c:v>
                      </c:pt>
                      <c:pt idx="5">
                        <c:v>0.37299999999999611</c:v>
                      </c:pt>
                      <c:pt idx="6">
                        <c:v>0.46299999999999952</c:v>
                      </c:pt>
                      <c:pt idx="7">
                        <c:v>0.32599999999999907</c:v>
                      </c:pt>
                      <c:pt idx="8">
                        <c:v>7.175000000000295E-2</c:v>
                      </c:pt>
                      <c:pt idx="9">
                        <c:v>6.1500000000000908E-2</c:v>
                      </c:pt>
                      <c:pt idx="10">
                        <c:v>9.5249999999998641E-2</c:v>
                      </c:pt>
                      <c:pt idx="11">
                        <c:v>0.13149999999999978</c:v>
                      </c:pt>
                      <c:pt idx="12">
                        <c:v>0.12775000000000319</c:v>
                      </c:pt>
                      <c:pt idx="13">
                        <c:v>0.11350000000000478</c:v>
                      </c:pt>
                      <c:pt idx="14">
                        <c:v>0.10324999999999704</c:v>
                      </c:pt>
                      <c:pt idx="15">
                        <c:v>0.11849999999999454</c:v>
                      </c:pt>
                      <c:pt idx="16">
                        <c:v>0.17699999999999819</c:v>
                      </c:pt>
                      <c:pt idx="17">
                        <c:v>0.63174999999999959</c:v>
                      </c:pt>
                      <c:pt idx="18">
                        <c:v>0.70550000000000068</c:v>
                      </c:pt>
                      <c:pt idx="19">
                        <c:v>0.72950000000000159</c:v>
                      </c:pt>
                      <c:pt idx="20">
                        <c:v>0.81800000000000073</c:v>
                      </c:pt>
                      <c:pt idx="21">
                        <c:v>0.57324999999999593</c:v>
                      </c:pt>
                      <c:pt idx="22">
                        <c:v>0.28050000000000069</c:v>
                      </c:pt>
                      <c:pt idx="23">
                        <c:v>0.33175000000000521</c:v>
                      </c:pt>
                      <c:pt idx="24">
                        <c:v>0.38249999999999884</c:v>
                      </c:pt>
                      <c:pt idx="25">
                        <c:v>0.40424999999999611</c:v>
                      </c:pt>
                      <c:pt idx="26">
                        <c:v>0.38550000000000184</c:v>
                      </c:pt>
                      <c:pt idx="27">
                        <c:v>0.34550000000000408</c:v>
                      </c:pt>
                      <c:pt idx="28">
                        <c:v>0.34549999999999842</c:v>
                      </c:pt>
                      <c:pt idx="29">
                        <c:v>0.32749999999999774</c:v>
                      </c:pt>
                      <c:pt idx="30">
                        <c:v>0.24449999999999933</c:v>
                      </c:pt>
                      <c:pt idx="31">
                        <c:v>0.19200000000000159</c:v>
                      </c:pt>
                      <c:pt idx="32">
                        <c:v>0.52575000000000505</c:v>
                      </c:pt>
                      <c:pt idx="33">
                        <c:v>0.45950000000000274</c:v>
                      </c:pt>
                      <c:pt idx="34">
                        <c:v>0.39350000000000024</c:v>
                      </c:pt>
                      <c:pt idx="35">
                        <c:v>0.31474999999999798</c:v>
                      </c:pt>
                      <c:pt idx="36">
                        <c:v>0.24124999999999658</c:v>
                      </c:pt>
                      <c:pt idx="37">
                        <c:v>0.15674999999999956</c:v>
                      </c:pt>
                      <c:pt idx="38">
                        <c:v>7.2750000000002049E-2</c:v>
                      </c:pt>
                      <c:pt idx="39">
                        <c:v>0.44225000000000136</c:v>
                      </c:pt>
                      <c:pt idx="40">
                        <c:v>0.72624999999999884</c:v>
                      </c:pt>
                      <c:pt idx="41">
                        <c:v>0.81499999999999773</c:v>
                      </c:pt>
                      <c:pt idx="42">
                        <c:v>0.75949999999999707</c:v>
                      </c:pt>
                      <c:pt idx="43">
                        <c:v>0.50575000000000048</c:v>
                      </c:pt>
                      <c:pt idx="44">
                        <c:v>0.29675000000000296</c:v>
                      </c:pt>
                      <c:pt idx="45">
                        <c:v>0.12049999999999841</c:v>
                      </c:pt>
                      <c:pt idx="46">
                        <c:v>0.48575000000000157</c:v>
                      </c:pt>
                      <c:pt idx="47">
                        <c:v>0.90524999999999523</c:v>
                      </c:pt>
                      <c:pt idx="48">
                        <c:v>0.60775000000000434</c:v>
                      </c:pt>
                      <c:pt idx="49">
                        <c:v>0.61200000000000043</c:v>
                      </c:pt>
                      <c:pt idx="50">
                        <c:v>0.28624999999999545</c:v>
                      </c:pt>
                      <c:pt idx="51">
                        <c:v>0.51324999999999932</c:v>
                      </c:pt>
                      <c:pt idx="52">
                        <c:v>0.78450000000000275</c:v>
                      </c:pt>
                      <c:pt idx="53">
                        <c:v>0.51675000000000182</c:v>
                      </c:pt>
                      <c:pt idx="54">
                        <c:v>0.45525000000000093</c:v>
                      </c:pt>
                      <c:pt idx="55">
                        <c:v>0.42049999999999843</c:v>
                      </c:pt>
                      <c:pt idx="56">
                        <c:v>0.33999999999999775</c:v>
                      </c:pt>
                      <c:pt idx="57">
                        <c:v>0.21025000000000205</c:v>
                      </c:pt>
                      <c:pt idx="58">
                        <c:v>0.23149999999999976</c:v>
                      </c:pt>
                      <c:pt idx="59">
                        <c:v>0.16125000000000114</c:v>
                      </c:pt>
                      <c:pt idx="60">
                        <c:v>3.9249999999998411E-2</c:v>
                      </c:pt>
                      <c:pt idx="61">
                        <c:v>0.59025000000000316</c:v>
                      </c:pt>
                      <c:pt idx="62">
                        <c:v>0.72949999999999593</c:v>
                      </c:pt>
                      <c:pt idx="63">
                        <c:v>0.68699999999999473</c:v>
                      </c:pt>
                      <c:pt idx="64">
                        <c:v>0.59475000000000477</c:v>
                      </c:pt>
                      <c:pt idx="65">
                        <c:v>0.6637500000000045</c:v>
                      </c:pt>
                      <c:pt idx="66">
                        <c:v>0.66849999999999454</c:v>
                      </c:pt>
                      <c:pt idx="67">
                        <c:v>0.45899999999999752</c:v>
                      </c:pt>
                      <c:pt idx="68">
                        <c:v>0.2760000000000048</c:v>
                      </c:pt>
                      <c:pt idx="69">
                        <c:v>0.18899999999999864</c:v>
                      </c:pt>
                      <c:pt idx="70">
                        <c:v>0.22749999999999773</c:v>
                      </c:pt>
                      <c:pt idx="71">
                        <c:v>0.24925000000000069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49C-4F03-AA2D-5550C4B6E018}"/>
                  </c:ext>
                </c:extLst>
              </c15:ser>
            </c15:filteredScatterSeries>
          </c:ext>
        </c:extLst>
      </c:scatterChart>
      <c:valAx>
        <c:axId val="16028651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287"/>
        <c:crosses val="autoZero"/>
        <c:crossBetween val="midCat"/>
      </c:valAx>
      <c:valAx>
        <c:axId val="197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5m window,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hillslope_morph!$N$3:$N$74</c:f>
              <c:numCache>
                <c:formatCode>General</c:formatCode>
                <c:ptCount val="72"/>
                <c:pt idx="0">
                  <c:v>0.84000000000000008</c:v>
                </c:pt>
                <c:pt idx="1">
                  <c:v>0.86666666666666659</c:v>
                </c:pt>
                <c:pt idx="2">
                  <c:v>1.2</c:v>
                </c:pt>
                <c:pt idx="3">
                  <c:v>1.79</c:v>
                </c:pt>
                <c:pt idx="4">
                  <c:v>0.49</c:v>
                </c:pt>
                <c:pt idx="5">
                  <c:v>2.88</c:v>
                </c:pt>
                <c:pt idx="6">
                  <c:v>1.7150000000000001</c:v>
                </c:pt>
                <c:pt idx="9">
                  <c:v>0.61</c:v>
                </c:pt>
                <c:pt idx="10">
                  <c:v>0.39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20">
                  <c:v>21.1</c:v>
                </c:pt>
                <c:pt idx="22">
                  <c:v>1.37</c:v>
                </c:pt>
                <c:pt idx="23">
                  <c:v>0.97</c:v>
                </c:pt>
                <c:pt idx="25">
                  <c:v>0.95500000000000007</c:v>
                </c:pt>
                <c:pt idx="26">
                  <c:v>0.6133333333333334</c:v>
                </c:pt>
                <c:pt idx="27">
                  <c:v>1.05</c:v>
                </c:pt>
                <c:pt idx="28">
                  <c:v>0.7</c:v>
                </c:pt>
                <c:pt idx="29">
                  <c:v>0.35</c:v>
                </c:pt>
                <c:pt idx="30">
                  <c:v>1.2</c:v>
                </c:pt>
                <c:pt idx="31">
                  <c:v>0.99</c:v>
                </c:pt>
                <c:pt idx="32">
                  <c:v>0.66</c:v>
                </c:pt>
                <c:pt idx="33">
                  <c:v>0.82499999999999996</c:v>
                </c:pt>
                <c:pt idx="34">
                  <c:v>1.1299999999999999</c:v>
                </c:pt>
                <c:pt idx="35">
                  <c:v>0.28999999999999998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0.94</c:v>
                </c:pt>
                <c:pt idx="41">
                  <c:v>3.66</c:v>
                </c:pt>
                <c:pt idx="42">
                  <c:v>2.8</c:v>
                </c:pt>
                <c:pt idx="46">
                  <c:v>12.05</c:v>
                </c:pt>
                <c:pt idx="47">
                  <c:v>5.3</c:v>
                </c:pt>
                <c:pt idx="49">
                  <c:v>2.4750000000000001</c:v>
                </c:pt>
                <c:pt idx="50">
                  <c:v>2.5499999999999998</c:v>
                </c:pt>
                <c:pt idx="51">
                  <c:v>0.69</c:v>
                </c:pt>
                <c:pt idx="54">
                  <c:v>2.35</c:v>
                </c:pt>
                <c:pt idx="55">
                  <c:v>1.0900000000000001</c:v>
                </c:pt>
                <c:pt idx="59">
                  <c:v>0.53</c:v>
                </c:pt>
                <c:pt idx="62">
                  <c:v>2.06</c:v>
                </c:pt>
                <c:pt idx="63">
                  <c:v>2.0049999999999999</c:v>
                </c:pt>
                <c:pt idx="64">
                  <c:v>1.1850000000000001</c:v>
                </c:pt>
                <c:pt idx="65">
                  <c:v>0.96500000000000008</c:v>
                </c:pt>
                <c:pt idx="66">
                  <c:v>2.66</c:v>
                </c:pt>
                <c:pt idx="67">
                  <c:v>2.79</c:v>
                </c:pt>
                <c:pt idx="68">
                  <c:v>2.06</c:v>
                </c:pt>
                <c:pt idx="69">
                  <c:v>0.47</c:v>
                </c:pt>
                <c:pt idx="70">
                  <c:v>0.51</c:v>
                </c:pt>
                <c:pt idx="71">
                  <c:v>0.48</c:v>
                </c:pt>
              </c:numCache>
            </c:numRef>
          </c:xVal>
          <c:yVal>
            <c:numRef>
              <c:f>hillslope_morph!$H$3:$H$74</c:f>
              <c:numCache>
                <c:formatCode>General</c:formatCode>
                <c:ptCount val="72"/>
                <c:pt idx="0">
                  <c:v>0.45599999999999452</c:v>
                </c:pt>
                <c:pt idx="1">
                  <c:v>0.49399999999998273</c:v>
                </c:pt>
                <c:pt idx="2">
                  <c:v>0.47799999999999726</c:v>
                </c:pt>
                <c:pt idx="3">
                  <c:v>0.29900000000000093</c:v>
                </c:pt>
                <c:pt idx="4">
                  <c:v>0.28399999999999181</c:v>
                </c:pt>
                <c:pt idx="5">
                  <c:v>0.4629999999999882</c:v>
                </c:pt>
                <c:pt idx="6">
                  <c:v>0.4</c:v>
                </c:pt>
                <c:pt idx="7">
                  <c:v>0.39200000000000729</c:v>
                </c:pt>
                <c:pt idx="8">
                  <c:v>0.05</c:v>
                </c:pt>
                <c:pt idx="9">
                  <c:v>1.0430000000000064</c:v>
                </c:pt>
                <c:pt idx="10">
                  <c:v>0.10900000000001456</c:v>
                </c:pt>
                <c:pt idx="11">
                  <c:v>0.10500000000001819</c:v>
                </c:pt>
                <c:pt idx="12">
                  <c:v>8.9000000000010002E-2</c:v>
                </c:pt>
                <c:pt idx="13">
                  <c:v>0.10699999999999363</c:v>
                </c:pt>
                <c:pt idx="14">
                  <c:v>5.4999999999995455E-2</c:v>
                </c:pt>
                <c:pt idx="15">
                  <c:v>8.7000000000011818E-2</c:v>
                </c:pt>
                <c:pt idx="16">
                  <c:v>8.4999999999990902E-2</c:v>
                </c:pt>
                <c:pt idx="17">
                  <c:v>0.74800000000000177</c:v>
                </c:pt>
                <c:pt idx="18">
                  <c:v>0.70599999999999452</c:v>
                </c:pt>
                <c:pt idx="19">
                  <c:v>0.68299999999999272</c:v>
                </c:pt>
                <c:pt idx="20">
                  <c:v>0.83099999999999452</c:v>
                </c:pt>
                <c:pt idx="21">
                  <c:v>0.23300000000001547</c:v>
                </c:pt>
                <c:pt idx="22">
                  <c:v>0.3379999999999882</c:v>
                </c:pt>
                <c:pt idx="23">
                  <c:v>0.31800000000000639</c:v>
                </c:pt>
                <c:pt idx="24">
                  <c:v>0.40599999999999453</c:v>
                </c:pt>
                <c:pt idx="25">
                  <c:v>0.39700000000000274</c:v>
                </c:pt>
                <c:pt idx="26">
                  <c:v>0.41800000000000637</c:v>
                </c:pt>
                <c:pt idx="27">
                  <c:v>0.32100000000000362</c:v>
                </c:pt>
                <c:pt idx="28">
                  <c:v>0.31500000000000911</c:v>
                </c:pt>
                <c:pt idx="29">
                  <c:v>0.27500000000000002</c:v>
                </c:pt>
                <c:pt idx="30">
                  <c:v>0.22200000000000272</c:v>
                </c:pt>
                <c:pt idx="31">
                  <c:v>0.23600000000001273</c:v>
                </c:pt>
                <c:pt idx="32">
                  <c:v>0.49500000000000455</c:v>
                </c:pt>
                <c:pt idx="33">
                  <c:v>0.50099999999999911</c:v>
                </c:pt>
                <c:pt idx="34">
                  <c:v>0.44700000000000273</c:v>
                </c:pt>
                <c:pt idx="35">
                  <c:v>0.23199999999999363</c:v>
                </c:pt>
                <c:pt idx="36">
                  <c:v>0.26499999999998636</c:v>
                </c:pt>
                <c:pt idx="37">
                  <c:v>0.12899999999999637</c:v>
                </c:pt>
                <c:pt idx="38">
                  <c:v>0.15299999999999728</c:v>
                </c:pt>
                <c:pt idx="39">
                  <c:v>0.97599999999999909</c:v>
                </c:pt>
                <c:pt idx="40">
                  <c:v>0.67100000000000359</c:v>
                </c:pt>
                <c:pt idx="41">
                  <c:v>0.87799999999999723</c:v>
                </c:pt>
                <c:pt idx="42">
                  <c:v>1.0240000000000009</c:v>
                </c:pt>
                <c:pt idx="43">
                  <c:v>0.45699999999999363</c:v>
                </c:pt>
                <c:pt idx="44">
                  <c:v>0.27899999999999636</c:v>
                </c:pt>
                <c:pt idx="45">
                  <c:v>8.8000000000010917E-2</c:v>
                </c:pt>
                <c:pt idx="46">
                  <c:v>0.73299999999999277</c:v>
                </c:pt>
                <c:pt idx="47">
                  <c:v>0.62599999999999911</c:v>
                </c:pt>
                <c:pt idx="48">
                  <c:v>0.62400000000000089</c:v>
                </c:pt>
                <c:pt idx="49">
                  <c:v>0.56500000000000905</c:v>
                </c:pt>
                <c:pt idx="50">
                  <c:v>0.53400000000001457</c:v>
                </c:pt>
                <c:pt idx="51">
                  <c:v>0.5920000000000073</c:v>
                </c:pt>
                <c:pt idx="52">
                  <c:v>0.42499999999999999</c:v>
                </c:pt>
                <c:pt idx="53">
                  <c:v>0.49100000000000821</c:v>
                </c:pt>
                <c:pt idx="54">
                  <c:v>0.37300000000000183</c:v>
                </c:pt>
                <c:pt idx="55">
                  <c:v>0.47899999999999637</c:v>
                </c:pt>
                <c:pt idx="56">
                  <c:v>0.29600000000000365</c:v>
                </c:pt>
                <c:pt idx="57">
                  <c:v>0.1740000000000009</c:v>
                </c:pt>
                <c:pt idx="58">
                  <c:v>0.23199999999999363</c:v>
                </c:pt>
                <c:pt idx="59">
                  <c:v>0.17100000000000365</c:v>
                </c:pt>
                <c:pt idx="60">
                  <c:v>5.3999999999996363E-2</c:v>
                </c:pt>
                <c:pt idx="61">
                  <c:v>0.65899999999999181</c:v>
                </c:pt>
                <c:pt idx="62">
                  <c:v>0.71799999999998365</c:v>
                </c:pt>
                <c:pt idx="63">
                  <c:v>0.67200000000000271</c:v>
                </c:pt>
                <c:pt idx="64">
                  <c:v>0.53200000000001635</c:v>
                </c:pt>
                <c:pt idx="65">
                  <c:v>0.57200000000000273</c:v>
                </c:pt>
                <c:pt idx="66">
                  <c:v>0.6</c:v>
                </c:pt>
                <c:pt idx="67">
                  <c:v>0.39600000000000363</c:v>
                </c:pt>
                <c:pt idx="68">
                  <c:v>0.19200000000000728</c:v>
                </c:pt>
                <c:pt idx="69">
                  <c:v>0.20900000000001456</c:v>
                </c:pt>
                <c:pt idx="70">
                  <c:v>0.19600000000000364</c:v>
                </c:pt>
                <c:pt idx="71">
                  <c:v>0.27100000000000363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E-4FE2-9159-D57CC3D1206D}"/>
            </c:ext>
          </c:extLst>
        </c:ser>
        <c:ser>
          <c:idx val="1"/>
          <c:order val="1"/>
          <c:tx>
            <c:v>Total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4971177342885192E-2"/>
                  <c:y val="8.0927096284017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hillslope_morph!$S$3:$S$74</c:f>
              <c:numCache>
                <c:formatCode>General</c:formatCode>
                <c:ptCount val="72"/>
                <c:pt idx="0">
                  <c:v>1.6800000000000002</c:v>
                </c:pt>
                <c:pt idx="1">
                  <c:v>2.5999999999999996</c:v>
                </c:pt>
                <c:pt idx="2">
                  <c:v>1.2</c:v>
                </c:pt>
                <c:pt idx="3">
                  <c:v>1.79</c:v>
                </c:pt>
                <c:pt idx="4">
                  <c:v>0.49</c:v>
                </c:pt>
                <c:pt idx="5">
                  <c:v>2.88</c:v>
                </c:pt>
                <c:pt idx="6">
                  <c:v>3.43</c:v>
                </c:pt>
                <c:pt idx="9">
                  <c:v>0.61</c:v>
                </c:pt>
                <c:pt idx="10">
                  <c:v>0.78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20">
                  <c:v>21.1</c:v>
                </c:pt>
                <c:pt idx="22">
                  <c:v>1.37</c:v>
                </c:pt>
                <c:pt idx="23">
                  <c:v>0.97</c:v>
                </c:pt>
                <c:pt idx="25">
                  <c:v>1.9100000000000001</c:v>
                </c:pt>
                <c:pt idx="26">
                  <c:v>1.84</c:v>
                </c:pt>
                <c:pt idx="27">
                  <c:v>1.05</c:v>
                </c:pt>
                <c:pt idx="28">
                  <c:v>0.7</c:v>
                </c:pt>
                <c:pt idx="29">
                  <c:v>0.35</c:v>
                </c:pt>
                <c:pt idx="30">
                  <c:v>1.2</c:v>
                </c:pt>
                <c:pt idx="31">
                  <c:v>0.99</c:v>
                </c:pt>
                <c:pt idx="32">
                  <c:v>1.32</c:v>
                </c:pt>
                <c:pt idx="33">
                  <c:v>1.65</c:v>
                </c:pt>
                <c:pt idx="34">
                  <c:v>1.1299999999999999</c:v>
                </c:pt>
                <c:pt idx="35">
                  <c:v>0.28999999999999998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0.94</c:v>
                </c:pt>
                <c:pt idx="41">
                  <c:v>3.66</c:v>
                </c:pt>
                <c:pt idx="42">
                  <c:v>2.8</c:v>
                </c:pt>
                <c:pt idx="46">
                  <c:v>12.05</c:v>
                </c:pt>
                <c:pt idx="47">
                  <c:v>5.3</c:v>
                </c:pt>
                <c:pt idx="49">
                  <c:v>4.95</c:v>
                </c:pt>
                <c:pt idx="50">
                  <c:v>2.5499999999999998</c:v>
                </c:pt>
                <c:pt idx="51">
                  <c:v>0.69</c:v>
                </c:pt>
                <c:pt idx="54">
                  <c:v>2.35</c:v>
                </c:pt>
                <c:pt idx="55">
                  <c:v>1.0900000000000001</c:v>
                </c:pt>
                <c:pt idx="59">
                  <c:v>0.53</c:v>
                </c:pt>
                <c:pt idx="62">
                  <c:v>2.06</c:v>
                </c:pt>
                <c:pt idx="63">
                  <c:v>4.01</c:v>
                </c:pt>
                <c:pt idx="64">
                  <c:v>2.37</c:v>
                </c:pt>
                <c:pt idx="65">
                  <c:v>1.9300000000000002</c:v>
                </c:pt>
                <c:pt idx="66">
                  <c:v>2.66</c:v>
                </c:pt>
                <c:pt idx="67">
                  <c:v>2.79</c:v>
                </c:pt>
                <c:pt idx="68">
                  <c:v>2.06</c:v>
                </c:pt>
                <c:pt idx="69">
                  <c:v>0.47</c:v>
                </c:pt>
                <c:pt idx="70">
                  <c:v>0.51</c:v>
                </c:pt>
                <c:pt idx="71">
                  <c:v>0.48</c:v>
                </c:pt>
              </c:numCache>
            </c:numRef>
          </c:xVal>
          <c:yVal>
            <c:numRef>
              <c:f>hillslope_morph!$H$3:$H$74</c:f>
              <c:numCache>
                <c:formatCode>General</c:formatCode>
                <c:ptCount val="72"/>
                <c:pt idx="0">
                  <c:v>0.45599999999999452</c:v>
                </c:pt>
                <c:pt idx="1">
                  <c:v>0.49399999999998273</c:v>
                </c:pt>
                <c:pt idx="2">
                  <c:v>0.47799999999999726</c:v>
                </c:pt>
                <c:pt idx="3">
                  <c:v>0.29900000000000093</c:v>
                </c:pt>
                <c:pt idx="4">
                  <c:v>0.28399999999999181</c:v>
                </c:pt>
                <c:pt idx="5">
                  <c:v>0.4629999999999882</c:v>
                </c:pt>
                <c:pt idx="6">
                  <c:v>0.4</c:v>
                </c:pt>
                <c:pt idx="7">
                  <c:v>0.39200000000000729</c:v>
                </c:pt>
                <c:pt idx="8">
                  <c:v>0.05</c:v>
                </c:pt>
                <c:pt idx="9">
                  <c:v>1.0430000000000064</c:v>
                </c:pt>
                <c:pt idx="10">
                  <c:v>0.10900000000001456</c:v>
                </c:pt>
                <c:pt idx="11">
                  <c:v>0.10500000000001819</c:v>
                </c:pt>
                <c:pt idx="12">
                  <c:v>8.9000000000010002E-2</c:v>
                </c:pt>
                <c:pt idx="13">
                  <c:v>0.10699999999999363</c:v>
                </c:pt>
                <c:pt idx="14">
                  <c:v>5.4999999999995455E-2</c:v>
                </c:pt>
                <c:pt idx="15">
                  <c:v>8.7000000000011818E-2</c:v>
                </c:pt>
                <c:pt idx="16">
                  <c:v>8.4999999999990902E-2</c:v>
                </c:pt>
                <c:pt idx="17">
                  <c:v>0.74800000000000177</c:v>
                </c:pt>
                <c:pt idx="18">
                  <c:v>0.70599999999999452</c:v>
                </c:pt>
                <c:pt idx="19">
                  <c:v>0.68299999999999272</c:v>
                </c:pt>
                <c:pt idx="20">
                  <c:v>0.83099999999999452</c:v>
                </c:pt>
                <c:pt idx="21">
                  <c:v>0.23300000000001547</c:v>
                </c:pt>
                <c:pt idx="22">
                  <c:v>0.3379999999999882</c:v>
                </c:pt>
                <c:pt idx="23">
                  <c:v>0.31800000000000639</c:v>
                </c:pt>
                <c:pt idx="24">
                  <c:v>0.40599999999999453</c:v>
                </c:pt>
                <c:pt idx="25">
                  <c:v>0.39700000000000274</c:v>
                </c:pt>
                <c:pt idx="26">
                  <c:v>0.41800000000000637</c:v>
                </c:pt>
                <c:pt idx="27">
                  <c:v>0.32100000000000362</c:v>
                </c:pt>
                <c:pt idx="28">
                  <c:v>0.31500000000000911</c:v>
                </c:pt>
                <c:pt idx="29">
                  <c:v>0.27500000000000002</c:v>
                </c:pt>
                <c:pt idx="30">
                  <c:v>0.22200000000000272</c:v>
                </c:pt>
                <c:pt idx="31">
                  <c:v>0.23600000000001273</c:v>
                </c:pt>
                <c:pt idx="32">
                  <c:v>0.49500000000000455</c:v>
                </c:pt>
                <c:pt idx="33">
                  <c:v>0.50099999999999911</c:v>
                </c:pt>
                <c:pt idx="34">
                  <c:v>0.44700000000000273</c:v>
                </c:pt>
                <c:pt idx="35">
                  <c:v>0.23199999999999363</c:v>
                </c:pt>
                <c:pt idx="36">
                  <c:v>0.26499999999998636</c:v>
                </c:pt>
                <c:pt idx="37">
                  <c:v>0.12899999999999637</c:v>
                </c:pt>
                <c:pt idx="38">
                  <c:v>0.15299999999999728</c:v>
                </c:pt>
                <c:pt idx="39">
                  <c:v>0.97599999999999909</c:v>
                </c:pt>
                <c:pt idx="40">
                  <c:v>0.67100000000000359</c:v>
                </c:pt>
                <c:pt idx="41">
                  <c:v>0.87799999999999723</c:v>
                </c:pt>
                <c:pt idx="42">
                  <c:v>1.0240000000000009</c:v>
                </c:pt>
                <c:pt idx="43">
                  <c:v>0.45699999999999363</c:v>
                </c:pt>
                <c:pt idx="44">
                  <c:v>0.27899999999999636</c:v>
                </c:pt>
                <c:pt idx="45">
                  <c:v>8.8000000000010917E-2</c:v>
                </c:pt>
                <c:pt idx="46">
                  <c:v>0.73299999999999277</c:v>
                </c:pt>
                <c:pt idx="47">
                  <c:v>0.62599999999999911</c:v>
                </c:pt>
                <c:pt idx="48">
                  <c:v>0.62400000000000089</c:v>
                </c:pt>
                <c:pt idx="49">
                  <c:v>0.56500000000000905</c:v>
                </c:pt>
                <c:pt idx="50">
                  <c:v>0.53400000000001457</c:v>
                </c:pt>
                <c:pt idx="51">
                  <c:v>0.5920000000000073</c:v>
                </c:pt>
                <c:pt idx="52">
                  <c:v>0.42499999999999999</c:v>
                </c:pt>
                <c:pt idx="53">
                  <c:v>0.49100000000000821</c:v>
                </c:pt>
                <c:pt idx="54">
                  <c:v>0.37300000000000183</c:v>
                </c:pt>
                <c:pt idx="55">
                  <c:v>0.47899999999999637</c:v>
                </c:pt>
                <c:pt idx="56">
                  <c:v>0.29600000000000365</c:v>
                </c:pt>
                <c:pt idx="57">
                  <c:v>0.1740000000000009</c:v>
                </c:pt>
                <c:pt idx="58">
                  <c:v>0.23199999999999363</c:v>
                </c:pt>
                <c:pt idx="59">
                  <c:v>0.17100000000000365</c:v>
                </c:pt>
                <c:pt idx="60">
                  <c:v>5.3999999999996363E-2</c:v>
                </c:pt>
                <c:pt idx="61">
                  <c:v>0.65899999999999181</c:v>
                </c:pt>
                <c:pt idx="62">
                  <c:v>0.71799999999998365</c:v>
                </c:pt>
                <c:pt idx="63">
                  <c:v>0.67200000000000271</c:v>
                </c:pt>
                <c:pt idx="64">
                  <c:v>0.53200000000001635</c:v>
                </c:pt>
                <c:pt idx="65">
                  <c:v>0.57200000000000273</c:v>
                </c:pt>
                <c:pt idx="66">
                  <c:v>0.6</c:v>
                </c:pt>
                <c:pt idx="67">
                  <c:v>0.39600000000000363</c:v>
                </c:pt>
                <c:pt idx="68">
                  <c:v>0.19200000000000728</c:v>
                </c:pt>
                <c:pt idx="69">
                  <c:v>0.20900000000001456</c:v>
                </c:pt>
                <c:pt idx="70">
                  <c:v>0.19600000000000364</c:v>
                </c:pt>
                <c:pt idx="71">
                  <c:v>0.27100000000000363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E-4FE2-9159-D57CC3D1206D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6817592263831742"/>
                  <c:y val="0.48575614725790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hillslope_morph!$P$3:$P$74</c:f>
              <c:numCache>
                <c:formatCode>General</c:formatCode>
                <c:ptCount val="72"/>
                <c:pt idx="0">
                  <c:v>1.1000000000000001</c:v>
                </c:pt>
                <c:pt idx="1">
                  <c:v>1.02</c:v>
                </c:pt>
                <c:pt idx="2">
                  <c:v>1.2</c:v>
                </c:pt>
                <c:pt idx="3">
                  <c:v>1.79</c:v>
                </c:pt>
                <c:pt idx="4">
                  <c:v>0.49</c:v>
                </c:pt>
                <c:pt idx="5">
                  <c:v>2.88</c:v>
                </c:pt>
                <c:pt idx="6">
                  <c:v>2.95</c:v>
                </c:pt>
                <c:pt idx="9">
                  <c:v>0.61</c:v>
                </c:pt>
                <c:pt idx="10">
                  <c:v>0.42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20">
                  <c:v>21.1</c:v>
                </c:pt>
                <c:pt idx="22">
                  <c:v>1.37</c:v>
                </c:pt>
                <c:pt idx="23">
                  <c:v>0.97</c:v>
                </c:pt>
                <c:pt idx="25">
                  <c:v>1.02</c:v>
                </c:pt>
                <c:pt idx="26">
                  <c:v>0.79</c:v>
                </c:pt>
                <c:pt idx="27">
                  <c:v>1.05</c:v>
                </c:pt>
                <c:pt idx="28">
                  <c:v>0.7</c:v>
                </c:pt>
                <c:pt idx="29">
                  <c:v>0.35</c:v>
                </c:pt>
                <c:pt idx="30">
                  <c:v>1.2</c:v>
                </c:pt>
                <c:pt idx="31">
                  <c:v>0.99</c:v>
                </c:pt>
                <c:pt idx="32">
                  <c:v>0.76</c:v>
                </c:pt>
                <c:pt idx="33">
                  <c:v>1.04</c:v>
                </c:pt>
                <c:pt idx="34">
                  <c:v>1.1299999999999999</c:v>
                </c:pt>
                <c:pt idx="35">
                  <c:v>0.28999999999999998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0.94</c:v>
                </c:pt>
                <c:pt idx="41">
                  <c:v>3.66</c:v>
                </c:pt>
                <c:pt idx="42">
                  <c:v>2.8</c:v>
                </c:pt>
                <c:pt idx="46">
                  <c:v>12.05</c:v>
                </c:pt>
                <c:pt idx="47">
                  <c:v>5.3</c:v>
                </c:pt>
                <c:pt idx="49">
                  <c:v>2.72</c:v>
                </c:pt>
                <c:pt idx="50">
                  <c:v>2.5499999999999998</c:v>
                </c:pt>
                <c:pt idx="51">
                  <c:v>0.69</c:v>
                </c:pt>
                <c:pt idx="54">
                  <c:v>2.35</c:v>
                </c:pt>
                <c:pt idx="55">
                  <c:v>1.0900000000000001</c:v>
                </c:pt>
                <c:pt idx="59">
                  <c:v>0.53</c:v>
                </c:pt>
                <c:pt idx="62">
                  <c:v>2.06</c:v>
                </c:pt>
                <c:pt idx="63">
                  <c:v>2.39</c:v>
                </c:pt>
                <c:pt idx="64">
                  <c:v>1.34</c:v>
                </c:pt>
                <c:pt idx="65">
                  <c:v>1.27</c:v>
                </c:pt>
                <c:pt idx="66">
                  <c:v>2.66</c:v>
                </c:pt>
                <c:pt idx="67">
                  <c:v>2.79</c:v>
                </c:pt>
                <c:pt idx="68">
                  <c:v>2.06</c:v>
                </c:pt>
                <c:pt idx="69">
                  <c:v>0.47</c:v>
                </c:pt>
                <c:pt idx="70">
                  <c:v>0.51</c:v>
                </c:pt>
                <c:pt idx="71">
                  <c:v>0.48</c:v>
                </c:pt>
              </c:numCache>
            </c:numRef>
          </c:xVal>
          <c:yVal>
            <c:numRef>
              <c:f>hillslope_morph!$H$3:$H$74</c:f>
              <c:numCache>
                <c:formatCode>General</c:formatCode>
                <c:ptCount val="72"/>
                <c:pt idx="0">
                  <c:v>0.45599999999999452</c:v>
                </c:pt>
                <c:pt idx="1">
                  <c:v>0.49399999999998273</c:v>
                </c:pt>
                <c:pt idx="2">
                  <c:v>0.47799999999999726</c:v>
                </c:pt>
                <c:pt idx="3">
                  <c:v>0.29900000000000093</c:v>
                </c:pt>
                <c:pt idx="4">
                  <c:v>0.28399999999999181</c:v>
                </c:pt>
                <c:pt idx="5">
                  <c:v>0.4629999999999882</c:v>
                </c:pt>
                <c:pt idx="6">
                  <c:v>0.4</c:v>
                </c:pt>
                <c:pt idx="7">
                  <c:v>0.39200000000000729</c:v>
                </c:pt>
                <c:pt idx="8">
                  <c:v>0.05</c:v>
                </c:pt>
                <c:pt idx="9">
                  <c:v>1.0430000000000064</c:v>
                </c:pt>
                <c:pt idx="10">
                  <c:v>0.10900000000001456</c:v>
                </c:pt>
                <c:pt idx="11">
                  <c:v>0.10500000000001819</c:v>
                </c:pt>
                <c:pt idx="12">
                  <c:v>8.9000000000010002E-2</c:v>
                </c:pt>
                <c:pt idx="13">
                  <c:v>0.10699999999999363</c:v>
                </c:pt>
                <c:pt idx="14">
                  <c:v>5.4999999999995455E-2</c:v>
                </c:pt>
                <c:pt idx="15">
                  <c:v>8.7000000000011818E-2</c:v>
                </c:pt>
                <c:pt idx="16">
                  <c:v>8.4999999999990902E-2</c:v>
                </c:pt>
                <c:pt idx="17">
                  <c:v>0.74800000000000177</c:v>
                </c:pt>
                <c:pt idx="18">
                  <c:v>0.70599999999999452</c:v>
                </c:pt>
                <c:pt idx="19">
                  <c:v>0.68299999999999272</c:v>
                </c:pt>
                <c:pt idx="20">
                  <c:v>0.83099999999999452</c:v>
                </c:pt>
                <c:pt idx="21">
                  <c:v>0.23300000000001547</c:v>
                </c:pt>
                <c:pt idx="22">
                  <c:v>0.3379999999999882</c:v>
                </c:pt>
                <c:pt idx="23">
                  <c:v>0.31800000000000639</c:v>
                </c:pt>
                <c:pt idx="24">
                  <c:v>0.40599999999999453</c:v>
                </c:pt>
                <c:pt idx="25">
                  <c:v>0.39700000000000274</c:v>
                </c:pt>
                <c:pt idx="26">
                  <c:v>0.41800000000000637</c:v>
                </c:pt>
                <c:pt idx="27">
                  <c:v>0.32100000000000362</c:v>
                </c:pt>
                <c:pt idx="28">
                  <c:v>0.31500000000000911</c:v>
                </c:pt>
                <c:pt idx="29">
                  <c:v>0.27500000000000002</c:v>
                </c:pt>
                <c:pt idx="30">
                  <c:v>0.22200000000000272</c:v>
                </c:pt>
                <c:pt idx="31">
                  <c:v>0.23600000000001273</c:v>
                </c:pt>
                <c:pt idx="32">
                  <c:v>0.49500000000000455</c:v>
                </c:pt>
                <c:pt idx="33">
                  <c:v>0.50099999999999911</c:v>
                </c:pt>
                <c:pt idx="34">
                  <c:v>0.44700000000000273</c:v>
                </c:pt>
                <c:pt idx="35">
                  <c:v>0.23199999999999363</c:v>
                </c:pt>
                <c:pt idx="36">
                  <c:v>0.26499999999998636</c:v>
                </c:pt>
                <c:pt idx="37">
                  <c:v>0.12899999999999637</c:v>
                </c:pt>
                <c:pt idx="38">
                  <c:v>0.15299999999999728</c:v>
                </c:pt>
                <c:pt idx="39">
                  <c:v>0.97599999999999909</c:v>
                </c:pt>
                <c:pt idx="40">
                  <c:v>0.67100000000000359</c:v>
                </c:pt>
                <c:pt idx="41">
                  <c:v>0.87799999999999723</c:v>
                </c:pt>
                <c:pt idx="42">
                  <c:v>1.0240000000000009</c:v>
                </c:pt>
                <c:pt idx="43">
                  <c:v>0.45699999999999363</c:v>
                </c:pt>
                <c:pt idx="44">
                  <c:v>0.27899999999999636</c:v>
                </c:pt>
                <c:pt idx="45">
                  <c:v>8.8000000000010917E-2</c:v>
                </c:pt>
                <c:pt idx="46">
                  <c:v>0.73299999999999277</c:v>
                </c:pt>
                <c:pt idx="47">
                  <c:v>0.62599999999999911</c:v>
                </c:pt>
                <c:pt idx="48">
                  <c:v>0.62400000000000089</c:v>
                </c:pt>
                <c:pt idx="49">
                  <c:v>0.56500000000000905</c:v>
                </c:pt>
                <c:pt idx="50">
                  <c:v>0.53400000000001457</c:v>
                </c:pt>
                <c:pt idx="51">
                  <c:v>0.5920000000000073</c:v>
                </c:pt>
                <c:pt idx="52">
                  <c:v>0.42499999999999999</c:v>
                </c:pt>
                <c:pt idx="53">
                  <c:v>0.49100000000000821</c:v>
                </c:pt>
                <c:pt idx="54">
                  <c:v>0.37300000000000183</c:v>
                </c:pt>
                <c:pt idx="55">
                  <c:v>0.47899999999999637</c:v>
                </c:pt>
                <c:pt idx="56">
                  <c:v>0.29600000000000365</c:v>
                </c:pt>
                <c:pt idx="57">
                  <c:v>0.1740000000000009</c:v>
                </c:pt>
                <c:pt idx="58">
                  <c:v>0.23199999999999363</c:v>
                </c:pt>
                <c:pt idx="59">
                  <c:v>0.17100000000000365</c:v>
                </c:pt>
                <c:pt idx="60">
                  <c:v>5.3999999999996363E-2</c:v>
                </c:pt>
                <c:pt idx="61">
                  <c:v>0.65899999999999181</c:v>
                </c:pt>
                <c:pt idx="62">
                  <c:v>0.71799999999998365</c:v>
                </c:pt>
                <c:pt idx="63">
                  <c:v>0.67200000000000271</c:v>
                </c:pt>
                <c:pt idx="64">
                  <c:v>0.53200000000001635</c:v>
                </c:pt>
                <c:pt idx="65">
                  <c:v>0.57200000000000273</c:v>
                </c:pt>
                <c:pt idx="66">
                  <c:v>0.6</c:v>
                </c:pt>
                <c:pt idx="67">
                  <c:v>0.39600000000000363</c:v>
                </c:pt>
                <c:pt idx="68">
                  <c:v>0.19200000000000728</c:v>
                </c:pt>
                <c:pt idx="69">
                  <c:v>0.20900000000001456</c:v>
                </c:pt>
                <c:pt idx="70">
                  <c:v>0.19600000000000364</c:v>
                </c:pt>
                <c:pt idx="71">
                  <c:v>0.27100000000000363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1E-4FE2-9159-D57CC3D1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5199"/>
        <c:axId val="197773028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SD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hillslope_morph!$AD$3:$AD$74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0.32761039578830764</c:v>
                      </c:pt>
                      <c:pt idx="1">
                        <c:v>0.2739101781867288</c:v>
                      </c:pt>
                      <c:pt idx="2">
                        <c:v>0.40267853183401769</c:v>
                      </c:pt>
                      <c:pt idx="3">
                        <c:v>0.40278199231511458</c:v>
                      </c:pt>
                      <c:pt idx="4">
                        <c:v>1.0465180361560906</c:v>
                      </c:pt>
                      <c:pt idx="5">
                        <c:v>0.9885342685005919</c:v>
                      </c:pt>
                      <c:pt idx="6">
                        <c:v>1.2612414519036395</c:v>
                      </c:pt>
                      <c:pt idx="7">
                        <c:v>1.1616654710658603</c:v>
                      </c:pt>
                      <c:pt idx="8">
                        <c:v>0.28213471959331787</c:v>
                      </c:pt>
                      <c:pt idx="9">
                        <c:v>0.13650396819628846</c:v>
                      </c:pt>
                      <c:pt idx="10">
                        <c:v>0.13613718571108097</c:v>
                      </c:pt>
                      <c:pt idx="11">
                        <c:v>0.14142135623730917</c:v>
                      </c:pt>
                      <c:pt idx="22">
                        <c:v>0.2828427124746199</c:v>
                      </c:pt>
                      <c:pt idx="23">
                        <c:v>0.2828427124746199</c:v>
                      </c:pt>
                      <c:pt idx="24">
                        <c:v>0.44547727214752469</c:v>
                      </c:pt>
                      <c:pt idx="25">
                        <c:v>0.42149337677674908</c:v>
                      </c:pt>
                      <c:pt idx="26">
                        <c:v>0.23588132609428836</c:v>
                      </c:pt>
                      <c:pt idx="27">
                        <c:v>0.18175074506954153</c:v>
                      </c:pt>
                      <c:pt idx="28">
                        <c:v>0.35000000000000009</c:v>
                      </c:pt>
                      <c:pt idx="29">
                        <c:v>0.49497474683058351</c:v>
                      </c:pt>
                      <c:pt idx="30">
                        <c:v>2.48</c:v>
                      </c:pt>
                      <c:pt idx="31">
                        <c:v>0.14977761292440786</c:v>
                      </c:pt>
                      <c:pt idx="32">
                        <c:v>2.2709682222934484</c:v>
                      </c:pt>
                      <c:pt idx="33">
                        <c:v>0.39771849340959731</c:v>
                      </c:pt>
                      <c:pt idx="34">
                        <c:v>0.36214637924463622</c:v>
                      </c:pt>
                      <c:pt idx="35">
                        <c:v>0.5939696961966997</c:v>
                      </c:pt>
                      <c:pt idx="39">
                        <c:v>2.821356056934325</c:v>
                      </c:pt>
                      <c:pt idx="40">
                        <c:v>0.57396283271073723</c:v>
                      </c:pt>
                      <c:pt idx="41">
                        <c:v>1.2747548783981966</c:v>
                      </c:pt>
                      <c:pt idx="42">
                        <c:v>1.1860635171299507</c:v>
                      </c:pt>
                      <c:pt idx="43">
                        <c:v>1.2986499400017957</c:v>
                      </c:pt>
                      <c:pt idx="44">
                        <c:v>0.36062445840513957</c:v>
                      </c:pt>
                      <c:pt idx="47">
                        <c:v>6.0508374076100688</c:v>
                      </c:pt>
                      <c:pt idx="48">
                        <c:v>1.4232474603291372</c:v>
                      </c:pt>
                      <c:pt idx="49">
                        <c:v>0.58874867303459666</c:v>
                      </c:pt>
                      <c:pt idx="50">
                        <c:v>0.95894038744161136</c:v>
                      </c:pt>
                      <c:pt idx="51">
                        <c:v>0.95671312314611878</c:v>
                      </c:pt>
                      <c:pt idx="52">
                        <c:v>0.36087855759705845</c:v>
                      </c:pt>
                      <c:pt idx="53">
                        <c:v>0.53740115370177544</c:v>
                      </c:pt>
                      <c:pt idx="54">
                        <c:v>0.19091883092036785</c:v>
                      </c:pt>
                      <c:pt idx="55">
                        <c:v>0.52573757712379665</c:v>
                      </c:pt>
                      <c:pt idx="56">
                        <c:v>0.45360592294780844</c:v>
                      </c:pt>
                      <c:pt idx="61">
                        <c:v>0.65688025291271024</c:v>
                      </c:pt>
                      <c:pt idx="62">
                        <c:v>0.96802376003897783</c:v>
                      </c:pt>
                      <c:pt idx="63">
                        <c:v>1.0968257230146761</c:v>
                      </c:pt>
                      <c:pt idx="64">
                        <c:v>0.68463406979481345</c:v>
                      </c:pt>
                      <c:pt idx="65">
                        <c:v>2.2882807020618277</c:v>
                      </c:pt>
                      <c:pt idx="66">
                        <c:v>2.1010037283800007</c:v>
                      </c:pt>
                      <c:pt idx="67">
                        <c:v>0.72394422305536676</c:v>
                      </c:pt>
                      <c:pt idx="68">
                        <c:v>0.85921475778759748</c:v>
                      </c:pt>
                      <c:pt idx="69">
                        <c:v>0</c:v>
                      </c:pt>
                      <c:pt idx="70">
                        <c:v>2.1213203435596444E-2</c:v>
                      </c:pt>
                      <c:pt idx="71">
                        <c:v>2.1213203435596444E-2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hillslope_morph!$J$3:$J$74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0.27025000000000432</c:v>
                      </c:pt>
                      <c:pt idx="1">
                        <c:v>0.46074999999999589</c:v>
                      </c:pt>
                      <c:pt idx="2">
                        <c:v>0.41750000000000115</c:v>
                      </c:pt>
                      <c:pt idx="3">
                        <c:v>0.34750000000000225</c:v>
                      </c:pt>
                      <c:pt idx="4">
                        <c:v>0.25099999999999911</c:v>
                      </c:pt>
                      <c:pt idx="5">
                        <c:v>0.37299999999999611</c:v>
                      </c:pt>
                      <c:pt idx="6">
                        <c:v>0.46299999999999952</c:v>
                      </c:pt>
                      <c:pt idx="7">
                        <c:v>0.32599999999999907</c:v>
                      </c:pt>
                      <c:pt idx="8">
                        <c:v>7.175000000000295E-2</c:v>
                      </c:pt>
                      <c:pt idx="9">
                        <c:v>6.1500000000000908E-2</c:v>
                      </c:pt>
                      <c:pt idx="10">
                        <c:v>9.5249999999998641E-2</c:v>
                      </c:pt>
                      <c:pt idx="11">
                        <c:v>0.13149999999999978</c:v>
                      </c:pt>
                      <c:pt idx="12">
                        <c:v>0.12775000000000319</c:v>
                      </c:pt>
                      <c:pt idx="13">
                        <c:v>0.11350000000000478</c:v>
                      </c:pt>
                      <c:pt idx="14">
                        <c:v>0.10324999999999704</c:v>
                      </c:pt>
                      <c:pt idx="15">
                        <c:v>0.11849999999999454</c:v>
                      </c:pt>
                      <c:pt idx="16">
                        <c:v>0.17699999999999819</c:v>
                      </c:pt>
                      <c:pt idx="17">
                        <c:v>0.63174999999999959</c:v>
                      </c:pt>
                      <c:pt idx="18">
                        <c:v>0.70550000000000068</c:v>
                      </c:pt>
                      <c:pt idx="19">
                        <c:v>0.72950000000000159</c:v>
                      </c:pt>
                      <c:pt idx="20">
                        <c:v>0.81800000000000073</c:v>
                      </c:pt>
                      <c:pt idx="21">
                        <c:v>0.57324999999999593</c:v>
                      </c:pt>
                      <c:pt idx="22">
                        <c:v>0.28050000000000069</c:v>
                      </c:pt>
                      <c:pt idx="23">
                        <c:v>0.33175000000000521</c:v>
                      </c:pt>
                      <c:pt idx="24">
                        <c:v>0.38249999999999884</c:v>
                      </c:pt>
                      <c:pt idx="25">
                        <c:v>0.40424999999999611</c:v>
                      </c:pt>
                      <c:pt idx="26">
                        <c:v>0.38550000000000184</c:v>
                      </c:pt>
                      <c:pt idx="27">
                        <c:v>0.34550000000000408</c:v>
                      </c:pt>
                      <c:pt idx="28">
                        <c:v>0.34549999999999842</c:v>
                      </c:pt>
                      <c:pt idx="29">
                        <c:v>0.32749999999999774</c:v>
                      </c:pt>
                      <c:pt idx="30">
                        <c:v>0.24449999999999933</c:v>
                      </c:pt>
                      <c:pt idx="31">
                        <c:v>0.19200000000000159</c:v>
                      </c:pt>
                      <c:pt idx="32">
                        <c:v>0.52575000000000505</c:v>
                      </c:pt>
                      <c:pt idx="33">
                        <c:v>0.45950000000000274</c:v>
                      </c:pt>
                      <c:pt idx="34">
                        <c:v>0.39350000000000024</c:v>
                      </c:pt>
                      <c:pt idx="35">
                        <c:v>0.31474999999999798</c:v>
                      </c:pt>
                      <c:pt idx="36">
                        <c:v>0.24124999999999658</c:v>
                      </c:pt>
                      <c:pt idx="37">
                        <c:v>0.15674999999999956</c:v>
                      </c:pt>
                      <c:pt idx="38">
                        <c:v>7.2750000000002049E-2</c:v>
                      </c:pt>
                      <c:pt idx="39">
                        <c:v>0.44225000000000136</c:v>
                      </c:pt>
                      <c:pt idx="40">
                        <c:v>0.72624999999999884</c:v>
                      </c:pt>
                      <c:pt idx="41">
                        <c:v>0.81499999999999773</c:v>
                      </c:pt>
                      <c:pt idx="42">
                        <c:v>0.75949999999999707</c:v>
                      </c:pt>
                      <c:pt idx="43">
                        <c:v>0.50575000000000048</c:v>
                      </c:pt>
                      <c:pt idx="44">
                        <c:v>0.29675000000000296</c:v>
                      </c:pt>
                      <c:pt idx="45">
                        <c:v>0.12049999999999841</c:v>
                      </c:pt>
                      <c:pt idx="46">
                        <c:v>0.48575000000000157</c:v>
                      </c:pt>
                      <c:pt idx="47">
                        <c:v>0.90524999999999523</c:v>
                      </c:pt>
                      <c:pt idx="48">
                        <c:v>0.60775000000000434</c:v>
                      </c:pt>
                      <c:pt idx="49">
                        <c:v>0.61200000000000043</c:v>
                      </c:pt>
                      <c:pt idx="50">
                        <c:v>0.28624999999999545</c:v>
                      </c:pt>
                      <c:pt idx="51">
                        <c:v>0.51324999999999932</c:v>
                      </c:pt>
                      <c:pt idx="52">
                        <c:v>0.78450000000000275</c:v>
                      </c:pt>
                      <c:pt idx="53">
                        <c:v>0.51675000000000182</c:v>
                      </c:pt>
                      <c:pt idx="54">
                        <c:v>0.45525000000000093</c:v>
                      </c:pt>
                      <c:pt idx="55">
                        <c:v>0.42049999999999843</c:v>
                      </c:pt>
                      <c:pt idx="56">
                        <c:v>0.33999999999999775</c:v>
                      </c:pt>
                      <c:pt idx="57">
                        <c:v>0.21025000000000205</c:v>
                      </c:pt>
                      <c:pt idx="58">
                        <c:v>0.23149999999999976</c:v>
                      </c:pt>
                      <c:pt idx="59">
                        <c:v>0.16125000000000114</c:v>
                      </c:pt>
                      <c:pt idx="60">
                        <c:v>3.9249999999998411E-2</c:v>
                      </c:pt>
                      <c:pt idx="61">
                        <c:v>0.59025000000000316</c:v>
                      </c:pt>
                      <c:pt idx="62">
                        <c:v>0.72949999999999593</c:v>
                      </c:pt>
                      <c:pt idx="63">
                        <c:v>0.68699999999999473</c:v>
                      </c:pt>
                      <c:pt idx="64">
                        <c:v>0.59475000000000477</c:v>
                      </c:pt>
                      <c:pt idx="65">
                        <c:v>0.6637500000000045</c:v>
                      </c:pt>
                      <c:pt idx="66">
                        <c:v>0.66849999999999454</c:v>
                      </c:pt>
                      <c:pt idx="67">
                        <c:v>0.45899999999999752</c:v>
                      </c:pt>
                      <c:pt idx="68">
                        <c:v>0.2760000000000048</c:v>
                      </c:pt>
                      <c:pt idx="69">
                        <c:v>0.18899999999999864</c:v>
                      </c:pt>
                      <c:pt idx="70">
                        <c:v>0.22749999999999773</c:v>
                      </c:pt>
                      <c:pt idx="71">
                        <c:v>0.24925000000000069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51E-4FE2-9159-D57CC3D1206D}"/>
                  </c:ext>
                </c:extLst>
              </c15:ser>
            </c15:filteredScatterSeries>
          </c:ext>
        </c:extLst>
      </c:scatterChart>
      <c:valAx>
        <c:axId val="16028651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287"/>
        <c:crosses val="autoZero"/>
        <c:crossBetween val="midCat"/>
      </c:valAx>
      <c:valAx>
        <c:axId val="197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 Curvature</a:t>
            </a:r>
            <a:r>
              <a:rPr lang="en-US" baseline="0"/>
              <a:t> distance from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5466593903485E-2"/>
          <c:y val="5.6027190332326282E-2"/>
          <c:w val="0.77212505857781732"/>
          <c:h val="0.90438815805124062"/>
        </c:manualLayout>
      </c:layout>
      <c:scatterChart>
        <c:scatterStyle val="lineMarker"/>
        <c:varyColors val="0"/>
        <c:ser>
          <c:idx val="4"/>
          <c:order val="4"/>
          <c:tx>
            <c:v>1.1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52107578366863427"/>
                  <c:y val="1.3619156136800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hillslope_morph!$D$42:$D$48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59.99</c:v>
                </c:pt>
                <c:pt idx="3">
                  <c:v>80</c:v>
                </c:pt>
                <c:pt idx="4">
                  <c:v>100.01</c:v>
                </c:pt>
                <c:pt idx="5">
                  <c:v>120.01</c:v>
                </c:pt>
                <c:pt idx="6">
                  <c:v>140.01</c:v>
                </c:pt>
              </c:numCache>
            </c:numRef>
          </c:xVal>
          <c:yVal>
            <c:numRef>
              <c:f>hillslope_morph!$K$42:$K$48</c:f>
              <c:numCache>
                <c:formatCode>General</c:formatCode>
                <c:ptCount val="7"/>
                <c:pt idx="0">
                  <c:v>-0.64400000000000013</c:v>
                </c:pt>
                <c:pt idx="1">
                  <c:v>-2.9590000000000005</c:v>
                </c:pt>
                <c:pt idx="2">
                  <c:v>-4.016</c:v>
                </c:pt>
                <c:pt idx="3">
                  <c:v>3.7130000000000001</c:v>
                </c:pt>
                <c:pt idx="4">
                  <c:v>-0.59299999999999997</c:v>
                </c:pt>
                <c:pt idx="5">
                  <c:v>2.0620000000000003</c:v>
                </c:pt>
                <c:pt idx="6">
                  <c:v>-0.17400000000000002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47-420C-A1B9-25EDF879AC60}"/>
            </c:ext>
          </c:extLst>
        </c:ser>
        <c:ser>
          <c:idx val="6"/>
          <c:order val="6"/>
          <c:tx>
            <c:v>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18300367321342"/>
                  <c:y val="0.17688627744426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hillslope_morph!$D$50:$D$63</c:f>
              <c:numCache>
                <c:formatCode>General</c:formatCode>
                <c:ptCount val="14"/>
                <c:pt idx="0">
                  <c:v>20.010000000000002</c:v>
                </c:pt>
                <c:pt idx="1">
                  <c:v>40.01</c:v>
                </c:pt>
                <c:pt idx="2">
                  <c:v>60.01</c:v>
                </c:pt>
                <c:pt idx="3">
                  <c:v>80.010000000000005</c:v>
                </c:pt>
                <c:pt idx="4">
                  <c:v>100.01</c:v>
                </c:pt>
                <c:pt idx="5">
                  <c:v>120.01</c:v>
                </c:pt>
                <c:pt idx="6">
                  <c:v>140.01</c:v>
                </c:pt>
                <c:pt idx="7">
                  <c:v>160.01</c:v>
                </c:pt>
                <c:pt idx="8">
                  <c:v>180.02</c:v>
                </c:pt>
                <c:pt idx="9">
                  <c:v>200.02</c:v>
                </c:pt>
                <c:pt idx="10">
                  <c:v>220.01</c:v>
                </c:pt>
                <c:pt idx="11">
                  <c:v>240.01</c:v>
                </c:pt>
                <c:pt idx="12">
                  <c:v>259.5</c:v>
                </c:pt>
                <c:pt idx="13">
                  <c:v>279.89999999999998</c:v>
                </c:pt>
              </c:numCache>
            </c:numRef>
          </c:xVal>
          <c:yVal>
            <c:numRef>
              <c:f>hillslope_morph!$K$50:$K$63</c:f>
              <c:numCache>
                <c:formatCode>General</c:formatCode>
                <c:ptCount val="14"/>
                <c:pt idx="0">
                  <c:v>-5.0819999999999999</c:v>
                </c:pt>
                <c:pt idx="1">
                  <c:v>6.6669999999999998</c:v>
                </c:pt>
                <c:pt idx="2">
                  <c:v>0.31300000000000028</c:v>
                </c:pt>
                <c:pt idx="3">
                  <c:v>-4.2070000000000007</c:v>
                </c:pt>
                <c:pt idx="4">
                  <c:v>3.3649999999999998</c:v>
                </c:pt>
                <c:pt idx="5">
                  <c:v>-5.1539999999999999</c:v>
                </c:pt>
                <c:pt idx="6">
                  <c:v>2.5329999999999999</c:v>
                </c:pt>
                <c:pt idx="7">
                  <c:v>-0.29299999999999926</c:v>
                </c:pt>
                <c:pt idx="8">
                  <c:v>-5.7789999999999999</c:v>
                </c:pt>
                <c:pt idx="9">
                  <c:v>5.5510000000000002</c:v>
                </c:pt>
                <c:pt idx="10">
                  <c:v>2.3750000000000009</c:v>
                </c:pt>
                <c:pt idx="11">
                  <c:v>-1.5130000000000003</c:v>
                </c:pt>
                <c:pt idx="12">
                  <c:v>-0.33500000000000013</c:v>
                </c:pt>
                <c:pt idx="13">
                  <c:v>1.5309999999999999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47-420C-A1B9-25EDF879AC60}"/>
            </c:ext>
          </c:extLst>
        </c:ser>
        <c:ser>
          <c:idx val="7"/>
          <c:order val="7"/>
          <c:tx>
            <c:v>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148730302517486"/>
                  <c:y val="2.80794544310470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hillslope_morph!$D$64:$D$74</c:f>
              <c:numCache>
                <c:formatCode>General</c:formatCode>
                <c:ptCount val="11"/>
                <c:pt idx="0">
                  <c:v>20</c:v>
                </c:pt>
                <c:pt idx="1">
                  <c:v>40.01</c:v>
                </c:pt>
                <c:pt idx="2">
                  <c:v>60.01</c:v>
                </c:pt>
                <c:pt idx="3">
                  <c:v>80.02</c:v>
                </c:pt>
                <c:pt idx="4">
                  <c:v>100.02</c:v>
                </c:pt>
                <c:pt idx="5">
                  <c:v>120.02</c:v>
                </c:pt>
                <c:pt idx="6">
                  <c:v>140.05000000000001</c:v>
                </c:pt>
                <c:pt idx="7">
                  <c:v>160.08000000000001</c:v>
                </c:pt>
                <c:pt idx="8">
                  <c:v>180.1</c:v>
                </c:pt>
                <c:pt idx="9">
                  <c:v>200.08</c:v>
                </c:pt>
                <c:pt idx="10">
                  <c:v>220.08</c:v>
                </c:pt>
              </c:numCache>
            </c:numRef>
          </c:xVal>
          <c:yVal>
            <c:numRef>
              <c:f>hillslope_morph!$K$64:$K$74</c:f>
              <c:numCache>
                <c:formatCode>General</c:formatCode>
                <c:ptCount val="11"/>
                <c:pt idx="0">
                  <c:v>1.2449999999999997</c:v>
                </c:pt>
                <c:pt idx="1">
                  <c:v>1.7119999999999997</c:v>
                </c:pt>
                <c:pt idx="2">
                  <c:v>-0.67199999999999993</c:v>
                </c:pt>
                <c:pt idx="3">
                  <c:v>-2.6839999999999997</c:v>
                </c:pt>
                <c:pt idx="4">
                  <c:v>-6.899999999999977E-2</c:v>
                </c:pt>
                <c:pt idx="5">
                  <c:v>2.6509999999999998</c:v>
                </c:pt>
                <c:pt idx="6">
                  <c:v>2.3869999999999996</c:v>
                </c:pt>
                <c:pt idx="7">
                  <c:v>-0.26200000000000001</c:v>
                </c:pt>
                <c:pt idx="8">
                  <c:v>-1.129</c:v>
                </c:pt>
                <c:pt idx="9">
                  <c:v>-1.1789999999999998</c:v>
                </c:pt>
                <c:pt idx="10">
                  <c:v>-1.9849999999999999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47-420C-A1B9-25EDF879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5199"/>
        <c:axId val="1977730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0.39186119434185762"/>
                        <c:y val="0.2768803251645380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20.12</c:v>
                      </c:pt>
                      <c:pt idx="1">
                        <c:v>40.159999999999997</c:v>
                      </c:pt>
                      <c:pt idx="2">
                        <c:v>60.26</c:v>
                      </c:pt>
                      <c:pt idx="3">
                        <c:v>80.28</c:v>
                      </c:pt>
                      <c:pt idx="4">
                        <c:v>100.4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hillslope_morph!$K$3:$K$7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-0.88900000000000001</c:v>
                      </c:pt>
                      <c:pt idx="1">
                        <c:v>-7.1999999999999884E-2</c:v>
                      </c:pt>
                      <c:pt idx="2">
                        <c:v>0.94699999999999984</c:v>
                      </c:pt>
                      <c:pt idx="3">
                        <c:v>-0.80800000000000016</c:v>
                      </c:pt>
                      <c:pt idx="4">
                        <c:v>2.1659999999999995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547-420C-A1B9-25EDF879AC6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296144850705543"/>
                        <c:y val="9.501974451078810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hillslope_morph!$D$8:$D$19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19.670000000000002</c:v>
                      </c:pt>
                      <c:pt idx="1">
                        <c:v>39.71</c:v>
                      </c:pt>
                      <c:pt idx="2">
                        <c:v>59.81</c:v>
                      </c:pt>
                      <c:pt idx="3">
                        <c:v>80</c:v>
                      </c:pt>
                      <c:pt idx="4">
                        <c:v>99.9</c:v>
                      </c:pt>
                      <c:pt idx="5">
                        <c:v>119.7</c:v>
                      </c:pt>
                      <c:pt idx="6">
                        <c:v>139.66</c:v>
                      </c:pt>
                      <c:pt idx="7">
                        <c:v>159.83000000000001</c:v>
                      </c:pt>
                      <c:pt idx="8">
                        <c:v>180.39</c:v>
                      </c:pt>
                      <c:pt idx="9">
                        <c:v>200.35</c:v>
                      </c:pt>
                      <c:pt idx="10">
                        <c:v>220.55</c:v>
                      </c:pt>
                      <c:pt idx="11">
                        <c:v>240.69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hillslope_morph!$K$8:$K$19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5.9030000000000005</c:v>
                      </c:pt>
                      <c:pt idx="1">
                        <c:v>-0.64200000000000013</c:v>
                      </c:pt>
                      <c:pt idx="2">
                        <c:v>5.5500000000000007</c:v>
                      </c:pt>
                      <c:pt idx="3">
                        <c:v>-3.4659999999999997</c:v>
                      </c:pt>
                      <c:pt idx="4">
                        <c:v>-4.633</c:v>
                      </c:pt>
                      <c:pt idx="5">
                        <c:v>-9.423</c:v>
                      </c:pt>
                      <c:pt idx="6">
                        <c:v>5.1580000000000004</c:v>
                      </c:pt>
                      <c:pt idx="7">
                        <c:v>1.4780000000000002</c:v>
                      </c:pt>
                      <c:pt idx="8">
                        <c:v>-4.8390000000000004</c:v>
                      </c:pt>
                      <c:pt idx="9">
                        <c:v>0.39699999999999991</c:v>
                      </c:pt>
                      <c:pt idx="10">
                        <c:v>16.899999999999999</c:v>
                      </c:pt>
                      <c:pt idx="11">
                        <c:v>2.8999999999999915E-2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47-420C-A1B9-25EDF879AC6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2016902754412326"/>
                        <c:y val="0.1145965204673389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hillslope_morph!$D$20:$D$34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19.440000000000001</c:v>
                      </c:pt>
                      <c:pt idx="1">
                        <c:v>39.479999999999997</c:v>
                      </c:pt>
                      <c:pt idx="2">
                        <c:v>59.49</c:v>
                      </c:pt>
                      <c:pt idx="3">
                        <c:v>79.489999999999995</c:v>
                      </c:pt>
                      <c:pt idx="4">
                        <c:v>99.49</c:v>
                      </c:pt>
                      <c:pt idx="5">
                        <c:v>119.49</c:v>
                      </c:pt>
                      <c:pt idx="6">
                        <c:v>139.49</c:v>
                      </c:pt>
                      <c:pt idx="7">
                        <c:v>159.49</c:v>
                      </c:pt>
                      <c:pt idx="8">
                        <c:v>179.51</c:v>
                      </c:pt>
                      <c:pt idx="9">
                        <c:v>199.49</c:v>
                      </c:pt>
                      <c:pt idx="10">
                        <c:v>219.51</c:v>
                      </c:pt>
                      <c:pt idx="11">
                        <c:v>239.5</c:v>
                      </c:pt>
                      <c:pt idx="12">
                        <c:v>259.51</c:v>
                      </c:pt>
                      <c:pt idx="13">
                        <c:v>279.61</c:v>
                      </c:pt>
                      <c:pt idx="14">
                        <c:v>299.70999999999998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hillslope_morph!$K$20:$K$34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-0.68000000000000038</c:v>
                      </c:pt>
                      <c:pt idx="1">
                        <c:v>1.7250000000000001</c:v>
                      </c:pt>
                      <c:pt idx="2">
                        <c:v>5.5469999999999997</c:v>
                      </c:pt>
                      <c:pt idx="3">
                        <c:v>-6.7859999999999996</c:v>
                      </c:pt>
                      <c:pt idx="4">
                        <c:v>1.3149999999999999</c:v>
                      </c:pt>
                      <c:pt idx="5">
                        <c:v>6.6230000000000002</c:v>
                      </c:pt>
                      <c:pt idx="6">
                        <c:v>-0.70400000000000063</c:v>
                      </c:pt>
                      <c:pt idx="7">
                        <c:v>-0.30100000000000016</c:v>
                      </c:pt>
                      <c:pt idx="8">
                        <c:v>-6.0000000000000143E-2</c:v>
                      </c:pt>
                      <c:pt idx="9">
                        <c:v>-1.5879999999999999</c:v>
                      </c:pt>
                      <c:pt idx="10">
                        <c:v>0.4669999999999998</c:v>
                      </c:pt>
                      <c:pt idx="11">
                        <c:v>5.8840000000000003</c:v>
                      </c:pt>
                      <c:pt idx="12">
                        <c:v>-3.7719999999999998</c:v>
                      </c:pt>
                      <c:pt idx="13">
                        <c:v>0.96299999999999986</c:v>
                      </c:pt>
                      <c:pt idx="14">
                        <c:v>-2.1689999999999996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47-420C-A1B9-25EDF879AC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0265655952297998"/>
                        <c:y val="0.169185898199010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hillslope_morph!$D$35:$D$41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19.989999999999998</c:v>
                      </c:pt>
                      <c:pt idx="1">
                        <c:v>39.97</c:v>
                      </c:pt>
                      <c:pt idx="2">
                        <c:v>59.98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hillslope_morph!$K$35:$K$41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1.5389999999999999</c:v>
                      </c:pt>
                      <c:pt idx="1">
                        <c:v>0.40599999999999986</c:v>
                      </c:pt>
                      <c:pt idx="2">
                        <c:v>-3.3579999999999997</c:v>
                      </c:pt>
                      <c:pt idx="3">
                        <c:v>-6.3740000000000006</c:v>
                      </c:pt>
                      <c:pt idx="4">
                        <c:v>0.8340000000000003</c:v>
                      </c:pt>
                      <c:pt idx="5">
                        <c:v>9.8000000000000045E-2</c:v>
                      </c:pt>
                      <c:pt idx="6">
                        <c:v>-0.86999999999999988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547-420C-A1B9-25EDF879AC6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-1.3054999999999999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547-420C-A1B9-25EDF879AC60}"/>
                  </c:ext>
                </c:extLst>
              </c15:ser>
            </c15:filteredScatterSeries>
          </c:ext>
        </c:extLst>
      </c:scatterChart>
      <c:valAx>
        <c:axId val="16028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Channel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287"/>
        <c:crosses val="autoZero"/>
        <c:crossBetween val="midCat"/>
      </c:valAx>
      <c:valAx>
        <c:axId val="197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Curveature</a:t>
                </a:r>
                <a:r>
                  <a:rPr lang="en-US" baseline="0"/>
                  <a:t> (.)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9592266313247"/>
          <c:y val="0.15272950020220283"/>
          <c:w val="7.8113978326966552E-2"/>
          <c:h val="0.5541934486285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 Curvature</a:t>
            </a:r>
            <a:r>
              <a:rPr lang="en-US" baseline="0"/>
              <a:t> distance from ridgeline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5466593903485E-2"/>
          <c:y val="5.6027190332326282E-2"/>
          <c:w val="0.79637194979340453"/>
          <c:h val="0.90438815805124062"/>
        </c:manualLayout>
      </c:layout>
      <c:scatterChart>
        <c:scatterStyle val="lineMarker"/>
        <c:varyColors val="0"/>
        <c:ser>
          <c:idx val="0"/>
          <c:order val="0"/>
          <c:tx>
            <c:v>3.1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9456507602647444"/>
                  <c:y val="0.28239070800054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hillslope_morph!$E$3:$E$7</c:f>
              <c:numCache>
                <c:formatCode>General</c:formatCode>
                <c:ptCount val="5"/>
                <c:pt idx="0">
                  <c:v>97.769999999999982</c:v>
                </c:pt>
                <c:pt idx="1">
                  <c:v>77.72999999999999</c:v>
                </c:pt>
                <c:pt idx="2">
                  <c:v>57.629999999999995</c:v>
                </c:pt>
                <c:pt idx="3">
                  <c:v>37.61</c:v>
                </c:pt>
                <c:pt idx="4">
                  <c:v>17.489999999999998</c:v>
                </c:pt>
              </c:numCache>
            </c:numRef>
          </c:xVal>
          <c:yVal>
            <c:numRef>
              <c:f>hillslope_morph!$M$3:$M$7</c:f>
              <c:numCache>
                <c:formatCode>General</c:formatCode>
                <c:ptCount val="5"/>
                <c:pt idx="0">
                  <c:v>1.0547499999999999</c:v>
                </c:pt>
                <c:pt idx="1">
                  <c:v>-1.6250000000000143E-2</c:v>
                </c:pt>
                <c:pt idx="2">
                  <c:v>5.700000000000003E-2</c:v>
                </c:pt>
                <c:pt idx="3">
                  <c:v>-0.62024999999999997</c:v>
                </c:pt>
                <c:pt idx="4">
                  <c:v>-0.99849999999999994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B6B-43D9-9E32-925E5AA8C67B}"/>
            </c:ext>
          </c:extLst>
        </c:ser>
        <c:ser>
          <c:idx val="1"/>
          <c:order val="1"/>
          <c:tx>
            <c:v>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30525590874277"/>
                  <c:y val="9.2127696883117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hillslope_morph!$E$8:$E$19</c:f>
              <c:numCache>
                <c:formatCode>General</c:formatCode>
                <c:ptCount val="12"/>
                <c:pt idx="0">
                  <c:v>437.23</c:v>
                </c:pt>
                <c:pt idx="1">
                  <c:v>417.19</c:v>
                </c:pt>
                <c:pt idx="2">
                  <c:v>397.09</c:v>
                </c:pt>
                <c:pt idx="3">
                  <c:v>376.9</c:v>
                </c:pt>
                <c:pt idx="4">
                  <c:v>356.99999999999994</c:v>
                </c:pt>
                <c:pt idx="5">
                  <c:v>337.19999999999993</c:v>
                </c:pt>
                <c:pt idx="6">
                  <c:v>317.23999999999995</c:v>
                </c:pt>
                <c:pt idx="7">
                  <c:v>297.06999999999994</c:v>
                </c:pt>
                <c:pt idx="8">
                  <c:v>276.51</c:v>
                </c:pt>
                <c:pt idx="9">
                  <c:v>256.55</c:v>
                </c:pt>
                <c:pt idx="10">
                  <c:v>236.35000000000002</c:v>
                </c:pt>
                <c:pt idx="11">
                  <c:v>216.21</c:v>
                </c:pt>
              </c:numCache>
            </c:numRef>
          </c:xVal>
          <c:yVal>
            <c:numRef>
              <c:f>hillslope_morph!$M$8:$M$19</c:f>
              <c:numCache>
                <c:formatCode>General</c:formatCode>
                <c:ptCount val="12"/>
                <c:pt idx="0">
                  <c:v>-0.17925000000000005</c:v>
                </c:pt>
                <c:pt idx="1">
                  <c:v>0.44174999999999998</c:v>
                </c:pt>
                <c:pt idx="2">
                  <c:v>-0.87650000000000006</c:v>
                </c:pt>
                <c:pt idx="3">
                  <c:v>-0.81074999999999997</c:v>
                </c:pt>
                <c:pt idx="4">
                  <c:v>0.88424999999999998</c:v>
                </c:pt>
                <c:pt idx="5">
                  <c:v>-4.5000000000000019E-2</c:v>
                </c:pt>
                <c:pt idx="6">
                  <c:v>-1.7504999999999999</c:v>
                </c:pt>
                <c:pt idx="7">
                  <c:v>1.9712500000000002</c:v>
                </c:pt>
                <c:pt idx="8">
                  <c:v>1.5847500000000001</c:v>
                </c:pt>
                <c:pt idx="9">
                  <c:v>-0.37200000000000022</c:v>
                </c:pt>
                <c:pt idx="10">
                  <c:v>-0.80249999999999999</c:v>
                </c:pt>
                <c:pt idx="11">
                  <c:v>-1.1632499999999999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B6B-43D9-9E32-925E5AA8C67B}"/>
            </c:ext>
          </c:extLst>
        </c:ser>
        <c:ser>
          <c:idx val="2"/>
          <c:order val="2"/>
          <c:tx>
            <c:v>3.3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211276363497541"/>
                  <c:y val="3.7066106205035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hillslope_morph!$E$20:$E$34</c:f>
              <c:numCache>
                <c:formatCode>General</c:formatCode>
                <c:ptCount val="15"/>
                <c:pt idx="0">
                  <c:v>301.34000000000003</c:v>
                </c:pt>
                <c:pt idx="1">
                  <c:v>281.3</c:v>
                </c:pt>
                <c:pt idx="2">
                  <c:v>261.29000000000002</c:v>
                </c:pt>
                <c:pt idx="3">
                  <c:v>241.29000000000002</c:v>
                </c:pt>
                <c:pt idx="4">
                  <c:v>221.29000000000002</c:v>
                </c:pt>
                <c:pt idx="5">
                  <c:v>201.29000000000002</c:v>
                </c:pt>
                <c:pt idx="6">
                  <c:v>181.29</c:v>
                </c:pt>
                <c:pt idx="7">
                  <c:v>161.29</c:v>
                </c:pt>
                <c:pt idx="8">
                  <c:v>141.27000000000001</c:v>
                </c:pt>
                <c:pt idx="9">
                  <c:v>121.28999999999999</c:v>
                </c:pt>
                <c:pt idx="10">
                  <c:v>101.27000000000001</c:v>
                </c:pt>
                <c:pt idx="11">
                  <c:v>81.28</c:v>
                </c:pt>
                <c:pt idx="12">
                  <c:v>61.27</c:v>
                </c:pt>
                <c:pt idx="13">
                  <c:v>41.17</c:v>
                </c:pt>
                <c:pt idx="14">
                  <c:v>21.07</c:v>
                </c:pt>
              </c:numCache>
            </c:numRef>
          </c:xVal>
          <c:yVal>
            <c:numRef>
              <c:f>hillslope_morph!$M$20:$M$34</c:f>
              <c:numCache>
                <c:formatCode>General</c:formatCode>
                <c:ptCount val="15"/>
                <c:pt idx="0">
                  <c:v>1.19</c:v>
                </c:pt>
                <c:pt idx="1">
                  <c:v>-1.0784999999999998</c:v>
                </c:pt>
                <c:pt idx="2">
                  <c:v>0.76249999999999996</c:v>
                </c:pt>
                <c:pt idx="3">
                  <c:v>0.63375000000000004</c:v>
                </c:pt>
                <c:pt idx="4">
                  <c:v>-0.74099999999999999</c:v>
                </c:pt>
                <c:pt idx="5">
                  <c:v>-0.51525000000000021</c:v>
                </c:pt>
                <c:pt idx="6">
                  <c:v>2.0032500000000004</c:v>
                </c:pt>
                <c:pt idx="7">
                  <c:v>-0.33449999999999991</c:v>
                </c:pt>
                <c:pt idx="8">
                  <c:v>-2.55375</c:v>
                </c:pt>
                <c:pt idx="9">
                  <c:v>-0.84375</c:v>
                </c:pt>
                <c:pt idx="10">
                  <c:v>-0.41274999999999995</c:v>
                </c:pt>
                <c:pt idx="11">
                  <c:v>0.30824999999999997</c:v>
                </c:pt>
                <c:pt idx="12">
                  <c:v>0.5874999999999998</c:v>
                </c:pt>
                <c:pt idx="13">
                  <c:v>1.8374999999999999</c:v>
                </c:pt>
                <c:pt idx="14">
                  <c:v>-1.0067499999999998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B6B-43D9-9E32-925E5AA8C67B}"/>
            </c:ext>
          </c:extLst>
        </c:ser>
        <c:ser>
          <c:idx val="3"/>
          <c:order val="3"/>
          <c:tx>
            <c:v>3.4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829600146835631"/>
                  <c:y val="-5.1330188249326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hillslope_morph!$E$35:$E$41</c:f>
              <c:numCache>
                <c:formatCode>General</c:formatCode>
                <c:ptCount val="7"/>
                <c:pt idx="0">
                  <c:v>125.96</c:v>
                </c:pt>
                <c:pt idx="1">
                  <c:v>105.98</c:v>
                </c:pt>
                <c:pt idx="2">
                  <c:v>85.97</c:v>
                </c:pt>
                <c:pt idx="3">
                  <c:v>65.95</c:v>
                </c:pt>
                <c:pt idx="4">
                  <c:v>45.95</c:v>
                </c:pt>
                <c:pt idx="5">
                  <c:v>25.95</c:v>
                </c:pt>
                <c:pt idx="6">
                  <c:v>5.95</c:v>
                </c:pt>
              </c:numCache>
            </c:numRef>
          </c:xVal>
          <c:yVal>
            <c:numRef>
              <c:f>hillslope_morph!$M$35:$M$41</c:f>
              <c:numCache>
                <c:formatCode>General</c:formatCode>
                <c:ptCount val="7"/>
                <c:pt idx="0">
                  <c:v>0.24474999999999997</c:v>
                </c:pt>
                <c:pt idx="1">
                  <c:v>-0.76824999999999999</c:v>
                </c:pt>
                <c:pt idx="2">
                  <c:v>-0.66099999999999992</c:v>
                </c:pt>
                <c:pt idx="3">
                  <c:v>1.3465</c:v>
                </c:pt>
                <c:pt idx="4">
                  <c:v>0.11974999999999998</c:v>
                </c:pt>
                <c:pt idx="5">
                  <c:v>-1.3697499999999998</c:v>
                </c:pt>
                <c:pt idx="6">
                  <c:v>0.22999999999999998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B6B-43D9-9E32-925E5AA8C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5199"/>
        <c:axId val="197773028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1.1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61607291901273153"/>
                        <c:y val="6.645110728763409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hillslope_morph!$E$42:$E$48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122.06</c:v>
                      </c:pt>
                      <c:pt idx="1">
                        <c:v>102.06</c:v>
                      </c:pt>
                      <c:pt idx="2">
                        <c:v>82.07</c:v>
                      </c:pt>
                      <c:pt idx="3">
                        <c:v>62.16</c:v>
                      </c:pt>
                      <c:pt idx="4">
                        <c:v>42.15</c:v>
                      </c:pt>
                      <c:pt idx="5">
                        <c:v>22.15</c:v>
                      </c:pt>
                      <c:pt idx="6">
                        <c:v>2.15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hillslope_morph!$M$42:$M$48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0.67575000000000007</c:v>
                      </c:pt>
                      <c:pt idx="1">
                        <c:v>0.28149999999999997</c:v>
                      </c:pt>
                      <c:pt idx="2">
                        <c:v>0.27349999999999997</c:v>
                      </c:pt>
                      <c:pt idx="3">
                        <c:v>0.97150000000000003</c:v>
                      </c:pt>
                      <c:pt idx="4">
                        <c:v>-1.2422499999999999</c:v>
                      </c:pt>
                      <c:pt idx="5">
                        <c:v>-1.0699999999999998</c:v>
                      </c:pt>
                      <c:pt idx="6">
                        <c:v>-9.9750000000000047E-2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B6B-43D9-9E32-925E5AA8C67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-1.3054999999999999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B6B-43D9-9E32-925E5AA8C67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6062866151746805"/>
                        <c:y val="5.257131544988855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hillslope_morph!$E$50:$E$63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302.62</c:v>
                      </c:pt>
                      <c:pt idx="1">
                        <c:v>282.62</c:v>
                      </c:pt>
                      <c:pt idx="2">
                        <c:v>262.62</c:v>
                      </c:pt>
                      <c:pt idx="3">
                        <c:v>242.62</c:v>
                      </c:pt>
                      <c:pt idx="4">
                        <c:v>222.62</c:v>
                      </c:pt>
                      <c:pt idx="5">
                        <c:v>202.62</c:v>
                      </c:pt>
                      <c:pt idx="6">
                        <c:v>182.62</c:v>
                      </c:pt>
                      <c:pt idx="7">
                        <c:v>162.62</c:v>
                      </c:pt>
                      <c:pt idx="8">
                        <c:v>142.61000000000001</c:v>
                      </c:pt>
                      <c:pt idx="9">
                        <c:v>122.61</c:v>
                      </c:pt>
                      <c:pt idx="10">
                        <c:v>102.62</c:v>
                      </c:pt>
                      <c:pt idx="11">
                        <c:v>82.62</c:v>
                      </c:pt>
                      <c:pt idx="12">
                        <c:v>63.13</c:v>
                      </c:pt>
                      <c:pt idx="13">
                        <c:v>42.73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hillslope_morph!$M$50:$M$63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1.70825</c:v>
                      </c:pt>
                      <c:pt idx="1">
                        <c:v>-2.2750000000000093E-2</c:v>
                      </c:pt>
                      <c:pt idx="2">
                        <c:v>-1.1877499999999999</c:v>
                      </c:pt>
                      <c:pt idx="3">
                        <c:v>-0.56325000000000003</c:v>
                      </c:pt>
                      <c:pt idx="4">
                        <c:v>0.86274999999999991</c:v>
                      </c:pt>
                      <c:pt idx="5">
                        <c:v>0.71074999999999999</c:v>
                      </c:pt>
                      <c:pt idx="6">
                        <c:v>-0.71699999999999997</c:v>
                      </c:pt>
                      <c:pt idx="7">
                        <c:v>-1.073</c:v>
                      </c:pt>
                      <c:pt idx="8">
                        <c:v>-8.9999999999999941E-2</c:v>
                      </c:pt>
                      <c:pt idx="9">
                        <c:v>0.5222500000000001</c:v>
                      </c:pt>
                      <c:pt idx="10">
                        <c:v>0.255</c:v>
                      </c:pt>
                      <c:pt idx="11">
                        <c:v>-0.4835000000000001</c:v>
                      </c:pt>
                      <c:pt idx="12">
                        <c:v>-0.65949999999999998</c:v>
                      </c:pt>
                      <c:pt idx="13">
                        <c:v>-0.29574999999999996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0B6B-43D9-9E32-925E5AA8C67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6281649686676117"/>
                        <c:y val="-1.1236215930864584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hillslope_morph!$E$64:$E$74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340.58</c:v>
                      </c:pt>
                      <c:pt idx="1">
                        <c:v>320.57</c:v>
                      </c:pt>
                      <c:pt idx="2">
                        <c:v>300.57</c:v>
                      </c:pt>
                      <c:pt idx="3">
                        <c:v>280.56</c:v>
                      </c:pt>
                      <c:pt idx="4">
                        <c:v>260.56</c:v>
                      </c:pt>
                      <c:pt idx="5">
                        <c:v>240.56</c:v>
                      </c:pt>
                      <c:pt idx="6">
                        <c:v>220.53</c:v>
                      </c:pt>
                      <c:pt idx="7">
                        <c:v>200.5</c:v>
                      </c:pt>
                      <c:pt idx="8">
                        <c:v>180.48</c:v>
                      </c:pt>
                      <c:pt idx="9">
                        <c:v>160.5</c:v>
                      </c:pt>
                      <c:pt idx="10">
                        <c:v>140.5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hillslope_morph!$M$64:$M$74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-1.5100000000000002</c:v>
                      </c:pt>
                      <c:pt idx="1">
                        <c:v>-0.70000000000000007</c:v>
                      </c:pt>
                      <c:pt idx="2">
                        <c:v>0.14699999999999996</c:v>
                      </c:pt>
                      <c:pt idx="3">
                        <c:v>-0.14149999999999999</c:v>
                      </c:pt>
                      <c:pt idx="4">
                        <c:v>0.69625000000000004</c:v>
                      </c:pt>
                      <c:pt idx="5">
                        <c:v>0.39374999999999999</c:v>
                      </c:pt>
                      <c:pt idx="6">
                        <c:v>0.17025000000000007</c:v>
                      </c:pt>
                      <c:pt idx="7">
                        <c:v>-0.39349999999999996</c:v>
                      </c:pt>
                      <c:pt idx="8">
                        <c:v>-1.0252500000000002</c:v>
                      </c:pt>
                      <c:pt idx="9">
                        <c:v>0.18225</c:v>
                      </c:pt>
                      <c:pt idx="10">
                        <c:v>9.7750000000000004E-2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0B6B-43D9-9E32-925E5AA8C67B}"/>
                  </c:ext>
                </c:extLst>
              </c15:ser>
            </c15:filteredScatterSeries>
          </c:ext>
        </c:extLst>
      </c:scatterChart>
      <c:valAx>
        <c:axId val="16028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287"/>
        <c:crosses val="autoZero"/>
        <c:crossBetween val="midCat"/>
      </c:valAx>
      <c:valAx>
        <c:axId val="197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Curveature</a:t>
                </a:r>
                <a:r>
                  <a:rPr lang="en-US" baseline="0"/>
                  <a:t> (.)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6534983350494"/>
          <c:y val="0.16951256481534685"/>
          <c:w val="0.10619551940223368"/>
          <c:h val="0.53347769131505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 Curvature</a:t>
            </a:r>
            <a:r>
              <a:rPr lang="en-US" baseline="0"/>
              <a:t> distance from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5466593903485E-2"/>
          <c:y val="5.6027190332326282E-2"/>
          <c:w val="0.77212505857781732"/>
          <c:h val="0.90438815805124062"/>
        </c:manualLayout>
      </c:layout>
      <c:scatterChart>
        <c:scatterStyle val="lineMarker"/>
        <c:varyColors val="0"/>
        <c:ser>
          <c:idx val="0"/>
          <c:order val="0"/>
          <c:tx>
            <c:v>3.1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66499387797764231"/>
                  <c:y val="0.1929700175167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hillslope_morph!$D$3:$D$7</c:f>
              <c:numCache>
                <c:formatCode>General</c:formatCode>
                <c:ptCount val="5"/>
                <c:pt idx="0">
                  <c:v>20.12</c:v>
                </c:pt>
                <c:pt idx="1">
                  <c:v>40.159999999999997</c:v>
                </c:pt>
                <c:pt idx="2">
                  <c:v>60.26</c:v>
                </c:pt>
                <c:pt idx="3">
                  <c:v>80.28</c:v>
                </c:pt>
                <c:pt idx="4">
                  <c:v>100.4</c:v>
                </c:pt>
              </c:numCache>
              <c:extLst xmlns:c15="http://schemas.microsoft.com/office/drawing/2012/chart"/>
            </c:numRef>
          </c:xVal>
          <c:yVal>
            <c:numRef>
              <c:f>hillslope_morph!$L$3:$L$7</c:f>
              <c:numCache>
                <c:formatCode>General</c:formatCode>
                <c:ptCount val="5"/>
                <c:pt idx="0">
                  <c:v>-2.9059999999999997</c:v>
                </c:pt>
                <c:pt idx="1">
                  <c:v>1.2885000000000002</c:v>
                </c:pt>
                <c:pt idx="2">
                  <c:v>8.5500000000000048E-2</c:v>
                </c:pt>
                <c:pt idx="3">
                  <c:v>8.7999999999999898E-2</c:v>
                </c:pt>
                <c:pt idx="4">
                  <c:v>3.2335000000000003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12A-4B69-A9A3-5924AE2B8FA5}"/>
            </c:ext>
          </c:extLst>
        </c:ser>
        <c:ser>
          <c:idx val="2"/>
          <c:order val="2"/>
          <c:tx>
            <c:v>3.3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016902754412326"/>
                  <c:y val="0.11459652046733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hillslope_morph!$D$20:$D$34</c:f>
              <c:numCache>
                <c:formatCode>General</c:formatCode>
                <c:ptCount val="15"/>
                <c:pt idx="0">
                  <c:v>19.440000000000001</c:v>
                </c:pt>
                <c:pt idx="1">
                  <c:v>39.479999999999997</c:v>
                </c:pt>
                <c:pt idx="2">
                  <c:v>59.49</c:v>
                </c:pt>
                <c:pt idx="3">
                  <c:v>79.489999999999995</c:v>
                </c:pt>
                <c:pt idx="4">
                  <c:v>99.49</c:v>
                </c:pt>
                <c:pt idx="5">
                  <c:v>119.49</c:v>
                </c:pt>
                <c:pt idx="6">
                  <c:v>139.49</c:v>
                </c:pt>
                <c:pt idx="7">
                  <c:v>159.49</c:v>
                </c:pt>
                <c:pt idx="8">
                  <c:v>179.51</c:v>
                </c:pt>
                <c:pt idx="9">
                  <c:v>199.49</c:v>
                </c:pt>
                <c:pt idx="10">
                  <c:v>219.51</c:v>
                </c:pt>
                <c:pt idx="11">
                  <c:v>239.5</c:v>
                </c:pt>
                <c:pt idx="12">
                  <c:v>259.51</c:v>
                </c:pt>
                <c:pt idx="13">
                  <c:v>279.61</c:v>
                </c:pt>
                <c:pt idx="14">
                  <c:v>299.70999999999998</c:v>
                </c:pt>
              </c:numCache>
              <c:extLst xmlns:c15="http://schemas.microsoft.com/office/drawing/2012/chart"/>
            </c:numRef>
          </c:xVal>
          <c:yVal>
            <c:numRef>
              <c:f>hillslope_morph!$L$20:$L$34</c:f>
              <c:numCache>
                <c:formatCode>General</c:formatCode>
                <c:ptCount val="15"/>
                <c:pt idx="0">
                  <c:v>-0.63299999999999979</c:v>
                </c:pt>
                <c:pt idx="1">
                  <c:v>1.0149999999999999</c:v>
                </c:pt>
                <c:pt idx="2">
                  <c:v>-1.35</c:v>
                </c:pt>
                <c:pt idx="3">
                  <c:v>-1.5345000000000002</c:v>
                </c:pt>
                <c:pt idx="4">
                  <c:v>-3.1209999999999996</c:v>
                </c:pt>
                <c:pt idx="5">
                  <c:v>1.3564999999999998</c:v>
                </c:pt>
                <c:pt idx="6">
                  <c:v>-0.22850000000000001</c:v>
                </c:pt>
                <c:pt idx="7">
                  <c:v>0.80500000000000005</c:v>
                </c:pt>
                <c:pt idx="8">
                  <c:v>-1.7910000000000004</c:v>
                </c:pt>
                <c:pt idx="9">
                  <c:v>2.9395000000000002</c:v>
                </c:pt>
                <c:pt idx="10">
                  <c:v>-0.25199999999999995</c:v>
                </c:pt>
                <c:pt idx="11">
                  <c:v>-4.1320000000000006</c:v>
                </c:pt>
                <c:pt idx="12">
                  <c:v>-0.80250000000000021</c:v>
                </c:pt>
                <c:pt idx="13">
                  <c:v>0.10149999999999988</c:v>
                </c:pt>
                <c:pt idx="14">
                  <c:v>-0.82750000000000024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12A-4B69-A9A3-5924AE2B8FA5}"/>
            </c:ext>
          </c:extLst>
        </c:ser>
        <c:ser>
          <c:idx val="3"/>
          <c:order val="3"/>
          <c:tx>
            <c:v>3.4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7098987626546682"/>
                  <c:y val="0.26376915358582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hillslope_morph!$D$35:$D$41</c:f>
              <c:numCache>
                <c:formatCode>General</c:formatCode>
                <c:ptCount val="7"/>
                <c:pt idx="0">
                  <c:v>19.989999999999998</c:v>
                </c:pt>
                <c:pt idx="1">
                  <c:v>39.97</c:v>
                </c:pt>
                <c:pt idx="2">
                  <c:v>59.98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  <c:extLst xmlns:c15="http://schemas.microsoft.com/office/drawing/2012/chart"/>
            </c:numRef>
          </c:xVal>
          <c:yVal>
            <c:numRef>
              <c:f>hillslope_morph!$L$35:$L$41</c:f>
              <c:numCache>
                <c:formatCode>General</c:formatCode>
                <c:ptCount val="7"/>
                <c:pt idx="0">
                  <c:v>-2.0179999999999998</c:v>
                </c:pt>
                <c:pt idx="1">
                  <c:v>-0.97199999999999986</c:v>
                </c:pt>
                <c:pt idx="2">
                  <c:v>2.2560000000000002</c:v>
                </c:pt>
                <c:pt idx="3">
                  <c:v>0.10600000000000023</c:v>
                </c:pt>
                <c:pt idx="4">
                  <c:v>0.38249999999999995</c:v>
                </c:pt>
                <c:pt idx="5">
                  <c:v>-0.42750000000000005</c:v>
                </c:pt>
                <c:pt idx="6">
                  <c:v>-0.86199999999999988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12A-4B69-A9A3-5924AE2B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5199"/>
        <c:axId val="19777302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3.2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296144850705543"/>
                        <c:y val="9.501974451078810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hillslope_morph!$D$8:$D$19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19.670000000000002</c:v>
                      </c:pt>
                      <c:pt idx="1">
                        <c:v>39.71</c:v>
                      </c:pt>
                      <c:pt idx="2">
                        <c:v>59.81</c:v>
                      </c:pt>
                      <c:pt idx="3">
                        <c:v>80</c:v>
                      </c:pt>
                      <c:pt idx="4">
                        <c:v>99.9</c:v>
                      </c:pt>
                      <c:pt idx="5">
                        <c:v>119.7</c:v>
                      </c:pt>
                      <c:pt idx="6">
                        <c:v>139.66</c:v>
                      </c:pt>
                      <c:pt idx="7">
                        <c:v>159.83000000000001</c:v>
                      </c:pt>
                      <c:pt idx="8">
                        <c:v>180.39</c:v>
                      </c:pt>
                      <c:pt idx="9">
                        <c:v>200.35</c:v>
                      </c:pt>
                      <c:pt idx="10">
                        <c:v>220.55</c:v>
                      </c:pt>
                      <c:pt idx="11">
                        <c:v>240.69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hillslope_morph!$L$8:$L$19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-2.1594999999999995</c:v>
                      </c:pt>
                      <c:pt idx="1">
                        <c:v>0.39550000000000002</c:v>
                      </c:pt>
                      <c:pt idx="2">
                        <c:v>3.4144999999999994</c:v>
                      </c:pt>
                      <c:pt idx="3">
                        <c:v>-7.2999999999999871E-2</c:v>
                      </c:pt>
                      <c:pt idx="4">
                        <c:v>2.484</c:v>
                      </c:pt>
                      <c:pt idx="5">
                        <c:v>0.78700000000000048</c:v>
                      </c:pt>
                      <c:pt idx="6">
                        <c:v>-1.2955000000000001</c:v>
                      </c:pt>
                      <c:pt idx="7">
                        <c:v>-2.7879999999999998</c:v>
                      </c:pt>
                      <c:pt idx="8">
                        <c:v>-1.8694999999999999</c:v>
                      </c:pt>
                      <c:pt idx="9">
                        <c:v>-0.1120000000000001</c:v>
                      </c:pt>
                      <c:pt idx="10">
                        <c:v>-1.4359999999999999</c:v>
                      </c:pt>
                      <c:pt idx="11">
                        <c:v>-0.63900000000000001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12A-4B69-A9A3-5924AE2B8FA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0.50785374600452171"/>
                        <c:y val="5.911684944215810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hillslope_morph!$D$42:$D$48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59.99</c:v>
                      </c:pt>
                      <c:pt idx="3">
                        <c:v>80</c:v>
                      </c:pt>
                      <c:pt idx="4">
                        <c:v>100.01</c:v>
                      </c:pt>
                      <c:pt idx="5">
                        <c:v>120.01</c:v>
                      </c:pt>
                      <c:pt idx="6">
                        <c:v>140.01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hillslope_morph!$L$42:$L$48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0.31900000000000012</c:v>
                      </c:pt>
                      <c:pt idx="1">
                        <c:v>-2.4725000000000001</c:v>
                      </c:pt>
                      <c:pt idx="2">
                        <c:v>5.1500000000000011E-2</c:v>
                      </c:pt>
                      <c:pt idx="3">
                        <c:v>-0.93249999999999988</c:v>
                      </c:pt>
                      <c:pt idx="4">
                        <c:v>-0.15549999999999997</c:v>
                      </c:pt>
                      <c:pt idx="5">
                        <c:v>-0.22800000000000012</c:v>
                      </c:pt>
                      <c:pt idx="6">
                        <c:v>-1.4685000000000001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2A-4B69-A9A3-5924AE2B8FA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-1.3054999999999999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12A-4B69-A9A3-5924AE2B8FA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3916395104077336"/>
                        <c:y val="-2.857958465161643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hillslope_morph!$D$50:$D$63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60.01</c:v>
                      </c:pt>
                      <c:pt idx="3">
                        <c:v>80.010000000000005</c:v>
                      </c:pt>
                      <c:pt idx="4">
                        <c:v>100.01</c:v>
                      </c:pt>
                      <c:pt idx="5">
                        <c:v>120.01</c:v>
                      </c:pt>
                      <c:pt idx="6">
                        <c:v>140.01</c:v>
                      </c:pt>
                      <c:pt idx="7">
                        <c:v>160.01</c:v>
                      </c:pt>
                      <c:pt idx="8">
                        <c:v>180.02</c:v>
                      </c:pt>
                      <c:pt idx="9">
                        <c:v>200.02</c:v>
                      </c:pt>
                      <c:pt idx="10">
                        <c:v>220.01</c:v>
                      </c:pt>
                      <c:pt idx="11">
                        <c:v>240.01</c:v>
                      </c:pt>
                      <c:pt idx="12">
                        <c:v>259.5</c:v>
                      </c:pt>
                      <c:pt idx="13">
                        <c:v>279.89999999999998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hillslope_morph!$L$50:$L$63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-3.1495000000000002</c:v>
                      </c:pt>
                      <c:pt idx="1">
                        <c:v>1.6640000000000001</c:v>
                      </c:pt>
                      <c:pt idx="2">
                        <c:v>1.9915000000000003</c:v>
                      </c:pt>
                      <c:pt idx="3">
                        <c:v>-3.6094999999999997</c:v>
                      </c:pt>
                      <c:pt idx="4">
                        <c:v>-4.8000000000000001E-2</c:v>
                      </c:pt>
                      <c:pt idx="5">
                        <c:v>2.7035</c:v>
                      </c:pt>
                      <c:pt idx="6">
                        <c:v>-1.613</c:v>
                      </c:pt>
                      <c:pt idx="7">
                        <c:v>0.86999999999999988</c:v>
                      </c:pt>
                      <c:pt idx="8">
                        <c:v>-0.87100000000000011</c:v>
                      </c:pt>
                      <c:pt idx="9">
                        <c:v>-1.8454999999999999</c:v>
                      </c:pt>
                      <c:pt idx="10">
                        <c:v>-0.90850000000000009</c:v>
                      </c:pt>
                      <c:pt idx="11">
                        <c:v>2.9025000000000003</c:v>
                      </c:pt>
                      <c:pt idx="12">
                        <c:v>0.32200000000000006</c:v>
                      </c:pt>
                      <c:pt idx="13">
                        <c:v>-1.3514999999999999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12A-4B69-A9A3-5924AE2B8F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915051064161534"/>
                        <c:y val="3.981147560482432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hillslope_morph!$D$64:$D$74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40.01</c:v>
                      </c:pt>
                      <c:pt idx="2">
                        <c:v>60.01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120.02</c:v>
                      </c:pt>
                      <c:pt idx="6">
                        <c:v>140.05000000000001</c:v>
                      </c:pt>
                      <c:pt idx="7">
                        <c:v>160.08000000000001</c:v>
                      </c:pt>
                      <c:pt idx="8">
                        <c:v>180.1</c:v>
                      </c:pt>
                      <c:pt idx="9">
                        <c:v>200.08</c:v>
                      </c:pt>
                      <c:pt idx="10">
                        <c:v>220.08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hillslope_morph!$L$64:$L$74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-0.76900000000000002</c:v>
                      </c:pt>
                      <c:pt idx="1">
                        <c:v>2.1120000000000001</c:v>
                      </c:pt>
                      <c:pt idx="2">
                        <c:v>-1.7630000000000003</c:v>
                      </c:pt>
                      <c:pt idx="3">
                        <c:v>0.79250000000000009</c:v>
                      </c:pt>
                      <c:pt idx="4">
                        <c:v>1.5635000000000001</c:v>
                      </c:pt>
                      <c:pt idx="5">
                        <c:v>-2.6689999999999996</c:v>
                      </c:pt>
                      <c:pt idx="6">
                        <c:v>-0.90800000000000003</c:v>
                      </c:pt>
                      <c:pt idx="7">
                        <c:v>1.5394999999999999</c:v>
                      </c:pt>
                      <c:pt idx="8">
                        <c:v>-1.3199999999999998</c:v>
                      </c:pt>
                      <c:pt idx="9">
                        <c:v>1.1074999999999999</c:v>
                      </c:pt>
                      <c:pt idx="10">
                        <c:v>-0.67899999999999994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12A-4B69-A9A3-5924AE2B8FA5}"/>
                  </c:ext>
                </c:extLst>
              </c15:ser>
            </c15:filteredScatterSeries>
          </c:ext>
        </c:extLst>
      </c:scatterChart>
      <c:valAx>
        <c:axId val="16028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287"/>
        <c:crosses val="autoZero"/>
        <c:crossBetween val="midCat"/>
      </c:valAx>
      <c:valAx>
        <c:axId val="197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Curveature</a:t>
                </a:r>
                <a:r>
                  <a:rPr lang="en-US" baseline="0"/>
                  <a:t> (.)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9596327340806"/>
          <c:y val="0.21320470740293532"/>
          <c:w val="7.8113978326966552E-2"/>
          <c:h val="0.5541934486285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bedrock</a:t>
            </a:r>
            <a:r>
              <a:rPr lang="en-US" baseline="0"/>
              <a:t> exposure vs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hillslope_morph!$AT$3:$AT$74</c:f>
              <c:numCache>
                <c:formatCode>General</c:formatCode>
                <c:ptCount val="72"/>
                <c:pt idx="0">
                  <c:v>53.376503237741979</c:v>
                </c:pt>
                <c:pt idx="1">
                  <c:v>39.772110689094227</c:v>
                </c:pt>
                <c:pt idx="2">
                  <c:v>34.131736526946014</c:v>
                </c:pt>
                <c:pt idx="3">
                  <c:v>35.683453237409843</c:v>
                </c:pt>
                <c:pt idx="4">
                  <c:v>24.5019920318726</c:v>
                </c:pt>
                <c:pt idx="5">
                  <c:v>42.091152815013835</c:v>
                </c:pt>
                <c:pt idx="6">
                  <c:v>58.693304535637203</c:v>
                </c:pt>
                <c:pt idx="7">
                  <c:v>76.073619631902062</c:v>
                </c:pt>
                <c:pt idx="8">
                  <c:v>67.94425087107733</c:v>
                </c:pt>
                <c:pt idx="9">
                  <c:v>55.284552845527635</c:v>
                </c:pt>
                <c:pt idx="10">
                  <c:v>36.745406824147501</c:v>
                </c:pt>
                <c:pt idx="11">
                  <c:v>19.771863117870758</c:v>
                </c:pt>
                <c:pt idx="12">
                  <c:v>14.481409001956585</c:v>
                </c:pt>
                <c:pt idx="13">
                  <c:v>25.110132158589249</c:v>
                </c:pt>
                <c:pt idx="14">
                  <c:v>24.939467312349382</c:v>
                </c:pt>
                <c:pt idx="15">
                  <c:v>21.729957805908175</c:v>
                </c:pt>
                <c:pt idx="16">
                  <c:v>0</c:v>
                </c:pt>
                <c:pt idx="17">
                  <c:v>25.1681836169371</c:v>
                </c:pt>
                <c:pt idx="18">
                  <c:v>0</c:v>
                </c:pt>
                <c:pt idx="19">
                  <c:v>0</c:v>
                </c:pt>
                <c:pt idx="20">
                  <c:v>64.486552567237112</c:v>
                </c:pt>
                <c:pt idx="21">
                  <c:v>92.019188835587229</c:v>
                </c:pt>
                <c:pt idx="22">
                  <c:v>20.855614973261979</c:v>
                </c:pt>
                <c:pt idx="23">
                  <c:v>17.633760361717883</c:v>
                </c:pt>
                <c:pt idx="24">
                  <c:v>17.450980392156914</c:v>
                </c:pt>
                <c:pt idx="25">
                  <c:v>34.446505875077634</c:v>
                </c:pt>
                <c:pt idx="26">
                  <c:v>30.7392996108948</c:v>
                </c:pt>
                <c:pt idx="27">
                  <c:v>18.379160636758105</c:v>
                </c:pt>
                <c:pt idx="28">
                  <c:v>15.195369030390809</c:v>
                </c:pt>
                <c:pt idx="29">
                  <c:v>10.687022900763433</c:v>
                </c:pt>
                <c:pt idx="30">
                  <c:v>25.357873210634018</c:v>
                </c:pt>
                <c:pt idx="31">
                  <c:v>45.182291666666288</c:v>
                </c:pt>
                <c:pt idx="32">
                  <c:v>58.535425582500636</c:v>
                </c:pt>
                <c:pt idx="33">
                  <c:v>23.775843307943276</c:v>
                </c:pt>
                <c:pt idx="34">
                  <c:v>22.554002541296047</c:v>
                </c:pt>
                <c:pt idx="35">
                  <c:v>11.278792692613258</c:v>
                </c:pt>
                <c:pt idx="36">
                  <c:v>3.0051813471503013</c:v>
                </c:pt>
                <c:pt idx="37">
                  <c:v>9.0909090909091166</c:v>
                </c:pt>
                <c:pt idx="38">
                  <c:v>19.587628865978829</c:v>
                </c:pt>
                <c:pt idx="39">
                  <c:v>45.958168456755082</c:v>
                </c:pt>
                <c:pt idx="40">
                  <c:v>14.939759036144601</c:v>
                </c:pt>
                <c:pt idx="41">
                  <c:v>32.361963190184134</c:v>
                </c:pt>
                <c:pt idx="42">
                  <c:v>48.518762343647317</c:v>
                </c:pt>
                <c:pt idx="43">
                  <c:v>34.849233811171494</c:v>
                </c:pt>
                <c:pt idx="44">
                  <c:v>14.237573715248383</c:v>
                </c:pt>
                <c:pt idx="45">
                  <c:v>22.82157676348578</c:v>
                </c:pt>
                <c:pt idx="46">
                  <c:v>62.017498713329701</c:v>
                </c:pt>
                <c:pt idx="47">
                  <c:v>72.438552885943494</c:v>
                </c:pt>
                <c:pt idx="48">
                  <c:v>43.891402714931814</c:v>
                </c:pt>
                <c:pt idx="49">
                  <c:v>37.540849673202594</c:v>
                </c:pt>
                <c:pt idx="50">
                  <c:v>58.165938864629737</c:v>
                </c:pt>
                <c:pt idx="51">
                  <c:v>24.062347783731155</c:v>
                </c:pt>
                <c:pt idx="52">
                  <c:v>10.579987253027371</c:v>
                </c:pt>
                <c:pt idx="53">
                  <c:v>16.448959845186202</c:v>
                </c:pt>
                <c:pt idx="54">
                  <c:v>24.327292696320651</c:v>
                </c:pt>
                <c:pt idx="55">
                  <c:v>39.001189060642247</c:v>
                </c:pt>
                <c:pt idx="56">
                  <c:v>35.514705882353184</c:v>
                </c:pt>
                <c:pt idx="57">
                  <c:v>7.3721759809749585</c:v>
                </c:pt>
                <c:pt idx="58">
                  <c:v>5.723542116630675</c:v>
                </c:pt>
                <c:pt idx="59">
                  <c:v>8.217054263565835</c:v>
                </c:pt>
                <c:pt idx="60">
                  <c:v>0</c:v>
                </c:pt>
                <c:pt idx="61">
                  <c:v>26.895383312155722</c:v>
                </c:pt>
                <c:pt idx="62">
                  <c:v>40.404386566141412</c:v>
                </c:pt>
                <c:pt idx="63">
                  <c:v>41.339155749636411</c:v>
                </c:pt>
                <c:pt idx="64">
                  <c:v>33.921815889028736</c:v>
                </c:pt>
                <c:pt idx="65">
                  <c:v>54.463276836157817</c:v>
                </c:pt>
                <c:pt idx="66">
                  <c:v>73.33582647718832</c:v>
                </c:pt>
                <c:pt idx="67">
                  <c:v>98.202614379085503</c:v>
                </c:pt>
                <c:pt idx="68">
                  <c:v>84.6920289855058</c:v>
                </c:pt>
                <c:pt idx="69">
                  <c:v>6.216931216931262</c:v>
                </c:pt>
                <c:pt idx="70">
                  <c:v>10.879120879120988</c:v>
                </c:pt>
                <c:pt idx="71">
                  <c:v>9.9297893681042861</c:v>
                </c:pt>
              </c:numCache>
            </c:numRef>
          </c:xVal>
          <c:yVal>
            <c:numRef>
              <c:f>hillslope_morph!$J$3:$J$74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0.46074999999999589</c:v>
                </c:pt>
                <c:pt idx="2">
                  <c:v>0.41750000000000115</c:v>
                </c:pt>
                <c:pt idx="3">
                  <c:v>0.34750000000000225</c:v>
                </c:pt>
                <c:pt idx="4">
                  <c:v>0.25099999999999911</c:v>
                </c:pt>
                <c:pt idx="5">
                  <c:v>0.37299999999999611</c:v>
                </c:pt>
                <c:pt idx="6">
                  <c:v>0.46299999999999952</c:v>
                </c:pt>
                <c:pt idx="7">
                  <c:v>0.32599999999999907</c:v>
                </c:pt>
                <c:pt idx="8">
                  <c:v>7.175000000000295E-2</c:v>
                </c:pt>
                <c:pt idx="9">
                  <c:v>6.1500000000000908E-2</c:v>
                </c:pt>
                <c:pt idx="10">
                  <c:v>9.5249999999998641E-2</c:v>
                </c:pt>
                <c:pt idx="11">
                  <c:v>0.13149999999999978</c:v>
                </c:pt>
                <c:pt idx="12">
                  <c:v>0.12775000000000319</c:v>
                </c:pt>
                <c:pt idx="13">
                  <c:v>0.11350000000000478</c:v>
                </c:pt>
                <c:pt idx="14">
                  <c:v>0.10324999999999704</c:v>
                </c:pt>
                <c:pt idx="15">
                  <c:v>0.11849999999999454</c:v>
                </c:pt>
                <c:pt idx="16">
                  <c:v>0.17699999999999819</c:v>
                </c:pt>
                <c:pt idx="17">
                  <c:v>0.63174999999999959</c:v>
                </c:pt>
                <c:pt idx="18">
                  <c:v>0.70550000000000068</c:v>
                </c:pt>
                <c:pt idx="19">
                  <c:v>0.72950000000000159</c:v>
                </c:pt>
                <c:pt idx="20">
                  <c:v>0.81800000000000073</c:v>
                </c:pt>
                <c:pt idx="21">
                  <c:v>0.57324999999999593</c:v>
                </c:pt>
                <c:pt idx="22">
                  <c:v>0.28050000000000069</c:v>
                </c:pt>
                <c:pt idx="23">
                  <c:v>0.33175000000000521</c:v>
                </c:pt>
                <c:pt idx="24">
                  <c:v>0.38249999999999884</c:v>
                </c:pt>
                <c:pt idx="25">
                  <c:v>0.40424999999999611</c:v>
                </c:pt>
                <c:pt idx="26">
                  <c:v>0.38550000000000184</c:v>
                </c:pt>
                <c:pt idx="27">
                  <c:v>0.34550000000000408</c:v>
                </c:pt>
                <c:pt idx="28">
                  <c:v>0.34549999999999842</c:v>
                </c:pt>
                <c:pt idx="29">
                  <c:v>0.32749999999999774</c:v>
                </c:pt>
                <c:pt idx="30">
                  <c:v>0.24449999999999933</c:v>
                </c:pt>
                <c:pt idx="31">
                  <c:v>0.19200000000000159</c:v>
                </c:pt>
                <c:pt idx="32">
                  <c:v>0.52575000000000505</c:v>
                </c:pt>
                <c:pt idx="33">
                  <c:v>0.45950000000000274</c:v>
                </c:pt>
                <c:pt idx="34">
                  <c:v>0.39350000000000024</c:v>
                </c:pt>
                <c:pt idx="35">
                  <c:v>0.31474999999999798</c:v>
                </c:pt>
                <c:pt idx="36">
                  <c:v>0.24124999999999658</c:v>
                </c:pt>
                <c:pt idx="37">
                  <c:v>0.15674999999999956</c:v>
                </c:pt>
                <c:pt idx="38">
                  <c:v>7.2750000000002049E-2</c:v>
                </c:pt>
                <c:pt idx="39">
                  <c:v>0.44225000000000136</c:v>
                </c:pt>
                <c:pt idx="40">
                  <c:v>0.72624999999999884</c:v>
                </c:pt>
                <c:pt idx="41">
                  <c:v>0.81499999999999773</c:v>
                </c:pt>
                <c:pt idx="42">
                  <c:v>0.75949999999999707</c:v>
                </c:pt>
                <c:pt idx="43">
                  <c:v>0.50575000000000048</c:v>
                </c:pt>
                <c:pt idx="44">
                  <c:v>0.29675000000000296</c:v>
                </c:pt>
                <c:pt idx="45">
                  <c:v>0.12049999999999841</c:v>
                </c:pt>
                <c:pt idx="46">
                  <c:v>0.48575000000000157</c:v>
                </c:pt>
                <c:pt idx="47">
                  <c:v>0.90524999999999523</c:v>
                </c:pt>
                <c:pt idx="48">
                  <c:v>0.60775000000000434</c:v>
                </c:pt>
                <c:pt idx="49">
                  <c:v>0.61200000000000043</c:v>
                </c:pt>
                <c:pt idx="50">
                  <c:v>0.28624999999999545</c:v>
                </c:pt>
                <c:pt idx="51">
                  <c:v>0.51324999999999932</c:v>
                </c:pt>
                <c:pt idx="52">
                  <c:v>0.78450000000000275</c:v>
                </c:pt>
                <c:pt idx="53">
                  <c:v>0.51675000000000182</c:v>
                </c:pt>
                <c:pt idx="54">
                  <c:v>0.45525000000000093</c:v>
                </c:pt>
                <c:pt idx="55">
                  <c:v>0.42049999999999843</c:v>
                </c:pt>
                <c:pt idx="56">
                  <c:v>0.33999999999999775</c:v>
                </c:pt>
                <c:pt idx="57">
                  <c:v>0.21025000000000205</c:v>
                </c:pt>
                <c:pt idx="58">
                  <c:v>0.23149999999999976</c:v>
                </c:pt>
                <c:pt idx="59">
                  <c:v>0.16125000000000114</c:v>
                </c:pt>
                <c:pt idx="60">
                  <c:v>3.9249999999998411E-2</c:v>
                </c:pt>
                <c:pt idx="61">
                  <c:v>0.59025000000000316</c:v>
                </c:pt>
                <c:pt idx="62">
                  <c:v>0.72949999999999593</c:v>
                </c:pt>
                <c:pt idx="63">
                  <c:v>0.68699999999999473</c:v>
                </c:pt>
                <c:pt idx="64">
                  <c:v>0.59475000000000477</c:v>
                </c:pt>
                <c:pt idx="65">
                  <c:v>0.6637500000000045</c:v>
                </c:pt>
                <c:pt idx="66">
                  <c:v>0.66849999999999454</c:v>
                </c:pt>
                <c:pt idx="67">
                  <c:v>0.45899999999999752</c:v>
                </c:pt>
                <c:pt idx="68">
                  <c:v>0.2760000000000048</c:v>
                </c:pt>
                <c:pt idx="69">
                  <c:v>0.18899999999999864</c:v>
                </c:pt>
                <c:pt idx="70">
                  <c:v>0.22749999999999773</c:v>
                </c:pt>
                <c:pt idx="71">
                  <c:v>0.24925000000000069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6-45FF-A22A-706CD3930507}"/>
            </c:ext>
          </c:extLst>
        </c:ser>
        <c:ser>
          <c:idx val="1"/>
          <c:order val="1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4971177342885192E-2"/>
                  <c:y val="8.0927096284017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31.027253668763223</c:v>
                </c:pt>
                <c:pt idx="1">
                  <c:v>42.173913043478045</c:v>
                </c:pt>
                <c:pt idx="2">
                  <c:v>46.453089244851213</c:v>
                </c:pt>
                <c:pt idx="3">
                  <c:v>54.100719424460074</c:v>
                </c:pt>
                <c:pt idx="4">
                  <c:v>8.3191850594229297</c:v>
                </c:pt>
                <c:pt idx="5">
                  <c:v>43.756243756243798</c:v>
                </c:pt>
                <c:pt idx="6">
                  <c:v>75.499474237644662</c:v>
                </c:pt>
                <c:pt idx="7">
                  <c:v>65.444287729196802</c:v>
                </c:pt>
                <c:pt idx="8">
                  <c:v>34.821428571424896</c:v>
                </c:pt>
                <c:pt idx="9">
                  <c:v>64.210526315801758</c:v>
                </c:pt>
                <c:pt idx="10">
                  <c:v>68.939393939397249</c:v>
                </c:pt>
                <c:pt idx="11">
                  <c:v>0</c:v>
                </c:pt>
                <c:pt idx="12">
                  <c:v>39.361702127662049</c:v>
                </c:pt>
                <c:pt idx="13">
                  <c:v>53.521126760560634</c:v>
                </c:pt>
                <c:pt idx="14">
                  <c:v>32.698412698414117</c:v>
                </c:pt>
                <c:pt idx="15">
                  <c:v>0</c:v>
                </c:pt>
                <c:pt idx="16">
                  <c:v>0</c:v>
                </c:pt>
                <c:pt idx="17">
                  <c:v>42.857142857142435</c:v>
                </c:pt>
                <c:pt idx="18">
                  <c:v>0</c:v>
                </c:pt>
                <c:pt idx="19">
                  <c:v>0</c:v>
                </c:pt>
                <c:pt idx="20">
                  <c:v>56.027615507169628</c:v>
                </c:pt>
                <c:pt idx="21">
                  <c:v>0</c:v>
                </c:pt>
                <c:pt idx="22">
                  <c:v>25.000000000000956</c:v>
                </c:pt>
                <c:pt idx="23">
                  <c:v>15.619967793881317</c:v>
                </c:pt>
                <c:pt idx="24">
                  <c:v>0</c:v>
                </c:pt>
                <c:pt idx="25">
                  <c:v>25.000000000000416</c:v>
                </c:pt>
                <c:pt idx="26">
                  <c:v>40.345821325648096</c:v>
                </c:pt>
                <c:pt idx="27">
                  <c:v>14.788732394366388</c:v>
                </c:pt>
                <c:pt idx="28">
                  <c:v>27.047913446677807</c:v>
                </c:pt>
                <c:pt idx="29">
                  <c:v>5.8043117744610537</c:v>
                </c:pt>
                <c:pt idx="30">
                  <c:v>26.431718061674221</c:v>
                </c:pt>
                <c:pt idx="31">
                  <c:v>48.400852878466608</c:v>
                </c:pt>
                <c:pt idx="32">
                  <c:v>39.853747714807845</c:v>
                </c:pt>
                <c:pt idx="33">
                  <c:v>32.102564102564102</c:v>
                </c:pt>
                <c:pt idx="34">
                  <c:v>17.557251908396807</c:v>
                </c:pt>
                <c:pt idx="35">
                  <c:v>6.4732142857145876</c:v>
                </c:pt>
                <c:pt idx="36">
                  <c:v>0</c:v>
                </c:pt>
                <c:pt idx="37">
                  <c:v>0</c:v>
                </c:pt>
                <c:pt idx="38">
                  <c:v>33.727810650886482</c:v>
                </c:pt>
                <c:pt idx="39">
                  <c:v>43.193157519600938</c:v>
                </c:pt>
                <c:pt idx="40">
                  <c:v>22.716981132075471</c:v>
                </c:pt>
                <c:pt idx="41">
                  <c:v>27.694025683975305</c:v>
                </c:pt>
                <c:pt idx="42">
                  <c:v>53.37639459776873</c:v>
                </c:pt>
                <c:pt idx="43">
                  <c:v>8.4766584766583719</c:v>
                </c:pt>
                <c:pt idx="44">
                  <c:v>9.7199341021417816</c:v>
                </c:pt>
                <c:pt idx="45">
                  <c:v>49.99999999999897</c:v>
                </c:pt>
                <c:pt idx="46">
                  <c:v>87.318840579709004</c:v>
                </c:pt>
                <c:pt idx="47">
                  <c:v>46.328671328671106</c:v>
                </c:pt>
                <c:pt idx="48">
                  <c:v>66.25</c:v>
                </c:pt>
                <c:pt idx="49">
                  <c:v>42.672413793103786</c:v>
                </c:pt>
                <c:pt idx="50">
                  <c:v>33.141919606234474</c:v>
                </c:pt>
                <c:pt idx="51">
                  <c:v>10.295519542421346</c:v>
                </c:pt>
                <c:pt idx="52">
                  <c:v>13.435897435897438</c:v>
                </c:pt>
                <c:pt idx="53">
                  <c:v>33.830845771144439</c:v>
                </c:pt>
                <c:pt idx="54">
                  <c:v>27.167630057803898</c:v>
                </c:pt>
                <c:pt idx="55">
                  <c:v>28.936170212765678</c:v>
                </c:pt>
                <c:pt idx="56">
                  <c:v>29.718309859155305</c:v>
                </c:pt>
                <c:pt idx="57">
                  <c:v>0</c:v>
                </c:pt>
                <c:pt idx="58">
                  <c:v>0</c:v>
                </c:pt>
                <c:pt idx="59">
                  <c:v>16.459627329192408</c:v>
                </c:pt>
                <c:pt idx="60">
                  <c:v>0</c:v>
                </c:pt>
                <c:pt idx="61">
                  <c:v>28.35595776772249</c:v>
                </c:pt>
                <c:pt idx="62">
                  <c:v>44.606819763395599</c:v>
                </c:pt>
                <c:pt idx="63">
                  <c:v>32.63315828957257</c:v>
                </c:pt>
                <c:pt idx="64">
                  <c:v>25.552825552825475</c:v>
                </c:pt>
                <c:pt idx="65">
                  <c:v>48.939929328622185</c:v>
                </c:pt>
                <c:pt idx="66">
                  <c:v>80.657894736841868</c:v>
                </c:pt>
                <c:pt idx="67">
                  <c:v>73.949579831932539</c:v>
                </c:pt>
                <c:pt idx="68">
                  <c:v>54.933333333333337</c:v>
                </c:pt>
                <c:pt idx="69">
                  <c:v>11.519607843136818</c:v>
                </c:pt>
                <c:pt idx="70">
                  <c:v>12.655086848635321</c:v>
                </c:pt>
                <c:pt idx="71">
                  <c:v>10.884353741496396</c:v>
                </c:pt>
              </c:numCache>
            </c:numRef>
          </c:xVal>
          <c:yVal>
            <c:numRef>
              <c:f>hillslope_morph!$I$3:$I$74</c:f>
              <c:numCache>
                <c:formatCode>General</c:formatCode>
                <c:ptCount val="72"/>
                <c:pt idx="0">
                  <c:v>0.4769999999999982</c:v>
                </c:pt>
                <c:pt idx="1">
                  <c:v>0.4600000000000023</c:v>
                </c:pt>
                <c:pt idx="2">
                  <c:v>0.43700000000000044</c:v>
                </c:pt>
                <c:pt idx="3">
                  <c:v>0.34750000000000225</c:v>
                </c:pt>
                <c:pt idx="4">
                  <c:v>0.29449999999999366</c:v>
                </c:pt>
                <c:pt idx="5">
                  <c:v>0.5004999999999995</c:v>
                </c:pt>
                <c:pt idx="6">
                  <c:v>0.47549999999999953</c:v>
                </c:pt>
                <c:pt idx="7">
                  <c:v>0.35449999999999593</c:v>
                </c:pt>
                <c:pt idx="8">
                  <c:v>5.6000000000005913E-2</c:v>
                </c:pt>
                <c:pt idx="9">
                  <c:v>4.7499999999990904E-2</c:v>
                </c:pt>
                <c:pt idx="10">
                  <c:v>6.5999999999996811E-2</c:v>
                </c:pt>
                <c:pt idx="11">
                  <c:v>0.10650000000000545</c:v>
                </c:pt>
                <c:pt idx="12">
                  <c:v>9.3999999999994088E-2</c:v>
                </c:pt>
                <c:pt idx="13">
                  <c:v>0.10650000000000545</c:v>
                </c:pt>
                <c:pt idx="14">
                  <c:v>0.15749999999999317</c:v>
                </c:pt>
                <c:pt idx="15">
                  <c:v>0.15450000000000727</c:v>
                </c:pt>
                <c:pt idx="16">
                  <c:v>3.0999999999994542E-2</c:v>
                </c:pt>
                <c:pt idx="17">
                  <c:v>0.74200000000000732</c:v>
                </c:pt>
                <c:pt idx="18">
                  <c:v>0.70149999999999868</c:v>
                </c:pt>
                <c:pt idx="19">
                  <c:v>0.68900000000001005</c:v>
                </c:pt>
                <c:pt idx="20">
                  <c:v>0.94149999999999634</c:v>
                </c:pt>
                <c:pt idx="21">
                  <c:v>0.25600000000000589</c:v>
                </c:pt>
                <c:pt idx="22">
                  <c:v>0.27399999999998953</c:v>
                </c:pt>
                <c:pt idx="23">
                  <c:v>0.31049999999999045</c:v>
                </c:pt>
                <c:pt idx="24">
                  <c:v>0.39250000000000684</c:v>
                </c:pt>
                <c:pt idx="25">
                  <c:v>0.38199999999999362</c:v>
                </c:pt>
                <c:pt idx="26">
                  <c:v>0.34700000000000275</c:v>
                </c:pt>
                <c:pt idx="27">
                  <c:v>0.35499999999999543</c:v>
                </c:pt>
                <c:pt idx="28">
                  <c:v>0.32349999999999002</c:v>
                </c:pt>
                <c:pt idx="29">
                  <c:v>0.30149999999999866</c:v>
                </c:pt>
                <c:pt idx="30">
                  <c:v>0.22699999999999818</c:v>
                </c:pt>
                <c:pt idx="31">
                  <c:v>0.23449999999999135</c:v>
                </c:pt>
                <c:pt idx="32">
                  <c:v>0.54700000000000271</c:v>
                </c:pt>
                <c:pt idx="33">
                  <c:v>0.48749999999999999</c:v>
                </c:pt>
                <c:pt idx="34">
                  <c:v>0.45850000000000363</c:v>
                </c:pt>
                <c:pt idx="35">
                  <c:v>0.22399999999998954</c:v>
                </c:pt>
                <c:pt idx="36">
                  <c:v>0.27249999999999092</c:v>
                </c:pt>
                <c:pt idx="37">
                  <c:v>0.13599999999998999</c:v>
                </c:pt>
                <c:pt idx="38">
                  <c:v>8.4500000000002726E-2</c:v>
                </c:pt>
                <c:pt idx="39">
                  <c:v>0.70149999999999868</c:v>
                </c:pt>
                <c:pt idx="40">
                  <c:v>0.66249999999999998</c:v>
                </c:pt>
                <c:pt idx="41">
                  <c:v>0.89550000000000407</c:v>
                </c:pt>
                <c:pt idx="42">
                  <c:v>0.85149999999999859</c:v>
                </c:pt>
                <c:pt idx="43">
                  <c:v>0.40700000000000502</c:v>
                </c:pt>
                <c:pt idx="44">
                  <c:v>0.30349999999999683</c:v>
                </c:pt>
                <c:pt idx="45">
                  <c:v>0.11000000000000228</c:v>
                </c:pt>
                <c:pt idx="46">
                  <c:v>0.69000000000000905</c:v>
                </c:pt>
                <c:pt idx="47">
                  <c:v>0.57200000000000273</c:v>
                </c:pt>
                <c:pt idx="48">
                  <c:v>0.6</c:v>
                </c:pt>
                <c:pt idx="49">
                  <c:v>0.57999999999999541</c:v>
                </c:pt>
                <c:pt idx="50">
                  <c:v>0.60950000000000271</c:v>
                </c:pt>
                <c:pt idx="51">
                  <c:v>0.52450000000000041</c:v>
                </c:pt>
                <c:pt idx="52">
                  <c:v>0.48749999999999999</c:v>
                </c:pt>
                <c:pt idx="53">
                  <c:v>0.50249999999999773</c:v>
                </c:pt>
                <c:pt idx="54">
                  <c:v>0.43249999999999317</c:v>
                </c:pt>
                <c:pt idx="55">
                  <c:v>0.47000000000000453</c:v>
                </c:pt>
                <c:pt idx="56">
                  <c:v>0.35499999999999543</c:v>
                </c:pt>
                <c:pt idx="57">
                  <c:v>0.15750000000000455</c:v>
                </c:pt>
                <c:pt idx="58">
                  <c:v>0.23899999999999863</c:v>
                </c:pt>
                <c:pt idx="59">
                  <c:v>0.16100000000000136</c:v>
                </c:pt>
                <c:pt idx="60">
                  <c:v>7.1000000000003644E-2</c:v>
                </c:pt>
                <c:pt idx="61">
                  <c:v>0.66299999999999959</c:v>
                </c:pt>
                <c:pt idx="62">
                  <c:v>0.71850000000000591</c:v>
                </c:pt>
                <c:pt idx="63">
                  <c:v>0.66649999999999632</c:v>
                </c:pt>
                <c:pt idx="64">
                  <c:v>0.61050000000000182</c:v>
                </c:pt>
                <c:pt idx="65">
                  <c:v>0.56599999999999684</c:v>
                </c:pt>
                <c:pt idx="66">
                  <c:v>0.76000000000000223</c:v>
                </c:pt>
                <c:pt idx="67">
                  <c:v>0.53550000000000186</c:v>
                </c:pt>
                <c:pt idx="68">
                  <c:v>0.1875</c:v>
                </c:pt>
                <c:pt idx="69">
                  <c:v>0.20400000000000773</c:v>
                </c:pt>
                <c:pt idx="70">
                  <c:v>0.20149999999999862</c:v>
                </c:pt>
                <c:pt idx="71">
                  <c:v>0.22050000000000408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6-45FF-A22A-706CD3930507}"/>
            </c:ext>
          </c:extLst>
        </c:ser>
        <c:ser>
          <c:idx val="2"/>
          <c:order val="2"/>
          <c:tx>
            <c:v>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6817592263831742"/>
                  <c:y val="0.48575614725790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hillslope_morph!$AR$3:$AR$74</c:f>
              <c:numCache>
                <c:formatCode>General</c:formatCode>
                <c:ptCount val="72"/>
                <c:pt idx="0">
                  <c:v>36.842105263158338</c:v>
                </c:pt>
                <c:pt idx="1">
                  <c:v>52.631578947370251</c:v>
                </c:pt>
                <c:pt idx="2">
                  <c:v>25.104602510460396</c:v>
                </c:pt>
                <c:pt idx="3">
                  <c:v>59.866220735785767</c:v>
                </c:pt>
                <c:pt idx="4">
                  <c:v>17.253521126761058</c:v>
                </c:pt>
                <c:pt idx="5">
                  <c:v>62.20302375810094</c:v>
                </c:pt>
                <c:pt idx="6">
                  <c:v>85.75</c:v>
                </c:pt>
                <c:pt idx="7">
                  <c:v>0</c:v>
                </c:pt>
                <c:pt idx="8">
                  <c:v>0</c:v>
                </c:pt>
                <c:pt idx="9">
                  <c:v>5.8485139022051413</c:v>
                </c:pt>
                <c:pt idx="10">
                  <c:v>71.559633027513385</c:v>
                </c:pt>
                <c:pt idx="11">
                  <c:v>0</c:v>
                </c:pt>
                <c:pt idx="12">
                  <c:v>83.146067415720992</c:v>
                </c:pt>
                <c:pt idx="13">
                  <c:v>53.271028037386344</c:v>
                </c:pt>
                <c:pt idx="14">
                  <c:v>93.636363636371385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83.790613718412104</c:v>
                </c:pt>
                <c:pt idx="21">
                  <c:v>0</c:v>
                </c:pt>
                <c:pt idx="22">
                  <c:v>40.532544378699647</c:v>
                </c:pt>
                <c:pt idx="23">
                  <c:v>30.503144654087439</c:v>
                </c:pt>
                <c:pt idx="24">
                  <c:v>0</c:v>
                </c:pt>
                <c:pt idx="25">
                  <c:v>48.110831234256601</c:v>
                </c:pt>
                <c:pt idx="26">
                  <c:v>44.019138755980194</c:v>
                </c:pt>
                <c:pt idx="27">
                  <c:v>32.710280373831409</c:v>
                </c:pt>
                <c:pt idx="28">
                  <c:v>22.222222222221578</c:v>
                </c:pt>
                <c:pt idx="29">
                  <c:v>12.727272727272727</c:v>
                </c:pt>
                <c:pt idx="30">
                  <c:v>54.054054054053388</c:v>
                </c:pt>
                <c:pt idx="31">
                  <c:v>41.949152542370612</c:v>
                </c:pt>
                <c:pt idx="32">
                  <c:v>26.666666666666423</c:v>
                </c:pt>
                <c:pt idx="33">
                  <c:v>32.934131736527007</c:v>
                </c:pt>
                <c:pt idx="34">
                  <c:v>25.27964205816539</c:v>
                </c:pt>
                <c:pt idx="35">
                  <c:v>12.500000000000341</c:v>
                </c:pt>
                <c:pt idx="36">
                  <c:v>0</c:v>
                </c:pt>
                <c:pt idx="37">
                  <c:v>0</c:v>
                </c:pt>
                <c:pt idx="38">
                  <c:v>37.254901960784977</c:v>
                </c:pt>
                <c:pt idx="39">
                  <c:v>62.090163934426279</c:v>
                </c:pt>
                <c:pt idx="40">
                  <c:v>14.008941877794259</c:v>
                </c:pt>
                <c:pt idx="41">
                  <c:v>41.685649202733615</c:v>
                </c:pt>
                <c:pt idx="42">
                  <c:v>27.343749999999972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82.196452933152258</c:v>
                </c:pt>
                <c:pt idx="47">
                  <c:v>84.664536741214178</c:v>
                </c:pt>
                <c:pt idx="48">
                  <c:v>0</c:v>
                </c:pt>
                <c:pt idx="49">
                  <c:v>87.610619469025139</c:v>
                </c:pt>
                <c:pt idx="50">
                  <c:v>47.752808988762737</c:v>
                </c:pt>
                <c:pt idx="51">
                  <c:v>11.655405405405261</c:v>
                </c:pt>
                <c:pt idx="52">
                  <c:v>0</c:v>
                </c:pt>
                <c:pt idx="53">
                  <c:v>0</c:v>
                </c:pt>
                <c:pt idx="54">
                  <c:v>63.00268096514715</c:v>
                </c:pt>
                <c:pt idx="55">
                  <c:v>22.755741127348816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30.994152046782968</c:v>
                </c:pt>
                <c:pt idx="60">
                  <c:v>0</c:v>
                </c:pt>
                <c:pt idx="61">
                  <c:v>0</c:v>
                </c:pt>
                <c:pt idx="62">
                  <c:v>28.690807799443551</c:v>
                </c:pt>
                <c:pt idx="63">
                  <c:v>59.672619047618802</c:v>
                </c:pt>
                <c:pt idx="64">
                  <c:v>44.548872180449763</c:v>
                </c:pt>
                <c:pt idx="65">
                  <c:v>33.741258741258584</c:v>
                </c:pt>
                <c:pt idx="66">
                  <c:v>44.333333333333336</c:v>
                </c:pt>
                <c:pt idx="67">
                  <c:v>70.4545454545448</c:v>
                </c:pt>
                <c:pt idx="68">
                  <c:v>53.645833333331304</c:v>
                </c:pt>
                <c:pt idx="69">
                  <c:v>22.488038277510395</c:v>
                </c:pt>
                <c:pt idx="70">
                  <c:v>26.020408163264825</c:v>
                </c:pt>
                <c:pt idx="71">
                  <c:v>17.712177121770981</c:v>
                </c:pt>
              </c:numCache>
            </c:numRef>
          </c:xVal>
          <c:yVal>
            <c:numRef>
              <c:f>hillslope_morph!$H$3:$H$74</c:f>
              <c:numCache>
                <c:formatCode>General</c:formatCode>
                <c:ptCount val="72"/>
                <c:pt idx="0">
                  <c:v>0.45599999999999452</c:v>
                </c:pt>
                <c:pt idx="1">
                  <c:v>0.49399999999998273</c:v>
                </c:pt>
                <c:pt idx="2">
                  <c:v>0.47799999999999726</c:v>
                </c:pt>
                <c:pt idx="3">
                  <c:v>0.29900000000000093</c:v>
                </c:pt>
                <c:pt idx="4">
                  <c:v>0.28399999999999181</c:v>
                </c:pt>
                <c:pt idx="5">
                  <c:v>0.4629999999999882</c:v>
                </c:pt>
                <c:pt idx="6">
                  <c:v>0.4</c:v>
                </c:pt>
                <c:pt idx="7">
                  <c:v>0.39200000000000729</c:v>
                </c:pt>
                <c:pt idx="8">
                  <c:v>0.05</c:v>
                </c:pt>
                <c:pt idx="9">
                  <c:v>1.0430000000000064</c:v>
                </c:pt>
                <c:pt idx="10">
                  <c:v>0.10900000000001456</c:v>
                </c:pt>
                <c:pt idx="11">
                  <c:v>0.10500000000001819</c:v>
                </c:pt>
                <c:pt idx="12">
                  <c:v>8.9000000000010002E-2</c:v>
                </c:pt>
                <c:pt idx="13">
                  <c:v>0.10699999999999363</c:v>
                </c:pt>
                <c:pt idx="14">
                  <c:v>5.4999999999995455E-2</c:v>
                </c:pt>
                <c:pt idx="15">
                  <c:v>8.7000000000011818E-2</c:v>
                </c:pt>
                <c:pt idx="16">
                  <c:v>8.4999999999990902E-2</c:v>
                </c:pt>
                <c:pt idx="17">
                  <c:v>0.74800000000000177</c:v>
                </c:pt>
                <c:pt idx="18">
                  <c:v>0.70599999999999452</c:v>
                </c:pt>
                <c:pt idx="19">
                  <c:v>0.68299999999999272</c:v>
                </c:pt>
                <c:pt idx="20">
                  <c:v>0.83099999999999452</c:v>
                </c:pt>
                <c:pt idx="21">
                  <c:v>0.23300000000001547</c:v>
                </c:pt>
                <c:pt idx="22">
                  <c:v>0.3379999999999882</c:v>
                </c:pt>
                <c:pt idx="23">
                  <c:v>0.31800000000000639</c:v>
                </c:pt>
                <c:pt idx="24">
                  <c:v>0.40599999999999453</c:v>
                </c:pt>
                <c:pt idx="25">
                  <c:v>0.39700000000000274</c:v>
                </c:pt>
                <c:pt idx="26">
                  <c:v>0.41800000000000637</c:v>
                </c:pt>
                <c:pt idx="27">
                  <c:v>0.32100000000000362</c:v>
                </c:pt>
                <c:pt idx="28">
                  <c:v>0.31500000000000911</c:v>
                </c:pt>
                <c:pt idx="29">
                  <c:v>0.27500000000000002</c:v>
                </c:pt>
                <c:pt idx="30">
                  <c:v>0.22200000000000272</c:v>
                </c:pt>
                <c:pt idx="31">
                  <c:v>0.23600000000001273</c:v>
                </c:pt>
                <c:pt idx="32">
                  <c:v>0.49500000000000455</c:v>
                </c:pt>
                <c:pt idx="33">
                  <c:v>0.50099999999999911</c:v>
                </c:pt>
                <c:pt idx="34">
                  <c:v>0.44700000000000273</c:v>
                </c:pt>
                <c:pt idx="35">
                  <c:v>0.23199999999999363</c:v>
                </c:pt>
                <c:pt idx="36">
                  <c:v>0.26499999999998636</c:v>
                </c:pt>
                <c:pt idx="37">
                  <c:v>0.12899999999999637</c:v>
                </c:pt>
                <c:pt idx="38">
                  <c:v>0.15299999999999728</c:v>
                </c:pt>
                <c:pt idx="39">
                  <c:v>0.97599999999999909</c:v>
                </c:pt>
                <c:pt idx="40">
                  <c:v>0.67100000000000359</c:v>
                </c:pt>
                <c:pt idx="41">
                  <c:v>0.87799999999999723</c:v>
                </c:pt>
                <c:pt idx="42">
                  <c:v>1.0240000000000009</c:v>
                </c:pt>
                <c:pt idx="43">
                  <c:v>0.45699999999999363</c:v>
                </c:pt>
                <c:pt idx="44">
                  <c:v>0.27899999999999636</c:v>
                </c:pt>
                <c:pt idx="45">
                  <c:v>8.8000000000010917E-2</c:v>
                </c:pt>
                <c:pt idx="46">
                  <c:v>0.73299999999999277</c:v>
                </c:pt>
                <c:pt idx="47">
                  <c:v>0.62599999999999911</c:v>
                </c:pt>
                <c:pt idx="48">
                  <c:v>0.62400000000000089</c:v>
                </c:pt>
                <c:pt idx="49">
                  <c:v>0.56500000000000905</c:v>
                </c:pt>
                <c:pt idx="50">
                  <c:v>0.53400000000001457</c:v>
                </c:pt>
                <c:pt idx="51">
                  <c:v>0.5920000000000073</c:v>
                </c:pt>
                <c:pt idx="52">
                  <c:v>0.42499999999999999</c:v>
                </c:pt>
                <c:pt idx="53">
                  <c:v>0.49100000000000821</c:v>
                </c:pt>
                <c:pt idx="54">
                  <c:v>0.37300000000000183</c:v>
                </c:pt>
                <c:pt idx="55">
                  <c:v>0.47899999999999637</c:v>
                </c:pt>
                <c:pt idx="56">
                  <c:v>0.29600000000000365</c:v>
                </c:pt>
                <c:pt idx="57">
                  <c:v>0.1740000000000009</c:v>
                </c:pt>
                <c:pt idx="58">
                  <c:v>0.23199999999999363</c:v>
                </c:pt>
                <c:pt idx="59">
                  <c:v>0.17100000000000365</c:v>
                </c:pt>
                <c:pt idx="60">
                  <c:v>5.3999999999996363E-2</c:v>
                </c:pt>
                <c:pt idx="61">
                  <c:v>0.65899999999999181</c:v>
                </c:pt>
                <c:pt idx="62">
                  <c:v>0.71799999999998365</c:v>
                </c:pt>
                <c:pt idx="63">
                  <c:v>0.67200000000000271</c:v>
                </c:pt>
                <c:pt idx="64">
                  <c:v>0.53200000000001635</c:v>
                </c:pt>
                <c:pt idx="65">
                  <c:v>0.57200000000000273</c:v>
                </c:pt>
                <c:pt idx="66">
                  <c:v>0.6</c:v>
                </c:pt>
                <c:pt idx="67">
                  <c:v>0.39600000000000363</c:v>
                </c:pt>
                <c:pt idx="68">
                  <c:v>0.19200000000000728</c:v>
                </c:pt>
                <c:pt idx="69">
                  <c:v>0.20900000000001456</c:v>
                </c:pt>
                <c:pt idx="70">
                  <c:v>0.19600000000000364</c:v>
                </c:pt>
                <c:pt idx="71">
                  <c:v>0.27100000000000363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56-45FF-A22A-706CD393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5199"/>
        <c:axId val="197773028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SD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hillslope_morph!$AD$3:$AD$74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0.32761039578830764</c:v>
                      </c:pt>
                      <c:pt idx="1">
                        <c:v>0.2739101781867288</c:v>
                      </c:pt>
                      <c:pt idx="2">
                        <c:v>0.40267853183401769</c:v>
                      </c:pt>
                      <c:pt idx="3">
                        <c:v>0.40278199231511458</c:v>
                      </c:pt>
                      <c:pt idx="4">
                        <c:v>1.0465180361560906</c:v>
                      </c:pt>
                      <c:pt idx="5">
                        <c:v>0.9885342685005919</c:v>
                      </c:pt>
                      <c:pt idx="6">
                        <c:v>1.2612414519036395</c:v>
                      </c:pt>
                      <c:pt idx="7">
                        <c:v>1.1616654710658603</c:v>
                      </c:pt>
                      <c:pt idx="8">
                        <c:v>0.28213471959331787</c:v>
                      </c:pt>
                      <c:pt idx="9">
                        <c:v>0.13650396819628846</c:v>
                      </c:pt>
                      <c:pt idx="10">
                        <c:v>0.13613718571108097</c:v>
                      </c:pt>
                      <c:pt idx="11">
                        <c:v>0.14142135623730917</c:v>
                      </c:pt>
                      <c:pt idx="22">
                        <c:v>0.2828427124746199</c:v>
                      </c:pt>
                      <c:pt idx="23">
                        <c:v>0.2828427124746199</c:v>
                      </c:pt>
                      <c:pt idx="24">
                        <c:v>0.44547727214752469</c:v>
                      </c:pt>
                      <c:pt idx="25">
                        <c:v>0.42149337677674908</c:v>
                      </c:pt>
                      <c:pt idx="26">
                        <c:v>0.23588132609428836</c:v>
                      </c:pt>
                      <c:pt idx="27">
                        <c:v>0.18175074506954153</c:v>
                      </c:pt>
                      <c:pt idx="28">
                        <c:v>0.35000000000000009</c:v>
                      </c:pt>
                      <c:pt idx="29">
                        <c:v>0.49497474683058351</c:v>
                      </c:pt>
                      <c:pt idx="30">
                        <c:v>2.48</c:v>
                      </c:pt>
                      <c:pt idx="31">
                        <c:v>0.14977761292440786</c:v>
                      </c:pt>
                      <c:pt idx="32">
                        <c:v>2.2709682222934484</c:v>
                      </c:pt>
                      <c:pt idx="33">
                        <c:v>0.39771849340959731</c:v>
                      </c:pt>
                      <c:pt idx="34">
                        <c:v>0.36214637924463622</c:v>
                      </c:pt>
                      <c:pt idx="35">
                        <c:v>0.5939696961966997</c:v>
                      </c:pt>
                      <c:pt idx="39">
                        <c:v>2.821356056934325</c:v>
                      </c:pt>
                      <c:pt idx="40">
                        <c:v>0.57396283271073723</c:v>
                      </c:pt>
                      <c:pt idx="41">
                        <c:v>1.2747548783981966</c:v>
                      </c:pt>
                      <c:pt idx="42">
                        <c:v>1.1860635171299507</c:v>
                      </c:pt>
                      <c:pt idx="43">
                        <c:v>1.2986499400017957</c:v>
                      </c:pt>
                      <c:pt idx="44">
                        <c:v>0.36062445840513957</c:v>
                      </c:pt>
                      <c:pt idx="47">
                        <c:v>6.0508374076100688</c:v>
                      </c:pt>
                      <c:pt idx="48">
                        <c:v>1.4232474603291372</c:v>
                      </c:pt>
                      <c:pt idx="49">
                        <c:v>0.58874867303459666</c:v>
                      </c:pt>
                      <c:pt idx="50">
                        <c:v>0.95894038744161136</c:v>
                      </c:pt>
                      <c:pt idx="51">
                        <c:v>0.95671312314611878</c:v>
                      </c:pt>
                      <c:pt idx="52">
                        <c:v>0.36087855759705845</c:v>
                      </c:pt>
                      <c:pt idx="53">
                        <c:v>0.53740115370177544</c:v>
                      </c:pt>
                      <c:pt idx="54">
                        <c:v>0.19091883092036785</c:v>
                      </c:pt>
                      <c:pt idx="55">
                        <c:v>0.52573757712379665</c:v>
                      </c:pt>
                      <c:pt idx="56">
                        <c:v>0.45360592294780844</c:v>
                      </c:pt>
                      <c:pt idx="61">
                        <c:v>0.65688025291271024</c:v>
                      </c:pt>
                      <c:pt idx="62">
                        <c:v>0.96802376003897783</c:v>
                      </c:pt>
                      <c:pt idx="63">
                        <c:v>1.0968257230146761</c:v>
                      </c:pt>
                      <c:pt idx="64">
                        <c:v>0.68463406979481345</c:v>
                      </c:pt>
                      <c:pt idx="65">
                        <c:v>2.2882807020618277</c:v>
                      </c:pt>
                      <c:pt idx="66">
                        <c:v>2.1010037283800007</c:v>
                      </c:pt>
                      <c:pt idx="67">
                        <c:v>0.72394422305536676</c:v>
                      </c:pt>
                      <c:pt idx="68">
                        <c:v>0.85921475778759748</c:v>
                      </c:pt>
                      <c:pt idx="69">
                        <c:v>0</c:v>
                      </c:pt>
                      <c:pt idx="70">
                        <c:v>2.1213203435596444E-2</c:v>
                      </c:pt>
                      <c:pt idx="71">
                        <c:v>2.1213203435596444E-2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hillslope_morph!$J$3:$J$74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0.27025000000000432</c:v>
                      </c:pt>
                      <c:pt idx="1">
                        <c:v>0.46074999999999589</c:v>
                      </c:pt>
                      <c:pt idx="2">
                        <c:v>0.41750000000000115</c:v>
                      </c:pt>
                      <c:pt idx="3">
                        <c:v>0.34750000000000225</c:v>
                      </c:pt>
                      <c:pt idx="4">
                        <c:v>0.25099999999999911</c:v>
                      </c:pt>
                      <c:pt idx="5">
                        <c:v>0.37299999999999611</c:v>
                      </c:pt>
                      <c:pt idx="6">
                        <c:v>0.46299999999999952</c:v>
                      </c:pt>
                      <c:pt idx="7">
                        <c:v>0.32599999999999907</c:v>
                      </c:pt>
                      <c:pt idx="8">
                        <c:v>7.175000000000295E-2</c:v>
                      </c:pt>
                      <c:pt idx="9">
                        <c:v>6.1500000000000908E-2</c:v>
                      </c:pt>
                      <c:pt idx="10">
                        <c:v>9.5249999999998641E-2</c:v>
                      </c:pt>
                      <c:pt idx="11">
                        <c:v>0.13149999999999978</c:v>
                      </c:pt>
                      <c:pt idx="12">
                        <c:v>0.12775000000000319</c:v>
                      </c:pt>
                      <c:pt idx="13">
                        <c:v>0.11350000000000478</c:v>
                      </c:pt>
                      <c:pt idx="14">
                        <c:v>0.10324999999999704</c:v>
                      </c:pt>
                      <c:pt idx="15">
                        <c:v>0.11849999999999454</c:v>
                      </c:pt>
                      <c:pt idx="16">
                        <c:v>0.17699999999999819</c:v>
                      </c:pt>
                      <c:pt idx="17">
                        <c:v>0.63174999999999959</c:v>
                      </c:pt>
                      <c:pt idx="18">
                        <c:v>0.70550000000000068</c:v>
                      </c:pt>
                      <c:pt idx="19">
                        <c:v>0.72950000000000159</c:v>
                      </c:pt>
                      <c:pt idx="20">
                        <c:v>0.81800000000000073</c:v>
                      </c:pt>
                      <c:pt idx="21">
                        <c:v>0.57324999999999593</c:v>
                      </c:pt>
                      <c:pt idx="22">
                        <c:v>0.28050000000000069</c:v>
                      </c:pt>
                      <c:pt idx="23">
                        <c:v>0.33175000000000521</c:v>
                      </c:pt>
                      <c:pt idx="24">
                        <c:v>0.38249999999999884</c:v>
                      </c:pt>
                      <c:pt idx="25">
                        <c:v>0.40424999999999611</c:v>
                      </c:pt>
                      <c:pt idx="26">
                        <c:v>0.38550000000000184</c:v>
                      </c:pt>
                      <c:pt idx="27">
                        <c:v>0.34550000000000408</c:v>
                      </c:pt>
                      <c:pt idx="28">
                        <c:v>0.34549999999999842</c:v>
                      </c:pt>
                      <c:pt idx="29">
                        <c:v>0.32749999999999774</c:v>
                      </c:pt>
                      <c:pt idx="30">
                        <c:v>0.24449999999999933</c:v>
                      </c:pt>
                      <c:pt idx="31">
                        <c:v>0.19200000000000159</c:v>
                      </c:pt>
                      <c:pt idx="32">
                        <c:v>0.52575000000000505</c:v>
                      </c:pt>
                      <c:pt idx="33">
                        <c:v>0.45950000000000274</c:v>
                      </c:pt>
                      <c:pt idx="34">
                        <c:v>0.39350000000000024</c:v>
                      </c:pt>
                      <c:pt idx="35">
                        <c:v>0.31474999999999798</c:v>
                      </c:pt>
                      <c:pt idx="36">
                        <c:v>0.24124999999999658</c:v>
                      </c:pt>
                      <c:pt idx="37">
                        <c:v>0.15674999999999956</c:v>
                      </c:pt>
                      <c:pt idx="38">
                        <c:v>7.2750000000002049E-2</c:v>
                      </c:pt>
                      <c:pt idx="39">
                        <c:v>0.44225000000000136</c:v>
                      </c:pt>
                      <c:pt idx="40">
                        <c:v>0.72624999999999884</c:v>
                      </c:pt>
                      <c:pt idx="41">
                        <c:v>0.81499999999999773</c:v>
                      </c:pt>
                      <c:pt idx="42">
                        <c:v>0.75949999999999707</c:v>
                      </c:pt>
                      <c:pt idx="43">
                        <c:v>0.50575000000000048</c:v>
                      </c:pt>
                      <c:pt idx="44">
                        <c:v>0.29675000000000296</c:v>
                      </c:pt>
                      <c:pt idx="45">
                        <c:v>0.12049999999999841</c:v>
                      </c:pt>
                      <c:pt idx="46">
                        <c:v>0.48575000000000157</c:v>
                      </c:pt>
                      <c:pt idx="47">
                        <c:v>0.90524999999999523</c:v>
                      </c:pt>
                      <c:pt idx="48">
                        <c:v>0.60775000000000434</c:v>
                      </c:pt>
                      <c:pt idx="49">
                        <c:v>0.61200000000000043</c:v>
                      </c:pt>
                      <c:pt idx="50">
                        <c:v>0.28624999999999545</c:v>
                      </c:pt>
                      <c:pt idx="51">
                        <c:v>0.51324999999999932</c:v>
                      </c:pt>
                      <c:pt idx="52">
                        <c:v>0.78450000000000275</c:v>
                      </c:pt>
                      <c:pt idx="53">
                        <c:v>0.51675000000000182</c:v>
                      </c:pt>
                      <c:pt idx="54">
                        <c:v>0.45525000000000093</c:v>
                      </c:pt>
                      <c:pt idx="55">
                        <c:v>0.42049999999999843</c:v>
                      </c:pt>
                      <c:pt idx="56">
                        <c:v>0.33999999999999775</c:v>
                      </c:pt>
                      <c:pt idx="57">
                        <c:v>0.21025000000000205</c:v>
                      </c:pt>
                      <c:pt idx="58">
                        <c:v>0.23149999999999976</c:v>
                      </c:pt>
                      <c:pt idx="59">
                        <c:v>0.16125000000000114</c:v>
                      </c:pt>
                      <c:pt idx="60">
                        <c:v>3.9249999999998411E-2</c:v>
                      </c:pt>
                      <c:pt idx="61">
                        <c:v>0.59025000000000316</c:v>
                      </c:pt>
                      <c:pt idx="62">
                        <c:v>0.72949999999999593</c:v>
                      </c:pt>
                      <c:pt idx="63">
                        <c:v>0.68699999999999473</c:v>
                      </c:pt>
                      <c:pt idx="64">
                        <c:v>0.59475000000000477</c:v>
                      </c:pt>
                      <c:pt idx="65">
                        <c:v>0.6637500000000045</c:v>
                      </c:pt>
                      <c:pt idx="66">
                        <c:v>0.66849999999999454</c:v>
                      </c:pt>
                      <c:pt idx="67">
                        <c:v>0.45899999999999752</c:v>
                      </c:pt>
                      <c:pt idx="68">
                        <c:v>0.2760000000000048</c:v>
                      </c:pt>
                      <c:pt idx="69">
                        <c:v>0.18899999999999864</c:v>
                      </c:pt>
                      <c:pt idx="70">
                        <c:v>0.22749999999999773</c:v>
                      </c:pt>
                      <c:pt idx="71">
                        <c:v>0.24925000000000069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056-45FF-A22A-706CD3930507}"/>
                  </c:ext>
                </c:extLst>
              </c15:ser>
            </c15:filteredScatterSeries>
          </c:ext>
        </c:extLst>
      </c:scatterChart>
      <c:valAx>
        <c:axId val="16028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Bedrock Exposure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287"/>
        <c:crosses val="autoZero"/>
        <c:crossBetween val="midCat"/>
      </c:valAx>
      <c:valAx>
        <c:axId val="197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 Curvature</a:t>
            </a:r>
            <a:r>
              <a:rPr lang="en-US" baseline="0"/>
              <a:t> distance from ridgeline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5466593903485E-2"/>
          <c:y val="5.6027190332326282E-2"/>
          <c:w val="0.77212505857781732"/>
          <c:h val="0.90438815805124062"/>
        </c:manualLayout>
      </c:layout>
      <c:scatterChart>
        <c:scatterStyle val="lineMarker"/>
        <c:varyColors val="0"/>
        <c:ser>
          <c:idx val="4"/>
          <c:order val="4"/>
          <c:tx>
            <c:v>1.1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982960064123718"/>
                  <c:y val="-0.15965281006770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hillslope_morph!$E$42:$E$48</c:f>
              <c:numCache>
                <c:formatCode>General</c:formatCode>
                <c:ptCount val="7"/>
                <c:pt idx="0">
                  <c:v>122.06</c:v>
                </c:pt>
                <c:pt idx="1">
                  <c:v>102.06</c:v>
                </c:pt>
                <c:pt idx="2">
                  <c:v>82.07</c:v>
                </c:pt>
                <c:pt idx="3">
                  <c:v>62.16</c:v>
                </c:pt>
                <c:pt idx="4">
                  <c:v>42.15</c:v>
                </c:pt>
                <c:pt idx="5">
                  <c:v>22.15</c:v>
                </c:pt>
                <c:pt idx="6">
                  <c:v>2.15</c:v>
                </c:pt>
              </c:numCache>
            </c:numRef>
          </c:xVal>
          <c:yVal>
            <c:numRef>
              <c:f>hillslope_morph!$K$42:$K$48</c:f>
              <c:numCache>
                <c:formatCode>General</c:formatCode>
                <c:ptCount val="7"/>
                <c:pt idx="0">
                  <c:v>-0.64400000000000013</c:v>
                </c:pt>
                <c:pt idx="1">
                  <c:v>-2.9590000000000005</c:v>
                </c:pt>
                <c:pt idx="2">
                  <c:v>-4.016</c:v>
                </c:pt>
                <c:pt idx="3">
                  <c:v>3.7130000000000001</c:v>
                </c:pt>
                <c:pt idx="4">
                  <c:v>-0.59299999999999997</c:v>
                </c:pt>
                <c:pt idx="5">
                  <c:v>2.0620000000000003</c:v>
                </c:pt>
                <c:pt idx="6">
                  <c:v>-0.17400000000000002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4-494E-9F58-CE00AF746ECC}"/>
            </c:ext>
          </c:extLst>
        </c:ser>
        <c:ser>
          <c:idx val="6"/>
          <c:order val="6"/>
          <c:tx>
            <c:v>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88971662973266"/>
                  <c:y val="1.7460101469024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hillslope_morph!$E$50:$E$63</c:f>
              <c:numCache>
                <c:formatCode>General</c:formatCode>
                <c:ptCount val="14"/>
                <c:pt idx="0">
                  <c:v>302.62</c:v>
                </c:pt>
                <c:pt idx="1">
                  <c:v>282.62</c:v>
                </c:pt>
                <c:pt idx="2">
                  <c:v>262.62</c:v>
                </c:pt>
                <c:pt idx="3">
                  <c:v>242.62</c:v>
                </c:pt>
                <c:pt idx="4">
                  <c:v>222.62</c:v>
                </c:pt>
                <c:pt idx="5">
                  <c:v>202.62</c:v>
                </c:pt>
                <c:pt idx="6">
                  <c:v>182.62</c:v>
                </c:pt>
                <c:pt idx="7">
                  <c:v>162.62</c:v>
                </c:pt>
                <c:pt idx="8">
                  <c:v>142.61000000000001</c:v>
                </c:pt>
                <c:pt idx="9">
                  <c:v>122.61</c:v>
                </c:pt>
                <c:pt idx="10">
                  <c:v>102.62</c:v>
                </c:pt>
                <c:pt idx="11">
                  <c:v>82.62</c:v>
                </c:pt>
                <c:pt idx="12">
                  <c:v>63.13</c:v>
                </c:pt>
                <c:pt idx="13">
                  <c:v>42.73</c:v>
                </c:pt>
              </c:numCache>
            </c:numRef>
          </c:xVal>
          <c:yVal>
            <c:numRef>
              <c:f>hillslope_morph!$K$50:$K$63</c:f>
              <c:numCache>
                <c:formatCode>General</c:formatCode>
                <c:ptCount val="14"/>
                <c:pt idx="0">
                  <c:v>-5.0819999999999999</c:v>
                </c:pt>
                <c:pt idx="1">
                  <c:v>6.6669999999999998</c:v>
                </c:pt>
                <c:pt idx="2">
                  <c:v>0.31300000000000028</c:v>
                </c:pt>
                <c:pt idx="3">
                  <c:v>-4.2070000000000007</c:v>
                </c:pt>
                <c:pt idx="4">
                  <c:v>3.3649999999999998</c:v>
                </c:pt>
                <c:pt idx="5">
                  <c:v>-5.1539999999999999</c:v>
                </c:pt>
                <c:pt idx="6">
                  <c:v>2.5329999999999999</c:v>
                </c:pt>
                <c:pt idx="7">
                  <c:v>-0.29299999999999926</c:v>
                </c:pt>
                <c:pt idx="8">
                  <c:v>-5.7789999999999999</c:v>
                </c:pt>
                <c:pt idx="9">
                  <c:v>5.5510000000000002</c:v>
                </c:pt>
                <c:pt idx="10">
                  <c:v>2.3750000000000009</c:v>
                </c:pt>
                <c:pt idx="11">
                  <c:v>-1.5130000000000003</c:v>
                </c:pt>
                <c:pt idx="12">
                  <c:v>-0.33500000000000013</c:v>
                </c:pt>
                <c:pt idx="13">
                  <c:v>1.5309999999999999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4-494E-9F58-CE00AF746ECC}"/>
            </c:ext>
          </c:extLst>
        </c:ser>
        <c:ser>
          <c:idx val="7"/>
          <c:order val="7"/>
          <c:tx>
            <c:v>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55061530482343"/>
                  <c:y val="0.19925387957469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hillslope_morph!$E$64:$E$74</c:f>
              <c:numCache>
                <c:formatCode>General</c:formatCode>
                <c:ptCount val="11"/>
                <c:pt idx="0">
                  <c:v>340.58</c:v>
                </c:pt>
                <c:pt idx="1">
                  <c:v>320.57</c:v>
                </c:pt>
                <c:pt idx="2">
                  <c:v>300.57</c:v>
                </c:pt>
                <c:pt idx="3">
                  <c:v>280.56</c:v>
                </c:pt>
                <c:pt idx="4">
                  <c:v>260.56</c:v>
                </c:pt>
                <c:pt idx="5">
                  <c:v>240.56</c:v>
                </c:pt>
                <c:pt idx="6">
                  <c:v>220.53</c:v>
                </c:pt>
                <c:pt idx="7">
                  <c:v>200.5</c:v>
                </c:pt>
                <c:pt idx="8">
                  <c:v>180.48</c:v>
                </c:pt>
                <c:pt idx="9">
                  <c:v>160.5</c:v>
                </c:pt>
                <c:pt idx="10">
                  <c:v>140.5</c:v>
                </c:pt>
              </c:numCache>
            </c:numRef>
          </c:xVal>
          <c:yVal>
            <c:numRef>
              <c:f>hillslope_morph!$K$64:$K$74</c:f>
              <c:numCache>
                <c:formatCode>General</c:formatCode>
                <c:ptCount val="11"/>
                <c:pt idx="0">
                  <c:v>1.2449999999999997</c:v>
                </c:pt>
                <c:pt idx="1">
                  <c:v>1.7119999999999997</c:v>
                </c:pt>
                <c:pt idx="2">
                  <c:v>-0.67199999999999993</c:v>
                </c:pt>
                <c:pt idx="3">
                  <c:v>-2.6839999999999997</c:v>
                </c:pt>
                <c:pt idx="4">
                  <c:v>-6.899999999999977E-2</c:v>
                </c:pt>
                <c:pt idx="5">
                  <c:v>2.6509999999999998</c:v>
                </c:pt>
                <c:pt idx="6">
                  <c:v>2.3869999999999996</c:v>
                </c:pt>
                <c:pt idx="7">
                  <c:v>-0.26200000000000001</c:v>
                </c:pt>
                <c:pt idx="8">
                  <c:v>-1.129</c:v>
                </c:pt>
                <c:pt idx="9">
                  <c:v>-1.1789999999999998</c:v>
                </c:pt>
                <c:pt idx="10">
                  <c:v>-1.9849999999999999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4-494E-9F58-CE00AF746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5199"/>
        <c:axId val="1977730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0.39186119434185762"/>
                        <c:y val="0.2768803251645380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97.769999999999982</c:v>
                      </c:pt>
                      <c:pt idx="1">
                        <c:v>77.72999999999999</c:v>
                      </c:pt>
                      <c:pt idx="2">
                        <c:v>57.629999999999995</c:v>
                      </c:pt>
                      <c:pt idx="3">
                        <c:v>37.61</c:v>
                      </c:pt>
                      <c:pt idx="4">
                        <c:v>17.489999999999998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hillslope_morph!$K$3:$K$7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-0.88900000000000001</c:v>
                      </c:pt>
                      <c:pt idx="1">
                        <c:v>-7.1999999999999884E-2</c:v>
                      </c:pt>
                      <c:pt idx="2">
                        <c:v>0.94699999999999984</c:v>
                      </c:pt>
                      <c:pt idx="3">
                        <c:v>-0.80800000000000016</c:v>
                      </c:pt>
                      <c:pt idx="4">
                        <c:v>2.1659999999999995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D04-494E-9F58-CE00AF746E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296144850705543"/>
                        <c:y val="9.501974451078810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hillslope_morph!$E$8:$E$19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437.23</c:v>
                      </c:pt>
                      <c:pt idx="1">
                        <c:v>417.19</c:v>
                      </c:pt>
                      <c:pt idx="2">
                        <c:v>397.09</c:v>
                      </c:pt>
                      <c:pt idx="3">
                        <c:v>376.9</c:v>
                      </c:pt>
                      <c:pt idx="4">
                        <c:v>356.99999999999994</c:v>
                      </c:pt>
                      <c:pt idx="5">
                        <c:v>337.19999999999993</c:v>
                      </c:pt>
                      <c:pt idx="6">
                        <c:v>317.23999999999995</c:v>
                      </c:pt>
                      <c:pt idx="7">
                        <c:v>297.06999999999994</c:v>
                      </c:pt>
                      <c:pt idx="8">
                        <c:v>276.51</c:v>
                      </c:pt>
                      <c:pt idx="9">
                        <c:v>256.55</c:v>
                      </c:pt>
                      <c:pt idx="10">
                        <c:v>236.35000000000002</c:v>
                      </c:pt>
                      <c:pt idx="11">
                        <c:v>216.21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hillslope_morph!$K$8:$K$19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5.9030000000000005</c:v>
                      </c:pt>
                      <c:pt idx="1">
                        <c:v>-0.64200000000000013</c:v>
                      </c:pt>
                      <c:pt idx="2">
                        <c:v>5.5500000000000007</c:v>
                      </c:pt>
                      <c:pt idx="3">
                        <c:v>-3.4659999999999997</c:v>
                      </c:pt>
                      <c:pt idx="4">
                        <c:v>-4.633</c:v>
                      </c:pt>
                      <c:pt idx="5">
                        <c:v>-9.423</c:v>
                      </c:pt>
                      <c:pt idx="6">
                        <c:v>5.1580000000000004</c:v>
                      </c:pt>
                      <c:pt idx="7">
                        <c:v>1.4780000000000002</c:v>
                      </c:pt>
                      <c:pt idx="8">
                        <c:v>-4.8390000000000004</c:v>
                      </c:pt>
                      <c:pt idx="9">
                        <c:v>0.39699999999999991</c:v>
                      </c:pt>
                      <c:pt idx="10">
                        <c:v>16.899999999999999</c:v>
                      </c:pt>
                      <c:pt idx="11">
                        <c:v>2.8999999999999915E-2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04-494E-9F58-CE00AF746EC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2016902754412326"/>
                        <c:y val="0.1145965204673389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hillslope_morph!$E$20:$E$34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301.34000000000003</c:v>
                      </c:pt>
                      <c:pt idx="1">
                        <c:v>281.3</c:v>
                      </c:pt>
                      <c:pt idx="2">
                        <c:v>261.29000000000002</c:v>
                      </c:pt>
                      <c:pt idx="3">
                        <c:v>241.29000000000002</c:v>
                      </c:pt>
                      <c:pt idx="4">
                        <c:v>221.29000000000002</c:v>
                      </c:pt>
                      <c:pt idx="5">
                        <c:v>201.29000000000002</c:v>
                      </c:pt>
                      <c:pt idx="6">
                        <c:v>181.29</c:v>
                      </c:pt>
                      <c:pt idx="7">
                        <c:v>161.29</c:v>
                      </c:pt>
                      <c:pt idx="8">
                        <c:v>141.27000000000001</c:v>
                      </c:pt>
                      <c:pt idx="9">
                        <c:v>121.28999999999999</c:v>
                      </c:pt>
                      <c:pt idx="10">
                        <c:v>101.27000000000001</c:v>
                      </c:pt>
                      <c:pt idx="11">
                        <c:v>81.28</c:v>
                      </c:pt>
                      <c:pt idx="12">
                        <c:v>61.27</c:v>
                      </c:pt>
                      <c:pt idx="13">
                        <c:v>41.17</c:v>
                      </c:pt>
                      <c:pt idx="14">
                        <c:v>21.07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hillslope_morph!$K$20:$K$34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-0.68000000000000038</c:v>
                      </c:pt>
                      <c:pt idx="1">
                        <c:v>1.7250000000000001</c:v>
                      </c:pt>
                      <c:pt idx="2">
                        <c:v>5.5469999999999997</c:v>
                      </c:pt>
                      <c:pt idx="3">
                        <c:v>-6.7859999999999996</c:v>
                      </c:pt>
                      <c:pt idx="4">
                        <c:v>1.3149999999999999</c:v>
                      </c:pt>
                      <c:pt idx="5">
                        <c:v>6.6230000000000002</c:v>
                      </c:pt>
                      <c:pt idx="6">
                        <c:v>-0.70400000000000063</c:v>
                      </c:pt>
                      <c:pt idx="7">
                        <c:v>-0.30100000000000016</c:v>
                      </c:pt>
                      <c:pt idx="8">
                        <c:v>-6.0000000000000143E-2</c:v>
                      </c:pt>
                      <c:pt idx="9">
                        <c:v>-1.5879999999999999</c:v>
                      </c:pt>
                      <c:pt idx="10">
                        <c:v>0.4669999999999998</c:v>
                      </c:pt>
                      <c:pt idx="11">
                        <c:v>5.8840000000000003</c:v>
                      </c:pt>
                      <c:pt idx="12">
                        <c:v>-3.7719999999999998</c:v>
                      </c:pt>
                      <c:pt idx="13">
                        <c:v>0.96299999999999986</c:v>
                      </c:pt>
                      <c:pt idx="14">
                        <c:v>-2.1689999999999996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04-494E-9F58-CE00AF746E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0265655952297998"/>
                        <c:y val="0.169185898199010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hillslope_morph!$E$35:$E$41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125.96</c:v>
                      </c:pt>
                      <c:pt idx="1">
                        <c:v>105.98</c:v>
                      </c:pt>
                      <c:pt idx="2">
                        <c:v>85.97</c:v>
                      </c:pt>
                      <c:pt idx="3">
                        <c:v>65.95</c:v>
                      </c:pt>
                      <c:pt idx="4">
                        <c:v>45.95</c:v>
                      </c:pt>
                      <c:pt idx="5">
                        <c:v>25.95</c:v>
                      </c:pt>
                      <c:pt idx="6">
                        <c:v>5.95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hillslope_morph!$K$35:$K$41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1.5389999999999999</c:v>
                      </c:pt>
                      <c:pt idx="1">
                        <c:v>0.40599999999999986</c:v>
                      </c:pt>
                      <c:pt idx="2">
                        <c:v>-3.3579999999999997</c:v>
                      </c:pt>
                      <c:pt idx="3">
                        <c:v>-6.3740000000000006</c:v>
                      </c:pt>
                      <c:pt idx="4">
                        <c:v>0.8340000000000003</c:v>
                      </c:pt>
                      <c:pt idx="5">
                        <c:v>9.8000000000000045E-2</c:v>
                      </c:pt>
                      <c:pt idx="6">
                        <c:v>-0.86999999999999988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D04-494E-9F58-CE00AF746E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-1.3054999999999999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D04-494E-9F58-CE00AF746ECC}"/>
                  </c:ext>
                </c:extLst>
              </c15:ser>
            </c15:filteredScatterSeries>
          </c:ext>
        </c:extLst>
      </c:scatterChart>
      <c:valAx>
        <c:axId val="16028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ridge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287"/>
        <c:crosses val="autoZero"/>
        <c:crossBetween val="midCat"/>
      </c:valAx>
      <c:valAx>
        <c:axId val="197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Curveature</a:t>
                </a:r>
                <a:r>
                  <a:rPr lang="en-US" baseline="0"/>
                  <a:t> (.)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9592266313247"/>
          <c:y val="0.15272950020220283"/>
          <c:w val="7.8113978326966552E-2"/>
          <c:h val="0.5541934486285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 Curvature</a:t>
            </a:r>
            <a:r>
              <a:rPr lang="en-US" baseline="0"/>
              <a:t> distance from ridge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5466593903485E-2"/>
          <c:y val="5.6027190332326282E-2"/>
          <c:w val="0.77212505857781732"/>
          <c:h val="0.90438815805124062"/>
        </c:manualLayout>
      </c:layout>
      <c:scatterChart>
        <c:scatterStyle val="lineMarker"/>
        <c:varyColors val="0"/>
        <c:ser>
          <c:idx val="4"/>
          <c:order val="4"/>
          <c:tx>
            <c:v>1.1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65250030584809926"/>
                  <c:y val="-3.2559535824679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hillslope_morph!$E$42:$E$48</c:f>
              <c:numCache>
                <c:formatCode>General</c:formatCode>
                <c:ptCount val="7"/>
                <c:pt idx="0">
                  <c:v>122.06</c:v>
                </c:pt>
                <c:pt idx="1">
                  <c:v>102.06</c:v>
                </c:pt>
                <c:pt idx="2">
                  <c:v>82.07</c:v>
                </c:pt>
                <c:pt idx="3">
                  <c:v>62.16</c:v>
                </c:pt>
                <c:pt idx="4">
                  <c:v>42.15</c:v>
                </c:pt>
                <c:pt idx="5">
                  <c:v>22.15</c:v>
                </c:pt>
                <c:pt idx="6">
                  <c:v>2.15</c:v>
                </c:pt>
              </c:numCache>
            </c:numRef>
          </c:xVal>
          <c:yVal>
            <c:numRef>
              <c:f>hillslope_morph!$L$42:$L$48</c:f>
              <c:numCache>
                <c:formatCode>General</c:formatCode>
                <c:ptCount val="7"/>
                <c:pt idx="0">
                  <c:v>0.31900000000000012</c:v>
                </c:pt>
                <c:pt idx="1">
                  <c:v>-2.4725000000000001</c:v>
                </c:pt>
                <c:pt idx="2">
                  <c:v>5.1500000000000011E-2</c:v>
                </c:pt>
                <c:pt idx="3">
                  <c:v>-0.93249999999999988</c:v>
                </c:pt>
                <c:pt idx="4">
                  <c:v>-0.15549999999999997</c:v>
                </c:pt>
                <c:pt idx="5">
                  <c:v>-0.22800000000000012</c:v>
                </c:pt>
                <c:pt idx="6">
                  <c:v>-1.4685000000000001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2B79-4ECC-B074-D90A237D2A5D}"/>
            </c:ext>
          </c:extLst>
        </c:ser>
        <c:ser>
          <c:idx val="6"/>
          <c:order val="6"/>
          <c:tx>
            <c:v>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063119106042407"/>
                  <c:y val="6.7740763216801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hillslope_morph!$E$50:$E$63</c:f>
              <c:numCache>
                <c:formatCode>General</c:formatCode>
                <c:ptCount val="14"/>
                <c:pt idx="0">
                  <c:v>302.62</c:v>
                </c:pt>
                <c:pt idx="1">
                  <c:v>282.62</c:v>
                </c:pt>
                <c:pt idx="2">
                  <c:v>262.62</c:v>
                </c:pt>
                <c:pt idx="3">
                  <c:v>242.62</c:v>
                </c:pt>
                <c:pt idx="4">
                  <c:v>222.62</c:v>
                </c:pt>
                <c:pt idx="5">
                  <c:v>202.62</c:v>
                </c:pt>
                <c:pt idx="6">
                  <c:v>182.62</c:v>
                </c:pt>
                <c:pt idx="7">
                  <c:v>162.62</c:v>
                </c:pt>
                <c:pt idx="8">
                  <c:v>142.61000000000001</c:v>
                </c:pt>
                <c:pt idx="9">
                  <c:v>122.61</c:v>
                </c:pt>
                <c:pt idx="10">
                  <c:v>102.62</c:v>
                </c:pt>
                <c:pt idx="11">
                  <c:v>82.62</c:v>
                </c:pt>
                <c:pt idx="12">
                  <c:v>63.13</c:v>
                </c:pt>
                <c:pt idx="13">
                  <c:v>42.73</c:v>
                </c:pt>
              </c:numCache>
            </c:numRef>
          </c:xVal>
          <c:yVal>
            <c:numRef>
              <c:f>hillslope_morph!$L$50:$L$63</c:f>
              <c:numCache>
                <c:formatCode>General</c:formatCode>
                <c:ptCount val="14"/>
                <c:pt idx="0">
                  <c:v>-3.1495000000000002</c:v>
                </c:pt>
                <c:pt idx="1">
                  <c:v>1.6640000000000001</c:v>
                </c:pt>
                <c:pt idx="2">
                  <c:v>1.9915000000000003</c:v>
                </c:pt>
                <c:pt idx="3">
                  <c:v>-3.6094999999999997</c:v>
                </c:pt>
                <c:pt idx="4">
                  <c:v>-4.8000000000000001E-2</c:v>
                </c:pt>
                <c:pt idx="5">
                  <c:v>2.7035</c:v>
                </c:pt>
                <c:pt idx="6">
                  <c:v>-1.613</c:v>
                </c:pt>
                <c:pt idx="7">
                  <c:v>0.86999999999999988</c:v>
                </c:pt>
                <c:pt idx="8">
                  <c:v>-0.87100000000000011</c:v>
                </c:pt>
                <c:pt idx="9">
                  <c:v>-1.8454999999999999</c:v>
                </c:pt>
                <c:pt idx="10">
                  <c:v>-0.90850000000000009</c:v>
                </c:pt>
                <c:pt idx="11">
                  <c:v>2.9025000000000003</c:v>
                </c:pt>
                <c:pt idx="12">
                  <c:v>0.32200000000000006</c:v>
                </c:pt>
                <c:pt idx="13">
                  <c:v>-1.3514999999999999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2B79-4ECC-B074-D90A237D2A5D}"/>
            </c:ext>
          </c:extLst>
        </c:ser>
        <c:ser>
          <c:idx val="7"/>
          <c:order val="7"/>
          <c:tx>
            <c:v>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225537399219034"/>
                  <c:y val="0.23415667013409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hillslope_morph!$E$64:$E$74</c:f>
              <c:numCache>
                <c:formatCode>General</c:formatCode>
                <c:ptCount val="11"/>
                <c:pt idx="0">
                  <c:v>340.58</c:v>
                </c:pt>
                <c:pt idx="1">
                  <c:v>320.57</c:v>
                </c:pt>
                <c:pt idx="2">
                  <c:v>300.57</c:v>
                </c:pt>
                <c:pt idx="3">
                  <c:v>280.56</c:v>
                </c:pt>
                <c:pt idx="4">
                  <c:v>260.56</c:v>
                </c:pt>
                <c:pt idx="5">
                  <c:v>240.56</c:v>
                </c:pt>
                <c:pt idx="6">
                  <c:v>220.53</c:v>
                </c:pt>
                <c:pt idx="7">
                  <c:v>200.5</c:v>
                </c:pt>
                <c:pt idx="8">
                  <c:v>180.48</c:v>
                </c:pt>
                <c:pt idx="9">
                  <c:v>160.5</c:v>
                </c:pt>
                <c:pt idx="10">
                  <c:v>140.5</c:v>
                </c:pt>
              </c:numCache>
            </c:numRef>
          </c:xVal>
          <c:yVal>
            <c:numRef>
              <c:f>hillslope_morph!$L$64:$L$74</c:f>
              <c:numCache>
                <c:formatCode>General</c:formatCode>
                <c:ptCount val="11"/>
                <c:pt idx="0">
                  <c:v>-0.76900000000000002</c:v>
                </c:pt>
                <c:pt idx="1">
                  <c:v>2.1120000000000001</c:v>
                </c:pt>
                <c:pt idx="2">
                  <c:v>-1.7630000000000003</c:v>
                </c:pt>
                <c:pt idx="3">
                  <c:v>0.79250000000000009</c:v>
                </c:pt>
                <c:pt idx="4">
                  <c:v>1.5635000000000001</c:v>
                </c:pt>
                <c:pt idx="5">
                  <c:v>-2.6689999999999996</c:v>
                </c:pt>
                <c:pt idx="6">
                  <c:v>-0.90800000000000003</c:v>
                </c:pt>
                <c:pt idx="7">
                  <c:v>1.5394999999999999</c:v>
                </c:pt>
                <c:pt idx="8">
                  <c:v>-1.3199999999999998</c:v>
                </c:pt>
                <c:pt idx="9">
                  <c:v>1.1074999999999999</c:v>
                </c:pt>
                <c:pt idx="10">
                  <c:v>-0.67899999999999994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2B79-4ECC-B074-D90A237D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65199"/>
        <c:axId val="1977730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66616505057224318"/>
                        <c:y val="-3.023627308026912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97.769999999999982</c:v>
                      </c:pt>
                      <c:pt idx="1">
                        <c:v>77.72999999999999</c:v>
                      </c:pt>
                      <c:pt idx="2">
                        <c:v>57.629999999999995</c:v>
                      </c:pt>
                      <c:pt idx="3">
                        <c:v>37.61</c:v>
                      </c:pt>
                      <c:pt idx="4">
                        <c:v>17.489999999999998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-2.9059999999999997</c:v>
                      </c:pt>
                      <c:pt idx="1">
                        <c:v>1.2885000000000002</c:v>
                      </c:pt>
                      <c:pt idx="2">
                        <c:v>8.5500000000000048E-2</c:v>
                      </c:pt>
                      <c:pt idx="3">
                        <c:v>8.7999999999999898E-2</c:v>
                      </c:pt>
                      <c:pt idx="4">
                        <c:v>3.2335000000000003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B79-4ECC-B074-D90A237D2A5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296144850705543"/>
                        <c:y val="9.501974451078810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hillslope_morph!$E$8:$E$19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437.23</c:v>
                      </c:pt>
                      <c:pt idx="1">
                        <c:v>417.19</c:v>
                      </c:pt>
                      <c:pt idx="2">
                        <c:v>397.09</c:v>
                      </c:pt>
                      <c:pt idx="3">
                        <c:v>376.9</c:v>
                      </c:pt>
                      <c:pt idx="4">
                        <c:v>356.99999999999994</c:v>
                      </c:pt>
                      <c:pt idx="5">
                        <c:v>337.19999999999993</c:v>
                      </c:pt>
                      <c:pt idx="6">
                        <c:v>317.23999999999995</c:v>
                      </c:pt>
                      <c:pt idx="7">
                        <c:v>297.06999999999994</c:v>
                      </c:pt>
                      <c:pt idx="8">
                        <c:v>276.51</c:v>
                      </c:pt>
                      <c:pt idx="9">
                        <c:v>256.55</c:v>
                      </c:pt>
                      <c:pt idx="10">
                        <c:v>236.35000000000002</c:v>
                      </c:pt>
                      <c:pt idx="11">
                        <c:v>216.21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hillslope_morph!$L$8:$L$19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-2.1594999999999995</c:v>
                      </c:pt>
                      <c:pt idx="1">
                        <c:v>0.39550000000000002</c:v>
                      </c:pt>
                      <c:pt idx="2">
                        <c:v>3.4144999999999994</c:v>
                      </c:pt>
                      <c:pt idx="3">
                        <c:v>-7.2999999999999871E-2</c:v>
                      </c:pt>
                      <c:pt idx="4">
                        <c:v>2.484</c:v>
                      </c:pt>
                      <c:pt idx="5">
                        <c:v>0.78700000000000048</c:v>
                      </c:pt>
                      <c:pt idx="6">
                        <c:v>-1.2955000000000001</c:v>
                      </c:pt>
                      <c:pt idx="7">
                        <c:v>-2.7879999999999998</c:v>
                      </c:pt>
                      <c:pt idx="8">
                        <c:v>-1.8694999999999999</c:v>
                      </c:pt>
                      <c:pt idx="9">
                        <c:v>-0.1120000000000001</c:v>
                      </c:pt>
                      <c:pt idx="10">
                        <c:v>-1.4359999999999999</c:v>
                      </c:pt>
                      <c:pt idx="11">
                        <c:v>-0.63900000000000001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B79-4ECC-B074-D90A237D2A5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2016902754412326"/>
                        <c:y val="0.1145965204673389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hillslope_morph!$E$20:$E$34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301.34000000000003</c:v>
                      </c:pt>
                      <c:pt idx="1">
                        <c:v>281.3</c:v>
                      </c:pt>
                      <c:pt idx="2">
                        <c:v>261.29000000000002</c:v>
                      </c:pt>
                      <c:pt idx="3">
                        <c:v>241.29000000000002</c:v>
                      </c:pt>
                      <c:pt idx="4">
                        <c:v>221.29000000000002</c:v>
                      </c:pt>
                      <c:pt idx="5">
                        <c:v>201.29000000000002</c:v>
                      </c:pt>
                      <c:pt idx="6">
                        <c:v>181.29</c:v>
                      </c:pt>
                      <c:pt idx="7">
                        <c:v>161.29</c:v>
                      </c:pt>
                      <c:pt idx="8">
                        <c:v>141.27000000000001</c:v>
                      </c:pt>
                      <c:pt idx="9">
                        <c:v>121.28999999999999</c:v>
                      </c:pt>
                      <c:pt idx="10">
                        <c:v>101.27000000000001</c:v>
                      </c:pt>
                      <c:pt idx="11">
                        <c:v>81.28</c:v>
                      </c:pt>
                      <c:pt idx="12">
                        <c:v>61.27</c:v>
                      </c:pt>
                      <c:pt idx="13">
                        <c:v>41.17</c:v>
                      </c:pt>
                      <c:pt idx="14">
                        <c:v>21.07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hillslope_morph!$L$20:$L$34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-0.63299999999999979</c:v>
                      </c:pt>
                      <c:pt idx="1">
                        <c:v>1.0149999999999999</c:v>
                      </c:pt>
                      <c:pt idx="2">
                        <c:v>-1.35</c:v>
                      </c:pt>
                      <c:pt idx="3">
                        <c:v>-1.5345000000000002</c:v>
                      </c:pt>
                      <c:pt idx="4">
                        <c:v>-3.1209999999999996</c:v>
                      </c:pt>
                      <c:pt idx="5">
                        <c:v>1.3564999999999998</c:v>
                      </c:pt>
                      <c:pt idx="6">
                        <c:v>-0.22850000000000001</c:v>
                      </c:pt>
                      <c:pt idx="7">
                        <c:v>0.80500000000000005</c:v>
                      </c:pt>
                      <c:pt idx="8">
                        <c:v>-1.7910000000000004</c:v>
                      </c:pt>
                      <c:pt idx="9">
                        <c:v>2.9395000000000002</c:v>
                      </c:pt>
                      <c:pt idx="10">
                        <c:v>-0.25199999999999995</c:v>
                      </c:pt>
                      <c:pt idx="11">
                        <c:v>-4.1320000000000006</c:v>
                      </c:pt>
                      <c:pt idx="12">
                        <c:v>-0.80250000000000021</c:v>
                      </c:pt>
                      <c:pt idx="13">
                        <c:v>0.10149999999999988</c:v>
                      </c:pt>
                      <c:pt idx="14">
                        <c:v>-0.82750000000000024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79-4ECC-B074-D90A237D2A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61118008581899119"/>
                        <c:y val="0.2515279362268407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hillslope_morph!$E$35:$E$41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125.96</c:v>
                      </c:pt>
                      <c:pt idx="1">
                        <c:v>105.98</c:v>
                      </c:pt>
                      <c:pt idx="2">
                        <c:v>85.97</c:v>
                      </c:pt>
                      <c:pt idx="3">
                        <c:v>65.95</c:v>
                      </c:pt>
                      <c:pt idx="4">
                        <c:v>45.95</c:v>
                      </c:pt>
                      <c:pt idx="5">
                        <c:v>25.95</c:v>
                      </c:pt>
                      <c:pt idx="6">
                        <c:v>5.95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hillslope_morph!$L$35:$L$41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-2.0179999999999998</c:v>
                      </c:pt>
                      <c:pt idx="1">
                        <c:v>-0.97199999999999986</c:v>
                      </c:pt>
                      <c:pt idx="2">
                        <c:v>2.2560000000000002</c:v>
                      </c:pt>
                      <c:pt idx="3">
                        <c:v>0.10600000000000023</c:v>
                      </c:pt>
                      <c:pt idx="4">
                        <c:v>0.38249999999999995</c:v>
                      </c:pt>
                      <c:pt idx="5">
                        <c:v>-0.42750000000000005</c:v>
                      </c:pt>
                      <c:pt idx="6">
                        <c:v>-0.86199999999999988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79-4ECC-B074-D90A237D2A5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1.2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hillslope_morph!$D$49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hillslope_morph!$L$49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-1.3054999999999999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B79-4ECC-B074-D90A237D2A5D}"/>
                  </c:ext>
                </c:extLst>
              </c15:ser>
            </c15:filteredScatterSeries>
          </c:ext>
        </c:extLst>
      </c:scatterChart>
      <c:valAx>
        <c:axId val="16028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287"/>
        <c:crosses val="autoZero"/>
        <c:crossBetween val="midCat"/>
      </c:valAx>
      <c:valAx>
        <c:axId val="1977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Curveature</a:t>
                </a:r>
                <a:r>
                  <a:rPr lang="en-US" baseline="0"/>
                  <a:t> (.)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9596327340806"/>
          <c:y val="0.21320470740293532"/>
          <c:w val="7.8113978326966552E-2"/>
          <c:h val="0.5541934486285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1790700</xdr:colOff>
      <xdr:row>78</xdr:row>
      <xdr:rowOff>12700</xdr:rowOff>
    </xdr:from>
    <xdr:to>
      <xdr:col>24</xdr:col>
      <xdr:colOff>647700</xdr:colOff>
      <xdr:row>110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AC066-BABF-223C-9814-189804386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50800</xdr:rowOff>
    </xdr:from>
    <xdr:to>
      <xdr:col>6</xdr:col>
      <xdr:colOff>2120900</xdr:colOff>
      <xdr:row>107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CE73A-C091-4A32-A8F6-3C4DEBE53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393700</xdr:colOff>
      <xdr:row>8</xdr:row>
      <xdr:rowOff>127000</xdr:rowOff>
    </xdr:from>
    <xdr:to>
      <xdr:col>63</xdr:col>
      <xdr:colOff>419100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53B79-81E7-4ECA-A7E0-05666AF5A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423985</xdr:colOff>
      <xdr:row>140</xdr:row>
      <xdr:rowOff>40053</xdr:rowOff>
    </xdr:from>
    <xdr:to>
      <xdr:col>8</xdr:col>
      <xdr:colOff>383931</xdr:colOff>
      <xdr:row>173</xdr:row>
      <xdr:rowOff>52753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0C5C8F-A582-45BD-B8F6-848110A67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386864</xdr:colOff>
      <xdr:row>3</xdr:row>
      <xdr:rowOff>166073</xdr:rowOff>
    </xdr:from>
    <xdr:to>
      <xdr:col>6</xdr:col>
      <xdr:colOff>3012834</xdr:colOff>
      <xdr:row>46</xdr:row>
      <xdr:rowOff>175844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065B3B-5DC0-4025-AF85-814D977F8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123</xdr:row>
      <xdr:rowOff>114300</xdr:rowOff>
    </xdr:from>
    <xdr:to>
      <xdr:col>30</xdr:col>
      <xdr:colOff>495300</xdr:colOff>
      <xdr:row>156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40993-10CC-4550-B374-C76FCDF1B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393700</xdr:colOff>
      <xdr:row>42</xdr:row>
      <xdr:rowOff>76200</xdr:rowOff>
    </xdr:from>
    <xdr:to>
      <xdr:col>66</xdr:col>
      <xdr:colOff>469900</xdr:colOff>
      <xdr:row>80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D2410A-3356-4BF9-B786-168EA2AEE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128954</xdr:colOff>
      <xdr:row>79</xdr:row>
      <xdr:rowOff>152400</xdr:rowOff>
    </xdr:from>
    <xdr:to>
      <xdr:col>8</xdr:col>
      <xdr:colOff>88900</xdr:colOff>
      <xdr:row>112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87A441-289B-46A0-9A2E-43A34CBC1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234461</xdr:colOff>
      <xdr:row>119</xdr:row>
      <xdr:rowOff>175848</xdr:rowOff>
    </xdr:from>
    <xdr:to>
      <xdr:col>9</xdr:col>
      <xdr:colOff>378068</xdr:colOff>
      <xdr:row>153</xdr:row>
      <xdr:rowOff>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A56CFB-05C8-431E-A641-BDE2E15F2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dimension ref="A1:IW1388"/>
  <sheetViews>
    <sheetView zoomScale="63" workbookViewId="0">
      <selection activeCell="L84" sqref="L84"/>
    </sheetView>
  </sheetViews>
  <sheetFormatPr defaultColWidth="8.77734375" defaultRowHeight="14.4" x14ac:dyDescent="0.3"/>
  <cols>
    <col min="1" max="1" width="12" customWidth="1"/>
    <col min="2" max="2" width="21.77734375" style="14" customWidth="1"/>
    <col min="3" max="3" width="21.44140625" style="13" customWidth="1"/>
    <col min="4" max="4" width="8.77734375" style="13"/>
    <col min="5" max="5" width="21.77734375" style="14" customWidth="1"/>
    <col min="6" max="6" width="21.44140625" style="13" customWidth="1"/>
    <col min="7" max="7" width="8.77734375" style="13"/>
    <col min="8" max="8" width="21.77734375" style="14" customWidth="1"/>
    <col min="9" max="9" width="21.44140625" style="13" customWidth="1"/>
    <col min="10" max="10" width="8.77734375" style="19"/>
    <col min="11" max="11" width="21.77734375" style="14" customWidth="1"/>
    <col min="12" max="12" width="21.44140625" style="13" customWidth="1"/>
    <col min="13" max="13" width="8.77734375" style="19"/>
    <col min="14" max="14" width="8.77734375" style="13"/>
    <col min="15" max="15" width="8.77734375" style="9"/>
    <col min="16" max="16" width="21.77734375" style="14" customWidth="1"/>
    <col min="17" max="17" width="21.44140625" style="13" customWidth="1"/>
    <col min="18" max="18" width="8.77734375" style="19"/>
    <col min="19" max="19" width="21.77734375" style="14" customWidth="1"/>
    <col min="20" max="20" width="21.44140625" style="13" customWidth="1"/>
    <col min="21" max="21" width="8.77734375" style="19"/>
  </cols>
  <sheetData>
    <row r="1" spans="1:257" x14ac:dyDescent="0.3">
      <c r="A1" s="2"/>
      <c r="B1" s="59" t="s">
        <v>54</v>
      </c>
      <c r="C1" s="60"/>
      <c r="D1" s="61"/>
      <c r="E1" s="59" t="s">
        <v>55</v>
      </c>
      <c r="F1" s="60"/>
      <c r="G1" s="61"/>
      <c r="H1" s="59" t="s">
        <v>56</v>
      </c>
      <c r="I1" s="60"/>
      <c r="J1" s="61"/>
      <c r="K1" s="59" t="s">
        <v>66</v>
      </c>
      <c r="L1" s="60"/>
      <c r="M1" s="61"/>
      <c r="N1" s="33"/>
      <c r="O1" s="40" t="s">
        <v>51</v>
      </c>
      <c r="P1" s="59" t="s">
        <v>168</v>
      </c>
      <c r="Q1" s="60"/>
      <c r="R1" s="61"/>
      <c r="S1" s="59" t="s">
        <v>169</v>
      </c>
      <c r="T1" s="60"/>
      <c r="U1" s="61"/>
    </row>
    <row r="2" spans="1:257" x14ac:dyDescent="0.3">
      <c r="A2" t="s">
        <v>51</v>
      </c>
      <c r="B2" s="14" t="s">
        <v>170</v>
      </c>
      <c r="C2" s="13" t="s">
        <v>171</v>
      </c>
      <c r="D2" s="13" t="s">
        <v>172</v>
      </c>
      <c r="E2" s="14" t="s">
        <v>170</v>
      </c>
      <c r="F2" s="13" t="s">
        <v>171</v>
      </c>
      <c r="G2" s="13" t="s">
        <v>172</v>
      </c>
      <c r="H2" s="14" t="s">
        <v>170</v>
      </c>
      <c r="I2" s="13" t="s">
        <v>171</v>
      </c>
      <c r="J2" s="19" t="s">
        <v>172</v>
      </c>
      <c r="K2" s="14" t="s">
        <v>170</v>
      </c>
      <c r="L2" s="13" t="s">
        <v>171</v>
      </c>
      <c r="M2" s="19" t="s">
        <v>172</v>
      </c>
      <c r="P2" s="14" t="s">
        <v>170</v>
      </c>
      <c r="Q2" s="13" t="s">
        <v>171</v>
      </c>
      <c r="R2" s="19" t="s">
        <v>172</v>
      </c>
      <c r="S2" s="14" t="s">
        <v>170</v>
      </c>
      <c r="T2" s="13" t="s">
        <v>171</v>
      </c>
      <c r="U2" s="19" t="s">
        <v>172</v>
      </c>
    </row>
    <row r="3" spans="1:257" x14ac:dyDescent="0.3">
      <c r="A3" t="s">
        <v>73</v>
      </c>
      <c r="B3" s="14">
        <v>54.76</v>
      </c>
      <c r="C3" s="13">
        <v>45.87</v>
      </c>
      <c r="D3" s="13">
        <f t="shared" ref="D3:D67" si="0">(C3-B3)/10</f>
        <v>-0.88900000000000001</v>
      </c>
      <c r="E3" s="14">
        <v>80.22</v>
      </c>
      <c r="F3" s="15">
        <v>22.1</v>
      </c>
      <c r="G3" s="13">
        <f t="shared" ref="G3:G67" si="1">(F3-E3)/20</f>
        <v>-2.9059999999999997</v>
      </c>
      <c r="H3" s="14">
        <v>8.7899999999999991</v>
      </c>
      <c r="I3" s="15">
        <v>50.98</v>
      </c>
      <c r="J3" s="19">
        <f t="shared" ref="J3:J67" si="2">(I3-H3)/40</f>
        <v>1.0547499999999999</v>
      </c>
      <c r="K3" s="14">
        <f>H3</f>
        <v>8.7899999999999991</v>
      </c>
      <c r="L3" s="15">
        <f>I4</f>
        <v>41.62</v>
      </c>
      <c r="M3" s="19">
        <f t="shared" ref="M3:M19" si="3">(L3-K3)/40</f>
        <v>0.82074999999999998</v>
      </c>
      <c r="O3" s="9">
        <v>3.1</v>
      </c>
      <c r="P3" s="14">
        <v>8.7899999999999991</v>
      </c>
      <c r="Q3" s="13">
        <v>91.26</v>
      </c>
      <c r="R3" s="19">
        <f>(Q3-P3)/channel_morph!J2</f>
        <v>2.7298907646474677</v>
      </c>
      <c r="S3" s="14">
        <f>Q3</f>
        <v>91.26</v>
      </c>
      <c r="T3" s="13">
        <f>18.09</f>
        <v>18.09</v>
      </c>
      <c r="U3" s="19">
        <f>(T3-S3)/channel_morph!K2</f>
        <v>-0.83622857142857143</v>
      </c>
    </row>
    <row r="4" spans="1:257" x14ac:dyDescent="0.3">
      <c r="A4" s="20" t="s">
        <v>74</v>
      </c>
      <c r="B4" s="14">
        <v>35.619999999999997</v>
      </c>
      <c r="C4" s="13">
        <v>34.9</v>
      </c>
      <c r="D4" s="13">
        <f t="shared" si="0"/>
        <v>-7.1999999999999884E-2</v>
      </c>
      <c r="E4" s="14">
        <v>16.93</v>
      </c>
      <c r="F4" s="15">
        <v>42.7</v>
      </c>
      <c r="G4" s="13">
        <f t="shared" si="1"/>
        <v>1.2885000000000002</v>
      </c>
      <c r="H4" s="14">
        <v>42.27</v>
      </c>
      <c r="I4" s="15">
        <v>41.62</v>
      </c>
      <c r="J4" s="19">
        <f t="shared" si="2"/>
        <v>-1.6250000000000143E-2</v>
      </c>
      <c r="K4" s="14">
        <f>H3</f>
        <v>8.7899999999999991</v>
      </c>
      <c r="L4" s="15">
        <f>I5</f>
        <v>53.26</v>
      </c>
      <c r="M4" s="19">
        <f t="shared" si="3"/>
        <v>1.11175</v>
      </c>
      <c r="O4" s="9">
        <v>3.2</v>
      </c>
      <c r="P4" s="14">
        <v>56.21</v>
      </c>
      <c r="Q4" s="13">
        <v>130.34</v>
      </c>
      <c r="R4" s="19">
        <f>(Q4-P4)/channel_morph!J3</f>
        <v>1.1425709001233046</v>
      </c>
      <c r="S4" s="14">
        <f t="shared" ref="S4:S10" si="4">Q4</f>
        <v>130.34</v>
      </c>
      <c r="T4" s="15">
        <v>2.57</v>
      </c>
      <c r="U4" s="19">
        <f>(T4-S4)/channel_morph!K3</f>
        <v>-0.99362314332374213</v>
      </c>
    </row>
    <row r="5" spans="1:257" x14ac:dyDescent="0.3">
      <c r="A5" s="20" t="s">
        <v>75</v>
      </c>
      <c r="B5" s="14">
        <v>45.08</v>
      </c>
      <c r="C5" s="15">
        <v>54.55</v>
      </c>
      <c r="D5" s="13">
        <f t="shared" si="0"/>
        <v>0.94699999999999984</v>
      </c>
      <c r="E5" s="14">
        <v>27.5</v>
      </c>
      <c r="F5" s="15">
        <v>29.21</v>
      </c>
      <c r="G5" s="13">
        <f t="shared" si="1"/>
        <v>8.5500000000000048E-2</v>
      </c>
      <c r="H5" s="14">
        <v>50.98</v>
      </c>
      <c r="I5" s="15">
        <v>53.26</v>
      </c>
      <c r="J5" s="19">
        <f t="shared" si="2"/>
        <v>5.700000000000003E-2</v>
      </c>
      <c r="K5" s="14">
        <f>H4</f>
        <v>42.27</v>
      </c>
      <c r="L5" s="15">
        <f>I6</f>
        <v>16.809999999999999</v>
      </c>
      <c r="M5" s="19">
        <f t="shared" si="3"/>
        <v>-0.63650000000000007</v>
      </c>
      <c r="O5" s="9">
        <v>3.3</v>
      </c>
      <c r="P5" s="14">
        <v>43.44</v>
      </c>
      <c r="Q5" s="13">
        <v>174.69</v>
      </c>
      <c r="R5" s="19">
        <f>(Q5-P5)/channel_morph!J4</f>
        <v>0.46791443850267378</v>
      </c>
      <c r="S5" s="14">
        <f t="shared" si="4"/>
        <v>174.69</v>
      </c>
      <c r="T5" s="15">
        <v>157.12</v>
      </c>
      <c r="U5" s="19">
        <f>(T5-S5)/channel_morph!K4</f>
        <v>-0.43837325349301381</v>
      </c>
    </row>
    <row r="6" spans="1:257" x14ac:dyDescent="0.3">
      <c r="A6" s="20" t="s">
        <v>76</v>
      </c>
      <c r="B6" s="14">
        <v>27.17</v>
      </c>
      <c r="C6" s="15">
        <v>19.09</v>
      </c>
      <c r="D6" s="13">
        <f t="shared" si="0"/>
        <v>-0.80800000000000016</v>
      </c>
      <c r="E6" s="14">
        <v>40.22</v>
      </c>
      <c r="F6" s="15">
        <v>41.98</v>
      </c>
      <c r="G6" s="13">
        <f t="shared" si="1"/>
        <v>8.7999999999999898E-2</v>
      </c>
      <c r="H6" s="14">
        <v>41.62</v>
      </c>
      <c r="I6" s="15">
        <v>16.809999999999999</v>
      </c>
      <c r="J6" s="19">
        <f t="shared" si="2"/>
        <v>-0.62024999999999997</v>
      </c>
      <c r="K6" s="14">
        <f>H5</f>
        <v>50.98</v>
      </c>
      <c r="L6" s="15">
        <f>I7</f>
        <v>13.32</v>
      </c>
      <c r="M6" s="19">
        <f t="shared" si="3"/>
        <v>-0.94149999999999989</v>
      </c>
      <c r="O6" s="37">
        <v>3.4</v>
      </c>
      <c r="P6" s="14">
        <v>33.53</v>
      </c>
      <c r="Q6" s="15">
        <v>34.07</v>
      </c>
      <c r="R6" s="19">
        <f>(Q6-P6)/channel_morph!J5</f>
        <v>5.6609707516511072E-3</v>
      </c>
      <c r="S6" s="14">
        <f t="shared" si="4"/>
        <v>34.07</v>
      </c>
      <c r="T6" s="15">
        <v>46.73</v>
      </c>
      <c r="U6" s="19">
        <f>(T6-S6)/channel_morph!K5</f>
        <v>0.25074272133095654</v>
      </c>
    </row>
    <row r="7" spans="1:257" s="5" customFormat="1" x14ac:dyDescent="0.3">
      <c r="A7" s="24" t="s">
        <v>77</v>
      </c>
      <c r="B7" s="4">
        <v>25.64</v>
      </c>
      <c r="C7" s="17">
        <v>47.3</v>
      </c>
      <c r="D7" s="5">
        <f t="shared" si="0"/>
        <v>2.1659999999999995</v>
      </c>
      <c r="E7" s="4">
        <v>37.19</v>
      </c>
      <c r="F7" s="17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5">
        <f t="shared" si="3"/>
        <v>-0.60149999999999992</v>
      </c>
      <c r="N7" s="14"/>
      <c r="O7" s="37">
        <v>1.1000000000000001</v>
      </c>
      <c r="P7" s="14">
        <v>31.25</v>
      </c>
      <c r="Q7" s="15">
        <v>15.79</v>
      </c>
      <c r="R7" s="19">
        <f>(Q7-P7)/channel_morph!J6</f>
        <v>-0.18680521991300145</v>
      </c>
      <c r="S7" s="14">
        <f t="shared" si="4"/>
        <v>15.79</v>
      </c>
      <c r="T7" s="15">
        <v>3.3</v>
      </c>
      <c r="U7" s="13">
        <f>(T7-S7)/channel_morph!K6</f>
        <v>-0.22024334332569209</v>
      </c>
      <c r="V7" s="14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</row>
    <row r="8" spans="1:257" x14ac:dyDescent="0.3">
      <c r="A8" s="20" t="s">
        <v>89</v>
      </c>
      <c r="B8" s="14">
        <v>18.079999999999998</v>
      </c>
      <c r="C8" s="15">
        <v>77.11</v>
      </c>
      <c r="D8" s="13">
        <f t="shared" si="0"/>
        <v>5.9030000000000005</v>
      </c>
      <c r="E8" s="14">
        <v>148.43</v>
      </c>
      <c r="F8" s="15">
        <v>56.02</v>
      </c>
      <c r="G8" s="13">
        <f t="shared" si="1"/>
        <v>-4.6204999999999998</v>
      </c>
      <c r="H8" s="14">
        <v>52.49</v>
      </c>
      <c r="I8" s="15">
        <v>45.32</v>
      </c>
      <c r="J8" s="19">
        <f t="shared" si="2"/>
        <v>-0.17925000000000005</v>
      </c>
      <c r="K8" s="14">
        <f>H8</f>
        <v>52.49</v>
      </c>
      <c r="L8" s="15">
        <f>I9</f>
        <v>39.08</v>
      </c>
      <c r="M8" s="19">
        <f t="shared" si="3"/>
        <v>-0.3352500000000001</v>
      </c>
      <c r="O8" s="37">
        <v>1.2</v>
      </c>
      <c r="P8" s="14">
        <v>33.369999999999997</v>
      </c>
      <c r="Q8" s="15">
        <v>65.680000000000007</v>
      </c>
      <c r="R8" s="19">
        <f>(Q8-P8)/channel_morph!J7</f>
        <v>1.7762506871907646</v>
      </c>
      <c r="S8" s="14">
        <f t="shared" si="4"/>
        <v>65.680000000000007</v>
      </c>
      <c r="T8" s="15">
        <v>6.85</v>
      </c>
      <c r="U8" s="19">
        <f>(T8-S8)/channel_morph!K7</f>
        <v>-0.46018460575719655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</row>
    <row r="9" spans="1:257" x14ac:dyDescent="0.3">
      <c r="A9" s="20" t="s">
        <v>90</v>
      </c>
      <c r="B9" s="14">
        <v>39.700000000000003</v>
      </c>
      <c r="C9" s="15">
        <v>33.28</v>
      </c>
      <c r="D9" s="13">
        <f t="shared" si="0"/>
        <v>-0.64200000000000013</v>
      </c>
      <c r="E9" s="14">
        <v>22.48</v>
      </c>
      <c r="F9" s="15">
        <v>30.39</v>
      </c>
      <c r="G9" s="13">
        <f t="shared" si="1"/>
        <v>0.39550000000000002</v>
      </c>
      <c r="H9" s="14">
        <v>21.41</v>
      </c>
      <c r="I9" s="15">
        <v>39.08</v>
      </c>
      <c r="J9" s="19">
        <f t="shared" si="2"/>
        <v>0.44174999999999998</v>
      </c>
      <c r="K9" s="14">
        <f>H8</f>
        <v>52.49</v>
      </c>
      <c r="L9" s="15">
        <f t="shared" ref="L9:L18" si="5">I10</f>
        <v>10.26</v>
      </c>
      <c r="M9" s="19">
        <f t="shared" si="3"/>
        <v>-1.0557500000000002</v>
      </c>
      <c r="O9" s="37">
        <v>1.3</v>
      </c>
      <c r="P9" s="14">
        <v>7.45</v>
      </c>
      <c r="Q9" s="15">
        <v>79.34</v>
      </c>
      <c r="R9" s="19">
        <f>(Q9-P9)/channel_morph!J8</f>
        <v>0.34351108562691129</v>
      </c>
      <c r="S9" s="14">
        <f t="shared" si="4"/>
        <v>79.34</v>
      </c>
      <c r="T9" s="15">
        <v>11.68</v>
      </c>
      <c r="U9" s="19">
        <f>(T9-S9)/channel_morph!K8</f>
        <v>-0.5987610619469026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</row>
    <row r="10" spans="1:257" x14ac:dyDescent="0.3">
      <c r="A10" s="20" t="s">
        <v>91</v>
      </c>
      <c r="B10" s="14">
        <v>46.51</v>
      </c>
      <c r="C10" s="15">
        <v>102.01</v>
      </c>
      <c r="D10" s="13">
        <f t="shared" si="0"/>
        <v>5.5500000000000007</v>
      </c>
      <c r="E10" s="14">
        <v>58.49</v>
      </c>
      <c r="F10" s="15">
        <v>126.78</v>
      </c>
      <c r="G10" s="13">
        <f t="shared" si="1"/>
        <v>3.4144999999999994</v>
      </c>
      <c r="H10" s="14">
        <f>I8</f>
        <v>45.32</v>
      </c>
      <c r="I10" s="15">
        <v>10.26</v>
      </c>
      <c r="J10" s="19">
        <f t="shared" si="2"/>
        <v>-0.87650000000000006</v>
      </c>
      <c r="K10" s="14">
        <f t="shared" ref="K10:K19" si="6">H9</f>
        <v>21.41</v>
      </c>
      <c r="L10" s="15">
        <f t="shared" si="5"/>
        <v>6.65</v>
      </c>
      <c r="M10" s="19">
        <f t="shared" si="3"/>
        <v>-0.36899999999999999</v>
      </c>
      <c r="O10" s="38">
        <v>1.4</v>
      </c>
      <c r="P10" s="4">
        <v>78.7</v>
      </c>
      <c r="Q10" s="17">
        <v>21.01</v>
      </c>
      <c r="R10" s="6">
        <f>(Q10-P10)/channel_morph!J9</f>
        <v>-0.36860264519838987</v>
      </c>
      <c r="S10" s="4">
        <f t="shared" si="4"/>
        <v>21.01</v>
      </c>
      <c r="T10" s="17">
        <v>2.94</v>
      </c>
      <c r="U10" s="6">
        <f>(T10-S10)/channel_morph!K9</f>
        <v>-8.8556726292575341E-2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</row>
    <row r="11" spans="1:257" x14ac:dyDescent="0.3">
      <c r="A11" s="20" t="s">
        <v>92</v>
      </c>
      <c r="B11" s="14">
        <v>45.05</v>
      </c>
      <c r="C11" s="15">
        <v>10.39</v>
      </c>
      <c r="D11" s="13">
        <f t="shared" si="0"/>
        <v>-3.4659999999999997</v>
      </c>
      <c r="E11" s="14">
        <v>29.22</v>
      </c>
      <c r="F11" s="15">
        <v>27.76</v>
      </c>
      <c r="G11" s="13">
        <f t="shared" si="1"/>
        <v>-7.2999999999999871E-2</v>
      </c>
      <c r="H11" s="14">
        <f>I9</f>
        <v>39.08</v>
      </c>
      <c r="I11" s="15">
        <v>6.65</v>
      </c>
      <c r="J11" s="19">
        <f t="shared" si="2"/>
        <v>-0.81074999999999997</v>
      </c>
      <c r="K11" s="14">
        <f t="shared" si="6"/>
        <v>45.32</v>
      </c>
      <c r="L11" s="15">
        <f t="shared" si="5"/>
        <v>80.86</v>
      </c>
      <c r="M11" s="19">
        <f t="shared" si="3"/>
        <v>0.88849999999999996</v>
      </c>
      <c r="N11" s="15"/>
      <c r="O11" s="13"/>
      <c r="P11" s="13"/>
      <c r="R11" s="13"/>
      <c r="S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</row>
    <row r="12" spans="1:257" x14ac:dyDescent="0.3">
      <c r="A12" s="20" t="s">
        <v>93</v>
      </c>
      <c r="B12" s="14">
        <v>341.34</v>
      </c>
      <c r="C12" s="15">
        <v>25.05</v>
      </c>
      <c r="D12" s="13">
        <f t="shared" si="0"/>
        <v>-31.628999999999998</v>
      </c>
      <c r="E12" s="14">
        <v>34.96</v>
      </c>
      <c r="F12" s="15">
        <v>84.64</v>
      </c>
      <c r="G12" s="13">
        <f t="shared" si="1"/>
        <v>2.484</v>
      </c>
      <c r="H12" s="14">
        <v>45.49</v>
      </c>
      <c r="I12" s="15">
        <v>80.86</v>
      </c>
      <c r="J12" s="19">
        <f t="shared" si="2"/>
        <v>0.88424999999999998</v>
      </c>
      <c r="K12" s="14">
        <f t="shared" si="6"/>
        <v>39.08</v>
      </c>
      <c r="L12" s="15">
        <f t="shared" si="5"/>
        <v>4.8499999999999996</v>
      </c>
      <c r="M12" s="19">
        <f t="shared" si="3"/>
        <v>-0.8557499999999999</v>
      </c>
      <c r="N12" s="15"/>
      <c r="O12" s="13"/>
      <c r="P12" s="13"/>
      <c r="R12" s="13"/>
      <c r="S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</row>
    <row r="13" spans="1:257" x14ac:dyDescent="0.3">
      <c r="A13" s="20" t="s">
        <v>94</v>
      </c>
      <c r="B13" s="14">
        <v>103.2</v>
      </c>
      <c r="C13" s="15">
        <v>8.9700000000000006</v>
      </c>
      <c r="D13" s="13">
        <f t="shared" si="0"/>
        <v>-9.423</v>
      </c>
      <c r="E13" s="14">
        <v>96.3</v>
      </c>
      <c r="F13" s="15">
        <v>112.04</v>
      </c>
      <c r="G13" s="13">
        <f t="shared" si="1"/>
        <v>0.78700000000000048</v>
      </c>
      <c r="H13" s="14">
        <f t="shared" ref="H13:H19" si="7">I11</f>
        <v>6.65</v>
      </c>
      <c r="I13" s="15">
        <v>4.8499999999999996</v>
      </c>
      <c r="J13" s="19">
        <f t="shared" si="2"/>
        <v>-4.5000000000000019E-2</v>
      </c>
      <c r="K13" s="14">
        <f t="shared" si="6"/>
        <v>45.49</v>
      </c>
      <c r="L13" s="15">
        <f t="shared" si="5"/>
        <v>10.84</v>
      </c>
      <c r="M13" s="19">
        <f t="shared" si="3"/>
        <v>-0.86625000000000019</v>
      </c>
      <c r="N13" s="15"/>
      <c r="O13" s="13"/>
      <c r="P13" s="13"/>
      <c r="R13" s="13"/>
      <c r="S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</row>
    <row r="14" spans="1:257" x14ac:dyDescent="0.3">
      <c r="A14" s="20" t="s">
        <v>95</v>
      </c>
      <c r="B14" s="14">
        <v>2.94</v>
      </c>
      <c r="C14" s="15">
        <v>54.52</v>
      </c>
      <c r="D14" s="13">
        <f t="shared" si="0"/>
        <v>5.1580000000000004</v>
      </c>
      <c r="E14" s="14">
        <v>69.23</v>
      </c>
      <c r="F14" s="15">
        <v>317.14</v>
      </c>
      <c r="G14" s="13">
        <f t="shared" si="1"/>
        <v>12.395499999999998</v>
      </c>
      <c r="H14" s="14">
        <f t="shared" si="7"/>
        <v>80.86</v>
      </c>
      <c r="I14" s="15">
        <v>10.84</v>
      </c>
      <c r="J14" s="19">
        <f t="shared" si="2"/>
        <v>-1.7504999999999999</v>
      </c>
      <c r="K14" s="14">
        <f t="shared" si="6"/>
        <v>6.65</v>
      </c>
      <c r="L14" s="15">
        <f t="shared" si="5"/>
        <v>83.7</v>
      </c>
      <c r="M14" s="19">
        <f t="shared" si="3"/>
        <v>1.92625</v>
      </c>
      <c r="N14" s="15"/>
      <c r="O14" s="13"/>
      <c r="P14" s="13"/>
      <c r="R14" s="13"/>
      <c r="S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</row>
    <row r="15" spans="1:257" x14ac:dyDescent="0.3">
      <c r="A15" s="20" t="s">
        <v>96</v>
      </c>
      <c r="B15" s="14">
        <v>32.85</v>
      </c>
      <c r="C15" s="15">
        <v>47.63</v>
      </c>
      <c r="D15" s="13">
        <f>(C15-B15)/10</f>
        <v>1.4780000000000002</v>
      </c>
      <c r="E15" s="14">
        <v>58.76</v>
      </c>
      <c r="F15" s="15">
        <v>3</v>
      </c>
      <c r="G15" s="15">
        <f t="shared" si="1"/>
        <v>-2.7879999999999998</v>
      </c>
      <c r="H15" s="14">
        <f t="shared" si="7"/>
        <v>4.8499999999999996</v>
      </c>
      <c r="I15" s="15">
        <v>83.7</v>
      </c>
      <c r="J15" s="19">
        <f t="shared" si="2"/>
        <v>1.9712500000000002</v>
      </c>
      <c r="K15" s="14">
        <f t="shared" si="6"/>
        <v>80.86</v>
      </c>
      <c r="L15" s="15">
        <f t="shared" si="5"/>
        <v>735.28</v>
      </c>
      <c r="M15" s="19">
        <f t="shared" si="3"/>
        <v>16.360499999999998</v>
      </c>
      <c r="N15" s="15"/>
      <c r="O15" s="13"/>
      <c r="P15" s="13"/>
      <c r="R15" s="13"/>
      <c r="S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</row>
    <row r="16" spans="1:257" x14ac:dyDescent="0.3">
      <c r="A16" s="20" t="s">
        <v>97</v>
      </c>
      <c r="B16" s="14">
        <v>60.05</v>
      </c>
      <c r="C16" s="15">
        <v>11.66</v>
      </c>
      <c r="D16" s="13">
        <f>(C16-B16)/10</f>
        <v>-4.8390000000000004</v>
      </c>
      <c r="E16" s="14">
        <v>55.94</v>
      </c>
      <c r="F16" s="15">
        <v>18.55</v>
      </c>
      <c r="G16" s="13">
        <f>(F16-E16)/20</f>
        <v>-1.8694999999999999</v>
      </c>
      <c r="H16" s="14">
        <f t="shared" si="7"/>
        <v>10.84</v>
      </c>
      <c r="I16" s="15">
        <v>735.28</v>
      </c>
      <c r="J16" s="19">
        <f t="shared" si="2"/>
        <v>18.110999999999997</v>
      </c>
      <c r="K16" s="14">
        <f t="shared" si="6"/>
        <v>4.8499999999999996</v>
      </c>
      <c r="L16" s="15">
        <f t="shared" si="5"/>
        <v>805.72</v>
      </c>
      <c r="M16" s="19">
        <f t="shared" si="3"/>
        <v>20.021750000000001</v>
      </c>
      <c r="N16" s="15"/>
      <c r="O16" s="13"/>
      <c r="P16" s="13"/>
      <c r="R16" s="13"/>
      <c r="S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</row>
    <row r="17" spans="1:257" x14ac:dyDescent="0.3">
      <c r="A17" s="20" t="s">
        <v>98</v>
      </c>
      <c r="B17" s="14">
        <v>271.5</v>
      </c>
      <c r="C17" s="15">
        <v>30.64</v>
      </c>
      <c r="D17" s="13">
        <f>(C17-B17)/10</f>
        <v>-24.086000000000002</v>
      </c>
      <c r="E17" s="14">
        <v>18.3</v>
      </c>
      <c r="F17" s="15">
        <v>16.059999999999999</v>
      </c>
      <c r="G17" s="13">
        <f>(F17-E17)/20</f>
        <v>-0.1120000000000001</v>
      </c>
      <c r="H17" s="14">
        <f t="shared" si="7"/>
        <v>83.7</v>
      </c>
      <c r="I17" s="15">
        <v>805.72</v>
      </c>
      <c r="J17" s="19">
        <f t="shared" si="2"/>
        <v>18.0505</v>
      </c>
      <c r="K17" s="14">
        <f t="shared" si="6"/>
        <v>10.84</v>
      </c>
      <c r="L17" s="15">
        <f t="shared" si="5"/>
        <v>42.13</v>
      </c>
      <c r="M17" s="19">
        <f t="shared" si="3"/>
        <v>0.78225000000000011</v>
      </c>
      <c r="N17" s="15"/>
      <c r="O17" s="13"/>
      <c r="P17" s="13"/>
      <c r="R17" s="13"/>
      <c r="S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s="13" customFormat="1" ht="16.05" customHeight="1" x14ac:dyDescent="0.3">
      <c r="A18" s="41" t="s">
        <v>99</v>
      </c>
      <c r="B18" s="14">
        <v>27.31</v>
      </c>
      <c r="C18" s="15">
        <v>196.31</v>
      </c>
      <c r="D18" s="13">
        <f>(C18-B18)/10</f>
        <v>16.899999999999999</v>
      </c>
      <c r="E18" s="14">
        <v>60.78</v>
      </c>
      <c r="F18" s="15">
        <v>32.06</v>
      </c>
      <c r="G18" s="13">
        <f t="shared" si="1"/>
        <v>-1.4359999999999999</v>
      </c>
      <c r="H18" s="14">
        <f t="shared" si="7"/>
        <v>735.28</v>
      </c>
      <c r="I18" s="15">
        <v>42.13</v>
      </c>
      <c r="J18" s="13">
        <f t="shared" si="2"/>
        <v>-17.328749999999999</v>
      </c>
      <c r="K18" s="14">
        <f t="shared" si="6"/>
        <v>83.7</v>
      </c>
      <c r="L18" s="15">
        <f t="shared" si="5"/>
        <v>22.29</v>
      </c>
      <c r="M18" s="13">
        <f t="shared" si="3"/>
        <v>-1.53525</v>
      </c>
      <c r="N18" s="14"/>
    </row>
    <row r="19" spans="1:257" s="5" customFormat="1" ht="16.05" customHeight="1" x14ac:dyDescent="0.3">
      <c r="A19" s="24" t="s">
        <v>176</v>
      </c>
      <c r="B19" s="4">
        <v>17.79</v>
      </c>
      <c r="C19" s="17">
        <v>18.079999999999998</v>
      </c>
      <c r="D19" s="6">
        <f>(C19-B19)/10</f>
        <v>2.8999999999999915E-2</v>
      </c>
      <c r="E19" s="4">
        <v>33.43</v>
      </c>
      <c r="F19" s="17">
        <v>20.65</v>
      </c>
      <c r="G19" s="6">
        <f t="shared" si="1"/>
        <v>-0.63900000000000001</v>
      </c>
      <c r="H19" s="4">
        <f t="shared" si="7"/>
        <v>805.72</v>
      </c>
      <c r="I19" s="5">
        <v>22.29</v>
      </c>
      <c r="J19" s="5">
        <f t="shared" si="2"/>
        <v>-19.585750000000001</v>
      </c>
      <c r="K19" s="4">
        <f t="shared" si="6"/>
        <v>735.28</v>
      </c>
      <c r="L19" s="5">
        <v>16.07</v>
      </c>
      <c r="M19" s="5">
        <f t="shared" si="3"/>
        <v>-17.980249999999998</v>
      </c>
      <c r="N19" s="14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</row>
    <row r="20" spans="1:257" x14ac:dyDescent="0.3">
      <c r="A20" s="20" t="s">
        <v>104</v>
      </c>
      <c r="B20" s="14">
        <v>59.2</v>
      </c>
      <c r="C20" s="15">
        <v>52.4</v>
      </c>
      <c r="D20" s="13">
        <f t="shared" si="0"/>
        <v>-0.68000000000000038</v>
      </c>
      <c r="E20" s="14">
        <v>81.31</v>
      </c>
      <c r="F20" s="15">
        <v>68.650000000000006</v>
      </c>
      <c r="G20" s="13">
        <f t="shared" si="1"/>
        <v>-0.63299999999999979</v>
      </c>
      <c r="H20" s="14">
        <v>30.81</v>
      </c>
      <c r="I20" s="15">
        <v>78.41</v>
      </c>
      <c r="J20" s="13">
        <f>(I20-H20)/40</f>
        <v>1.19</v>
      </c>
      <c r="K20" s="14">
        <f>H20</f>
        <v>30.81</v>
      </c>
      <c r="L20" s="15">
        <f>I21</f>
        <v>59.24</v>
      </c>
      <c r="M20" s="13">
        <f>(L20-K20)/40</f>
        <v>0.7107500000000001</v>
      </c>
      <c r="N20" s="14"/>
      <c r="O20" s="13"/>
      <c r="P20" s="13"/>
      <c r="R20" s="13"/>
      <c r="S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</row>
    <row r="21" spans="1:257" x14ac:dyDescent="0.3">
      <c r="A21" s="20" t="s">
        <v>105</v>
      </c>
      <c r="B21" s="14">
        <v>51.55</v>
      </c>
      <c r="C21" s="15">
        <v>68.8</v>
      </c>
      <c r="D21" s="13">
        <f t="shared" si="0"/>
        <v>1.7250000000000001</v>
      </c>
      <c r="E21" s="14">
        <v>72.36</v>
      </c>
      <c r="F21" s="15">
        <v>157.13999999999999</v>
      </c>
      <c r="G21" s="13">
        <f t="shared" si="1"/>
        <v>4.238999999999999</v>
      </c>
      <c r="H21" s="14">
        <v>102.38</v>
      </c>
      <c r="I21" s="15">
        <v>59.24</v>
      </c>
      <c r="J21" s="19">
        <f>(I21-H21)/40</f>
        <v>-1.0784999999999998</v>
      </c>
      <c r="K21" s="14">
        <f>H20</f>
        <v>30.81</v>
      </c>
      <c r="L21" s="15">
        <f t="shared" ref="L21:L33" si="8">I22</f>
        <v>108.91</v>
      </c>
      <c r="M21" s="19">
        <f>(L21-K21)/40</f>
        <v>1.9524999999999999</v>
      </c>
      <c r="O21" s="13"/>
      <c r="P21" s="13"/>
      <c r="R21" s="13"/>
      <c r="S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</row>
    <row r="22" spans="1:257" x14ac:dyDescent="0.3">
      <c r="A22" s="20" t="s">
        <v>106</v>
      </c>
      <c r="B22" s="14">
        <v>27.36</v>
      </c>
      <c r="C22" s="15">
        <v>82.83</v>
      </c>
      <c r="D22" s="13">
        <f t="shared" si="0"/>
        <v>5.5469999999999997</v>
      </c>
      <c r="E22" s="14">
        <v>77.42</v>
      </c>
      <c r="F22" s="15">
        <v>50.42</v>
      </c>
      <c r="G22" s="13">
        <f t="shared" si="1"/>
        <v>-1.35</v>
      </c>
      <c r="H22" s="14">
        <f>I20</f>
        <v>78.41</v>
      </c>
      <c r="I22" s="15">
        <v>108.91</v>
      </c>
      <c r="J22" s="19">
        <f t="shared" si="2"/>
        <v>0.76249999999999996</v>
      </c>
      <c r="K22" s="14">
        <f t="shared" ref="K22:K34" si="9">H21</f>
        <v>102.38</v>
      </c>
      <c r="L22" s="15">
        <f t="shared" si="8"/>
        <v>84.59</v>
      </c>
      <c r="M22" s="19">
        <f t="shared" ref="M22:M48" si="10">(L22-K22)/40</f>
        <v>-0.44474999999999981</v>
      </c>
      <c r="O22" s="13"/>
      <c r="P22" s="13"/>
      <c r="R22" s="13"/>
      <c r="S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</row>
    <row r="23" spans="1:257" x14ac:dyDescent="0.3">
      <c r="A23" s="20" t="s">
        <v>107</v>
      </c>
      <c r="B23" s="14">
        <v>76.48</v>
      </c>
      <c r="C23" s="15">
        <v>8.6199999999999992</v>
      </c>
      <c r="D23" s="13">
        <f t="shared" si="0"/>
        <v>-6.7859999999999996</v>
      </c>
      <c r="E23" s="14">
        <v>143.07</v>
      </c>
      <c r="F23" s="15">
        <v>45.79</v>
      </c>
      <c r="G23" s="13">
        <f t="shared" si="1"/>
        <v>-4.8639999999999999</v>
      </c>
      <c r="H23" s="14">
        <f t="shared" ref="H23:H34" si="11">I21</f>
        <v>59.24</v>
      </c>
      <c r="I23" s="15">
        <v>84.59</v>
      </c>
      <c r="J23" s="19">
        <f t="shared" si="2"/>
        <v>0.63375000000000004</v>
      </c>
      <c r="K23" s="14">
        <f t="shared" si="9"/>
        <v>78.41</v>
      </c>
      <c r="L23" s="15">
        <f t="shared" si="8"/>
        <v>79.27</v>
      </c>
      <c r="M23" s="19">
        <f t="shared" si="10"/>
        <v>2.1499999999999984E-2</v>
      </c>
      <c r="O23" s="13"/>
      <c r="P23" s="13"/>
      <c r="R23" s="13"/>
      <c r="S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</row>
    <row r="24" spans="1:257" x14ac:dyDescent="0.3">
      <c r="A24" s="20" t="s">
        <v>108</v>
      </c>
      <c r="B24" s="14">
        <v>6.39</v>
      </c>
      <c r="C24" s="15">
        <v>19.54</v>
      </c>
      <c r="D24" s="13">
        <f t="shared" si="0"/>
        <v>1.3149999999999999</v>
      </c>
      <c r="E24" s="14">
        <v>148.29</v>
      </c>
      <c r="F24" s="15">
        <v>25.79</v>
      </c>
      <c r="G24" s="13">
        <f t="shared" si="1"/>
        <v>-6.125</v>
      </c>
      <c r="H24" s="14">
        <f t="shared" si="11"/>
        <v>108.91</v>
      </c>
      <c r="I24" s="15">
        <v>79.27</v>
      </c>
      <c r="J24" s="19">
        <f t="shared" si="2"/>
        <v>-0.74099999999999999</v>
      </c>
      <c r="K24" s="14">
        <f t="shared" si="9"/>
        <v>59.24</v>
      </c>
      <c r="L24" s="15">
        <f t="shared" si="8"/>
        <v>63.98</v>
      </c>
      <c r="M24" s="19">
        <f t="shared" si="10"/>
        <v>0.11849999999999987</v>
      </c>
      <c r="O24" s="13"/>
      <c r="P24" s="13"/>
      <c r="R24" s="13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</row>
    <row r="25" spans="1:257" x14ac:dyDescent="0.3">
      <c r="A25" s="20" t="s">
        <v>110</v>
      </c>
      <c r="B25" s="14">
        <v>6.46</v>
      </c>
      <c r="C25" s="15">
        <v>435.43</v>
      </c>
      <c r="D25" s="13">
        <f t="shared" si="0"/>
        <v>42.897000000000006</v>
      </c>
      <c r="E25" s="14">
        <v>55.45</v>
      </c>
      <c r="F25" s="15">
        <v>82.58</v>
      </c>
      <c r="G25" s="13">
        <f t="shared" si="1"/>
        <v>1.3564999999999998</v>
      </c>
      <c r="H25" s="14">
        <f t="shared" si="11"/>
        <v>84.59</v>
      </c>
      <c r="I25" s="15">
        <v>63.98</v>
      </c>
      <c r="J25" s="19">
        <f t="shared" si="2"/>
        <v>-0.51525000000000021</v>
      </c>
      <c r="K25" s="14">
        <f t="shared" si="9"/>
        <v>108.91</v>
      </c>
      <c r="L25" s="15">
        <f t="shared" si="8"/>
        <v>159.4</v>
      </c>
      <c r="M25" s="19">
        <f t="shared" si="10"/>
        <v>1.2622500000000003</v>
      </c>
      <c r="O25" s="13"/>
      <c r="P25" s="13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</row>
    <row r="26" spans="1:257" x14ac:dyDescent="0.3">
      <c r="A26" s="20" t="s">
        <v>109</v>
      </c>
      <c r="B26" s="14">
        <v>71.73</v>
      </c>
      <c r="C26" s="15">
        <v>64.69</v>
      </c>
      <c r="D26" s="13">
        <f t="shared" si="0"/>
        <v>-0.70400000000000063</v>
      </c>
      <c r="E26" s="14">
        <v>12.34</v>
      </c>
      <c r="F26" s="15">
        <v>7.77</v>
      </c>
      <c r="G26" s="13">
        <f t="shared" si="1"/>
        <v>-0.22850000000000001</v>
      </c>
      <c r="H26" s="14">
        <f t="shared" si="11"/>
        <v>79.27</v>
      </c>
      <c r="I26" s="15">
        <v>159.4</v>
      </c>
      <c r="J26" s="19">
        <f t="shared" si="2"/>
        <v>2.0032500000000004</v>
      </c>
      <c r="K26" s="14">
        <f t="shared" si="9"/>
        <v>84.59</v>
      </c>
      <c r="L26" s="15">
        <f t="shared" si="8"/>
        <v>50.6</v>
      </c>
      <c r="M26" s="19">
        <f t="shared" si="10"/>
        <v>-0.84975000000000001</v>
      </c>
      <c r="O26" s="13"/>
      <c r="P26" s="13"/>
      <c r="R26" s="13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</row>
    <row r="27" spans="1:257" x14ac:dyDescent="0.3">
      <c r="A27" s="20" t="s">
        <v>111</v>
      </c>
      <c r="B27" s="14">
        <v>30.19</v>
      </c>
      <c r="C27" s="15">
        <v>27.18</v>
      </c>
      <c r="D27" s="13">
        <f t="shared" si="0"/>
        <v>-0.30100000000000016</v>
      </c>
      <c r="E27" s="14">
        <v>21.54</v>
      </c>
      <c r="F27" s="15">
        <v>37.64</v>
      </c>
      <c r="G27" s="13">
        <f t="shared" si="1"/>
        <v>0.80500000000000005</v>
      </c>
      <c r="H27" s="14">
        <f t="shared" si="11"/>
        <v>63.98</v>
      </c>
      <c r="I27" s="15">
        <v>50.6</v>
      </c>
      <c r="J27" s="19">
        <f t="shared" si="2"/>
        <v>-0.33449999999999991</v>
      </c>
      <c r="K27" s="14">
        <f t="shared" si="9"/>
        <v>79.27</v>
      </c>
      <c r="L27" s="15">
        <f t="shared" si="8"/>
        <v>57.25</v>
      </c>
      <c r="M27" s="19">
        <f t="shared" si="10"/>
        <v>-0.55049999999999988</v>
      </c>
      <c r="O27" s="13"/>
      <c r="P27" s="13"/>
      <c r="R27" s="13"/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</row>
    <row r="28" spans="1:257" x14ac:dyDescent="0.3">
      <c r="A28" s="20" t="s">
        <v>112</v>
      </c>
      <c r="B28" s="14">
        <v>42.06</v>
      </c>
      <c r="C28" s="15">
        <v>41.46</v>
      </c>
      <c r="D28" s="13">
        <f t="shared" si="0"/>
        <v>-6.0000000000000143E-2</v>
      </c>
      <c r="E28" s="14">
        <v>104.29</v>
      </c>
      <c r="F28" s="15">
        <v>68.47</v>
      </c>
      <c r="G28" s="13">
        <f t="shared" si="1"/>
        <v>-1.7910000000000004</v>
      </c>
      <c r="H28" s="14">
        <f t="shared" si="11"/>
        <v>159.4</v>
      </c>
      <c r="I28" s="15">
        <v>57.25</v>
      </c>
      <c r="J28" s="19">
        <f t="shared" si="2"/>
        <v>-2.55375</v>
      </c>
      <c r="K28" s="14">
        <f t="shared" si="9"/>
        <v>63.98</v>
      </c>
      <c r="L28" s="15">
        <f t="shared" si="8"/>
        <v>16.850000000000001</v>
      </c>
      <c r="M28" s="19">
        <f t="shared" si="10"/>
        <v>-1.1782499999999998</v>
      </c>
      <c r="O28" s="13"/>
      <c r="P28" s="13"/>
      <c r="R28" s="13"/>
      <c r="S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</row>
    <row r="29" spans="1:257" x14ac:dyDescent="0.3">
      <c r="A29" s="20" t="s">
        <v>113</v>
      </c>
      <c r="B29" s="14">
        <v>33.869999999999997</v>
      </c>
      <c r="C29" s="15">
        <v>17.989999999999998</v>
      </c>
      <c r="D29" s="13">
        <f t="shared" si="0"/>
        <v>-1.5879999999999999</v>
      </c>
      <c r="E29" s="14">
        <v>27.39</v>
      </c>
      <c r="F29" s="15">
        <v>86.18</v>
      </c>
      <c r="G29" s="13">
        <f t="shared" si="1"/>
        <v>2.9395000000000002</v>
      </c>
      <c r="H29" s="14">
        <f t="shared" si="11"/>
        <v>50.6</v>
      </c>
      <c r="I29" s="15">
        <v>16.850000000000001</v>
      </c>
      <c r="J29" s="19">
        <f t="shared" si="2"/>
        <v>-0.84375</v>
      </c>
      <c r="K29" s="14">
        <f t="shared" si="9"/>
        <v>159.4</v>
      </c>
      <c r="L29" s="15">
        <f t="shared" si="8"/>
        <v>40.74</v>
      </c>
      <c r="M29" s="19">
        <f t="shared" si="10"/>
        <v>-2.9664999999999999</v>
      </c>
      <c r="O29" s="13"/>
      <c r="P29" s="13"/>
      <c r="R29" s="13"/>
      <c r="S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</row>
    <row r="30" spans="1:257" x14ac:dyDescent="0.3">
      <c r="A30" s="20" t="s">
        <v>114</v>
      </c>
      <c r="B30" s="14">
        <v>25.94</v>
      </c>
      <c r="C30" s="15">
        <v>30.61</v>
      </c>
      <c r="D30" s="13">
        <f t="shared" si="0"/>
        <v>0.4669999999999998</v>
      </c>
      <c r="E30" s="14">
        <v>32.04</v>
      </c>
      <c r="F30" s="15">
        <v>27</v>
      </c>
      <c r="G30" s="13">
        <f t="shared" si="1"/>
        <v>-0.25199999999999995</v>
      </c>
      <c r="H30" s="14">
        <f t="shared" si="11"/>
        <v>57.25</v>
      </c>
      <c r="I30" s="15">
        <v>40.74</v>
      </c>
      <c r="J30" s="19">
        <f t="shared" si="2"/>
        <v>-0.41274999999999995</v>
      </c>
      <c r="K30" s="14">
        <f t="shared" si="9"/>
        <v>50.6</v>
      </c>
      <c r="L30" s="15">
        <f t="shared" si="8"/>
        <v>29.18</v>
      </c>
      <c r="M30" s="19">
        <f t="shared" si="10"/>
        <v>-0.53550000000000009</v>
      </c>
      <c r="O30" s="13"/>
      <c r="P30" s="13"/>
      <c r="R30" s="13"/>
      <c r="S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</row>
    <row r="31" spans="1:257" x14ac:dyDescent="0.3">
      <c r="A31" s="20" t="s">
        <v>115</v>
      </c>
      <c r="B31" s="14">
        <v>40.700000000000003</v>
      </c>
      <c r="C31" s="15">
        <v>351.83</v>
      </c>
      <c r="D31" s="13">
        <f t="shared" si="0"/>
        <v>31.113</v>
      </c>
      <c r="E31" s="14">
        <v>123.79</v>
      </c>
      <c r="F31" s="15">
        <v>41.15</v>
      </c>
      <c r="G31" s="13">
        <f t="shared" si="1"/>
        <v>-4.1320000000000006</v>
      </c>
      <c r="H31" s="14">
        <f t="shared" si="11"/>
        <v>16.850000000000001</v>
      </c>
      <c r="I31" s="15">
        <v>29.18</v>
      </c>
      <c r="J31" s="19">
        <f t="shared" si="2"/>
        <v>0.30824999999999997</v>
      </c>
      <c r="K31" s="14">
        <f t="shared" si="9"/>
        <v>57.25</v>
      </c>
      <c r="L31" s="15">
        <f t="shared" si="8"/>
        <v>64.239999999999995</v>
      </c>
      <c r="M31" s="19">
        <f t="shared" si="10"/>
        <v>0.17474999999999988</v>
      </c>
      <c r="O31" s="13"/>
      <c r="P31" s="13"/>
      <c r="R31" s="13"/>
      <c r="S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</row>
    <row r="32" spans="1:257" x14ac:dyDescent="0.3">
      <c r="A32" s="20" t="s">
        <v>116</v>
      </c>
      <c r="B32" s="14">
        <v>57.36</v>
      </c>
      <c r="C32" s="15">
        <v>19.64</v>
      </c>
      <c r="D32" s="13">
        <f t="shared" si="0"/>
        <v>-3.7719999999999998</v>
      </c>
      <c r="E32" s="14">
        <v>35.380000000000003</v>
      </c>
      <c r="F32" s="15">
        <v>19.329999999999998</v>
      </c>
      <c r="G32" s="13">
        <f t="shared" si="1"/>
        <v>-0.80250000000000021</v>
      </c>
      <c r="H32" s="14">
        <f t="shared" si="11"/>
        <v>40.74</v>
      </c>
      <c r="I32" s="15">
        <v>64.239999999999995</v>
      </c>
      <c r="J32" s="19">
        <f t="shared" si="2"/>
        <v>0.5874999999999998</v>
      </c>
      <c r="K32" s="14">
        <f t="shared" si="9"/>
        <v>16.850000000000001</v>
      </c>
      <c r="L32" s="15">
        <f t="shared" si="8"/>
        <v>102.68</v>
      </c>
      <c r="M32" s="19">
        <f t="shared" si="10"/>
        <v>2.1457500000000005</v>
      </c>
      <c r="O32" s="13"/>
      <c r="P32" s="13"/>
      <c r="R32" s="13"/>
      <c r="S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</row>
    <row r="33" spans="1:257" x14ac:dyDescent="0.3">
      <c r="A33" s="20" t="s">
        <v>118</v>
      </c>
      <c r="B33" s="14">
        <v>17.46</v>
      </c>
      <c r="C33" s="15">
        <v>367.34</v>
      </c>
      <c r="D33" s="13">
        <f t="shared" si="0"/>
        <v>34.988</v>
      </c>
      <c r="E33" s="14">
        <v>28.69</v>
      </c>
      <c r="F33" s="15">
        <v>30.72</v>
      </c>
      <c r="G33" s="13">
        <f t="shared" si="1"/>
        <v>0.10149999999999988</v>
      </c>
      <c r="H33" s="14">
        <f t="shared" si="11"/>
        <v>29.18</v>
      </c>
      <c r="I33" s="15">
        <v>102.68</v>
      </c>
      <c r="J33" s="19">
        <f t="shared" si="2"/>
        <v>1.8374999999999999</v>
      </c>
      <c r="K33" s="14">
        <f t="shared" si="9"/>
        <v>40.74</v>
      </c>
      <c r="L33" s="15">
        <f t="shared" si="8"/>
        <v>23.97</v>
      </c>
      <c r="M33" s="19">
        <f t="shared" si="10"/>
        <v>-0.41925000000000007</v>
      </c>
      <c r="O33" s="13"/>
      <c r="P33" s="13"/>
      <c r="R33" s="13"/>
      <c r="S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</row>
    <row r="34" spans="1:257" s="5" customFormat="1" x14ac:dyDescent="0.3">
      <c r="A34" s="24" t="s">
        <v>117</v>
      </c>
      <c r="B34" s="4">
        <v>43.4</v>
      </c>
      <c r="C34" s="17">
        <v>21.71</v>
      </c>
      <c r="D34" s="13">
        <f t="shared" si="0"/>
        <v>-2.1689999999999996</v>
      </c>
      <c r="E34" s="4">
        <v>67.150000000000006</v>
      </c>
      <c r="F34" s="17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9"/>
        <v>29.18</v>
      </c>
      <c r="L34" s="53">
        <v>15</v>
      </c>
      <c r="M34" s="5">
        <f t="shared" si="10"/>
        <v>-0.35449999999999998</v>
      </c>
      <c r="N34" s="14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</row>
    <row r="35" spans="1:257" x14ac:dyDescent="0.3">
      <c r="A35" s="20" t="s">
        <v>127</v>
      </c>
      <c r="B35" s="14">
        <v>12.9</v>
      </c>
      <c r="C35" s="15">
        <v>28.29</v>
      </c>
      <c r="D35" s="3">
        <f t="shared" si="0"/>
        <v>1.5389999999999999</v>
      </c>
      <c r="E35" s="23">
        <v>56.24</v>
      </c>
      <c r="F35" s="15">
        <v>15.88</v>
      </c>
      <c r="G35" s="13">
        <f t="shared" si="1"/>
        <v>-2.0179999999999998</v>
      </c>
      <c r="H35" s="14">
        <v>33.54</v>
      </c>
      <c r="I35" s="15">
        <v>43.33</v>
      </c>
      <c r="J35" s="19">
        <f t="shared" si="2"/>
        <v>0.24474999999999997</v>
      </c>
      <c r="K35" s="14">
        <f>H35</f>
        <v>33.54</v>
      </c>
      <c r="L35" s="54">
        <f t="shared" ref="L35:L40" si="12">I36</f>
        <v>19.489999999999998</v>
      </c>
      <c r="M35" s="19">
        <f t="shared" si="10"/>
        <v>-0.35125000000000001</v>
      </c>
      <c r="O35" s="13"/>
      <c r="P35" s="13"/>
      <c r="R35" s="13"/>
      <c r="S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</row>
    <row r="36" spans="1:257" x14ac:dyDescent="0.3">
      <c r="A36" s="20" t="s">
        <v>128</v>
      </c>
      <c r="B36" s="14">
        <v>18.920000000000002</v>
      </c>
      <c r="C36" s="15">
        <v>22.98</v>
      </c>
      <c r="D36" s="19">
        <f t="shared" si="0"/>
        <v>0.40599999999999986</v>
      </c>
      <c r="E36" s="23">
        <v>32.729999999999997</v>
      </c>
      <c r="F36" s="15">
        <v>13.29</v>
      </c>
      <c r="G36" s="19">
        <f t="shared" si="1"/>
        <v>-0.97199999999999986</v>
      </c>
      <c r="H36" s="13">
        <v>50.22</v>
      </c>
      <c r="I36" s="15">
        <v>19.489999999999998</v>
      </c>
      <c r="J36" s="19">
        <f t="shared" si="2"/>
        <v>-0.76824999999999999</v>
      </c>
      <c r="K36" s="23">
        <f t="shared" ref="K36:K41" si="13">H35</f>
        <v>33.54</v>
      </c>
      <c r="L36" s="54">
        <f t="shared" si="12"/>
        <v>16.89</v>
      </c>
      <c r="M36" s="19">
        <f t="shared" si="10"/>
        <v>-0.41624999999999995</v>
      </c>
      <c r="O36" s="13"/>
      <c r="P36" s="13"/>
      <c r="R36" s="13"/>
      <c r="S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</row>
    <row r="37" spans="1:257" x14ac:dyDescent="0.3">
      <c r="A37" s="20" t="s">
        <v>129</v>
      </c>
      <c r="B37" s="14">
        <v>48.58</v>
      </c>
      <c r="C37" s="15">
        <v>15</v>
      </c>
      <c r="D37" s="19">
        <f t="shared" si="0"/>
        <v>-3.3579999999999997</v>
      </c>
      <c r="E37" s="23">
        <v>4.05</v>
      </c>
      <c r="F37" s="15">
        <v>49.17</v>
      </c>
      <c r="G37" s="19">
        <f t="shared" si="1"/>
        <v>2.2560000000000002</v>
      </c>
      <c r="H37" s="13">
        <f>I35</f>
        <v>43.33</v>
      </c>
      <c r="I37" s="15">
        <v>16.89</v>
      </c>
      <c r="J37" s="19">
        <f t="shared" si="2"/>
        <v>-0.66099999999999992</v>
      </c>
      <c r="K37" s="23">
        <f t="shared" si="13"/>
        <v>50.22</v>
      </c>
      <c r="L37" s="54">
        <f t="shared" si="12"/>
        <v>73.349999999999994</v>
      </c>
      <c r="M37" s="19">
        <f t="shared" si="10"/>
        <v>0.57824999999999993</v>
      </c>
      <c r="O37" s="13"/>
      <c r="P37" s="13"/>
      <c r="R37" s="13"/>
      <c r="S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</row>
    <row r="38" spans="1:257" x14ac:dyDescent="0.3">
      <c r="A38" s="20" t="s">
        <v>130</v>
      </c>
      <c r="B38" s="14">
        <v>76.23</v>
      </c>
      <c r="C38" s="15">
        <v>12.49</v>
      </c>
      <c r="D38" s="19">
        <f t="shared" si="0"/>
        <v>-6.3740000000000006</v>
      </c>
      <c r="E38" s="23">
        <v>71.03</v>
      </c>
      <c r="F38" s="15">
        <v>73.150000000000006</v>
      </c>
      <c r="G38" s="19">
        <f t="shared" si="1"/>
        <v>0.10600000000000023</v>
      </c>
      <c r="H38" s="13">
        <f>I36</f>
        <v>19.489999999999998</v>
      </c>
      <c r="I38" s="15">
        <v>73.349999999999994</v>
      </c>
      <c r="J38" s="19">
        <f t="shared" si="2"/>
        <v>1.3465</v>
      </c>
      <c r="K38" s="23">
        <f t="shared" si="13"/>
        <v>43.33</v>
      </c>
      <c r="L38" s="54">
        <f t="shared" si="12"/>
        <v>21.68</v>
      </c>
      <c r="M38" s="19">
        <f t="shared" si="10"/>
        <v>-0.54125000000000001</v>
      </c>
      <c r="O38" s="13"/>
      <c r="P38" s="13"/>
      <c r="R38" s="13"/>
      <c r="S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</row>
    <row r="39" spans="1:257" x14ac:dyDescent="0.3">
      <c r="A39" s="20" t="s">
        <v>131</v>
      </c>
      <c r="B39" s="14">
        <v>29.33</v>
      </c>
      <c r="C39" s="15">
        <v>37.67</v>
      </c>
      <c r="D39" s="19">
        <f t="shared" si="0"/>
        <v>0.8340000000000003</v>
      </c>
      <c r="E39" s="23">
        <v>12.57</v>
      </c>
      <c r="F39" s="15">
        <v>20.22</v>
      </c>
      <c r="G39" s="19">
        <f t="shared" si="1"/>
        <v>0.38249999999999995</v>
      </c>
      <c r="H39" s="13">
        <f>I37</f>
        <v>16.89</v>
      </c>
      <c r="I39" s="15">
        <v>21.68</v>
      </c>
      <c r="J39" s="19">
        <f t="shared" si="2"/>
        <v>0.11974999999999998</v>
      </c>
      <c r="K39" s="23">
        <f t="shared" si="13"/>
        <v>19.489999999999998</v>
      </c>
      <c r="L39" s="54">
        <f t="shared" si="12"/>
        <v>18.559999999999999</v>
      </c>
      <c r="M39" s="19">
        <f t="shared" si="10"/>
        <v>-2.3249999999999993E-2</v>
      </c>
      <c r="O39" s="13"/>
      <c r="P39" s="13"/>
      <c r="R39" s="13"/>
      <c r="S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</row>
    <row r="40" spans="1:257" x14ac:dyDescent="0.3">
      <c r="A40" s="20" t="s">
        <v>132</v>
      </c>
      <c r="B40" s="14">
        <v>23.97</v>
      </c>
      <c r="C40" s="15">
        <v>24.95</v>
      </c>
      <c r="D40" s="19">
        <f t="shared" si="0"/>
        <v>9.8000000000000045E-2</v>
      </c>
      <c r="E40" s="23">
        <v>14.94</v>
      </c>
      <c r="F40" s="15">
        <v>6.39</v>
      </c>
      <c r="G40" s="19">
        <f t="shared" si="1"/>
        <v>-0.42750000000000005</v>
      </c>
      <c r="H40" s="13">
        <f>I38</f>
        <v>73.349999999999994</v>
      </c>
      <c r="I40" s="15">
        <v>18.559999999999999</v>
      </c>
      <c r="J40" s="19">
        <f t="shared" si="2"/>
        <v>-1.3697499999999998</v>
      </c>
      <c r="K40" s="23">
        <f t="shared" si="13"/>
        <v>16.89</v>
      </c>
      <c r="L40" s="54">
        <f t="shared" si="12"/>
        <v>30.88</v>
      </c>
      <c r="M40" s="19">
        <f t="shared" si="10"/>
        <v>0.34974999999999995</v>
      </c>
      <c r="O40" s="13"/>
      <c r="P40" s="13"/>
      <c r="R40" s="13"/>
      <c r="S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</row>
    <row r="41" spans="1:257" s="5" customFormat="1" x14ac:dyDescent="0.3">
      <c r="A41" s="24" t="s">
        <v>133</v>
      </c>
      <c r="B41" s="4">
        <v>14.52</v>
      </c>
      <c r="C41" s="17">
        <v>5.82</v>
      </c>
      <c r="D41" s="6">
        <f t="shared" si="0"/>
        <v>-0.86999999999999988</v>
      </c>
      <c r="E41" s="5">
        <v>28.06</v>
      </c>
      <c r="F41" s="17">
        <v>10.82</v>
      </c>
      <c r="G41" s="6">
        <f t="shared" si="1"/>
        <v>-0.86199999999999988</v>
      </c>
      <c r="H41" s="4">
        <f>I39</f>
        <v>21.68</v>
      </c>
      <c r="I41" s="5">
        <v>30.88</v>
      </c>
      <c r="J41" s="5">
        <f t="shared" si="2"/>
        <v>0.22999999999999998</v>
      </c>
      <c r="K41" s="32">
        <f t="shared" si="13"/>
        <v>73.349999999999994</v>
      </c>
      <c r="L41" s="5">
        <v>31.72</v>
      </c>
      <c r="M41" s="5">
        <f t="shared" si="10"/>
        <v>-1.0407499999999998</v>
      </c>
      <c r="N41" s="14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</row>
    <row r="42" spans="1:257" x14ac:dyDescent="0.3">
      <c r="A42" s="25" t="s">
        <v>134</v>
      </c>
      <c r="B42" s="14">
        <v>32.06</v>
      </c>
      <c r="C42" s="15">
        <v>25.62</v>
      </c>
      <c r="D42" s="13">
        <f t="shared" si="0"/>
        <v>-0.64400000000000013</v>
      </c>
      <c r="E42" s="14">
        <v>54.51</v>
      </c>
      <c r="F42" s="15">
        <v>60.89</v>
      </c>
      <c r="G42" s="13">
        <f t="shared" si="1"/>
        <v>0.31900000000000012</v>
      </c>
      <c r="H42" s="14">
        <v>31.25</v>
      </c>
      <c r="I42" s="15">
        <v>58.28</v>
      </c>
      <c r="J42" s="19">
        <f t="shared" si="2"/>
        <v>0.67575000000000007</v>
      </c>
      <c r="K42" s="14">
        <f>H42</f>
        <v>31.25</v>
      </c>
      <c r="L42" s="15">
        <f t="shared" ref="L42:L47" si="14">I43</f>
        <v>23.95</v>
      </c>
      <c r="M42" s="19">
        <f t="shared" si="10"/>
        <v>-0.18250000000000002</v>
      </c>
      <c r="O42" s="13"/>
      <c r="P42" s="13"/>
      <c r="R42" s="13"/>
      <c r="S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</row>
    <row r="43" spans="1:257" x14ac:dyDescent="0.3">
      <c r="A43" s="25" t="s">
        <v>135</v>
      </c>
      <c r="B43" s="14">
        <v>44.59</v>
      </c>
      <c r="C43" s="15">
        <v>15</v>
      </c>
      <c r="D43" s="13">
        <f t="shared" si="0"/>
        <v>-2.9590000000000005</v>
      </c>
      <c r="E43" s="14">
        <v>60.89</v>
      </c>
      <c r="F43" s="15">
        <v>11.44</v>
      </c>
      <c r="G43" s="13">
        <f t="shared" si="1"/>
        <v>-2.4725000000000001</v>
      </c>
      <c r="H43" s="14">
        <v>12.69</v>
      </c>
      <c r="I43" s="15">
        <v>23.95</v>
      </c>
      <c r="J43" s="19">
        <f t="shared" si="2"/>
        <v>0.28149999999999997</v>
      </c>
      <c r="K43" s="14">
        <f t="shared" ref="K43:K48" si="15">H42</f>
        <v>31.25</v>
      </c>
      <c r="L43" s="15">
        <f t="shared" si="14"/>
        <v>69.22</v>
      </c>
      <c r="M43" s="19">
        <f t="shared" si="10"/>
        <v>0.94924999999999993</v>
      </c>
      <c r="O43" s="13"/>
      <c r="P43" s="13"/>
      <c r="R43" s="13"/>
      <c r="S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</row>
    <row r="44" spans="1:257" x14ac:dyDescent="0.3">
      <c r="A44" s="25" t="s">
        <v>136</v>
      </c>
      <c r="B44" s="14">
        <v>63.7</v>
      </c>
      <c r="C44" s="15">
        <v>23.54</v>
      </c>
      <c r="D44" s="13">
        <f t="shared" si="0"/>
        <v>-4.016</v>
      </c>
      <c r="E44" s="14">
        <v>5.83</v>
      </c>
      <c r="F44" s="15">
        <v>6.86</v>
      </c>
      <c r="G44" s="13">
        <f t="shared" si="1"/>
        <v>5.1500000000000011E-2</v>
      </c>
      <c r="H44" s="14">
        <f>I42</f>
        <v>58.28</v>
      </c>
      <c r="I44" s="15">
        <v>69.22</v>
      </c>
      <c r="J44" s="19">
        <f t="shared" si="2"/>
        <v>0.27349999999999997</v>
      </c>
      <c r="K44" s="14">
        <f t="shared" si="15"/>
        <v>12.69</v>
      </c>
      <c r="L44" s="15">
        <f t="shared" si="14"/>
        <v>62.81</v>
      </c>
      <c r="M44" s="19">
        <f t="shared" si="10"/>
        <v>1.2530000000000001</v>
      </c>
      <c r="O44" s="13"/>
      <c r="P44" s="13"/>
      <c r="R44" s="13"/>
      <c r="S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</row>
    <row r="45" spans="1:257" x14ac:dyDescent="0.3">
      <c r="A45" s="25" t="s">
        <v>137</v>
      </c>
      <c r="B45" s="14">
        <v>33.79</v>
      </c>
      <c r="C45" s="15">
        <v>70.92</v>
      </c>
      <c r="D45" s="13">
        <f t="shared" si="0"/>
        <v>3.7130000000000001</v>
      </c>
      <c r="E45" s="14">
        <v>47.12</v>
      </c>
      <c r="F45" s="15">
        <v>28.47</v>
      </c>
      <c r="G45" s="13">
        <f t="shared" si="1"/>
        <v>-0.93249999999999988</v>
      </c>
      <c r="H45" s="14">
        <f>I43</f>
        <v>23.95</v>
      </c>
      <c r="I45" s="15">
        <v>62.81</v>
      </c>
      <c r="J45" s="19">
        <f t="shared" si="2"/>
        <v>0.97150000000000003</v>
      </c>
      <c r="K45" s="14">
        <f t="shared" si="15"/>
        <v>58.28</v>
      </c>
      <c r="L45" s="15">
        <f t="shared" si="14"/>
        <v>19.53</v>
      </c>
      <c r="M45" s="19">
        <f t="shared" si="10"/>
        <v>-0.96875</v>
      </c>
      <c r="O45" s="13"/>
      <c r="P45" s="13"/>
      <c r="R45" s="13"/>
      <c r="S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</row>
    <row r="46" spans="1:257" x14ac:dyDescent="0.3">
      <c r="A46" s="25" t="s">
        <v>138</v>
      </c>
      <c r="B46" s="14">
        <v>41.22</v>
      </c>
      <c r="C46" s="15">
        <v>35.29</v>
      </c>
      <c r="D46" s="13">
        <f t="shared" si="0"/>
        <v>-0.59299999999999997</v>
      </c>
      <c r="E46" s="14">
        <v>28.87</v>
      </c>
      <c r="F46" s="15">
        <v>25.76</v>
      </c>
      <c r="G46" s="13">
        <f t="shared" si="1"/>
        <v>-0.15549999999999997</v>
      </c>
      <c r="H46" s="14">
        <f>I44</f>
        <v>69.22</v>
      </c>
      <c r="I46" s="15">
        <v>19.53</v>
      </c>
      <c r="J46" s="19">
        <f t="shared" si="2"/>
        <v>-1.2422499999999999</v>
      </c>
      <c r="K46" s="14">
        <f t="shared" si="15"/>
        <v>23.95</v>
      </c>
      <c r="L46" s="15">
        <f t="shared" si="14"/>
        <v>20.010000000000002</v>
      </c>
      <c r="M46" s="19">
        <f t="shared" si="10"/>
        <v>-9.8499999999999949E-2</v>
      </c>
      <c r="O46" s="13"/>
      <c r="P46" s="13"/>
      <c r="R46" s="13"/>
      <c r="S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</row>
    <row r="47" spans="1:257" x14ac:dyDescent="0.3">
      <c r="A47" s="25" t="s">
        <v>139</v>
      </c>
      <c r="B47" s="14">
        <v>14.16</v>
      </c>
      <c r="C47" s="15">
        <v>34.78</v>
      </c>
      <c r="D47" s="13">
        <f t="shared" si="0"/>
        <v>2.0620000000000003</v>
      </c>
      <c r="E47" s="14">
        <v>25.76</v>
      </c>
      <c r="F47" s="15">
        <v>21.2</v>
      </c>
      <c r="G47" s="13">
        <f t="shared" si="1"/>
        <v>-0.22800000000000012</v>
      </c>
      <c r="H47" s="14">
        <f>I45</f>
        <v>62.81</v>
      </c>
      <c r="I47" s="15">
        <v>20.010000000000002</v>
      </c>
      <c r="J47" s="19">
        <f t="shared" si="2"/>
        <v>-1.0699999999999998</v>
      </c>
      <c r="K47" s="14">
        <f t="shared" si="15"/>
        <v>69.22</v>
      </c>
      <c r="L47" s="15">
        <f t="shared" si="14"/>
        <v>15.54</v>
      </c>
      <c r="M47" s="19">
        <f t="shared" si="10"/>
        <v>-1.3420000000000001</v>
      </c>
      <c r="O47" s="13"/>
      <c r="P47" s="13"/>
      <c r="R47" s="13"/>
      <c r="S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</row>
    <row r="48" spans="1:257" s="5" customFormat="1" x14ac:dyDescent="0.3">
      <c r="A48" s="26" t="s">
        <v>140</v>
      </c>
      <c r="B48" s="4">
        <v>10.97</v>
      </c>
      <c r="C48" s="17">
        <v>9.23</v>
      </c>
      <c r="D48" s="5">
        <f t="shared" si="0"/>
        <v>-0.17400000000000002</v>
      </c>
      <c r="E48" s="4">
        <v>34.6</v>
      </c>
      <c r="F48" s="17">
        <v>5.23</v>
      </c>
      <c r="G48" s="5">
        <f t="shared" si="1"/>
        <v>-1.4685000000000001</v>
      </c>
      <c r="H48" s="14">
        <f>I46</f>
        <v>19.53</v>
      </c>
      <c r="I48" s="5">
        <v>15.54</v>
      </c>
      <c r="J48" s="5">
        <f t="shared" si="2"/>
        <v>-9.9750000000000047E-2</v>
      </c>
      <c r="K48" s="4">
        <f t="shared" si="15"/>
        <v>62.81</v>
      </c>
      <c r="L48" s="5">
        <v>1.96</v>
      </c>
      <c r="M48" s="5">
        <f t="shared" si="10"/>
        <v>-1.52125</v>
      </c>
      <c r="N48" s="1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</row>
    <row r="49" spans="1:257" s="12" customFormat="1" x14ac:dyDescent="0.3">
      <c r="A49" s="29" t="s">
        <v>141</v>
      </c>
      <c r="B49" s="30">
        <v>85.03</v>
      </c>
      <c r="C49" s="12">
        <v>57.46</v>
      </c>
      <c r="D49" s="12">
        <f t="shared" si="0"/>
        <v>-2.7570000000000001</v>
      </c>
      <c r="E49" s="30">
        <v>58.23</v>
      </c>
      <c r="F49" s="12">
        <v>32.119999999999997</v>
      </c>
      <c r="G49" s="12">
        <f t="shared" si="1"/>
        <v>-1.3054999999999999</v>
      </c>
      <c r="H49" s="30">
        <v>33.369999999999997</v>
      </c>
      <c r="I49" s="12">
        <v>37.67</v>
      </c>
      <c r="J49" s="12">
        <f>(I49-H49)/40</f>
        <v>0.10750000000000011</v>
      </c>
      <c r="K49" s="30">
        <f>H49</f>
        <v>33.369999999999997</v>
      </c>
      <c r="L49" s="12">
        <v>22.37</v>
      </c>
      <c r="M49" s="12">
        <f>(L49-K49)/40</f>
        <v>-0.27499999999999991</v>
      </c>
      <c r="N49" s="1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</row>
    <row r="50" spans="1:257" x14ac:dyDescent="0.3">
      <c r="A50" s="25" t="s">
        <v>142</v>
      </c>
      <c r="B50" s="14">
        <v>57.83</v>
      </c>
      <c r="C50" s="15">
        <v>7.01</v>
      </c>
      <c r="D50" s="13">
        <f t="shared" si="0"/>
        <v>-5.0819999999999999</v>
      </c>
      <c r="E50" s="14">
        <v>65.86</v>
      </c>
      <c r="F50" s="15">
        <v>2.87</v>
      </c>
      <c r="G50" s="13">
        <f t="shared" si="1"/>
        <v>-3.1495000000000002</v>
      </c>
      <c r="H50" s="14">
        <v>6.86</v>
      </c>
      <c r="I50" s="13">
        <f>H52</f>
        <v>75.19</v>
      </c>
      <c r="J50" s="13">
        <f>(I50-H50)/40</f>
        <v>1.70825</v>
      </c>
      <c r="K50" s="14">
        <f>H50</f>
        <v>6.86</v>
      </c>
      <c r="L50" s="13">
        <f>I51</f>
        <v>59.01</v>
      </c>
      <c r="M50" s="13">
        <f>(L50-K50)/40</f>
        <v>1.30375</v>
      </c>
      <c r="N50" s="14"/>
      <c r="O50" s="13"/>
      <c r="P50" s="13"/>
      <c r="R50" s="13"/>
      <c r="S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</row>
    <row r="51" spans="1:257" x14ac:dyDescent="0.3">
      <c r="A51" t="s">
        <v>143</v>
      </c>
      <c r="B51" s="14">
        <v>1.62</v>
      </c>
      <c r="C51" s="15">
        <v>68.290000000000006</v>
      </c>
      <c r="D51" s="13">
        <f t="shared" si="0"/>
        <v>6.6669999999999998</v>
      </c>
      <c r="E51" s="14">
        <v>2.87</v>
      </c>
      <c r="F51" s="15">
        <v>36.15</v>
      </c>
      <c r="G51" s="13">
        <f t="shared" si="1"/>
        <v>1.6640000000000001</v>
      </c>
      <c r="H51" s="14">
        <v>59.92</v>
      </c>
      <c r="I51" s="13">
        <f t="shared" ref="I51:I60" si="16">H53</f>
        <v>59.01</v>
      </c>
      <c r="J51" s="13">
        <f t="shared" si="2"/>
        <v>-2.2750000000000093E-2</v>
      </c>
      <c r="K51" s="14">
        <f>H50</f>
        <v>6.86</v>
      </c>
      <c r="L51" s="13">
        <f t="shared" ref="L51:L62" si="17">I52</f>
        <v>27.68</v>
      </c>
      <c r="M51" s="13">
        <f t="shared" ref="M51:M74" si="18">(L51-K51)/40</f>
        <v>0.52049999999999996</v>
      </c>
      <c r="N51" s="14"/>
      <c r="O51" s="13"/>
      <c r="P51" s="13"/>
      <c r="R51" s="13"/>
      <c r="S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</row>
    <row r="52" spans="1:257" x14ac:dyDescent="0.3">
      <c r="A52" t="s">
        <v>144</v>
      </c>
      <c r="B52" s="14">
        <v>44.37</v>
      </c>
      <c r="C52" s="15">
        <v>47.5</v>
      </c>
      <c r="D52" s="13">
        <f t="shared" si="0"/>
        <v>0.31300000000000028</v>
      </c>
      <c r="E52" s="14">
        <v>36.15</v>
      </c>
      <c r="F52" s="15">
        <v>75.98</v>
      </c>
      <c r="G52" s="13">
        <f t="shared" si="1"/>
        <v>1.9915000000000003</v>
      </c>
      <c r="H52" s="14">
        <v>75.19</v>
      </c>
      <c r="I52" s="13">
        <f t="shared" si="16"/>
        <v>27.68</v>
      </c>
      <c r="J52" s="13">
        <f t="shared" si="2"/>
        <v>-1.1877499999999999</v>
      </c>
      <c r="K52" s="14">
        <f t="shared" ref="K52:K63" si="19">H51</f>
        <v>59.92</v>
      </c>
      <c r="L52" s="13">
        <f t="shared" si="17"/>
        <v>36.479999999999997</v>
      </c>
      <c r="M52" s="13">
        <f t="shared" si="18"/>
        <v>-0.58600000000000008</v>
      </c>
      <c r="N52" s="14"/>
      <c r="O52" s="13"/>
      <c r="P52" s="13"/>
      <c r="R52" s="13"/>
      <c r="S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</row>
    <row r="53" spans="1:257" x14ac:dyDescent="0.3">
      <c r="A53" t="s">
        <v>145</v>
      </c>
      <c r="B53" s="14">
        <v>51.59</v>
      </c>
      <c r="C53" s="15">
        <v>9.52</v>
      </c>
      <c r="D53" s="13">
        <f t="shared" si="0"/>
        <v>-4.2070000000000007</v>
      </c>
      <c r="E53" s="14">
        <v>75.98</v>
      </c>
      <c r="F53" s="15">
        <v>3.79</v>
      </c>
      <c r="G53" s="13">
        <f t="shared" si="1"/>
        <v>-3.6094999999999997</v>
      </c>
      <c r="H53" s="14">
        <v>59.01</v>
      </c>
      <c r="I53" s="13">
        <f t="shared" si="16"/>
        <v>36.479999999999997</v>
      </c>
      <c r="J53" s="13">
        <f t="shared" si="2"/>
        <v>-0.56325000000000003</v>
      </c>
      <c r="K53" s="14">
        <f t="shared" si="19"/>
        <v>75.19</v>
      </c>
      <c r="L53" s="13">
        <f t="shared" si="17"/>
        <v>62.19</v>
      </c>
      <c r="M53" s="13">
        <f t="shared" si="18"/>
        <v>-0.32500000000000001</v>
      </c>
      <c r="N53" s="14"/>
      <c r="O53" s="13"/>
      <c r="P53" s="13"/>
      <c r="R53" s="13"/>
      <c r="S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</row>
    <row r="54" spans="1:257" x14ac:dyDescent="0.3">
      <c r="A54" t="s">
        <v>146</v>
      </c>
      <c r="B54" s="14">
        <v>50.93</v>
      </c>
      <c r="C54" s="15">
        <v>84.58</v>
      </c>
      <c r="D54" s="13">
        <f t="shared" si="0"/>
        <v>3.3649999999999998</v>
      </c>
      <c r="E54" s="14">
        <v>8.25</v>
      </c>
      <c r="F54" s="15">
        <v>7.29</v>
      </c>
      <c r="G54" s="13">
        <f t="shared" si="1"/>
        <v>-4.8000000000000001E-2</v>
      </c>
      <c r="H54" s="14">
        <v>27.68</v>
      </c>
      <c r="I54" s="13">
        <f t="shared" si="16"/>
        <v>62.19</v>
      </c>
      <c r="J54" s="13">
        <f t="shared" si="2"/>
        <v>0.86274999999999991</v>
      </c>
      <c r="K54" s="14">
        <f t="shared" si="19"/>
        <v>59.01</v>
      </c>
      <c r="L54" s="13">
        <f t="shared" si="17"/>
        <v>64.91</v>
      </c>
      <c r="M54" s="13">
        <f t="shared" si="18"/>
        <v>0.14749999999999996</v>
      </c>
      <c r="N54" s="14"/>
      <c r="O54" s="13"/>
      <c r="P54" s="13"/>
      <c r="R54" s="13"/>
      <c r="S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</row>
    <row r="55" spans="1:257" x14ac:dyDescent="0.3">
      <c r="A55" t="s">
        <v>147</v>
      </c>
      <c r="B55" s="14">
        <v>76.14</v>
      </c>
      <c r="C55" s="15">
        <v>24.6</v>
      </c>
      <c r="D55" s="13">
        <f t="shared" si="0"/>
        <v>-5.1539999999999999</v>
      </c>
      <c r="E55" s="14">
        <v>7.29</v>
      </c>
      <c r="F55" s="15">
        <v>61.36</v>
      </c>
      <c r="G55" s="13">
        <f t="shared" si="1"/>
        <v>2.7035</v>
      </c>
      <c r="H55" s="14">
        <v>36.479999999999997</v>
      </c>
      <c r="I55" s="13">
        <f t="shared" si="16"/>
        <v>64.91</v>
      </c>
      <c r="J55" s="13">
        <f t="shared" si="2"/>
        <v>0.71074999999999999</v>
      </c>
      <c r="K55" s="14">
        <f t="shared" si="19"/>
        <v>27.68</v>
      </c>
      <c r="L55" s="13">
        <f t="shared" si="17"/>
        <v>33.51</v>
      </c>
      <c r="M55" s="13">
        <f t="shared" si="18"/>
        <v>0.14574999999999996</v>
      </c>
      <c r="N55" s="14"/>
      <c r="O55" s="13"/>
      <c r="P55" s="13"/>
      <c r="R55" s="13"/>
      <c r="S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</row>
    <row r="56" spans="1:257" x14ac:dyDescent="0.3">
      <c r="A56" t="s">
        <v>148</v>
      </c>
      <c r="B56" s="14">
        <v>43.66</v>
      </c>
      <c r="C56" s="15">
        <v>68.989999999999995</v>
      </c>
      <c r="D56" s="13">
        <f t="shared" si="0"/>
        <v>2.5329999999999999</v>
      </c>
      <c r="E56" s="14">
        <v>61.36</v>
      </c>
      <c r="F56" s="15">
        <v>29.1</v>
      </c>
      <c r="G56" s="13">
        <f t="shared" si="1"/>
        <v>-1.613</v>
      </c>
      <c r="H56" s="14">
        <v>62.19</v>
      </c>
      <c r="I56" s="13">
        <f t="shared" si="16"/>
        <v>33.51</v>
      </c>
      <c r="J56" s="13">
        <f t="shared" si="2"/>
        <v>-0.71699999999999997</v>
      </c>
      <c r="K56" s="14">
        <f t="shared" si="19"/>
        <v>36.479999999999997</v>
      </c>
      <c r="L56" s="13">
        <f t="shared" si="17"/>
        <v>21.99</v>
      </c>
      <c r="M56" s="13">
        <f t="shared" si="18"/>
        <v>-0.36224999999999996</v>
      </c>
      <c r="N56" s="14"/>
      <c r="O56" s="13"/>
      <c r="P56" s="13"/>
      <c r="R56" s="13"/>
      <c r="S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</row>
    <row r="57" spans="1:257" x14ac:dyDescent="0.3">
      <c r="A57" t="s">
        <v>149</v>
      </c>
      <c r="B57" s="14">
        <v>72.239999999999995</v>
      </c>
      <c r="C57" s="15">
        <v>69.31</v>
      </c>
      <c r="D57" s="13">
        <f t="shared" si="0"/>
        <v>-0.29299999999999926</v>
      </c>
      <c r="E57" s="14">
        <v>31.6</v>
      </c>
      <c r="F57" s="15">
        <v>49</v>
      </c>
      <c r="G57" s="13">
        <f t="shared" si="1"/>
        <v>0.86999999999999988</v>
      </c>
      <c r="H57" s="14">
        <v>64.91</v>
      </c>
      <c r="I57" s="13">
        <f t="shared" si="16"/>
        <v>21.99</v>
      </c>
      <c r="J57" s="13">
        <f t="shared" si="2"/>
        <v>-1.073</v>
      </c>
      <c r="K57" s="14">
        <f t="shared" si="19"/>
        <v>62.19</v>
      </c>
      <c r="L57" s="13">
        <f t="shared" si="17"/>
        <v>29.91</v>
      </c>
      <c r="M57" s="13">
        <f t="shared" si="18"/>
        <v>-0.80700000000000005</v>
      </c>
      <c r="N57" s="14"/>
      <c r="O57" s="13"/>
      <c r="P57" s="13"/>
      <c r="R57" s="13"/>
      <c r="S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</row>
    <row r="58" spans="1:257" x14ac:dyDescent="0.3">
      <c r="A58" t="s">
        <v>150</v>
      </c>
      <c r="B58" s="14">
        <v>79.39</v>
      </c>
      <c r="C58" s="15">
        <v>21.6</v>
      </c>
      <c r="D58" s="13">
        <f t="shared" si="0"/>
        <v>-5.7789999999999999</v>
      </c>
      <c r="E58" s="14">
        <v>66.34</v>
      </c>
      <c r="F58" s="15">
        <v>48.92</v>
      </c>
      <c r="G58" s="13">
        <f t="shared" si="1"/>
        <v>-0.87100000000000011</v>
      </c>
      <c r="H58" s="14">
        <v>33.51</v>
      </c>
      <c r="I58" s="13">
        <f t="shared" si="16"/>
        <v>29.91</v>
      </c>
      <c r="J58" s="13">
        <f t="shared" si="2"/>
        <v>-8.9999999999999941E-2</v>
      </c>
      <c r="K58" s="14">
        <f t="shared" si="19"/>
        <v>64.91</v>
      </c>
      <c r="L58" s="13">
        <f t="shared" si="17"/>
        <v>42.88</v>
      </c>
      <c r="M58" s="13">
        <f t="shared" si="18"/>
        <v>-0.55074999999999985</v>
      </c>
      <c r="N58" s="14"/>
      <c r="O58" s="13"/>
      <c r="P58" s="13"/>
      <c r="R58" s="13"/>
      <c r="S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</row>
    <row r="59" spans="1:257" x14ac:dyDescent="0.3">
      <c r="A59" t="s">
        <v>151</v>
      </c>
      <c r="B59" s="14">
        <v>15.02</v>
      </c>
      <c r="C59" s="15">
        <v>70.53</v>
      </c>
      <c r="D59" s="13">
        <f t="shared" si="0"/>
        <v>5.5510000000000002</v>
      </c>
      <c r="E59" s="14">
        <v>53.03</v>
      </c>
      <c r="F59" s="15">
        <v>16.12</v>
      </c>
      <c r="G59" s="13">
        <f t="shared" si="1"/>
        <v>-1.8454999999999999</v>
      </c>
      <c r="H59" s="14">
        <v>21.99</v>
      </c>
      <c r="I59" s="13">
        <f t="shared" si="16"/>
        <v>42.88</v>
      </c>
      <c r="J59" s="13">
        <f t="shared" si="2"/>
        <v>0.5222500000000001</v>
      </c>
      <c r="K59" s="14">
        <f t="shared" si="19"/>
        <v>33.51</v>
      </c>
      <c r="L59" s="13">
        <f t="shared" si="17"/>
        <v>40.11</v>
      </c>
      <c r="M59" s="13">
        <f t="shared" si="18"/>
        <v>0.16500000000000004</v>
      </c>
      <c r="N59" s="14"/>
      <c r="O59" s="13"/>
      <c r="P59" s="13"/>
      <c r="R59" s="13"/>
      <c r="S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</row>
    <row r="60" spans="1:257" x14ac:dyDescent="0.3">
      <c r="A60" t="s">
        <v>152</v>
      </c>
      <c r="B60" s="14">
        <v>54.54</v>
      </c>
      <c r="C60" s="15">
        <v>78.290000000000006</v>
      </c>
      <c r="D60" s="13">
        <f t="shared" si="0"/>
        <v>2.3750000000000009</v>
      </c>
      <c r="E60" s="14">
        <v>23.43</v>
      </c>
      <c r="F60" s="15">
        <v>5.26</v>
      </c>
      <c r="G60" s="13">
        <f t="shared" si="1"/>
        <v>-0.90850000000000009</v>
      </c>
      <c r="H60" s="14">
        <v>29.91</v>
      </c>
      <c r="I60" s="13">
        <f t="shared" si="16"/>
        <v>40.11</v>
      </c>
      <c r="J60" s="13">
        <f t="shared" si="2"/>
        <v>0.255</v>
      </c>
      <c r="K60" s="14">
        <f t="shared" si="19"/>
        <v>21.99</v>
      </c>
      <c r="L60" s="13">
        <f t="shared" si="17"/>
        <v>23.54</v>
      </c>
      <c r="M60" s="13">
        <f t="shared" si="18"/>
        <v>3.8750000000000021E-2</v>
      </c>
      <c r="N60" s="14"/>
      <c r="O60" s="13"/>
      <c r="P60" s="13"/>
      <c r="R60" s="13"/>
      <c r="S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</row>
    <row r="61" spans="1:257" x14ac:dyDescent="0.3">
      <c r="A61" t="s">
        <v>153</v>
      </c>
      <c r="B61" s="14">
        <v>48.06</v>
      </c>
      <c r="C61" s="15">
        <v>32.93</v>
      </c>
      <c r="D61" s="13">
        <f t="shared" si="0"/>
        <v>-1.5130000000000003</v>
      </c>
      <c r="E61" s="14">
        <v>5.26</v>
      </c>
      <c r="F61" s="15">
        <v>63.31</v>
      </c>
      <c r="G61" s="13">
        <f t="shared" si="1"/>
        <v>2.9025000000000003</v>
      </c>
      <c r="H61" s="14">
        <v>42.88</v>
      </c>
      <c r="I61" s="13">
        <f>H63</f>
        <v>23.54</v>
      </c>
      <c r="J61" s="13">
        <f t="shared" si="2"/>
        <v>-0.4835000000000001</v>
      </c>
      <c r="K61" s="14">
        <f t="shared" si="19"/>
        <v>29.91</v>
      </c>
      <c r="L61" s="13">
        <f t="shared" si="17"/>
        <v>13.73</v>
      </c>
      <c r="M61" s="13">
        <f t="shared" si="18"/>
        <v>-0.40449999999999997</v>
      </c>
      <c r="N61" s="14"/>
      <c r="O61" s="13"/>
      <c r="P61" s="13"/>
      <c r="R61" s="13"/>
      <c r="S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</row>
    <row r="62" spans="1:257" x14ac:dyDescent="0.3">
      <c r="A62" t="s">
        <v>154</v>
      </c>
      <c r="B62" s="14">
        <v>19.8</v>
      </c>
      <c r="C62" s="15">
        <v>16.45</v>
      </c>
      <c r="D62" s="13">
        <f t="shared" si="0"/>
        <v>-0.33500000000000013</v>
      </c>
      <c r="E62" s="14">
        <v>14.04</v>
      </c>
      <c r="F62" s="15">
        <v>20.48</v>
      </c>
      <c r="G62" s="13">
        <f t="shared" si="1"/>
        <v>0.32200000000000006</v>
      </c>
      <c r="H62" s="14">
        <v>40.11</v>
      </c>
      <c r="I62" s="13">
        <v>13.73</v>
      </c>
      <c r="J62" s="13">
        <f t="shared" si="2"/>
        <v>-0.65949999999999998</v>
      </c>
      <c r="K62" s="14">
        <f t="shared" si="19"/>
        <v>42.88</v>
      </c>
      <c r="L62" s="13">
        <f t="shared" si="17"/>
        <v>11.71</v>
      </c>
      <c r="M62" s="13">
        <f t="shared" si="18"/>
        <v>-0.77925</v>
      </c>
      <c r="N62" s="14"/>
      <c r="O62" s="13"/>
      <c r="P62" s="13"/>
      <c r="R62" s="13"/>
      <c r="S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</row>
    <row r="63" spans="1:257" s="5" customFormat="1" x14ac:dyDescent="0.3">
      <c r="A63" s="5" t="s">
        <v>155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17">
        <v>11.71</v>
      </c>
      <c r="J63" s="5">
        <f t="shared" si="2"/>
        <v>-0.29574999999999996</v>
      </c>
      <c r="K63" s="4">
        <f t="shared" si="19"/>
        <v>40.11</v>
      </c>
      <c r="L63" s="17">
        <v>11.68</v>
      </c>
      <c r="M63" s="5">
        <f t="shared" si="18"/>
        <v>-0.71074999999999999</v>
      </c>
      <c r="N63" s="14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</row>
    <row r="64" spans="1:257" x14ac:dyDescent="0.3">
      <c r="A64" s="15" t="s">
        <v>156</v>
      </c>
      <c r="B64" s="14">
        <v>43.1</v>
      </c>
      <c r="C64">
        <v>55.55</v>
      </c>
      <c r="D64" s="13">
        <f t="shared" si="0"/>
        <v>1.2449999999999997</v>
      </c>
      <c r="E64" s="14">
        <v>29.98</v>
      </c>
      <c r="F64">
        <v>14.6</v>
      </c>
      <c r="G64" s="13">
        <f t="shared" si="1"/>
        <v>-0.76900000000000002</v>
      </c>
      <c r="H64" s="14">
        <v>78.7</v>
      </c>
      <c r="I64">
        <f t="shared" ref="I64:I70" si="20">H66</f>
        <v>18.3</v>
      </c>
      <c r="J64" s="13">
        <f t="shared" si="2"/>
        <v>-1.5100000000000002</v>
      </c>
      <c r="K64" s="14">
        <f>H64</f>
        <v>78.7</v>
      </c>
      <c r="L64" s="15">
        <f>I65</f>
        <v>12.2</v>
      </c>
      <c r="M64" s="13">
        <f t="shared" si="18"/>
        <v>-1.6625000000000001</v>
      </c>
      <c r="N64" s="14"/>
      <c r="O64" s="13"/>
      <c r="P64" s="13"/>
      <c r="R64" s="13"/>
      <c r="S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</row>
    <row r="65" spans="1:257" x14ac:dyDescent="0.3">
      <c r="A65" t="s">
        <v>157</v>
      </c>
      <c r="B65" s="14">
        <v>30.93</v>
      </c>
      <c r="C65">
        <v>48.05</v>
      </c>
      <c r="D65" s="13">
        <f t="shared" si="0"/>
        <v>1.7119999999999997</v>
      </c>
      <c r="E65" s="14">
        <v>14.6</v>
      </c>
      <c r="F65">
        <v>56.84</v>
      </c>
      <c r="G65" s="13">
        <f t="shared" si="1"/>
        <v>2.1120000000000001</v>
      </c>
      <c r="H65" s="14">
        <v>40.200000000000003</v>
      </c>
      <c r="I65">
        <f t="shared" si="20"/>
        <v>12.2</v>
      </c>
      <c r="J65" s="19">
        <f t="shared" si="2"/>
        <v>-0.70000000000000007</v>
      </c>
      <c r="K65" s="14">
        <f>H64</f>
        <v>78.7</v>
      </c>
      <c r="L65" s="15">
        <f t="shared" ref="L65:L72" si="21">I66</f>
        <v>24.18</v>
      </c>
      <c r="M65" s="19">
        <f t="shared" si="18"/>
        <v>-1.363</v>
      </c>
      <c r="O65" s="13"/>
      <c r="P65" s="13"/>
      <c r="R65" s="13"/>
      <c r="S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</row>
    <row r="66" spans="1:257" x14ac:dyDescent="0.3">
      <c r="A66" t="s">
        <v>158</v>
      </c>
      <c r="B66" s="14">
        <v>59.16</v>
      </c>
      <c r="C66">
        <v>52.44</v>
      </c>
      <c r="D66" s="13">
        <f t="shared" si="0"/>
        <v>-0.67199999999999993</v>
      </c>
      <c r="E66" s="14">
        <v>56.84</v>
      </c>
      <c r="F66">
        <v>21.58</v>
      </c>
      <c r="G66" s="13">
        <f t="shared" si="1"/>
        <v>-1.7630000000000003</v>
      </c>
      <c r="H66" s="14">
        <v>18.3</v>
      </c>
      <c r="I66">
        <f t="shared" si="20"/>
        <v>24.18</v>
      </c>
      <c r="J66" s="19">
        <f t="shared" si="2"/>
        <v>0.14699999999999996</v>
      </c>
      <c r="K66" s="14">
        <f t="shared" ref="K66:K74" si="22">H65</f>
        <v>40.200000000000003</v>
      </c>
      <c r="L66" s="15">
        <f t="shared" si="21"/>
        <v>6.54</v>
      </c>
      <c r="M66" s="19">
        <f t="shared" si="18"/>
        <v>-0.84150000000000014</v>
      </c>
      <c r="O66" s="13"/>
      <c r="P66" s="13"/>
      <c r="R66" s="13"/>
      <c r="S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</row>
    <row r="67" spans="1:257" x14ac:dyDescent="0.3">
      <c r="A67" t="s">
        <v>159</v>
      </c>
      <c r="B67" s="14">
        <v>66.88</v>
      </c>
      <c r="C67">
        <v>40.04</v>
      </c>
      <c r="D67" s="13">
        <f t="shared" si="0"/>
        <v>-2.6839999999999997</v>
      </c>
      <c r="E67" s="14">
        <v>21.58</v>
      </c>
      <c r="F67">
        <v>37.43</v>
      </c>
      <c r="G67" s="13">
        <f t="shared" si="1"/>
        <v>0.79250000000000009</v>
      </c>
      <c r="H67" s="14">
        <v>12.2</v>
      </c>
      <c r="I67">
        <f t="shared" si="20"/>
        <v>6.54</v>
      </c>
      <c r="J67" s="19">
        <f t="shared" si="2"/>
        <v>-0.14149999999999999</v>
      </c>
      <c r="K67" s="14">
        <f t="shared" si="22"/>
        <v>18.3</v>
      </c>
      <c r="L67" s="15">
        <f t="shared" si="21"/>
        <v>52.03</v>
      </c>
      <c r="M67" s="19">
        <f t="shared" si="18"/>
        <v>0.84325000000000006</v>
      </c>
      <c r="O67" s="13"/>
      <c r="P67" s="13"/>
      <c r="R67" s="13"/>
      <c r="S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</row>
    <row r="68" spans="1:257" x14ac:dyDescent="0.3">
      <c r="A68" t="s">
        <v>160</v>
      </c>
      <c r="B68" s="14">
        <v>18.329999999999998</v>
      </c>
      <c r="C68">
        <v>17.64</v>
      </c>
      <c r="D68" s="13">
        <f t="shared" ref="D68:D74" si="23">(C68-B68)/10</f>
        <v>-6.899999999999977E-2</v>
      </c>
      <c r="E68" s="14">
        <v>37.43</v>
      </c>
      <c r="F68">
        <v>68.7</v>
      </c>
      <c r="G68" s="13">
        <f t="shared" ref="G68:G74" si="24">(F68-E68)/20</f>
        <v>1.5635000000000001</v>
      </c>
      <c r="H68" s="14">
        <v>24.18</v>
      </c>
      <c r="I68">
        <f t="shared" si="20"/>
        <v>52.03</v>
      </c>
      <c r="J68" s="19">
        <f t="shared" ref="J68:J74" si="25">(I68-H68)/40</f>
        <v>0.69625000000000004</v>
      </c>
      <c r="K68" s="14">
        <f t="shared" si="22"/>
        <v>12.2</v>
      </c>
      <c r="L68" s="15">
        <f t="shared" si="21"/>
        <v>22.29</v>
      </c>
      <c r="M68" s="19">
        <f t="shared" si="18"/>
        <v>0.25224999999999997</v>
      </c>
      <c r="O68" s="13"/>
      <c r="P68" s="13"/>
      <c r="R68" s="13"/>
      <c r="S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</row>
    <row r="69" spans="1:257" x14ac:dyDescent="0.3">
      <c r="A69" t="s">
        <v>161</v>
      </c>
      <c r="B69" s="14">
        <v>21.07</v>
      </c>
      <c r="C69">
        <v>47.58</v>
      </c>
      <c r="D69" s="13">
        <f t="shared" si="23"/>
        <v>2.6509999999999998</v>
      </c>
      <c r="E69" s="14">
        <v>75.61</v>
      </c>
      <c r="F69">
        <v>22.23</v>
      </c>
      <c r="G69" s="13">
        <f t="shared" si="24"/>
        <v>-2.6689999999999996</v>
      </c>
      <c r="H69" s="14">
        <v>6.54</v>
      </c>
      <c r="I69">
        <f t="shared" si="20"/>
        <v>22.29</v>
      </c>
      <c r="J69" s="19">
        <f t="shared" si="25"/>
        <v>0.39374999999999999</v>
      </c>
      <c r="K69" s="14">
        <f t="shared" si="22"/>
        <v>24.18</v>
      </c>
      <c r="L69" s="15">
        <f t="shared" si="21"/>
        <v>58.84</v>
      </c>
      <c r="M69" s="19">
        <f t="shared" si="18"/>
        <v>0.86650000000000005</v>
      </c>
      <c r="O69" s="13"/>
      <c r="P69" s="13"/>
      <c r="R69" s="13"/>
      <c r="S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</row>
    <row r="70" spans="1:257" x14ac:dyDescent="0.3">
      <c r="A70" t="s">
        <v>162</v>
      </c>
      <c r="B70" s="14">
        <v>8.2100000000000009</v>
      </c>
      <c r="C70">
        <v>32.08</v>
      </c>
      <c r="D70" s="13">
        <f t="shared" si="23"/>
        <v>2.3869999999999996</v>
      </c>
      <c r="E70" s="14">
        <v>32.11</v>
      </c>
      <c r="F70">
        <v>13.95</v>
      </c>
      <c r="G70" s="13">
        <f t="shared" si="24"/>
        <v>-0.90800000000000003</v>
      </c>
      <c r="H70" s="14">
        <v>52.03</v>
      </c>
      <c r="I70">
        <f t="shared" si="20"/>
        <v>58.84</v>
      </c>
      <c r="J70" s="19">
        <f t="shared" si="25"/>
        <v>0.17025000000000007</v>
      </c>
      <c r="K70" s="14">
        <f t="shared" si="22"/>
        <v>6.54</v>
      </c>
      <c r="L70" s="15">
        <f t="shared" si="21"/>
        <v>6.55</v>
      </c>
      <c r="M70" s="19">
        <f t="shared" si="18"/>
        <v>2.4999999999999469E-4</v>
      </c>
      <c r="O70" s="13"/>
      <c r="P70" s="13"/>
      <c r="R70" s="13"/>
      <c r="S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</row>
    <row r="71" spans="1:257" x14ac:dyDescent="0.3">
      <c r="A71" t="s">
        <v>163</v>
      </c>
      <c r="B71" s="14">
        <v>7.92</v>
      </c>
      <c r="C71">
        <v>5.3</v>
      </c>
      <c r="D71" s="13">
        <f t="shared" si="23"/>
        <v>-0.26200000000000001</v>
      </c>
      <c r="E71" s="14">
        <v>2.64</v>
      </c>
      <c r="F71">
        <v>33.43</v>
      </c>
      <c r="G71" s="13">
        <f t="shared" si="24"/>
        <v>1.5394999999999999</v>
      </c>
      <c r="H71" s="14">
        <v>22.29</v>
      </c>
      <c r="I71">
        <f>H73</f>
        <v>6.55</v>
      </c>
      <c r="J71" s="19">
        <f t="shared" si="25"/>
        <v>-0.39349999999999996</v>
      </c>
      <c r="K71" s="14">
        <f t="shared" si="22"/>
        <v>52.03</v>
      </c>
      <c r="L71" s="15">
        <f t="shared" si="21"/>
        <v>17.829999999999998</v>
      </c>
      <c r="M71" s="19">
        <f t="shared" si="18"/>
        <v>-0.85500000000000009</v>
      </c>
      <c r="O71" s="13"/>
      <c r="P71" s="13"/>
      <c r="R71" s="13"/>
      <c r="S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</row>
    <row r="72" spans="1:257" x14ac:dyDescent="0.3">
      <c r="A72" t="s">
        <v>164</v>
      </c>
      <c r="B72" s="14">
        <v>20.12</v>
      </c>
      <c r="C72">
        <v>8.83</v>
      </c>
      <c r="D72" s="13">
        <f t="shared" si="23"/>
        <v>-1.129</v>
      </c>
      <c r="E72" s="14">
        <v>33.43</v>
      </c>
      <c r="F72">
        <v>7.03</v>
      </c>
      <c r="G72" s="13">
        <f t="shared" si="24"/>
        <v>-1.3199999999999998</v>
      </c>
      <c r="H72" s="14">
        <v>58.84</v>
      </c>
      <c r="I72">
        <v>17.829999999999998</v>
      </c>
      <c r="J72" s="19">
        <f t="shared" si="25"/>
        <v>-1.0252500000000002</v>
      </c>
      <c r="K72" s="14">
        <f t="shared" si="22"/>
        <v>22.29</v>
      </c>
      <c r="L72" s="15">
        <f t="shared" si="21"/>
        <v>13.84</v>
      </c>
      <c r="M72" s="19">
        <f t="shared" si="18"/>
        <v>-0.21124999999999999</v>
      </c>
      <c r="O72" s="13"/>
      <c r="P72" s="13"/>
      <c r="R72" s="13"/>
      <c r="S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</row>
    <row r="73" spans="1:257" x14ac:dyDescent="0.3">
      <c r="A73" t="s">
        <v>165</v>
      </c>
      <c r="B73" s="14">
        <v>40.9</v>
      </c>
      <c r="C73">
        <v>29.11</v>
      </c>
      <c r="D73" s="13">
        <f t="shared" si="23"/>
        <v>-1.1789999999999998</v>
      </c>
      <c r="E73" s="14">
        <v>12.83</v>
      </c>
      <c r="F73">
        <v>34.979999999999997</v>
      </c>
      <c r="G73" s="13">
        <f t="shared" si="24"/>
        <v>1.1074999999999999</v>
      </c>
      <c r="H73" s="14">
        <v>6.55</v>
      </c>
      <c r="I73">
        <v>13.84</v>
      </c>
      <c r="J73" s="19">
        <f t="shared" si="25"/>
        <v>0.18225</v>
      </c>
      <c r="K73" s="14">
        <f t="shared" si="22"/>
        <v>58.84</v>
      </c>
      <c r="L73" s="15">
        <f>I74</f>
        <v>21.82</v>
      </c>
      <c r="M73" s="19">
        <f t="shared" si="18"/>
        <v>-0.9255000000000001</v>
      </c>
      <c r="O73" s="13"/>
      <c r="P73" s="13"/>
      <c r="R73" s="13"/>
      <c r="S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</row>
    <row r="74" spans="1:257" x14ac:dyDescent="0.3">
      <c r="A74" s="5" t="s">
        <v>166</v>
      </c>
      <c r="B74" s="39">
        <v>33.369999999999997</v>
      </c>
      <c r="C74" s="24">
        <v>13.52</v>
      </c>
      <c r="D74" s="5">
        <f t="shared" si="23"/>
        <v>-1.9849999999999999</v>
      </c>
      <c r="E74" s="39">
        <v>34.979999999999997</v>
      </c>
      <c r="F74" s="24">
        <v>21.4</v>
      </c>
      <c r="G74" s="5">
        <f t="shared" si="24"/>
        <v>-0.67899999999999994</v>
      </c>
      <c r="H74" s="4">
        <v>17.91</v>
      </c>
      <c r="I74" s="5">
        <v>21.82</v>
      </c>
      <c r="J74" s="6">
        <f t="shared" si="25"/>
        <v>9.7750000000000004E-2</v>
      </c>
      <c r="K74" s="4">
        <f t="shared" si="22"/>
        <v>6.55</v>
      </c>
      <c r="L74" s="5">
        <v>21.77</v>
      </c>
      <c r="M74" s="6">
        <f t="shared" si="18"/>
        <v>0.38049999999999995</v>
      </c>
      <c r="O74" s="13"/>
      <c r="P74" s="13"/>
      <c r="R74" s="13"/>
      <c r="S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</row>
    <row r="75" spans="1:257" x14ac:dyDescent="0.3">
      <c r="A75" s="13"/>
      <c r="B75" s="13"/>
      <c r="E75" s="13"/>
      <c r="H75" s="13"/>
      <c r="J75" s="13"/>
      <c r="K75" s="13"/>
      <c r="M75" s="13"/>
      <c r="O75" s="13"/>
      <c r="P75" s="13"/>
      <c r="R75" s="13"/>
      <c r="S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</row>
    <row r="76" spans="1:257" x14ac:dyDescent="0.3">
      <c r="A76" s="13"/>
      <c r="B76" s="13"/>
      <c r="E76" s="13"/>
      <c r="H76" s="13"/>
      <c r="J76" s="13"/>
      <c r="K76" s="13"/>
      <c r="M76" s="13"/>
      <c r="O76" s="13"/>
      <c r="P76" s="13"/>
      <c r="R76" s="13"/>
      <c r="S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</row>
    <row r="77" spans="1:257" x14ac:dyDescent="0.3">
      <c r="A77" s="13"/>
      <c r="B77" s="13"/>
      <c r="E77" s="13"/>
      <c r="H77" s="13"/>
      <c r="J77" s="13"/>
      <c r="K77" s="13"/>
      <c r="M77" s="13"/>
      <c r="O77" s="13"/>
      <c r="P77" s="13"/>
      <c r="R77" s="13"/>
      <c r="S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</row>
    <row r="78" spans="1:257" x14ac:dyDescent="0.3">
      <c r="A78" s="13"/>
      <c r="B78" s="13"/>
      <c r="E78" s="13"/>
      <c r="H78" s="13"/>
      <c r="J78" s="13"/>
      <c r="K78" s="13"/>
      <c r="M78" s="13"/>
      <c r="O78" s="13"/>
      <c r="P78" s="13"/>
      <c r="R78" s="13"/>
      <c r="S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</row>
    <row r="79" spans="1:257" x14ac:dyDescent="0.3">
      <c r="A79" s="13"/>
      <c r="B79" s="13"/>
      <c r="E79" s="13"/>
      <c r="H79" s="13"/>
      <c r="J79" s="13"/>
      <c r="K79" s="13"/>
      <c r="M79" s="13"/>
      <c r="O79" s="13"/>
      <c r="P79" s="13"/>
      <c r="R79" s="13"/>
      <c r="S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</row>
    <row r="80" spans="1:257" x14ac:dyDescent="0.3">
      <c r="A80" s="13"/>
      <c r="B80" s="13"/>
      <c r="E80" s="13"/>
      <c r="H80" s="13"/>
      <c r="J80" s="13"/>
      <c r="K80" s="13"/>
      <c r="M80" s="13"/>
      <c r="O80" s="13"/>
      <c r="P80" s="13"/>
      <c r="R80" s="13"/>
      <c r="S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</row>
    <row r="81" spans="1:257" x14ac:dyDescent="0.3">
      <c r="A81" s="13"/>
      <c r="B81" s="13"/>
      <c r="E81" s="13"/>
      <c r="H81" s="13"/>
      <c r="J81" s="13"/>
      <c r="K81" s="13"/>
      <c r="M81" s="13"/>
      <c r="O81" s="13"/>
      <c r="P81" s="13"/>
      <c r="R81" s="13"/>
      <c r="S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</row>
    <row r="82" spans="1:257" x14ac:dyDescent="0.3">
      <c r="A82" s="13"/>
      <c r="B82" s="13"/>
      <c r="E82" s="13"/>
      <c r="H82" s="13"/>
      <c r="J82" s="13"/>
      <c r="K82" s="13"/>
      <c r="M82" s="13"/>
      <c r="O82" s="13"/>
      <c r="P82" s="13"/>
      <c r="R82" s="13"/>
      <c r="S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</row>
    <row r="83" spans="1:257" x14ac:dyDescent="0.3">
      <c r="A83" s="13"/>
      <c r="B83" s="13"/>
      <c r="E83" s="13"/>
      <c r="H83" s="13"/>
      <c r="J83" s="13"/>
      <c r="K83" s="13"/>
      <c r="M83" s="13"/>
      <c r="O83" s="13"/>
      <c r="P83" s="13"/>
      <c r="R83" s="13"/>
      <c r="S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</row>
    <row r="84" spans="1:257" x14ac:dyDescent="0.3">
      <c r="A84" s="13"/>
      <c r="B84" s="13"/>
      <c r="E84" s="13"/>
      <c r="H84" s="13"/>
      <c r="J84" s="13"/>
      <c r="K84" s="13"/>
      <c r="M84" s="13"/>
      <c r="O84" s="13"/>
      <c r="P84" s="13"/>
      <c r="R84" s="13"/>
      <c r="S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</row>
    <row r="85" spans="1:257" x14ac:dyDescent="0.3">
      <c r="A85" s="13"/>
      <c r="B85" s="13"/>
      <c r="E85" s="13"/>
      <c r="H85" s="13"/>
      <c r="J85" s="13"/>
      <c r="K85" s="13"/>
      <c r="M85" s="13"/>
      <c r="O85" s="13"/>
      <c r="P85" s="13"/>
      <c r="R85" s="13"/>
      <c r="S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</row>
    <row r="86" spans="1:257" x14ac:dyDescent="0.3">
      <c r="A86" s="13"/>
      <c r="B86" s="13"/>
      <c r="E86" s="13"/>
      <c r="H86" s="13"/>
      <c r="J86" s="13"/>
      <c r="K86" s="13"/>
      <c r="M86" s="13"/>
      <c r="O86" s="13"/>
      <c r="P86" s="13"/>
      <c r="R86" s="13"/>
      <c r="S86" s="13"/>
      <c r="U86" s="13"/>
      <c r="V86" s="13"/>
      <c r="W86" s="13"/>
      <c r="X86" s="13"/>
      <c r="Y86" s="13"/>
      <c r="Z86" s="13"/>
      <c r="AA86" s="13"/>
      <c r="AB86" s="13"/>
    </row>
    <row r="87" spans="1:257" x14ac:dyDescent="0.3">
      <c r="A87" s="13"/>
      <c r="B87" s="13"/>
      <c r="E87" s="13"/>
      <c r="H87" s="13"/>
      <c r="J87" s="13"/>
      <c r="K87" s="13"/>
      <c r="M87" s="13"/>
      <c r="O87" s="13"/>
      <c r="P87" s="13"/>
      <c r="R87" s="13"/>
      <c r="S87" s="13"/>
      <c r="U87" s="13"/>
      <c r="V87" s="13"/>
      <c r="W87" s="13"/>
      <c r="X87" s="13"/>
      <c r="Y87" s="13"/>
      <c r="Z87" s="13"/>
      <c r="AA87" s="13"/>
      <c r="AB87" s="13"/>
    </row>
    <row r="88" spans="1:257" x14ac:dyDescent="0.3">
      <c r="A88" s="13"/>
      <c r="B88" s="13"/>
      <c r="E88" s="13"/>
      <c r="H88" s="13"/>
      <c r="J88" s="13"/>
      <c r="K88" s="13"/>
      <c r="M88" s="13"/>
      <c r="O88" s="13"/>
      <c r="P88" s="13"/>
      <c r="R88" s="13"/>
      <c r="S88" s="13"/>
      <c r="U88" s="13"/>
      <c r="V88" s="13"/>
      <c r="W88" s="13"/>
      <c r="X88" s="13"/>
      <c r="Y88" s="13"/>
      <c r="Z88" s="13"/>
      <c r="AA88" s="13"/>
      <c r="AB88" s="13"/>
    </row>
    <row r="89" spans="1:257" x14ac:dyDescent="0.3">
      <c r="A89" s="13"/>
      <c r="B89" s="13"/>
      <c r="E89" s="13"/>
      <c r="H89" s="13"/>
      <c r="J89" s="13"/>
      <c r="K89" s="13"/>
      <c r="M89" s="13"/>
      <c r="O89" s="13"/>
      <c r="P89" s="13"/>
      <c r="R89" s="13"/>
      <c r="S89" s="13"/>
      <c r="U89" s="13"/>
      <c r="V89" s="13"/>
      <c r="W89" s="13"/>
      <c r="X89" s="13"/>
      <c r="Y89" s="13"/>
      <c r="Z89" s="13"/>
      <c r="AA89" s="13"/>
      <c r="AB89" s="13"/>
    </row>
    <row r="90" spans="1:257" x14ac:dyDescent="0.3">
      <c r="A90" s="13"/>
      <c r="B90" s="13"/>
      <c r="E90" s="13"/>
      <c r="H90" s="13"/>
      <c r="J90" s="13"/>
      <c r="K90" s="13"/>
      <c r="M90" s="13"/>
      <c r="O90" s="13"/>
      <c r="P90" s="13"/>
      <c r="R90" s="13"/>
      <c r="S90" s="13"/>
      <c r="U90" s="13"/>
      <c r="V90" s="13"/>
      <c r="W90" s="13"/>
      <c r="X90" s="13"/>
      <c r="Y90" s="13"/>
      <c r="Z90" s="13"/>
      <c r="AA90" s="13"/>
      <c r="AB90" s="13"/>
    </row>
    <row r="91" spans="1:257" x14ac:dyDescent="0.3">
      <c r="A91" s="13"/>
      <c r="B91" s="13"/>
      <c r="E91" s="13"/>
      <c r="H91" s="13"/>
      <c r="J91" s="13"/>
      <c r="K91" s="13"/>
      <c r="M91" s="13"/>
      <c r="O91" s="13"/>
      <c r="P91" s="13"/>
      <c r="R91" s="13"/>
      <c r="S91" s="13"/>
      <c r="U91" s="13"/>
      <c r="V91" s="13"/>
      <c r="W91" s="13"/>
      <c r="X91" s="13"/>
      <c r="Y91" s="13"/>
      <c r="Z91" s="13"/>
      <c r="AA91" s="13"/>
      <c r="AB91" s="13"/>
    </row>
    <row r="92" spans="1:257" x14ac:dyDescent="0.3">
      <c r="A92" s="13"/>
      <c r="B92" s="13"/>
      <c r="E92" s="13"/>
      <c r="H92" s="13"/>
      <c r="J92" s="13"/>
      <c r="K92" s="13"/>
      <c r="M92" s="13"/>
      <c r="O92" s="13"/>
      <c r="P92" s="13"/>
      <c r="R92" s="13"/>
      <c r="S92" s="13"/>
      <c r="U92" s="13"/>
      <c r="V92" s="13"/>
      <c r="W92" s="13"/>
      <c r="X92" s="13"/>
      <c r="Y92" s="13"/>
      <c r="Z92" s="13"/>
      <c r="AA92" s="13"/>
      <c r="AB92" s="13"/>
    </row>
    <row r="93" spans="1:257" x14ac:dyDescent="0.3">
      <c r="A93" s="13"/>
      <c r="B93" s="13"/>
      <c r="E93" s="13"/>
      <c r="H93" s="13"/>
      <c r="J93" s="13"/>
      <c r="K93" s="13"/>
      <c r="M93" s="13"/>
      <c r="O93" s="13"/>
      <c r="P93" s="13"/>
      <c r="R93" s="13"/>
      <c r="S93" s="13"/>
      <c r="U93" s="13"/>
      <c r="V93" s="13"/>
      <c r="W93" s="13"/>
      <c r="X93" s="13"/>
      <c r="Y93" s="13"/>
      <c r="Z93" s="13"/>
      <c r="AA93" s="13"/>
      <c r="AB93" s="13"/>
    </row>
    <row r="94" spans="1:257" x14ac:dyDescent="0.3">
      <c r="A94" s="13"/>
      <c r="B94" s="13"/>
      <c r="E94" s="13"/>
      <c r="H94" s="13"/>
      <c r="J94" s="13"/>
      <c r="K94" s="13"/>
      <c r="M94" s="13"/>
      <c r="O94" s="13"/>
      <c r="P94" s="13"/>
      <c r="R94" s="13"/>
      <c r="S94" s="13"/>
      <c r="U94" s="13"/>
      <c r="V94" s="13"/>
      <c r="W94" s="13"/>
      <c r="X94" s="13"/>
      <c r="Y94" s="13"/>
      <c r="Z94" s="13"/>
      <c r="AA94" s="13"/>
      <c r="AB94" s="13"/>
    </row>
    <row r="95" spans="1:257" x14ac:dyDescent="0.3">
      <c r="A95" s="13"/>
      <c r="B95" s="13"/>
      <c r="E95" s="13"/>
      <c r="H95" s="13"/>
      <c r="J95" s="13"/>
      <c r="K95" s="13"/>
      <c r="M95" s="13"/>
      <c r="O95" s="13"/>
      <c r="P95" s="13"/>
      <c r="R95" s="13"/>
      <c r="S95" s="13"/>
      <c r="U95" s="13"/>
      <c r="V95" s="13"/>
      <c r="W95" s="13"/>
      <c r="X95" s="13"/>
      <c r="Y95" s="13"/>
      <c r="Z95" s="13"/>
      <c r="AA95" s="13"/>
      <c r="AB95" s="13"/>
    </row>
    <row r="96" spans="1:257" x14ac:dyDescent="0.3">
      <c r="A96" s="13"/>
      <c r="B96" s="13"/>
      <c r="E96" s="13"/>
      <c r="H96" s="13"/>
      <c r="J96" s="13"/>
      <c r="K96" s="13"/>
      <c r="M96" s="13"/>
      <c r="O96" s="13"/>
      <c r="P96" s="13"/>
      <c r="R96" s="13"/>
      <c r="S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3">
      <c r="A97" s="13"/>
      <c r="B97" s="13"/>
      <c r="E97" s="13"/>
      <c r="H97" s="13"/>
      <c r="J97" s="13"/>
      <c r="K97" s="13"/>
      <c r="M97" s="13"/>
      <c r="O97" s="13"/>
      <c r="P97" s="13"/>
      <c r="R97" s="13"/>
      <c r="S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3">
      <c r="A98" s="13"/>
      <c r="B98" s="13"/>
      <c r="E98" s="13"/>
      <c r="H98" s="13"/>
      <c r="J98" s="13"/>
      <c r="K98" s="13"/>
      <c r="M98" s="13"/>
      <c r="O98" s="13"/>
      <c r="P98" s="13"/>
      <c r="R98" s="13"/>
      <c r="S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3">
      <c r="A99" s="13"/>
      <c r="B99" s="13"/>
      <c r="E99" s="13"/>
      <c r="H99" s="13"/>
      <c r="J99" s="13"/>
      <c r="K99" s="13"/>
      <c r="M99" s="13"/>
      <c r="O99" s="13"/>
      <c r="P99" s="13"/>
      <c r="R99" s="13"/>
      <c r="S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3">
      <c r="A100" s="13"/>
      <c r="B100" s="13"/>
      <c r="E100" s="13"/>
      <c r="H100" s="13"/>
      <c r="J100" s="13"/>
      <c r="K100" s="13"/>
      <c r="M100" s="13"/>
      <c r="O100" s="13"/>
      <c r="P100" s="13"/>
      <c r="R100" s="13"/>
      <c r="S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3">
      <c r="A101" s="13"/>
      <c r="B101" s="13"/>
      <c r="E101" s="13"/>
      <c r="H101" s="13"/>
      <c r="J101" s="13"/>
      <c r="K101" s="13"/>
      <c r="M101" s="13"/>
      <c r="O101" s="13"/>
      <c r="P101" s="13"/>
      <c r="R101" s="13"/>
      <c r="S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3">
      <c r="A102" s="13"/>
      <c r="B102" s="13"/>
      <c r="E102" s="13"/>
      <c r="H102" s="13"/>
      <c r="J102" s="13"/>
      <c r="K102" s="13"/>
      <c r="M102" s="13"/>
      <c r="O102" s="13"/>
      <c r="P102" s="13"/>
      <c r="R102" s="13"/>
      <c r="S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3">
      <c r="A103" s="13"/>
      <c r="B103" s="13"/>
      <c r="E103" s="13"/>
      <c r="H103" s="13"/>
      <c r="J103" s="13"/>
      <c r="K103" s="13"/>
      <c r="M103" s="13"/>
      <c r="O103" s="13"/>
      <c r="P103" s="13"/>
      <c r="R103" s="13"/>
      <c r="S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3">
      <c r="A104" s="13"/>
      <c r="B104" s="13"/>
      <c r="E104" s="13"/>
      <c r="H104" s="13"/>
      <c r="J104" s="13"/>
      <c r="K104" s="13"/>
      <c r="M104" s="13"/>
      <c r="O104" s="13"/>
      <c r="P104" s="13"/>
      <c r="R104" s="13"/>
      <c r="S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3">
      <c r="A105" s="13"/>
      <c r="B105" s="13"/>
      <c r="E105" s="13"/>
      <c r="H105" s="13"/>
      <c r="J105" s="13"/>
      <c r="K105" s="13"/>
      <c r="M105" s="13"/>
      <c r="O105" s="13"/>
      <c r="P105" s="13"/>
      <c r="R105" s="13"/>
      <c r="S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3">
      <c r="A106" s="13"/>
      <c r="B106" s="13"/>
      <c r="E106" s="13"/>
      <c r="H106" s="13"/>
      <c r="J106" s="13"/>
      <c r="K106" s="13"/>
      <c r="M106" s="13"/>
      <c r="O106" s="13"/>
      <c r="P106" s="13"/>
      <c r="R106" s="13"/>
      <c r="S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3">
      <c r="A107" s="13"/>
      <c r="B107" s="13"/>
      <c r="E107" s="13"/>
      <c r="H107" s="13"/>
      <c r="J107" s="13"/>
      <c r="K107" s="13"/>
      <c r="M107" s="13"/>
      <c r="O107" s="13"/>
      <c r="P107" s="13"/>
      <c r="R107" s="13"/>
      <c r="S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3">
      <c r="A108" s="13"/>
      <c r="B108" s="13"/>
      <c r="E108" s="13"/>
      <c r="H108" s="13"/>
      <c r="J108" s="13"/>
      <c r="K108" s="13"/>
      <c r="M108" s="13"/>
      <c r="O108" s="13"/>
      <c r="P108" s="13"/>
      <c r="R108" s="13"/>
      <c r="S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3">
      <c r="A109" s="13"/>
      <c r="B109" s="13"/>
      <c r="E109" s="13"/>
      <c r="H109" s="13"/>
      <c r="J109" s="13"/>
      <c r="K109" s="13"/>
      <c r="M109" s="13"/>
      <c r="O109" s="13"/>
      <c r="P109" s="13"/>
      <c r="R109" s="13"/>
      <c r="S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3">
      <c r="A110" s="13"/>
      <c r="B110" s="13"/>
      <c r="E110" s="13"/>
      <c r="H110" s="13"/>
      <c r="J110" s="13"/>
      <c r="K110" s="13"/>
      <c r="M110" s="13"/>
      <c r="O110" s="13"/>
      <c r="P110" s="13"/>
      <c r="R110" s="13"/>
      <c r="S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3">
      <c r="A111" s="13"/>
      <c r="B111" s="13"/>
      <c r="E111" s="13"/>
      <c r="H111" s="13"/>
      <c r="J111" s="13"/>
      <c r="K111" s="13"/>
      <c r="M111" s="13"/>
      <c r="O111" s="13"/>
      <c r="P111" s="13"/>
      <c r="R111" s="13"/>
      <c r="S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3">
      <c r="A112" s="13"/>
      <c r="B112" s="13"/>
      <c r="E112" s="13"/>
      <c r="H112" s="13"/>
      <c r="J112" s="13"/>
      <c r="K112" s="13"/>
      <c r="M112" s="13"/>
      <c r="O112" s="13"/>
      <c r="P112" s="13"/>
      <c r="R112" s="13"/>
      <c r="S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3">
      <c r="A113" s="13"/>
      <c r="B113" s="13"/>
      <c r="E113" s="13"/>
      <c r="H113" s="13"/>
      <c r="J113" s="13"/>
      <c r="K113" s="13"/>
      <c r="M113" s="13"/>
      <c r="O113" s="13"/>
      <c r="P113" s="13"/>
      <c r="R113" s="13"/>
      <c r="S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3">
      <c r="A114" s="13"/>
      <c r="B114" s="13"/>
      <c r="E114" s="13"/>
      <c r="H114" s="13"/>
      <c r="J114" s="13"/>
      <c r="K114" s="13"/>
      <c r="M114" s="13"/>
      <c r="O114" s="13"/>
      <c r="P114" s="13"/>
      <c r="R114" s="13"/>
      <c r="S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3">
      <c r="A115" s="13"/>
      <c r="B115" s="13"/>
      <c r="E115" s="13"/>
      <c r="H115" s="13"/>
      <c r="J115" s="13"/>
      <c r="K115" s="13"/>
      <c r="M115" s="13"/>
      <c r="O115" s="13"/>
      <c r="P115" s="13"/>
      <c r="R115" s="13"/>
      <c r="S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3">
      <c r="A116" s="13"/>
      <c r="B116" s="13"/>
      <c r="E116" s="13"/>
      <c r="H116" s="13"/>
      <c r="J116" s="13"/>
      <c r="K116" s="13"/>
      <c r="M116" s="13"/>
      <c r="O116" s="13"/>
      <c r="P116" s="13"/>
      <c r="R116" s="13"/>
      <c r="S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3">
      <c r="A117" s="13"/>
      <c r="B117" s="13"/>
      <c r="E117" s="13"/>
      <c r="H117" s="13"/>
      <c r="J117" s="13"/>
      <c r="K117" s="13"/>
      <c r="M117" s="13"/>
      <c r="O117" s="13"/>
      <c r="P117" s="13"/>
      <c r="R117" s="13"/>
      <c r="S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3">
      <c r="A118" s="13"/>
      <c r="B118" s="13"/>
      <c r="E118" s="13"/>
      <c r="H118" s="13"/>
      <c r="J118" s="13"/>
      <c r="K118" s="13"/>
      <c r="M118" s="13"/>
      <c r="O118" s="13"/>
      <c r="P118" s="13"/>
      <c r="R118" s="13"/>
      <c r="S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3">
      <c r="A119" s="13"/>
      <c r="B119" s="13"/>
      <c r="E119" s="13"/>
      <c r="H119" s="13"/>
      <c r="J119" s="13"/>
      <c r="K119" s="13"/>
      <c r="M119" s="13"/>
      <c r="O119" s="13"/>
      <c r="P119" s="13"/>
      <c r="R119" s="13"/>
      <c r="S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3">
      <c r="A120" s="13"/>
      <c r="B120" s="13"/>
      <c r="E120" s="13"/>
      <c r="H120" s="13"/>
      <c r="J120" s="13"/>
      <c r="K120" s="13"/>
      <c r="M120" s="13"/>
      <c r="O120" s="13"/>
      <c r="P120" s="13"/>
      <c r="R120" s="13"/>
      <c r="S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3">
      <c r="A121" s="13"/>
      <c r="B121" s="13"/>
      <c r="E121" s="13"/>
      <c r="H121" s="13"/>
      <c r="J121" s="13"/>
      <c r="K121" s="13"/>
      <c r="M121" s="13"/>
      <c r="O121" s="13"/>
      <c r="P121" s="13"/>
      <c r="R121" s="13"/>
      <c r="S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3">
      <c r="A122" s="13"/>
      <c r="B122" s="13"/>
      <c r="E122" s="13"/>
      <c r="H122" s="13"/>
      <c r="J122" s="13"/>
      <c r="K122" s="13"/>
      <c r="M122" s="13"/>
      <c r="O122" s="13"/>
      <c r="P122" s="13"/>
      <c r="R122" s="13"/>
      <c r="S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3">
      <c r="A123" s="13"/>
      <c r="B123" s="13"/>
      <c r="E123" s="13"/>
      <c r="H123" s="13"/>
      <c r="J123" s="13"/>
      <c r="K123" s="13"/>
      <c r="M123" s="13"/>
      <c r="O123" s="13"/>
      <c r="P123" s="13"/>
      <c r="R123" s="13"/>
      <c r="S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3">
      <c r="A124" s="13"/>
      <c r="B124" s="13"/>
      <c r="E124" s="13"/>
      <c r="H124" s="13"/>
      <c r="J124" s="13"/>
      <c r="K124" s="13"/>
      <c r="M124" s="13"/>
      <c r="O124" s="13"/>
      <c r="P124" s="13"/>
      <c r="R124" s="13"/>
      <c r="S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3">
      <c r="A125" s="13"/>
      <c r="B125" s="13"/>
      <c r="E125" s="13"/>
      <c r="H125" s="13"/>
      <c r="J125" s="13"/>
      <c r="K125" s="13"/>
      <c r="M125" s="13"/>
      <c r="O125" s="13"/>
      <c r="P125" s="13"/>
      <c r="R125" s="13"/>
      <c r="S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3">
      <c r="A126" s="13"/>
      <c r="B126" s="13"/>
      <c r="E126" s="13"/>
      <c r="H126" s="13"/>
      <c r="J126" s="13"/>
      <c r="K126" s="13"/>
      <c r="M126" s="13"/>
      <c r="O126" s="13"/>
      <c r="P126" s="13"/>
      <c r="R126" s="13"/>
      <c r="S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3">
      <c r="A127" s="13"/>
      <c r="B127" s="13"/>
      <c r="E127" s="13"/>
      <c r="H127" s="13"/>
      <c r="J127" s="13"/>
      <c r="K127" s="13"/>
      <c r="M127" s="13"/>
      <c r="O127" s="13"/>
      <c r="P127" s="13"/>
      <c r="R127" s="13"/>
      <c r="S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3">
      <c r="A128" s="13"/>
      <c r="B128" s="13"/>
      <c r="E128" s="13"/>
      <c r="H128" s="13"/>
      <c r="J128" s="13"/>
      <c r="K128" s="13"/>
      <c r="M128" s="13"/>
      <c r="O128" s="13"/>
      <c r="P128" s="13"/>
      <c r="R128" s="13"/>
      <c r="S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3">
      <c r="A129" s="13"/>
      <c r="B129" s="13"/>
      <c r="E129" s="13"/>
      <c r="H129" s="13"/>
      <c r="J129" s="13"/>
      <c r="K129" s="13"/>
      <c r="M129" s="13"/>
      <c r="O129" s="13"/>
      <c r="P129" s="13"/>
      <c r="R129" s="13"/>
      <c r="S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3">
      <c r="A130" s="13"/>
      <c r="B130" s="13"/>
      <c r="E130" s="13"/>
      <c r="H130" s="13"/>
      <c r="J130" s="13"/>
      <c r="K130" s="13"/>
      <c r="M130" s="13"/>
      <c r="O130" s="13"/>
      <c r="P130" s="13"/>
      <c r="R130" s="13"/>
      <c r="S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3">
      <c r="A131" s="13"/>
      <c r="B131" s="13"/>
      <c r="E131" s="13"/>
      <c r="H131" s="13"/>
      <c r="J131" s="13"/>
      <c r="K131" s="13"/>
      <c r="M131" s="13"/>
      <c r="O131" s="13"/>
      <c r="P131" s="13"/>
      <c r="R131" s="13"/>
      <c r="S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3">
      <c r="A132" s="13"/>
      <c r="B132" s="13"/>
      <c r="E132" s="13"/>
      <c r="H132" s="13"/>
      <c r="J132" s="13"/>
      <c r="K132" s="13"/>
      <c r="M132" s="13"/>
      <c r="O132" s="13"/>
      <c r="P132" s="13"/>
      <c r="R132" s="13"/>
      <c r="S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3">
      <c r="A133" s="13"/>
      <c r="B133" s="13"/>
      <c r="E133" s="13"/>
      <c r="H133" s="13"/>
      <c r="J133" s="13"/>
      <c r="K133" s="13"/>
      <c r="M133" s="13"/>
      <c r="O133" s="13"/>
      <c r="P133" s="13"/>
      <c r="R133" s="13"/>
      <c r="S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3">
      <c r="A134" s="13"/>
      <c r="B134" s="13"/>
      <c r="E134" s="13"/>
      <c r="H134" s="13"/>
      <c r="J134" s="13"/>
      <c r="K134" s="13"/>
      <c r="M134" s="13"/>
      <c r="O134" s="13"/>
      <c r="P134" s="13"/>
      <c r="R134" s="13"/>
      <c r="S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3">
      <c r="A135" s="13"/>
      <c r="B135" s="13"/>
      <c r="E135" s="13"/>
      <c r="H135" s="13"/>
      <c r="J135" s="13"/>
      <c r="K135" s="13"/>
      <c r="M135" s="13"/>
      <c r="O135" s="13"/>
      <c r="P135" s="13"/>
      <c r="R135" s="13"/>
      <c r="S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3">
      <c r="A136" s="13"/>
      <c r="B136" s="13"/>
      <c r="E136" s="13"/>
      <c r="H136" s="13"/>
      <c r="J136" s="13"/>
      <c r="K136" s="13"/>
      <c r="M136" s="13"/>
      <c r="O136" s="13"/>
      <c r="P136" s="13"/>
      <c r="R136" s="13"/>
      <c r="S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3">
      <c r="A137" s="13"/>
      <c r="B137" s="13"/>
      <c r="E137" s="13"/>
      <c r="H137" s="13"/>
      <c r="J137" s="13"/>
      <c r="K137" s="13"/>
      <c r="M137" s="13"/>
      <c r="O137" s="13"/>
      <c r="P137" s="13"/>
      <c r="R137" s="13"/>
      <c r="S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3">
      <c r="A138" s="13"/>
      <c r="B138" s="13"/>
      <c r="E138" s="13"/>
      <c r="H138" s="13"/>
      <c r="J138" s="13"/>
      <c r="K138" s="13"/>
      <c r="M138" s="13"/>
      <c r="O138" s="13"/>
      <c r="P138" s="13"/>
      <c r="R138" s="13"/>
      <c r="S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3">
      <c r="A139" s="13"/>
      <c r="B139" s="13"/>
      <c r="E139" s="13"/>
      <c r="H139" s="13"/>
      <c r="J139" s="13"/>
      <c r="K139" s="13"/>
      <c r="M139" s="13"/>
      <c r="O139" s="13"/>
      <c r="P139" s="13"/>
      <c r="R139" s="13"/>
      <c r="S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3">
      <c r="A140" s="13"/>
      <c r="B140" s="13"/>
      <c r="E140" s="13"/>
      <c r="H140" s="13"/>
      <c r="J140" s="13"/>
      <c r="K140" s="13"/>
      <c r="M140" s="13"/>
      <c r="O140" s="13"/>
      <c r="P140" s="13"/>
      <c r="R140" s="13"/>
      <c r="S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3">
      <c r="A141" s="13"/>
      <c r="B141" s="13"/>
      <c r="E141" s="13"/>
      <c r="H141" s="13"/>
      <c r="J141" s="13"/>
      <c r="K141" s="13"/>
      <c r="M141" s="13"/>
      <c r="O141" s="13"/>
      <c r="P141" s="13"/>
      <c r="R141" s="13"/>
      <c r="S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3">
      <c r="A142" s="13"/>
      <c r="B142" s="13"/>
      <c r="E142" s="13"/>
      <c r="H142" s="13"/>
      <c r="J142" s="13"/>
      <c r="K142" s="13"/>
      <c r="M142" s="13"/>
      <c r="O142" s="13"/>
      <c r="P142" s="13"/>
      <c r="R142" s="13"/>
      <c r="S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3">
      <c r="A143" s="13"/>
      <c r="B143" s="13"/>
      <c r="E143" s="13"/>
      <c r="H143" s="13"/>
      <c r="J143" s="13"/>
      <c r="K143" s="13"/>
      <c r="M143" s="13"/>
      <c r="O143" s="13"/>
      <c r="P143" s="13"/>
      <c r="R143" s="13"/>
      <c r="S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3">
      <c r="A144" s="13"/>
      <c r="B144" s="13"/>
      <c r="E144" s="13"/>
      <c r="H144" s="13"/>
      <c r="J144" s="13"/>
      <c r="K144" s="13"/>
      <c r="M144" s="13"/>
      <c r="O144" s="13"/>
      <c r="P144" s="13"/>
      <c r="R144" s="13"/>
      <c r="S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3">
      <c r="A145" s="13"/>
      <c r="B145" s="13"/>
      <c r="E145" s="13"/>
      <c r="H145" s="13"/>
      <c r="J145" s="13"/>
      <c r="K145" s="13"/>
      <c r="M145" s="13"/>
      <c r="O145" s="13"/>
      <c r="P145" s="13"/>
      <c r="R145" s="13"/>
      <c r="S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3">
      <c r="A146" s="13"/>
      <c r="B146" s="13"/>
      <c r="E146" s="13"/>
      <c r="H146" s="13"/>
      <c r="J146" s="13"/>
      <c r="K146" s="13"/>
      <c r="M146" s="13"/>
      <c r="O146" s="13"/>
      <c r="P146" s="13"/>
      <c r="R146" s="13"/>
      <c r="S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3">
      <c r="A147" s="13"/>
      <c r="B147" s="13"/>
      <c r="E147" s="13"/>
      <c r="H147" s="13"/>
      <c r="J147" s="13"/>
      <c r="K147" s="13"/>
      <c r="M147" s="13"/>
      <c r="O147" s="13"/>
      <c r="P147" s="13"/>
      <c r="R147" s="13"/>
      <c r="S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3">
      <c r="A148" s="13"/>
      <c r="B148" s="13"/>
      <c r="E148" s="13"/>
      <c r="H148" s="13"/>
      <c r="J148" s="13"/>
      <c r="K148" s="13"/>
      <c r="M148" s="13"/>
      <c r="O148" s="13"/>
      <c r="P148" s="13"/>
      <c r="R148" s="13"/>
      <c r="S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3">
      <c r="A149" s="13"/>
      <c r="B149" s="13"/>
      <c r="E149" s="13"/>
      <c r="H149" s="13"/>
      <c r="J149" s="13"/>
      <c r="K149" s="13"/>
      <c r="M149" s="13"/>
      <c r="O149" s="13"/>
      <c r="P149" s="13"/>
      <c r="R149" s="13"/>
      <c r="S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3">
      <c r="A150" s="13"/>
      <c r="B150" s="13"/>
      <c r="E150" s="13"/>
      <c r="H150" s="13"/>
      <c r="J150" s="13"/>
      <c r="K150" s="13"/>
      <c r="M150" s="13"/>
      <c r="O150" s="13"/>
      <c r="P150" s="13"/>
      <c r="R150" s="13"/>
      <c r="S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3">
      <c r="A151" s="13"/>
      <c r="B151" s="13"/>
      <c r="E151" s="13"/>
      <c r="H151" s="13"/>
      <c r="J151" s="13"/>
      <c r="K151" s="13"/>
      <c r="M151" s="13"/>
      <c r="O151" s="13"/>
      <c r="P151" s="13"/>
      <c r="R151" s="13"/>
      <c r="S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3">
      <c r="A152" s="13"/>
      <c r="B152" s="13"/>
      <c r="E152" s="13"/>
      <c r="H152" s="13"/>
      <c r="J152" s="13"/>
      <c r="K152" s="13"/>
      <c r="M152" s="13"/>
      <c r="O152" s="13"/>
      <c r="P152" s="13"/>
      <c r="R152" s="13"/>
      <c r="S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3">
      <c r="A153" s="13"/>
      <c r="B153" s="13"/>
      <c r="E153" s="13"/>
      <c r="H153" s="13"/>
      <c r="J153" s="13"/>
      <c r="K153" s="13"/>
      <c r="M153" s="13"/>
      <c r="O153" s="13"/>
      <c r="P153" s="13"/>
      <c r="R153" s="13"/>
      <c r="S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3">
      <c r="A154" s="13"/>
      <c r="B154" s="13"/>
      <c r="E154" s="13"/>
      <c r="H154" s="13"/>
      <c r="J154" s="13"/>
      <c r="K154" s="13"/>
      <c r="M154" s="13"/>
      <c r="O154" s="13"/>
      <c r="P154" s="13"/>
      <c r="R154" s="13"/>
      <c r="S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3">
      <c r="A155" s="13"/>
      <c r="B155" s="13"/>
      <c r="E155" s="13"/>
      <c r="H155" s="13"/>
      <c r="J155" s="13"/>
      <c r="K155" s="13"/>
      <c r="M155" s="13"/>
      <c r="O155" s="13"/>
      <c r="P155" s="13"/>
      <c r="R155" s="13"/>
      <c r="S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3">
      <c r="A156" s="13"/>
      <c r="B156" s="13"/>
      <c r="E156" s="13"/>
      <c r="H156" s="13"/>
      <c r="J156" s="13"/>
      <c r="K156" s="13"/>
      <c r="M156" s="13"/>
      <c r="O156" s="13"/>
      <c r="P156" s="13"/>
      <c r="R156" s="13"/>
      <c r="S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3">
      <c r="A157" s="13"/>
      <c r="B157" s="13"/>
      <c r="E157" s="13"/>
      <c r="H157" s="13"/>
      <c r="J157" s="13"/>
      <c r="K157" s="13"/>
      <c r="M157" s="13"/>
      <c r="O157" s="13"/>
      <c r="P157" s="13"/>
      <c r="R157" s="13"/>
      <c r="S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3">
      <c r="A158" s="13"/>
      <c r="B158" s="13"/>
      <c r="E158" s="13"/>
      <c r="H158" s="13"/>
      <c r="J158" s="13"/>
      <c r="K158" s="13"/>
      <c r="M158" s="13"/>
      <c r="O158" s="13"/>
      <c r="P158" s="13"/>
      <c r="R158" s="13"/>
      <c r="S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3">
      <c r="A159" s="13"/>
      <c r="B159" s="13"/>
      <c r="E159" s="13"/>
      <c r="H159" s="13"/>
      <c r="J159" s="13"/>
      <c r="K159" s="13"/>
      <c r="M159" s="13"/>
      <c r="O159" s="13"/>
      <c r="P159" s="13"/>
      <c r="R159" s="13"/>
      <c r="S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3">
      <c r="A160" s="13"/>
      <c r="B160" s="13"/>
      <c r="E160" s="13"/>
      <c r="H160" s="13"/>
      <c r="J160" s="13"/>
      <c r="K160" s="13"/>
      <c r="M160" s="13"/>
      <c r="O160" s="13"/>
      <c r="P160" s="13"/>
      <c r="R160" s="13"/>
      <c r="S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3">
      <c r="A161" s="13"/>
      <c r="B161" s="13"/>
      <c r="E161" s="13"/>
      <c r="H161" s="13"/>
      <c r="J161" s="13"/>
      <c r="K161" s="13"/>
      <c r="M161" s="13"/>
      <c r="O161" s="13"/>
      <c r="P161" s="13"/>
      <c r="R161" s="13"/>
      <c r="S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3">
      <c r="A162" s="13"/>
      <c r="B162" s="13"/>
      <c r="E162" s="13"/>
      <c r="H162" s="13"/>
      <c r="J162" s="13"/>
      <c r="K162" s="13"/>
      <c r="M162" s="13"/>
      <c r="O162" s="13"/>
      <c r="P162" s="13"/>
      <c r="R162" s="13"/>
      <c r="S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3">
      <c r="A163" s="13"/>
      <c r="B163" s="13"/>
      <c r="E163" s="13"/>
      <c r="H163" s="13"/>
      <c r="J163" s="13"/>
      <c r="K163" s="13"/>
      <c r="M163" s="13"/>
      <c r="O163" s="13"/>
      <c r="P163" s="13"/>
      <c r="R163" s="13"/>
      <c r="S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3">
      <c r="A164" s="13"/>
      <c r="B164" s="13"/>
      <c r="E164" s="13"/>
      <c r="H164" s="13"/>
      <c r="J164" s="13"/>
      <c r="K164" s="13"/>
      <c r="M164" s="13"/>
      <c r="O164" s="13"/>
      <c r="P164" s="13"/>
      <c r="R164" s="13"/>
      <c r="S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3">
      <c r="A165" s="13"/>
      <c r="B165" s="13"/>
      <c r="E165" s="13"/>
      <c r="H165" s="13"/>
      <c r="J165" s="13"/>
      <c r="K165" s="13"/>
      <c r="M165" s="13"/>
      <c r="O165" s="13"/>
      <c r="P165" s="13"/>
      <c r="R165" s="13"/>
      <c r="S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3">
      <c r="A166" s="13"/>
      <c r="B166" s="13"/>
      <c r="E166" s="13"/>
      <c r="H166" s="13"/>
      <c r="J166" s="13"/>
      <c r="K166" s="13"/>
      <c r="M166" s="13"/>
      <c r="O166" s="13"/>
      <c r="P166" s="13"/>
      <c r="R166" s="13"/>
      <c r="S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3">
      <c r="A167" s="13"/>
      <c r="B167" s="13"/>
      <c r="E167" s="13"/>
      <c r="H167" s="13"/>
      <c r="J167" s="13"/>
      <c r="K167" s="13"/>
      <c r="M167" s="13"/>
      <c r="O167" s="13"/>
      <c r="P167" s="13"/>
      <c r="R167" s="13"/>
      <c r="S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3">
      <c r="A168" s="13"/>
      <c r="B168" s="13"/>
      <c r="E168" s="13"/>
      <c r="H168" s="13"/>
      <c r="J168" s="13"/>
      <c r="K168" s="13"/>
      <c r="M168" s="13"/>
      <c r="O168" s="13"/>
      <c r="P168" s="13"/>
      <c r="R168" s="13"/>
      <c r="S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3">
      <c r="A169" s="13"/>
      <c r="B169" s="13"/>
      <c r="E169" s="13"/>
      <c r="H169" s="13"/>
      <c r="J169" s="13"/>
      <c r="K169" s="13"/>
      <c r="M169" s="13"/>
      <c r="O169" s="13"/>
      <c r="P169" s="13"/>
      <c r="R169" s="13"/>
      <c r="S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3">
      <c r="A170" s="13"/>
      <c r="B170" s="13"/>
      <c r="E170" s="13"/>
      <c r="H170" s="13"/>
      <c r="J170" s="13"/>
      <c r="K170" s="13"/>
      <c r="M170" s="13"/>
      <c r="O170" s="13"/>
      <c r="P170" s="13"/>
      <c r="R170" s="13"/>
      <c r="S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3">
      <c r="A171" s="13"/>
      <c r="B171" s="13"/>
      <c r="E171" s="13"/>
      <c r="H171" s="13"/>
      <c r="J171" s="13"/>
      <c r="K171" s="13"/>
      <c r="M171" s="13"/>
      <c r="O171" s="13"/>
      <c r="P171" s="13"/>
      <c r="R171" s="13"/>
      <c r="S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3">
      <c r="A172" s="13"/>
      <c r="B172" s="13"/>
      <c r="E172" s="13"/>
      <c r="H172" s="13"/>
      <c r="J172" s="13"/>
      <c r="K172" s="13"/>
      <c r="M172" s="13"/>
      <c r="O172" s="13"/>
      <c r="P172" s="13"/>
      <c r="R172" s="13"/>
      <c r="S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3">
      <c r="A173" s="13"/>
      <c r="B173" s="13"/>
      <c r="E173" s="13"/>
      <c r="H173" s="13"/>
      <c r="J173" s="13"/>
      <c r="K173" s="13"/>
      <c r="M173" s="13"/>
      <c r="O173" s="13"/>
      <c r="P173" s="13"/>
      <c r="R173" s="13"/>
      <c r="S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3">
      <c r="A174" s="13"/>
      <c r="B174" s="13"/>
      <c r="E174" s="13"/>
      <c r="H174" s="13"/>
      <c r="J174" s="13"/>
      <c r="K174" s="13"/>
      <c r="M174" s="13"/>
      <c r="O174" s="13"/>
      <c r="P174" s="13"/>
      <c r="R174" s="13"/>
      <c r="S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3">
      <c r="A175" s="13"/>
      <c r="B175" s="13"/>
      <c r="E175" s="13"/>
      <c r="H175" s="13"/>
      <c r="J175" s="13"/>
      <c r="K175" s="13"/>
      <c r="M175" s="13"/>
      <c r="O175" s="13"/>
      <c r="P175" s="13"/>
      <c r="R175" s="13"/>
      <c r="S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3">
      <c r="A176" s="13"/>
      <c r="B176" s="13"/>
      <c r="E176" s="13"/>
      <c r="H176" s="13"/>
      <c r="J176" s="13"/>
      <c r="K176" s="13"/>
      <c r="M176" s="13"/>
      <c r="O176" s="13"/>
      <c r="P176" s="13"/>
      <c r="R176" s="13"/>
      <c r="S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3">
      <c r="A177" s="13"/>
      <c r="B177" s="13"/>
      <c r="E177" s="13"/>
      <c r="H177" s="13"/>
      <c r="J177" s="13"/>
      <c r="K177" s="13"/>
      <c r="M177" s="13"/>
      <c r="O177" s="13"/>
      <c r="P177" s="13"/>
      <c r="R177" s="13"/>
      <c r="S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3">
      <c r="A178" s="13"/>
      <c r="B178" s="13"/>
      <c r="E178" s="13"/>
      <c r="H178" s="13"/>
      <c r="J178" s="13"/>
      <c r="K178" s="13"/>
      <c r="M178" s="13"/>
      <c r="O178" s="13"/>
      <c r="P178" s="13"/>
      <c r="R178" s="13"/>
      <c r="S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3">
      <c r="A179" s="13"/>
      <c r="B179" s="13"/>
      <c r="E179" s="13"/>
      <c r="H179" s="13"/>
      <c r="J179" s="13"/>
      <c r="K179" s="13"/>
      <c r="M179" s="13"/>
      <c r="O179" s="13"/>
      <c r="P179" s="13"/>
      <c r="R179" s="13"/>
      <c r="S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3">
      <c r="A180" s="13"/>
      <c r="B180" s="13"/>
      <c r="E180" s="13"/>
      <c r="H180" s="13"/>
      <c r="J180" s="13"/>
      <c r="K180" s="13"/>
      <c r="M180" s="13"/>
      <c r="O180" s="13"/>
      <c r="P180" s="13"/>
      <c r="R180" s="13"/>
      <c r="S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3">
      <c r="A181" s="13"/>
      <c r="B181" s="13"/>
      <c r="E181" s="13"/>
      <c r="H181" s="13"/>
      <c r="J181" s="13"/>
      <c r="K181" s="13"/>
      <c r="M181" s="13"/>
      <c r="O181" s="13"/>
      <c r="P181" s="13"/>
      <c r="R181" s="13"/>
      <c r="S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3">
      <c r="A182" s="13"/>
      <c r="B182" s="13"/>
      <c r="E182" s="13"/>
      <c r="H182" s="13"/>
      <c r="J182" s="13"/>
      <c r="K182" s="13"/>
      <c r="M182" s="13"/>
      <c r="O182" s="13"/>
      <c r="P182" s="13"/>
      <c r="R182" s="13"/>
      <c r="S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3">
      <c r="A183" s="13"/>
      <c r="B183" s="13"/>
      <c r="E183" s="13"/>
      <c r="H183" s="13"/>
      <c r="J183" s="13"/>
      <c r="K183" s="13"/>
      <c r="M183" s="13"/>
      <c r="O183" s="13"/>
      <c r="P183" s="13"/>
      <c r="R183" s="13"/>
      <c r="S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3">
      <c r="A184" s="13"/>
      <c r="B184" s="13"/>
      <c r="E184" s="13"/>
      <c r="H184" s="13"/>
      <c r="J184" s="13"/>
      <c r="K184" s="13"/>
      <c r="M184" s="13"/>
      <c r="O184" s="13"/>
      <c r="P184" s="13"/>
      <c r="R184" s="13"/>
      <c r="S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3">
      <c r="A185" s="13"/>
      <c r="B185" s="13"/>
      <c r="E185" s="13"/>
      <c r="H185" s="13"/>
      <c r="J185" s="13"/>
      <c r="K185" s="13"/>
      <c r="M185" s="13"/>
      <c r="O185" s="13"/>
      <c r="P185" s="13"/>
      <c r="R185" s="13"/>
      <c r="S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3">
      <c r="A186" s="13"/>
      <c r="B186" s="13"/>
      <c r="E186" s="13"/>
      <c r="H186" s="13"/>
      <c r="J186" s="13"/>
      <c r="K186" s="13"/>
      <c r="M186" s="13"/>
      <c r="O186" s="13"/>
      <c r="P186" s="13"/>
      <c r="R186" s="13"/>
      <c r="S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3">
      <c r="A187" s="13"/>
      <c r="B187" s="13"/>
      <c r="E187" s="13"/>
      <c r="H187" s="13"/>
      <c r="J187" s="13"/>
      <c r="K187" s="13"/>
      <c r="M187" s="13"/>
      <c r="O187" s="13"/>
      <c r="P187" s="13"/>
      <c r="R187" s="13"/>
      <c r="S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3">
      <c r="A188" s="13"/>
      <c r="B188" s="13"/>
      <c r="E188" s="13"/>
      <c r="H188" s="13"/>
      <c r="J188" s="13"/>
      <c r="K188" s="13"/>
      <c r="M188" s="13"/>
      <c r="O188" s="13"/>
      <c r="P188" s="13"/>
      <c r="R188" s="13"/>
      <c r="S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3">
      <c r="A189" s="13"/>
      <c r="B189" s="13"/>
      <c r="E189" s="13"/>
      <c r="H189" s="13"/>
      <c r="J189" s="13"/>
      <c r="K189" s="13"/>
      <c r="M189" s="13"/>
      <c r="O189" s="13"/>
      <c r="P189" s="13"/>
      <c r="R189" s="13"/>
      <c r="S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3">
      <c r="A190" s="13"/>
      <c r="B190" s="13"/>
      <c r="E190" s="13"/>
      <c r="H190" s="13"/>
      <c r="J190" s="13"/>
      <c r="K190" s="13"/>
      <c r="M190" s="13"/>
      <c r="O190" s="13"/>
      <c r="P190" s="13"/>
      <c r="R190" s="13"/>
      <c r="S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3">
      <c r="A191" s="13"/>
      <c r="B191" s="13"/>
      <c r="E191" s="13"/>
      <c r="H191" s="13"/>
      <c r="J191" s="13"/>
      <c r="K191" s="13"/>
      <c r="M191" s="13"/>
      <c r="O191" s="13"/>
      <c r="P191" s="13"/>
      <c r="R191" s="13"/>
      <c r="S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3">
      <c r="A192" s="13"/>
      <c r="B192" s="13"/>
      <c r="E192" s="13"/>
      <c r="H192" s="13"/>
      <c r="J192" s="13"/>
      <c r="K192" s="13"/>
      <c r="M192" s="13"/>
      <c r="O192" s="13"/>
      <c r="P192" s="13"/>
      <c r="R192" s="13"/>
      <c r="S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3">
      <c r="A193" s="13"/>
      <c r="B193" s="13"/>
      <c r="E193" s="13"/>
      <c r="H193" s="13"/>
      <c r="J193" s="13"/>
      <c r="K193" s="13"/>
      <c r="M193" s="13"/>
      <c r="O193" s="13"/>
      <c r="P193" s="13"/>
      <c r="R193" s="13"/>
      <c r="S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3">
      <c r="A194" s="13"/>
      <c r="B194" s="13"/>
      <c r="E194" s="13"/>
      <c r="H194" s="13"/>
      <c r="J194" s="13"/>
      <c r="K194" s="13"/>
      <c r="M194" s="13"/>
      <c r="O194" s="13"/>
      <c r="P194" s="13"/>
      <c r="R194" s="13"/>
      <c r="S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3">
      <c r="A195" s="13"/>
      <c r="B195" s="13"/>
      <c r="E195" s="13"/>
      <c r="H195" s="13"/>
      <c r="J195" s="13"/>
      <c r="K195" s="13"/>
      <c r="M195" s="13"/>
      <c r="O195" s="13"/>
      <c r="P195" s="13"/>
      <c r="R195" s="13"/>
      <c r="S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3">
      <c r="A196" s="13"/>
      <c r="B196" s="13"/>
      <c r="E196" s="13"/>
      <c r="H196" s="13"/>
      <c r="J196" s="13"/>
      <c r="K196" s="13"/>
      <c r="M196" s="13"/>
      <c r="O196" s="13"/>
      <c r="P196" s="13"/>
      <c r="R196" s="13"/>
      <c r="S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3">
      <c r="A197" s="13"/>
      <c r="B197" s="13"/>
      <c r="E197" s="13"/>
      <c r="H197" s="13"/>
      <c r="J197" s="13"/>
      <c r="K197" s="13"/>
      <c r="M197" s="13"/>
      <c r="O197" s="13"/>
      <c r="P197" s="13"/>
      <c r="R197" s="13"/>
      <c r="S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3">
      <c r="A198" s="13"/>
      <c r="B198" s="13"/>
      <c r="E198" s="13"/>
      <c r="H198" s="13"/>
      <c r="J198" s="13"/>
      <c r="K198" s="13"/>
      <c r="M198" s="13"/>
      <c r="O198" s="13"/>
      <c r="P198" s="13"/>
      <c r="R198" s="13"/>
      <c r="S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3">
      <c r="A199" s="13"/>
      <c r="B199" s="13"/>
      <c r="E199" s="13"/>
      <c r="H199" s="13"/>
      <c r="J199" s="13"/>
      <c r="K199" s="13"/>
      <c r="M199" s="13"/>
      <c r="O199" s="13"/>
      <c r="P199" s="13"/>
      <c r="R199" s="13"/>
      <c r="S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3">
      <c r="A200" s="13"/>
      <c r="B200" s="13"/>
      <c r="E200" s="13"/>
      <c r="H200" s="13"/>
      <c r="J200" s="13"/>
      <c r="K200" s="13"/>
      <c r="M200" s="13"/>
      <c r="O200" s="13"/>
      <c r="P200" s="13"/>
      <c r="R200" s="13"/>
      <c r="S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3">
      <c r="A201" s="13"/>
      <c r="B201" s="13"/>
      <c r="E201" s="13"/>
      <c r="H201" s="13"/>
      <c r="J201" s="13"/>
      <c r="K201" s="13"/>
      <c r="M201" s="13"/>
      <c r="O201" s="13"/>
      <c r="P201" s="13"/>
      <c r="R201" s="13"/>
      <c r="S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3">
      <c r="A202" s="13"/>
      <c r="B202" s="13"/>
      <c r="E202" s="13"/>
      <c r="H202" s="13"/>
      <c r="J202" s="13"/>
      <c r="K202" s="13"/>
      <c r="M202" s="13"/>
      <c r="O202" s="13"/>
      <c r="P202" s="13"/>
      <c r="R202" s="13"/>
      <c r="S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3">
      <c r="A203" s="13"/>
      <c r="B203" s="13"/>
      <c r="E203" s="13"/>
      <c r="H203" s="13"/>
      <c r="J203" s="13"/>
      <c r="K203" s="13"/>
      <c r="M203" s="13"/>
      <c r="O203" s="13"/>
      <c r="P203" s="13"/>
      <c r="R203" s="13"/>
      <c r="S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3">
      <c r="A204" s="13"/>
      <c r="B204" s="13"/>
      <c r="E204" s="13"/>
      <c r="H204" s="13"/>
      <c r="J204" s="13"/>
      <c r="K204" s="13"/>
      <c r="M204" s="13"/>
      <c r="O204" s="13"/>
      <c r="P204" s="13"/>
      <c r="R204" s="13"/>
      <c r="S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3">
      <c r="A205" s="13"/>
      <c r="B205" s="13"/>
      <c r="E205" s="13"/>
      <c r="H205" s="13"/>
      <c r="J205" s="13"/>
      <c r="K205" s="13"/>
      <c r="M205" s="13"/>
      <c r="O205" s="13"/>
      <c r="P205" s="13"/>
      <c r="R205" s="13"/>
      <c r="S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3">
      <c r="A206" s="13"/>
      <c r="B206" s="13"/>
      <c r="E206" s="13"/>
      <c r="H206" s="13"/>
      <c r="J206" s="13"/>
      <c r="K206" s="13"/>
      <c r="M206" s="13"/>
      <c r="O206" s="13"/>
      <c r="P206" s="13"/>
      <c r="R206" s="13"/>
      <c r="S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3">
      <c r="A207" s="13"/>
      <c r="B207" s="13"/>
      <c r="E207" s="13"/>
      <c r="H207" s="13"/>
      <c r="J207" s="13"/>
      <c r="K207" s="13"/>
      <c r="M207" s="13"/>
      <c r="O207" s="13"/>
      <c r="P207" s="13"/>
      <c r="R207" s="13"/>
      <c r="S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3">
      <c r="A208" s="13"/>
      <c r="B208" s="13"/>
      <c r="E208" s="13"/>
      <c r="H208" s="13"/>
      <c r="J208" s="13"/>
      <c r="K208" s="13"/>
      <c r="M208" s="13"/>
      <c r="O208" s="13"/>
      <c r="P208" s="13"/>
      <c r="R208" s="13"/>
      <c r="S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3">
      <c r="A209" s="13"/>
      <c r="B209" s="13"/>
      <c r="E209" s="13"/>
      <c r="H209" s="13"/>
      <c r="J209" s="13"/>
      <c r="K209" s="13"/>
      <c r="M209" s="13"/>
      <c r="O209" s="13"/>
      <c r="P209" s="13"/>
      <c r="R209" s="13"/>
      <c r="S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3">
      <c r="A210" s="13"/>
      <c r="B210" s="13"/>
      <c r="E210" s="13"/>
      <c r="H210" s="13"/>
      <c r="J210" s="13"/>
      <c r="K210" s="13"/>
      <c r="M210" s="13"/>
      <c r="O210" s="13"/>
      <c r="P210" s="13"/>
      <c r="R210" s="13"/>
      <c r="S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3">
      <c r="A211" s="13"/>
      <c r="B211" s="13"/>
      <c r="E211" s="13"/>
      <c r="H211" s="13"/>
      <c r="J211" s="13"/>
      <c r="K211" s="13"/>
      <c r="M211" s="13"/>
      <c r="O211" s="13"/>
      <c r="P211" s="13"/>
      <c r="R211" s="13"/>
      <c r="S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3">
      <c r="A212" s="13"/>
      <c r="B212" s="13"/>
      <c r="E212" s="13"/>
      <c r="H212" s="13"/>
      <c r="J212" s="13"/>
      <c r="K212" s="13"/>
      <c r="M212" s="13"/>
      <c r="O212" s="13"/>
      <c r="P212" s="13"/>
      <c r="R212" s="13"/>
      <c r="S212" s="13"/>
      <c r="U212" s="13"/>
      <c r="V212" s="13"/>
      <c r="W212" s="13"/>
      <c r="X212" s="13"/>
      <c r="Y212" s="13"/>
      <c r="Z212" s="13"/>
      <c r="AA212" s="13"/>
      <c r="AB212" s="13"/>
    </row>
    <row r="213" spans="1:28" x14ac:dyDescent="0.3">
      <c r="A213" s="13"/>
      <c r="B213" s="13"/>
      <c r="E213" s="13"/>
      <c r="H213" s="13"/>
      <c r="J213" s="13"/>
      <c r="K213" s="13"/>
      <c r="M213" s="13"/>
      <c r="O213" s="13"/>
      <c r="P213" s="13"/>
      <c r="R213" s="13"/>
      <c r="S213" s="13"/>
      <c r="U213" s="13"/>
      <c r="V213" s="13"/>
      <c r="W213" s="13"/>
      <c r="X213" s="13"/>
      <c r="Y213" s="13"/>
      <c r="Z213" s="13"/>
      <c r="AA213" s="13"/>
      <c r="AB213" s="13"/>
    </row>
    <row r="214" spans="1:28" x14ac:dyDescent="0.3">
      <c r="A214" s="13"/>
      <c r="B214" s="13"/>
      <c r="E214" s="13"/>
      <c r="H214" s="13"/>
      <c r="J214" s="13"/>
      <c r="K214" s="13"/>
      <c r="M214" s="13"/>
      <c r="O214" s="13"/>
      <c r="P214" s="13"/>
      <c r="R214" s="13"/>
      <c r="S214" s="13"/>
      <c r="U214" s="13"/>
      <c r="V214" s="13"/>
      <c r="W214" s="13"/>
      <c r="X214" s="13"/>
      <c r="Y214" s="13"/>
      <c r="Z214" s="13"/>
      <c r="AA214" s="13"/>
      <c r="AB214" s="13"/>
    </row>
    <row r="215" spans="1:28" x14ac:dyDescent="0.3">
      <c r="A215" s="13"/>
      <c r="B215" s="13"/>
      <c r="E215" s="13"/>
      <c r="H215" s="13"/>
      <c r="J215" s="13"/>
      <c r="K215" s="13"/>
      <c r="M215" s="13"/>
      <c r="O215" s="13"/>
      <c r="P215" s="13"/>
      <c r="R215" s="13"/>
      <c r="S215" s="13"/>
      <c r="U215" s="13"/>
      <c r="V215" s="13"/>
      <c r="W215" s="13"/>
      <c r="X215" s="13"/>
      <c r="Y215" s="13"/>
      <c r="Z215" s="13"/>
      <c r="AA215" s="13"/>
      <c r="AB215" s="13"/>
    </row>
    <row r="216" spans="1:28" x14ac:dyDescent="0.3">
      <c r="A216" s="13"/>
      <c r="B216" s="13"/>
      <c r="E216" s="13"/>
      <c r="H216" s="13"/>
      <c r="J216" s="13"/>
      <c r="K216" s="13"/>
      <c r="M216" s="13"/>
      <c r="O216" s="13"/>
      <c r="P216" s="13"/>
      <c r="R216" s="13"/>
      <c r="S216" s="13"/>
      <c r="U216" s="13"/>
      <c r="V216" s="13"/>
      <c r="W216" s="13"/>
      <c r="X216" s="13"/>
      <c r="Y216" s="13"/>
      <c r="Z216" s="13"/>
      <c r="AA216" s="13"/>
      <c r="AB216" s="13"/>
    </row>
    <row r="217" spans="1:28" x14ac:dyDescent="0.3">
      <c r="A217" s="13"/>
      <c r="B217" s="13"/>
      <c r="E217" s="13"/>
      <c r="H217" s="13"/>
      <c r="J217" s="13"/>
      <c r="K217" s="13"/>
      <c r="M217" s="13"/>
      <c r="O217" s="13"/>
      <c r="P217" s="13"/>
      <c r="R217" s="13"/>
      <c r="S217" s="13"/>
      <c r="U217" s="13"/>
      <c r="V217" s="13"/>
      <c r="W217" s="13"/>
      <c r="X217" s="13"/>
      <c r="Y217" s="13"/>
      <c r="Z217" s="13"/>
      <c r="AA217" s="13"/>
      <c r="AB217" s="13"/>
    </row>
    <row r="218" spans="1:28" x14ac:dyDescent="0.3">
      <c r="A218" s="13"/>
      <c r="B218" s="13"/>
      <c r="E218" s="13"/>
      <c r="H218" s="13"/>
      <c r="J218" s="13"/>
      <c r="K218" s="13"/>
      <c r="M218" s="13"/>
      <c r="O218" s="13"/>
      <c r="P218" s="13"/>
      <c r="R218" s="13"/>
      <c r="S218" s="13"/>
      <c r="U218" s="13"/>
      <c r="V218" s="13"/>
      <c r="W218" s="13"/>
      <c r="X218" s="13"/>
      <c r="Y218" s="13"/>
      <c r="Z218" s="13"/>
      <c r="AA218" s="13"/>
      <c r="AB218" s="13"/>
    </row>
    <row r="219" spans="1:28" x14ac:dyDescent="0.3">
      <c r="A219" s="13"/>
      <c r="B219" s="13"/>
      <c r="E219" s="13"/>
      <c r="H219" s="13"/>
      <c r="J219" s="13"/>
      <c r="K219" s="13"/>
      <c r="M219" s="13"/>
      <c r="O219" s="13"/>
      <c r="P219" s="13"/>
      <c r="R219" s="13"/>
      <c r="S219" s="13"/>
      <c r="U219" s="13"/>
      <c r="V219" s="13"/>
      <c r="W219" s="13"/>
      <c r="X219" s="13"/>
      <c r="Y219" s="13"/>
      <c r="Z219" s="13"/>
      <c r="AA219" s="13"/>
      <c r="AB219" s="13"/>
    </row>
    <row r="220" spans="1:28" x14ac:dyDescent="0.3">
      <c r="A220" s="13"/>
      <c r="B220" s="13"/>
      <c r="E220" s="13"/>
      <c r="H220" s="13"/>
      <c r="J220" s="13"/>
      <c r="K220" s="13"/>
      <c r="M220" s="13"/>
      <c r="O220" s="13"/>
      <c r="P220" s="13"/>
      <c r="R220" s="13"/>
      <c r="S220" s="13"/>
      <c r="U220" s="13"/>
      <c r="V220" s="13"/>
      <c r="W220" s="13"/>
      <c r="X220" s="13"/>
      <c r="Y220" s="13"/>
      <c r="Z220" s="13"/>
      <c r="AA220" s="13"/>
      <c r="AB220" s="13"/>
    </row>
    <row r="221" spans="1:28" x14ac:dyDescent="0.3">
      <c r="A221" s="13"/>
      <c r="B221" s="13"/>
      <c r="E221" s="13"/>
      <c r="H221" s="13"/>
      <c r="J221" s="13"/>
      <c r="K221" s="13"/>
      <c r="M221" s="13"/>
      <c r="O221" s="13"/>
      <c r="P221" s="13"/>
      <c r="R221" s="13"/>
      <c r="S221" s="13"/>
      <c r="U221" s="13"/>
      <c r="V221" s="13"/>
      <c r="W221" s="13"/>
      <c r="X221" s="13"/>
      <c r="Y221" s="13"/>
      <c r="Z221" s="13"/>
      <c r="AA221" s="13"/>
      <c r="AB221" s="13"/>
    </row>
    <row r="222" spans="1:28" x14ac:dyDescent="0.3">
      <c r="A222" s="13"/>
      <c r="B222" s="13"/>
      <c r="E222" s="13"/>
      <c r="H222" s="13"/>
      <c r="J222" s="13"/>
      <c r="K222" s="13"/>
      <c r="M222" s="13"/>
      <c r="O222" s="13"/>
      <c r="P222" s="13"/>
      <c r="R222" s="13"/>
      <c r="S222" s="13"/>
      <c r="U222" s="13"/>
      <c r="V222" s="13"/>
      <c r="W222" s="13"/>
      <c r="X222" s="13"/>
      <c r="Y222" s="13"/>
      <c r="Z222" s="13"/>
      <c r="AA222" s="13"/>
      <c r="AB222" s="13"/>
    </row>
    <row r="223" spans="1:28" x14ac:dyDescent="0.3">
      <c r="A223" s="13"/>
      <c r="B223" s="13"/>
      <c r="E223" s="13"/>
      <c r="H223" s="13"/>
      <c r="J223" s="13"/>
      <c r="K223" s="13"/>
      <c r="M223" s="13"/>
      <c r="O223" s="13"/>
      <c r="P223" s="13"/>
      <c r="R223" s="13"/>
      <c r="S223" s="13"/>
      <c r="U223" s="13"/>
      <c r="V223" s="13"/>
      <c r="W223" s="13"/>
      <c r="X223" s="13"/>
      <c r="Y223" s="13"/>
      <c r="Z223" s="13"/>
      <c r="AA223" s="13"/>
      <c r="AB223" s="13"/>
    </row>
    <row r="224" spans="1:28" x14ac:dyDescent="0.3">
      <c r="A224" s="13"/>
      <c r="B224" s="13"/>
      <c r="E224" s="13"/>
      <c r="H224" s="13"/>
      <c r="J224" s="13"/>
      <c r="K224" s="13"/>
      <c r="M224" s="13"/>
      <c r="O224" s="13"/>
      <c r="P224" s="13"/>
      <c r="R224" s="13"/>
      <c r="S224" s="13"/>
      <c r="U224" s="13"/>
      <c r="V224" s="13"/>
      <c r="W224" s="13"/>
      <c r="X224" s="13"/>
      <c r="Y224" s="13"/>
      <c r="Z224" s="13"/>
      <c r="AA224" s="13"/>
      <c r="AB224" s="13"/>
    </row>
    <row r="225" spans="1:28" x14ac:dyDescent="0.3">
      <c r="A225" s="13"/>
      <c r="B225" s="13"/>
      <c r="E225" s="13"/>
      <c r="H225" s="13"/>
      <c r="J225" s="13"/>
      <c r="K225" s="13"/>
      <c r="M225" s="13"/>
      <c r="O225" s="13"/>
      <c r="P225" s="13"/>
      <c r="R225" s="13"/>
      <c r="S225" s="13"/>
      <c r="U225" s="13"/>
      <c r="V225" s="13"/>
      <c r="W225" s="13"/>
      <c r="X225" s="13"/>
      <c r="Y225" s="13"/>
      <c r="Z225" s="13"/>
      <c r="AA225" s="13"/>
      <c r="AB225" s="13"/>
    </row>
    <row r="226" spans="1:28" x14ac:dyDescent="0.3">
      <c r="A226" s="13"/>
      <c r="B226" s="13"/>
      <c r="E226" s="13"/>
      <c r="H226" s="13"/>
      <c r="J226" s="13"/>
      <c r="K226" s="13"/>
      <c r="M226" s="13"/>
      <c r="O226" s="13"/>
      <c r="P226" s="13"/>
      <c r="R226" s="13"/>
      <c r="S226" s="13"/>
      <c r="U226" s="13"/>
      <c r="V226" s="13"/>
      <c r="W226" s="13"/>
      <c r="X226" s="13"/>
      <c r="Y226" s="13"/>
      <c r="Z226" s="13"/>
      <c r="AA226" s="13"/>
      <c r="AB226" s="13"/>
    </row>
    <row r="227" spans="1:28" x14ac:dyDescent="0.3">
      <c r="A227" s="13"/>
      <c r="B227" s="13"/>
      <c r="E227" s="13"/>
      <c r="H227" s="13"/>
      <c r="J227" s="13"/>
      <c r="K227" s="13"/>
      <c r="M227" s="13"/>
      <c r="O227" s="13"/>
      <c r="P227" s="13"/>
      <c r="R227" s="13"/>
      <c r="S227" s="13"/>
      <c r="U227" s="13"/>
      <c r="V227" s="13"/>
      <c r="W227" s="13"/>
      <c r="X227" s="13"/>
      <c r="Y227" s="13"/>
      <c r="Z227" s="13"/>
      <c r="AA227" s="13"/>
      <c r="AB227" s="13"/>
    </row>
    <row r="228" spans="1:28" x14ac:dyDescent="0.3">
      <c r="A228" s="13"/>
      <c r="B228" s="13"/>
      <c r="E228" s="13"/>
      <c r="H228" s="13"/>
      <c r="J228" s="13"/>
      <c r="K228" s="13"/>
      <c r="M228" s="13"/>
      <c r="O228" s="13"/>
      <c r="P228" s="13"/>
      <c r="R228" s="13"/>
      <c r="S228" s="13"/>
      <c r="U228" s="13"/>
      <c r="V228" s="13"/>
      <c r="W228" s="13"/>
      <c r="X228" s="13"/>
      <c r="Y228" s="13"/>
      <c r="Z228" s="13"/>
      <c r="AA228" s="13"/>
      <c r="AB228" s="13"/>
    </row>
    <row r="229" spans="1:28" x14ac:dyDescent="0.3">
      <c r="A229" s="13"/>
      <c r="B229" s="13"/>
      <c r="E229" s="13"/>
      <c r="H229" s="13"/>
      <c r="J229" s="13"/>
      <c r="K229" s="13"/>
      <c r="M229" s="13"/>
      <c r="O229" s="13"/>
      <c r="P229" s="13"/>
      <c r="R229" s="13"/>
      <c r="S229" s="13"/>
      <c r="U229" s="13"/>
      <c r="V229" s="13"/>
      <c r="W229" s="13"/>
      <c r="X229" s="13"/>
      <c r="Y229" s="13"/>
      <c r="Z229" s="13"/>
      <c r="AA229" s="13"/>
      <c r="AB229" s="13"/>
    </row>
    <row r="230" spans="1:28" x14ac:dyDescent="0.3">
      <c r="A230" s="13"/>
      <c r="B230" s="13"/>
      <c r="E230" s="13"/>
      <c r="H230" s="13"/>
      <c r="J230" s="13"/>
      <c r="K230" s="13"/>
      <c r="M230" s="13"/>
      <c r="O230" s="13"/>
      <c r="P230" s="13"/>
      <c r="R230" s="13"/>
      <c r="S230" s="13"/>
      <c r="U230" s="13"/>
      <c r="V230" s="13"/>
      <c r="W230" s="13"/>
      <c r="X230" s="13"/>
      <c r="Y230" s="13"/>
      <c r="Z230" s="13"/>
      <c r="AA230" s="13"/>
      <c r="AB230" s="13"/>
    </row>
    <row r="231" spans="1:28" x14ac:dyDescent="0.3">
      <c r="A231" s="13"/>
      <c r="B231" s="13"/>
      <c r="E231" s="13"/>
      <c r="H231" s="13"/>
      <c r="J231" s="13"/>
      <c r="K231" s="13"/>
      <c r="M231" s="13"/>
      <c r="O231" s="13"/>
      <c r="P231" s="13"/>
      <c r="R231" s="13"/>
      <c r="S231" s="13"/>
      <c r="U231" s="13"/>
      <c r="V231" s="13"/>
      <c r="W231" s="13"/>
      <c r="X231" s="13"/>
      <c r="Y231" s="13"/>
      <c r="Z231" s="13"/>
      <c r="AA231" s="13"/>
      <c r="AB231" s="13"/>
    </row>
    <row r="232" spans="1:28" x14ac:dyDescent="0.3">
      <c r="A232" s="13"/>
      <c r="B232" s="13"/>
      <c r="E232" s="13"/>
      <c r="H232" s="13"/>
      <c r="J232" s="13"/>
      <c r="K232" s="13"/>
      <c r="M232" s="13"/>
      <c r="O232" s="13"/>
      <c r="P232" s="13"/>
      <c r="R232" s="13"/>
      <c r="S232" s="13"/>
      <c r="U232" s="13"/>
      <c r="V232" s="13"/>
      <c r="W232" s="13"/>
      <c r="X232" s="13"/>
      <c r="Y232" s="13"/>
      <c r="Z232" s="13"/>
      <c r="AA232" s="13"/>
      <c r="AB232" s="13"/>
    </row>
    <row r="233" spans="1:28" x14ac:dyDescent="0.3">
      <c r="A233" s="13"/>
      <c r="B233" s="13"/>
      <c r="E233" s="13"/>
      <c r="H233" s="13"/>
      <c r="J233" s="13"/>
      <c r="K233" s="13"/>
      <c r="M233" s="13"/>
      <c r="O233" s="13"/>
      <c r="P233" s="13"/>
      <c r="R233" s="13"/>
      <c r="S233" s="13"/>
      <c r="U233" s="13"/>
      <c r="V233" s="13"/>
      <c r="W233" s="13"/>
      <c r="X233" s="13"/>
      <c r="Y233" s="13"/>
      <c r="Z233" s="13"/>
      <c r="AA233" s="13"/>
      <c r="AB233" s="13"/>
    </row>
    <row r="234" spans="1:28" x14ac:dyDescent="0.3">
      <c r="A234" s="13"/>
      <c r="B234" s="13"/>
      <c r="E234" s="13"/>
      <c r="H234" s="13"/>
      <c r="J234" s="13"/>
      <c r="K234" s="13"/>
      <c r="M234" s="13"/>
      <c r="O234" s="13"/>
      <c r="P234" s="13"/>
      <c r="R234" s="13"/>
      <c r="S234" s="13"/>
      <c r="U234" s="13"/>
      <c r="V234" s="13"/>
      <c r="W234" s="13"/>
      <c r="X234" s="13"/>
      <c r="Y234" s="13"/>
      <c r="Z234" s="13"/>
      <c r="AA234" s="13"/>
      <c r="AB234" s="13"/>
    </row>
    <row r="235" spans="1:28" x14ac:dyDescent="0.3">
      <c r="A235" s="13"/>
      <c r="B235" s="13"/>
      <c r="E235" s="13"/>
      <c r="H235" s="13"/>
      <c r="J235" s="13"/>
      <c r="K235" s="13"/>
      <c r="M235" s="13"/>
      <c r="O235" s="13"/>
      <c r="P235" s="13"/>
      <c r="R235" s="13"/>
      <c r="S235" s="13"/>
      <c r="U235" s="13"/>
      <c r="V235" s="13"/>
      <c r="W235" s="13"/>
      <c r="X235" s="13"/>
      <c r="Y235" s="13"/>
      <c r="Z235" s="13"/>
      <c r="AA235" s="13"/>
      <c r="AB235" s="13"/>
    </row>
    <row r="236" spans="1:28" x14ac:dyDescent="0.3">
      <c r="A236" s="13"/>
      <c r="B236" s="13"/>
      <c r="E236" s="13"/>
      <c r="H236" s="13"/>
      <c r="J236" s="13"/>
      <c r="K236" s="13"/>
      <c r="M236" s="13"/>
      <c r="O236" s="13"/>
      <c r="P236" s="13"/>
      <c r="R236" s="13"/>
      <c r="S236" s="13"/>
      <c r="U236" s="13"/>
      <c r="V236" s="13"/>
      <c r="W236" s="13"/>
      <c r="X236" s="13"/>
      <c r="Y236" s="13"/>
      <c r="Z236" s="13"/>
      <c r="AA236" s="13"/>
      <c r="AB236" s="13"/>
    </row>
    <row r="237" spans="1:28" x14ac:dyDescent="0.3">
      <c r="A237" s="13"/>
      <c r="B237" s="13"/>
      <c r="E237" s="13"/>
      <c r="H237" s="13"/>
      <c r="J237" s="13"/>
      <c r="K237" s="13"/>
      <c r="M237" s="13"/>
      <c r="O237" s="13"/>
      <c r="P237" s="13"/>
      <c r="R237" s="13"/>
      <c r="S237" s="13"/>
      <c r="U237" s="13"/>
      <c r="V237" s="13"/>
      <c r="W237" s="13"/>
      <c r="X237" s="13"/>
      <c r="Y237" s="13"/>
      <c r="Z237" s="13"/>
      <c r="AA237" s="13"/>
      <c r="AB237" s="13"/>
    </row>
    <row r="238" spans="1:28" x14ac:dyDescent="0.3">
      <c r="A238" s="13"/>
      <c r="B238" s="13"/>
      <c r="E238" s="13"/>
      <c r="H238" s="13"/>
      <c r="J238" s="13"/>
      <c r="K238" s="13"/>
      <c r="M238" s="13"/>
      <c r="O238" s="13"/>
      <c r="P238" s="13"/>
      <c r="R238" s="13"/>
      <c r="S238" s="13"/>
      <c r="U238" s="13"/>
      <c r="V238" s="13"/>
      <c r="W238" s="13"/>
      <c r="X238" s="13"/>
      <c r="Y238" s="13"/>
      <c r="Z238" s="13"/>
      <c r="AA238" s="13"/>
      <c r="AB238" s="13"/>
    </row>
    <row r="239" spans="1:28" x14ac:dyDescent="0.3">
      <c r="A239" s="13"/>
      <c r="B239" s="13"/>
      <c r="E239" s="13"/>
      <c r="H239" s="13"/>
      <c r="J239" s="13"/>
      <c r="K239" s="13"/>
      <c r="M239" s="13"/>
      <c r="O239" s="13"/>
      <c r="P239" s="13"/>
      <c r="R239" s="13"/>
      <c r="S239" s="13"/>
      <c r="U239" s="13"/>
      <c r="V239" s="13"/>
      <c r="W239" s="13"/>
      <c r="X239" s="13"/>
      <c r="Y239" s="13"/>
      <c r="Z239" s="13"/>
      <c r="AA239" s="13"/>
      <c r="AB239" s="13"/>
    </row>
    <row r="240" spans="1:28" x14ac:dyDescent="0.3">
      <c r="A240" s="13"/>
      <c r="B240" s="13"/>
      <c r="E240" s="13"/>
      <c r="H240" s="13"/>
      <c r="J240" s="13"/>
      <c r="K240" s="13"/>
      <c r="M240" s="13"/>
      <c r="O240" s="13"/>
      <c r="P240" s="13"/>
      <c r="R240" s="13"/>
      <c r="S240" s="13"/>
      <c r="U240" s="13"/>
      <c r="V240" s="13"/>
      <c r="W240" s="13"/>
      <c r="X240" s="13"/>
      <c r="Y240" s="13"/>
      <c r="Z240" s="13"/>
      <c r="AA240" s="13"/>
      <c r="AB240" s="13"/>
    </row>
    <row r="241" spans="1:28" x14ac:dyDescent="0.3">
      <c r="A241" s="13"/>
      <c r="B241" s="13"/>
      <c r="E241" s="13"/>
      <c r="H241" s="13"/>
      <c r="J241" s="13"/>
      <c r="K241" s="13"/>
      <c r="M241" s="13"/>
      <c r="O241" s="13"/>
      <c r="P241" s="13"/>
      <c r="R241" s="13"/>
      <c r="S241" s="13"/>
      <c r="U241" s="13"/>
      <c r="V241" s="13"/>
      <c r="W241" s="13"/>
      <c r="X241" s="13"/>
      <c r="Y241" s="13"/>
      <c r="Z241" s="13"/>
      <c r="AA241" s="13"/>
      <c r="AB241" s="13"/>
    </row>
    <row r="242" spans="1:28" x14ac:dyDescent="0.3">
      <c r="A242" s="13"/>
      <c r="B242" s="13"/>
      <c r="E242" s="13"/>
      <c r="H242" s="13"/>
      <c r="J242" s="13"/>
      <c r="K242" s="13"/>
      <c r="M242" s="13"/>
      <c r="O242" s="13"/>
      <c r="P242" s="13"/>
      <c r="R242" s="13"/>
      <c r="S242" s="13"/>
      <c r="U242" s="13"/>
      <c r="V242" s="13"/>
      <c r="W242" s="13"/>
      <c r="X242" s="13"/>
      <c r="Y242" s="13"/>
      <c r="Z242" s="13"/>
      <c r="AA242" s="13"/>
      <c r="AB242" s="13"/>
    </row>
    <row r="243" spans="1:28" x14ac:dyDescent="0.3">
      <c r="A243" s="13"/>
      <c r="B243" s="13"/>
      <c r="E243" s="13"/>
      <c r="H243" s="13"/>
      <c r="J243" s="13"/>
      <c r="K243" s="13"/>
      <c r="M243" s="13"/>
      <c r="O243" s="13"/>
      <c r="P243" s="13"/>
      <c r="R243" s="13"/>
      <c r="S243" s="13"/>
      <c r="U243" s="13"/>
      <c r="V243" s="13"/>
      <c r="W243" s="13"/>
      <c r="X243" s="13"/>
      <c r="Y243" s="13"/>
      <c r="Z243" s="13"/>
      <c r="AA243" s="13"/>
      <c r="AB243" s="13"/>
    </row>
    <row r="244" spans="1:28" x14ac:dyDescent="0.3">
      <c r="A244" s="13"/>
      <c r="B244" s="13"/>
      <c r="E244" s="13"/>
      <c r="H244" s="13"/>
      <c r="J244" s="13"/>
      <c r="K244" s="13"/>
      <c r="M244" s="13"/>
      <c r="O244" s="13"/>
      <c r="P244" s="13"/>
      <c r="R244" s="13"/>
      <c r="S244" s="13"/>
      <c r="U244" s="13"/>
      <c r="V244" s="13"/>
      <c r="W244" s="13"/>
      <c r="X244" s="13"/>
      <c r="Y244" s="13"/>
      <c r="Z244" s="13"/>
      <c r="AA244" s="13"/>
      <c r="AB244" s="13"/>
    </row>
    <row r="245" spans="1:28" x14ac:dyDescent="0.3">
      <c r="A245" s="13"/>
      <c r="B245" s="13"/>
      <c r="E245" s="13"/>
      <c r="H245" s="13"/>
      <c r="J245" s="13"/>
      <c r="K245" s="13"/>
      <c r="M245" s="13"/>
      <c r="O245" s="13"/>
      <c r="P245" s="13"/>
      <c r="R245" s="13"/>
      <c r="S245" s="13"/>
      <c r="U245" s="13"/>
      <c r="V245" s="13"/>
      <c r="W245" s="13"/>
      <c r="X245" s="13"/>
      <c r="Y245" s="13"/>
      <c r="Z245" s="13"/>
      <c r="AA245" s="13"/>
      <c r="AB245" s="13"/>
    </row>
    <row r="246" spans="1:28" x14ac:dyDescent="0.3">
      <c r="A246" s="13"/>
      <c r="B246" s="13"/>
      <c r="E246" s="13"/>
      <c r="H246" s="13"/>
      <c r="J246" s="13"/>
      <c r="K246" s="13"/>
      <c r="M246" s="13"/>
      <c r="O246" s="13"/>
      <c r="P246" s="13"/>
      <c r="R246" s="13"/>
      <c r="S246" s="13"/>
      <c r="U246" s="13"/>
      <c r="V246" s="13"/>
      <c r="W246" s="13"/>
      <c r="X246" s="13"/>
      <c r="Y246" s="13"/>
      <c r="Z246" s="13"/>
      <c r="AA246" s="13"/>
      <c r="AB246" s="13"/>
    </row>
    <row r="247" spans="1:28" x14ac:dyDescent="0.3">
      <c r="A247" s="13"/>
      <c r="B247" s="13"/>
      <c r="E247" s="13"/>
      <c r="H247" s="13"/>
      <c r="J247" s="13"/>
      <c r="K247" s="13"/>
      <c r="M247" s="13"/>
      <c r="O247" s="13"/>
      <c r="P247" s="13"/>
      <c r="R247" s="13"/>
      <c r="S247" s="13"/>
      <c r="U247" s="13"/>
      <c r="V247" s="13"/>
      <c r="W247" s="13"/>
      <c r="X247" s="13"/>
      <c r="Y247" s="13"/>
      <c r="Z247" s="13"/>
      <c r="AA247" s="13"/>
      <c r="AB247" s="13"/>
    </row>
    <row r="248" spans="1:28" x14ac:dyDescent="0.3">
      <c r="A248" s="13"/>
      <c r="B248" s="13"/>
      <c r="E248" s="13"/>
      <c r="H248" s="13"/>
      <c r="J248" s="13"/>
      <c r="K248" s="13"/>
      <c r="M248" s="13"/>
      <c r="O248" s="13"/>
      <c r="P248" s="13"/>
      <c r="R248" s="13"/>
      <c r="S248" s="13"/>
      <c r="U248" s="13"/>
      <c r="V248" s="13"/>
      <c r="W248" s="13"/>
      <c r="X248" s="13"/>
      <c r="Y248" s="13"/>
      <c r="Z248" s="13"/>
      <c r="AA248" s="13"/>
      <c r="AB248" s="13"/>
    </row>
    <row r="249" spans="1:28" x14ac:dyDescent="0.3">
      <c r="A249" s="13"/>
      <c r="B249" s="13"/>
      <c r="E249" s="13"/>
      <c r="H249" s="13"/>
      <c r="J249" s="13"/>
      <c r="K249" s="13"/>
      <c r="M249" s="13"/>
      <c r="O249" s="13"/>
      <c r="P249" s="13"/>
      <c r="R249" s="13"/>
      <c r="S249" s="13"/>
      <c r="U249" s="13"/>
      <c r="V249" s="13"/>
      <c r="W249" s="13"/>
      <c r="X249" s="13"/>
      <c r="Y249" s="13"/>
      <c r="Z249" s="13"/>
      <c r="AA249" s="13"/>
      <c r="AB249" s="13"/>
    </row>
    <row r="250" spans="1:28" x14ac:dyDescent="0.3">
      <c r="A250" s="13"/>
      <c r="B250" s="13"/>
      <c r="E250" s="13"/>
      <c r="H250" s="13"/>
      <c r="J250" s="13"/>
      <c r="K250" s="13"/>
      <c r="M250" s="13"/>
      <c r="O250" s="13"/>
      <c r="P250" s="13"/>
      <c r="R250" s="13"/>
      <c r="S250" s="13"/>
      <c r="U250" s="13"/>
      <c r="V250" s="13"/>
      <c r="W250" s="13"/>
      <c r="X250" s="13"/>
      <c r="Y250" s="13"/>
      <c r="Z250" s="13"/>
      <c r="AA250" s="13"/>
      <c r="AB250" s="13"/>
    </row>
    <row r="251" spans="1:28" x14ac:dyDescent="0.3">
      <c r="A251" s="13"/>
      <c r="B251" s="13"/>
      <c r="E251" s="13"/>
      <c r="H251" s="13"/>
      <c r="J251" s="13"/>
      <c r="K251" s="13"/>
      <c r="M251" s="13"/>
      <c r="O251" s="13"/>
      <c r="P251" s="13"/>
      <c r="R251" s="13"/>
      <c r="S251" s="13"/>
      <c r="U251" s="13"/>
      <c r="V251" s="13"/>
      <c r="W251" s="13"/>
      <c r="X251" s="13"/>
      <c r="Y251" s="13"/>
      <c r="Z251" s="13"/>
      <c r="AA251" s="13"/>
      <c r="AB251" s="13"/>
    </row>
    <row r="252" spans="1:28" x14ac:dyDescent="0.3">
      <c r="A252" s="13"/>
      <c r="B252" s="13"/>
      <c r="E252" s="13"/>
      <c r="H252" s="13"/>
      <c r="J252" s="13"/>
      <c r="K252" s="13"/>
      <c r="M252" s="13"/>
      <c r="O252" s="13"/>
      <c r="P252" s="13"/>
      <c r="R252" s="13"/>
      <c r="S252" s="13"/>
      <c r="U252" s="13"/>
      <c r="V252" s="13"/>
      <c r="W252" s="13"/>
      <c r="X252" s="13"/>
      <c r="Y252" s="13"/>
      <c r="Z252" s="13"/>
      <c r="AA252" s="13"/>
      <c r="AB252" s="13"/>
    </row>
    <row r="253" spans="1:28" x14ac:dyDescent="0.3">
      <c r="A253" s="13"/>
      <c r="B253" s="13"/>
      <c r="E253" s="13"/>
      <c r="H253" s="13"/>
      <c r="J253" s="13"/>
      <c r="K253" s="13"/>
      <c r="M253" s="13"/>
      <c r="O253" s="13"/>
      <c r="P253" s="13"/>
      <c r="R253" s="13"/>
      <c r="S253" s="13"/>
      <c r="U253" s="13"/>
      <c r="V253" s="13"/>
      <c r="W253" s="13"/>
      <c r="X253" s="13"/>
      <c r="Y253" s="13"/>
      <c r="Z253" s="13"/>
      <c r="AA253" s="13"/>
      <c r="AB253" s="13"/>
    </row>
    <row r="254" spans="1:28" x14ac:dyDescent="0.3">
      <c r="A254" s="13"/>
      <c r="B254" s="13"/>
      <c r="E254" s="13"/>
      <c r="H254" s="13"/>
      <c r="J254" s="13"/>
      <c r="K254" s="13"/>
      <c r="M254" s="13"/>
      <c r="O254" s="13"/>
      <c r="P254" s="13"/>
      <c r="R254" s="13"/>
      <c r="S254" s="13"/>
      <c r="U254" s="13"/>
      <c r="V254" s="13"/>
      <c r="W254" s="13"/>
      <c r="X254" s="13"/>
      <c r="Y254" s="13"/>
      <c r="Z254" s="13"/>
      <c r="AA254" s="13"/>
      <c r="AB254" s="13"/>
    </row>
    <row r="255" spans="1:28" x14ac:dyDescent="0.3">
      <c r="A255" s="13"/>
      <c r="B255" s="13"/>
      <c r="E255" s="13"/>
      <c r="H255" s="13"/>
      <c r="J255" s="13"/>
      <c r="K255" s="13"/>
      <c r="M255" s="13"/>
      <c r="O255" s="13"/>
      <c r="P255" s="13"/>
      <c r="R255" s="13"/>
      <c r="S255" s="13"/>
      <c r="U255" s="13"/>
      <c r="V255" s="13"/>
      <c r="W255" s="13"/>
      <c r="X255" s="13"/>
      <c r="Y255" s="13"/>
      <c r="Z255" s="13"/>
      <c r="AA255" s="13"/>
      <c r="AB255" s="13"/>
    </row>
    <row r="256" spans="1:28" x14ac:dyDescent="0.3">
      <c r="A256" s="13"/>
      <c r="B256" s="13"/>
      <c r="E256" s="13"/>
      <c r="H256" s="13"/>
      <c r="J256" s="13"/>
      <c r="K256" s="13"/>
      <c r="M256" s="13"/>
      <c r="O256" s="13"/>
      <c r="P256" s="13"/>
      <c r="R256" s="13"/>
      <c r="S256" s="13"/>
      <c r="U256" s="13"/>
      <c r="V256" s="13"/>
      <c r="W256" s="13"/>
      <c r="X256" s="13"/>
      <c r="Y256" s="13"/>
      <c r="Z256" s="13"/>
      <c r="AA256" s="13"/>
      <c r="AB256" s="13"/>
    </row>
    <row r="257" spans="1:28" x14ac:dyDescent="0.3">
      <c r="A257" s="13"/>
      <c r="B257" s="13"/>
      <c r="E257" s="13"/>
      <c r="H257" s="13"/>
      <c r="J257" s="13"/>
      <c r="K257" s="13"/>
      <c r="M257" s="13"/>
      <c r="O257" s="13"/>
      <c r="P257" s="13"/>
      <c r="R257" s="13"/>
      <c r="S257" s="13"/>
      <c r="U257" s="13"/>
      <c r="V257" s="13"/>
      <c r="W257" s="13"/>
      <c r="X257" s="13"/>
      <c r="Y257" s="13"/>
      <c r="Z257" s="13"/>
      <c r="AA257" s="13"/>
      <c r="AB257" s="13"/>
    </row>
    <row r="258" spans="1:28" x14ac:dyDescent="0.3">
      <c r="A258" s="13"/>
      <c r="B258" s="13"/>
      <c r="E258" s="13"/>
      <c r="H258" s="13"/>
      <c r="J258" s="13"/>
      <c r="K258" s="13"/>
      <c r="M258" s="13"/>
      <c r="O258" s="13"/>
      <c r="P258" s="13"/>
      <c r="R258" s="13"/>
      <c r="S258" s="13"/>
      <c r="U258" s="13"/>
      <c r="V258" s="13"/>
      <c r="W258" s="13"/>
      <c r="X258" s="13"/>
      <c r="Y258" s="13"/>
      <c r="Z258" s="13"/>
      <c r="AA258" s="13"/>
      <c r="AB258" s="13"/>
    </row>
    <row r="259" spans="1:28" x14ac:dyDescent="0.3">
      <c r="A259" s="13"/>
      <c r="B259" s="13"/>
      <c r="E259" s="13"/>
      <c r="H259" s="13"/>
      <c r="J259" s="13"/>
      <c r="K259" s="13"/>
      <c r="M259" s="13"/>
      <c r="O259" s="13"/>
      <c r="P259" s="13"/>
      <c r="R259" s="13"/>
      <c r="S259" s="13"/>
      <c r="U259" s="13"/>
      <c r="V259" s="13"/>
      <c r="W259" s="13"/>
      <c r="X259" s="13"/>
      <c r="Y259" s="13"/>
      <c r="Z259" s="13"/>
      <c r="AA259" s="13"/>
      <c r="AB259" s="13"/>
    </row>
    <row r="260" spans="1:28" x14ac:dyDescent="0.3">
      <c r="A260" s="13"/>
      <c r="B260" s="13"/>
      <c r="E260" s="13"/>
      <c r="H260" s="13"/>
      <c r="J260" s="13"/>
      <c r="K260" s="13"/>
      <c r="M260" s="13"/>
      <c r="O260" s="13"/>
      <c r="P260" s="13"/>
      <c r="R260" s="13"/>
      <c r="S260" s="13"/>
      <c r="U260" s="13"/>
      <c r="V260" s="13"/>
      <c r="W260" s="13"/>
      <c r="X260" s="13"/>
      <c r="Y260" s="13"/>
      <c r="Z260" s="13"/>
      <c r="AA260" s="13"/>
      <c r="AB260" s="13"/>
    </row>
    <row r="261" spans="1:28" x14ac:dyDescent="0.3">
      <c r="A261" s="13"/>
      <c r="B261" s="13"/>
      <c r="E261" s="13"/>
      <c r="H261" s="13"/>
      <c r="J261" s="13"/>
      <c r="K261" s="13"/>
      <c r="M261" s="13"/>
      <c r="O261" s="13"/>
      <c r="P261" s="13"/>
      <c r="R261" s="13"/>
      <c r="S261" s="13"/>
      <c r="U261" s="13"/>
      <c r="V261" s="13"/>
      <c r="W261" s="13"/>
      <c r="X261" s="13"/>
      <c r="Y261" s="13"/>
      <c r="Z261" s="13"/>
      <c r="AA261" s="13"/>
      <c r="AB261" s="13"/>
    </row>
    <row r="262" spans="1:28" x14ac:dyDescent="0.3">
      <c r="A262" s="13"/>
      <c r="B262" s="13"/>
      <c r="E262" s="13"/>
      <c r="H262" s="13"/>
      <c r="J262" s="13"/>
      <c r="K262" s="13"/>
      <c r="M262" s="13"/>
      <c r="O262" s="13"/>
      <c r="P262" s="13"/>
      <c r="R262" s="13"/>
      <c r="S262" s="13"/>
      <c r="U262" s="13"/>
      <c r="V262" s="13"/>
      <c r="W262" s="13"/>
      <c r="X262" s="13"/>
      <c r="Y262" s="13"/>
      <c r="Z262" s="13"/>
      <c r="AA262" s="13"/>
      <c r="AB262" s="13"/>
    </row>
    <row r="263" spans="1:28" x14ac:dyDescent="0.3">
      <c r="A263" s="13"/>
      <c r="B263" s="13"/>
      <c r="E263" s="13"/>
      <c r="H263" s="13"/>
      <c r="J263" s="13"/>
      <c r="K263" s="13"/>
      <c r="M263" s="13"/>
      <c r="O263" s="13"/>
      <c r="P263" s="13"/>
      <c r="R263" s="13"/>
      <c r="S263" s="13"/>
      <c r="U263" s="13"/>
      <c r="V263" s="13"/>
      <c r="W263" s="13"/>
      <c r="X263" s="13"/>
      <c r="Y263" s="13"/>
      <c r="Z263" s="13"/>
      <c r="AA263" s="13"/>
      <c r="AB263" s="13"/>
    </row>
    <row r="264" spans="1:28" x14ac:dyDescent="0.3">
      <c r="A264" s="13"/>
      <c r="B264" s="13"/>
      <c r="E264" s="13"/>
      <c r="H264" s="13"/>
      <c r="J264" s="13"/>
      <c r="K264" s="13"/>
      <c r="M264" s="13"/>
      <c r="O264" s="13"/>
      <c r="P264" s="13"/>
      <c r="R264" s="13"/>
      <c r="S264" s="13"/>
      <c r="U264" s="13"/>
      <c r="V264" s="13"/>
      <c r="W264" s="13"/>
      <c r="X264" s="13"/>
      <c r="Y264" s="13"/>
      <c r="Z264" s="13"/>
      <c r="AA264" s="13"/>
      <c r="AB264" s="13"/>
    </row>
    <row r="265" spans="1:28" x14ac:dyDescent="0.3">
      <c r="A265" s="13"/>
      <c r="B265" s="13"/>
      <c r="E265" s="13"/>
      <c r="H265" s="13"/>
      <c r="J265" s="13"/>
      <c r="K265" s="13"/>
      <c r="M265" s="13"/>
      <c r="O265" s="13"/>
      <c r="P265" s="13"/>
      <c r="R265" s="13"/>
      <c r="S265" s="13"/>
      <c r="U265" s="13"/>
      <c r="V265" s="13"/>
      <c r="W265" s="13"/>
      <c r="X265" s="13"/>
      <c r="Y265" s="13"/>
      <c r="Z265" s="13"/>
      <c r="AA265" s="13"/>
      <c r="AB265" s="13"/>
    </row>
    <row r="266" spans="1:28" x14ac:dyDescent="0.3">
      <c r="A266" s="13"/>
      <c r="B266" s="13"/>
      <c r="E266" s="13"/>
      <c r="H266" s="13"/>
      <c r="J266" s="13"/>
      <c r="K266" s="13"/>
      <c r="M266" s="13"/>
      <c r="O266" s="13"/>
      <c r="P266" s="13"/>
      <c r="R266" s="13"/>
      <c r="S266" s="13"/>
      <c r="U266" s="13"/>
      <c r="V266" s="13"/>
      <c r="W266" s="13"/>
      <c r="X266" s="13"/>
      <c r="Y266" s="13"/>
      <c r="Z266" s="13"/>
      <c r="AA266" s="13"/>
      <c r="AB266" s="13"/>
    </row>
    <row r="267" spans="1:28" x14ac:dyDescent="0.3">
      <c r="A267" s="13"/>
      <c r="B267" s="13"/>
      <c r="E267" s="13"/>
      <c r="H267" s="13"/>
      <c r="J267" s="13"/>
      <c r="K267" s="13"/>
      <c r="M267" s="13"/>
      <c r="O267" s="13"/>
      <c r="P267" s="13"/>
      <c r="R267" s="13"/>
      <c r="S267" s="13"/>
      <c r="U267" s="13"/>
      <c r="V267" s="13"/>
      <c r="W267" s="13"/>
      <c r="X267" s="13"/>
      <c r="Y267" s="13"/>
      <c r="Z267" s="13"/>
      <c r="AA267" s="13"/>
      <c r="AB267" s="13"/>
    </row>
    <row r="268" spans="1:28" x14ac:dyDescent="0.3">
      <c r="A268" s="13"/>
      <c r="B268" s="13"/>
      <c r="E268" s="13"/>
      <c r="H268" s="13"/>
      <c r="J268" s="13"/>
      <c r="K268" s="13"/>
      <c r="M268" s="13"/>
      <c r="O268" s="13"/>
      <c r="P268" s="13"/>
      <c r="R268" s="13"/>
      <c r="S268" s="13"/>
      <c r="U268" s="13"/>
      <c r="V268" s="13"/>
      <c r="W268" s="13"/>
      <c r="X268" s="13"/>
      <c r="Y268" s="13"/>
      <c r="Z268" s="13"/>
      <c r="AA268" s="13"/>
      <c r="AB268" s="13"/>
    </row>
    <row r="269" spans="1:28" x14ac:dyDescent="0.3">
      <c r="A269" s="13"/>
      <c r="B269" s="13"/>
      <c r="E269" s="13"/>
      <c r="H269" s="13"/>
      <c r="J269" s="13"/>
      <c r="K269" s="13"/>
      <c r="M269" s="13"/>
      <c r="O269" s="13"/>
      <c r="P269" s="13"/>
      <c r="R269" s="13"/>
      <c r="S269" s="13"/>
      <c r="U269" s="13"/>
      <c r="V269" s="13"/>
      <c r="W269" s="13"/>
      <c r="X269" s="13"/>
      <c r="Y269" s="13"/>
      <c r="Z269" s="13"/>
      <c r="AA269" s="13"/>
      <c r="AB269" s="13"/>
    </row>
    <row r="270" spans="1:28" x14ac:dyDescent="0.3">
      <c r="A270" s="13"/>
      <c r="B270" s="13"/>
      <c r="E270" s="13"/>
      <c r="H270" s="13"/>
      <c r="J270" s="13"/>
      <c r="K270" s="13"/>
      <c r="M270" s="13"/>
      <c r="O270" s="13"/>
      <c r="P270" s="13"/>
      <c r="R270" s="13"/>
      <c r="S270" s="13"/>
      <c r="U270" s="13"/>
      <c r="V270" s="13"/>
      <c r="W270" s="13"/>
      <c r="X270" s="13"/>
      <c r="Y270" s="13"/>
      <c r="Z270" s="13"/>
      <c r="AA270" s="13"/>
      <c r="AB270" s="13"/>
    </row>
    <row r="271" spans="1:28" x14ac:dyDescent="0.3">
      <c r="A271" s="13"/>
      <c r="B271" s="13"/>
      <c r="E271" s="13"/>
      <c r="H271" s="13"/>
      <c r="J271" s="13"/>
      <c r="K271" s="13"/>
      <c r="M271" s="13"/>
      <c r="O271" s="13"/>
      <c r="P271" s="13"/>
      <c r="R271" s="13"/>
      <c r="S271" s="13"/>
      <c r="U271" s="13"/>
      <c r="V271" s="13"/>
      <c r="W271" s="13"/>
      <c r="X271" s="13"/>
      <c r="Y271" s="13"/>
      <c r="Z271" s="13"/>
      <c r="AA271" s="13"/>
      <c r="AB271" s="13"/>
    </row>
    <row r="272" spans="1:28" x14ac:dyDescent="0.3">
      <c r="A272" s="13"/>
      <c r="B272" s="13"/>
      <c r="E272" s="13"/>
      <c r="H272" s="13"/>
      <c r="J272" s="13"/>
      <c r="K272" s="13"/>
      <c r="M272" s="13"/>
      <c r="O272" s="13"/>
      <c r="P272" s="13"/>
      <c r="R272" s="13"/>
      <c r="S272" s="13"/>
      <c r="U272" s="13"/>
      <c r="V272" s="13"/>
      <c r="W272" s="13"/>
      <c r="X272" s="13"/>
      <c r="Y272" s="13"/>
      <c r="Z272" s="13"/>
      <c r="AA272" s="13"/>
      <c r="AB272" s="13"/>
    </row>
    <row r="273" spans="1:28" x14ac:dyDescent="0.3">
      <c r="A273" s="13"/>
      <c r="B273" s="13"/>
      <c r="E273" s="13"/>
      <c r="H273" s="13"/>
      <c r="J273" s="13"/>
      <c r="K273" s="13"/>
      <c r="M273" s="13"/>
      <c r="O273" s="13"/>
      <c r="P273" s="13"/>
      <c r="R273" s="13"/>
      <c r="S273" s="13"/>
      <c r="U273" s="13"/>
      <c r="V273" s="13"/>
      <c r="W273" s="13"/>
      <c r="X273" s="13"/>
      <c r="Y273" s="13"/>
      <c r="Z273" s="13"/>
      <c r="AA273" s="13"/>
      <c r="AB273" s="13"/>
    </row>
    <row r="274" spans="1:28" x14ac:dyDescent="0.3">
      <c r="A274" s="13"/>
      <c r="B274" s="13"/>
      <c r="E274" s="13"/>
      <c r="H274" s="13"/>
      <c r="J274" s="13"/>
      <c r="K274" s="13"/>
      <c r="M274" s="13"/>
      <c r="O274" s="13"/>
      <c r="P274" s="13"/>
      <c r="R274" s="13"/>
      <c r="S274" s="13"/>
      <c r="U274" s="13"/>
      <c r="V274" s="13"/>
      <c r="W274" s="13"/>
      <c r="X274" s="13"/>
      <c r="Y274" s="13"/>
      <c r="Z274" s="13"/>
      <c r="AA274" s="13"/>
      <c r="AB274" s="13"/>
    </row>
    <row r="275" spans="1:28" x14ac:dyDescent="0.3">
      <c r="A275" s="13"/>
      <c r="B275" s="13"/>
      <c r="E275" s="13"/>
      <c r="H275" s="13"/>
      <c r="J275" s="13"/>
      <c r="K275" s="13"/>
      <c r="M275" s="13"/>
      <c r="O275" s="13"/>
      <c r="P275" s="13"/>
      <c r="R275" s="13"/>
      <c r="S275" s="13"/>
      <c r="U275" s="13"/>
      <c r="V275" s="13"/>
      <c r="W275" s="13"/>
      <c r="X275" s="13"/>
      <c r="Y275" s="13"/>
      <c r="Z275" s="13"/>
      <c r="AA275" s="13"/>
      <c r="AB275" s="13"/>
    </row>
    <row r="276" spans="1:28" x14ac:dyDescent="0.3">
      <c r="A276" s="13"/>
      <c r="B276" s="13"/>
      <c r="E276" s="13"/>
      <c r="H276" s="13"/>
      <c r="J276" s="13"/>
      <c r="K276" s="13"/>
      <c r="M276" s="13"/>
      <c r="O276" s="13"/>
      <c r="P276" s="13"/>
      <c r="R276" s="13"/>
      <c r="S276" s="13"/>
      <c r="U276" s="13"/>
      <c r="V276" s="13"/>
      <c r="W276" s="13"/>
      <c r="X276" s="13"/>
      <c r="Y276" s="13"/>
      <c r="Z276" s="13"/>
      <c r="AA276" s="13"/>
      <c r="AB276" s="13"/>
    </row>
    <row r="277" spans="1:28" x14ac:dyDescent="0.3">
      <c r="A277" s="13"/>
      <c r="B277" s="13"/>
      <c r="E277" s="13"/>
      <c r="H277" s="13"/>
      <c r="J277" s="13"/>
      <c r="K277" s="13"/>
      <c r="M277" s="13"/>
      <c r="O277" s="13"/>
      <c r="P277" s="13"/>
      <c r="R277" s="13"/>
      <c r="S277" s="13"/>
      <c r="U277" s="13"/>
      <c r="V277" s="13"/>
      <c r="W277" s="13"/>
      <c r="X277" s="13"/>
      <c r="Y277" s="13"/>
      <c r="Z277" s="13"/>
      <c r="AA277" s="13"/>
      <c r="AB277" s="13"/>
    </row>
    <row r="278" spans="1:28" x14ac:dyDescent="0.3">
      <c r="A278" s="13"/>
      <c r="B278" s="13"/>
      <c r="E278" s="13"/>
      <c r="H278" s="13"/>
      <c r="J278" s="13"/>
      <c r="K278" s="13"/>
      <c r="M278" s="13"/>
      <c r="O278" s="13"/>
      <c r="P278" s="13"/>
      <c r="R278" s="13"/>
      <c r="S278" s="13"/>
      <c r="U278" s="13"/>
      <c r="V278" s="13"/>
      <c r="W278" s="13"/>
      <c r="X278" s="13"/>
      <c r="Y278" s="13"/>
      <c r="Z278" s="13"/>
      <c r="AA278" s="13"/>
      <c r="AB278" s="13"/>
    </row>
    <row r="279" spans="1:28" x14ac:dyDescent="0.3">
      <c r="A279" s="13"/>
      <c r="B279" s="13"/>
      <c r="E279" s="13"/>
      <c r="H279" s="13"/>
      <c r="J279" s="13"/>
      <c r="K279" s="13"/>
      <c r="M279" s="13"/>
      <c r="O279" s="13"/>
      <c r="P279" s="13"/>
      <c r="R279" s="13"/>
      <c r="S279" s="13"/>
      <c r="U279" s="13"/>
      <c r="V279" s="13"/>
      <c r="W279" s="13"/>
      <c r="X279" s="13"/>
      <c r="Y279" s="13"/>
      <c r="Z279" s="13"/>
      <c r="AA279" s="13"/>
      <c r="AB279" s="13"/>
    </row>
    <row r="280" spans="1:28" x14ac:dyDescent="0.3">
      <c r="A280" s="13"/>
      <c r="B280" s="13"/>
      <c r="E280" s="13"/>
      <c r="H280" s="13"/>
      <c r="J280" s="13"/>
      <c r="K280" s="13"/>
      <c r="M280" s="13"/>
      <c r="O280" s="13"/>
      <c r="P280" s="13"/>
      <c r="R280" s="13"/>
      <c r="S280" s="13"/>
      <c r="U280" s="13"/>
      <c r="V280" s="13"/>
      <c r="W280" s="13"/>
      <c r="X280" s="13"/>
      <c r="Y280" s="13"/>
      <c r="Z280" s="13"/>
      <c r="AA280" s="13"/>
      <c r="AB280" s="13"/>
    </row>
    <row r="281" spans="1:28" x14ac:dyDescent="0.3">
      <c r="A281" s="13"/>
      <c r="B281" s="13"/>
      <c r="E281" s="13"/>
      <c r="H281" s="13"/>
      <c r="J281" s="13"/>
      <c r="K281" s="13"/>
      <c r="M281" s="13"/>
      <c r="O281" s="13"/>
      <c r="P281" s="13"/>
      <c r="R281" s="13"/>
      <c r="S281" s="13"/>
      <c r="U281" s="13"/>
      <c r="V281" s="13"/>
      <c r="W281" s="13"/>
      <c r="X281" s="13"/>
      <c r="Y281" s="13"/>
      <c r="Z281" s="13"/>
      <c r="AA281" s="13"/>
      <c r="AB281" s="13"/>
    </row>
    <row r="282" spans="1:28" x14ac:dyDescent="0.3">
      <c r="A282" s="13"/>
      <c r="B282" s="13"/>
      <c r="E282" s="13"/>
      <c r="H282" s="13"/>
      <c r="J282" s="13"/>
      <c r="K282" s="13"/>
      <c r="M282" s="13"/>
      <c r="O282" s="13"/>
      <c r="P282" s="13"/>
      <c r="R282" s="13"/>
      <c r="S282" s="13"/>
      <c r="U282" s="13"/>
      <c r="V282" s="13"/>
      <c r="W282" s="13"/>
      <c r="X282" s="13"/>
      <c r="Y282" s="13"/>
      <c r="Z282" s="13"/>
      <c r="AA282" s="13"/>
      <c r="AB282" s="13"/>
    </row>
    <row r="283" spans="1:28" x14ac:dyDescent="0.3">
      <c r="A283" s="13"/>
      <c r="B283" s="13"/>
      <c r="E283" s="13"/>
      <c r="H283" s="13"/>
      <c r="J283" s="13"/>
      <c r="K283" s="13"/>
      <c r="M283" s="13"/>
      <c r="O283" s="13"/>
      <c r="P283" s="13"/>
      <c r="R283" s="13"/>
      <c r="S283" s="13"/>
      <c r="U283" s="13"/>
      <c r="V283" s="13"/>
      <c r="W283" s="13"/>
      <c r="X283" s="13"/>
      <c r="Y283" s="13"/>
      <c r="Z283" s="13"/>
      <c r="AA283" s="13"/>
      <c r="AB283" s="13"/>
    </row>
    <row r="284" spans="1:28" x14ac:dyDescent="0.3">
      <c r="A284" s="13"/>
      <c r="B284" s="13"/>
      <c r="E284" s="13"/>
      <c r="H284" s="13"/>
      <c r="J284" s="13"/>
      <c r="K284" s="13"/>
      <c r="M284" s="13"/>
      <c r="O284" s="13"/>
      <c r="P284" s="13"/>
      <c r="R284" s="13"/>
      <c r="S284" s="13"/>
      <c r="U284" s="13"/>
      <c r="V284" s="13"/>
      <c r="W284" s="13"/>
      <c r="X284" s="13"/>
      <c r="Y284" s="13"/>
      <c r="Z284" s="13"/>
      <c r="AA284" s="13"/>
      <c r="AB284" s="13"/>
    </row>
    <row r="285" spans="1:28" x14ac:dyDescent="0.3">
      <c r="A285" s="13"/>
      <c r="B285" s="13"/>
      <c r="E285" s="13"/>
      <c r="H285" s="13"/>
      <c r="J285" s="13"/>
      <c r="K285" s="13"/>
      <c r="M285" s="13"/>
      <c r="O285" s="13"/>
      <c r="P285" s="13"/>
      <c r="R285" s="13"/>
      <c r="S285" s="13"/>
      <c r="U285" s="13"/>
      <c r="V285" s="13"/>
      <c r="W285" s="13"/>
      <c r="X285" s="13"/>
      <c r="Y285" s="13"/>
      <c r="Z285" s="13"/>
      <c r="AA285" s="13"/>
      <c r="AB285" s="13"/>
    </row>
    <row r="286" spans="1:28" x14ac:dyDescent="0.3">
      <c r="A286" s="13"/>
      <c r="B286" s="13"/>
      <c r="E286" s="13"/>
      <c r="H286" s="13"/>
      <c r="J286" s="13"/>
      <c r="K286" s="13"/>
      <c r="M286" s="13"/>
      <c r="O286" s="13"/>
      <c r="P286" s="13"/>
      <c r="R286" s="13"/>
      <c r="S286" s="13"/>
      <c r="U286" s="13"/>
      <c r="V286" s="13"/>
      <c r="W286" s="13"/>
      <c r="X286" s="13"/>
      <c r="Y286" s="13"/>
      <c r="Z286" s="13"/>
      <c r="AA286" s="13"/>
      <c r="AB286" s="13"/>
    </row>
    <row r="287" spans="1:28" x14ac:dyDescent="0.3">
      <c r="A287" s="13"/>
      <c r="B287" s="13"/>
      <c r="E287" s="13"/>
      <c r="H287" s="13"/>
      <c r="J287" s="13"/>
      <c r="K287" s="13"/>
      <c r="M287" s="13"/>
      <c r="O287" s="13"/>
      <c r="P287" s="13"/>
      <c r="R287" s="13"/>
      <c r="S287" s="13"/>
      <c r="U287" s="13"/>
      <c r="V287" s="13"/>
      <c r="W287" s="13"/>
      <c r="X287" s="13"/>
      <c r="Y287" s="13"/>
      <c r="Z287" s="13"/>
      <c r="AA287" s="13"/>
      <c r="AB287" s="13"/>
    </row>
    <row r="288" spans="1:28" x14ac:dyDescent="0.3">
      <c r="A288" s="13"/>
      <c r="B288" s="13"/>
      <c r="E288" s="13"/>
      <c r="H288" s="13"/>
      <c r="J288" s="13"/>
      <c r="K288" s="13"/>
      <c r="M288" s="13"/>
      <c r="O288" s="13"/>
      <c r="P288" s="13"/>
      <c r="R288" s="13"/>
      <c r="S288" s="13"/>
      <c r="U288" s="13"/>
      <c r="V288" s="13"/>
      <c r="W288" s="13"/>
      <c r="X288" s="13"/>
      <c r="Y288" s="13"/>
      <c r="Z288" s="13"/>
      <c r="AA288" s="13"/>
      <c r="AB288" s="13"/>
    </row>
    <row r="289" spans="1:28" x14ac:dyDescent="0.3">
      <c r="A289" s="13"/>
      <c r="B289" s="13"/>
      <c r="E289" s="13"/>
      <c r="H289" s="13"/>
      <c r="J289" s="13"/>
      <c r="K289" s="13"/>
      <c r="M289" s="13"/>
      <c r="O289" s="13"/>
      <c r="P289" s="13"/>
      <c r="R289" s="13"/>
      <c r="S289" s="13"/>
      <c r="U289" s="13"/>
      <c r="V289" s="13"/>
      <c r="W289" s="13"/>
      <c r="X289" s="13"/>
      <c r="Y289" s="13"/>
      <c r="Z289" s="13"/>
      <c r="AA289" s="13"/>
      <c r="AB289" s="13"/>
    </row>
    <row r="290" spans="1:28" x14ac:dyDescent="0.3">
      <c r="A290" s="13"/>
      <c r="B290" s="13"/>
      <c r="E290" s="13"/>
      <c r="H290" s="13"/>
      <c r="J290" s="13"/>
      <c r="K290" s="13"/>
      <c r="M290" s="13"/>
      <c r="O290" s="13"/>
      <c r="P290" s="13"/>
      <c r="R290" s="13"/>
      <c r="S290" s="13"/>
      <c r="U290" s="13"/>
      <c r="V290" s="13"/>
      <c r="W290" s="13"/>
      <c r="X290" s="13"/>
      <c r="Y290" s="13"/>
      <c r="Z290" s="13"/>
      <c r="AA290" s="13"/>
      <c r="AB290" s="13"/>
    </row>
    <row r="291" spans="1:28" x14ac:dyDescent="0.3">
      <c r="A291" s="13"/>
      <c r="B291" s="13"/>
      <c r="E291" s="13"/>
      <c r="H291" s="13"/>
      <c r="J291" s="13"/>
      <c r="K291" s="13"/>
      <c r="M291" s="13"/>
      <c r="O291" s="13"/>
      <c r="P291" s="13"/>
      <c r="R291" s="13"/>
      <c r="S291" s="13"/>
      <c r="U291" s="13"/>
      <c r="V291" s="13"/>
      <c r="W291" s="13"/>
      <c r="X291" s="13"/>
      <c r="Y291" s="13"/>
      <c r="Z291" s="13"/>
      <c r="AA291" s="13"/>
      <c r="AB291" s="13"/>
    </row>
    <row r="292" spans="1:28" x14ac:dyDescent="0.3">
      <c r="A292" s="13"/>
      <c r="B292" s="13"/>
      <c r="E292" s="13"/>
      <c r="H292" s="13"/>
      <c r="J292" s="13"/>
      <c r="K292" s="13"/>
      <c r="M292" s="13"/>
      <c r="O292" s="13"/>
      <c r="P292" s="13"/>
      <c r="R292" s="13"/>
      <c r="S292" s="13"/>
      <c r="U292" s="13"/>
      <c r="V292" s="13"/>
      <c r="W292" s="13"/>
      <c r="X292" s="13"/>
      <c r="Y292" s="13"/>
      <c r="Z292" s="13"/>
      <c r="AA292" s="13"/>
      <c r="AB292" s="13"/>
    </row>
    <row r="293" spans="1:28" x14ac:dyDescent="0.3">
      <c r="A293" s="13"/>
      <c r="B293" s="13"/>
      <c r="E293" s="13"/>
      <c r="H293" s="13"/>
      <c r="J293" s="13"/>
      <c r="K293" s="13"/>
      <c r="M293" s="13"/>
      <c r="O293" s="13"/>
      <c r="P293" s="13"/>
      <c r="R293" s="13"/>
      <c r="S293" s="13"/>
      <c r="U293" s="13"/>
      <c r="V293" s="13"/>
      <c r="W293" s="13"/>
      <c r="X293" s="13"/>
      <c r="Y293" s="13"/>
      <c r="Z293" s="13"/>
      <c r="AA293" s="13"/>
      <c r="AB293" s="13"/>
    </row>
    <row r="294" spans="1:28" x14ac:dyDescent="0.3">
      <c r="A294" s="13"/>
      <c r="B294" s="13"/>
      <c r="E294" s="13"/>
      <c r="H294" s="13"/>
      <c r="J294" s="13"/>
      <c r="K294" s="13"/>
      <c r="M294" s="13"/>
      <c r="O294" s="13"/>
      <c r="P294" s="13"/>
      <c r="R294" s="13"/>
      <c r="S294" s="13"/>
      <c r="U294" s="13"/>
      <c r="V294" s="13"/>
      <c r="W294" s="13"/>
      <c r="X294" s="13"/>
      <c r="Y294" s="13"/>
      <c r="Z294" s="13"/>
      <c r="AA294" s="13"/>
      <c r="AB294" s="13"/>
    </row>
    <row r="295" spans="1:28" x14ac:dyDescent="0.3">
      <c r="A295" s="13"/>
      <c r="B295" s="13"/>
      <c r="E295" s="13"/>
      <c r="H295" s="13"/>
      <c r="J295" s="13"/>
      <c r="K295" s="13"/>
      <c r="M295" s="13"/>
      <c r="O295" s="13"/>
      <c r="P295" s="13"/>
      <c r="R295" s="13"/>
      <c r="S295" s="13"/>
      <c r="U295" s="13"/>
      <c r="V295" s="13"/>
      <c r="W295" s="13"/>
      <c r="X295" s="13"/>
      <c r="Y295" s="13"/>
      <c r="Z295" s="13"/>
      <c r="AA295" s="13"/>
      <c r="AB295" s="13"/>
    </row>
    <row r="296" spans="1:28" x14ac:dyDescent="0.3">
      <c r="A296" s="13"/>
      <c r="B296" s="13"/>
      <c r="E296" s="13"/>
      <c r="H296" s="13"/>
      <c r="J296" s="13"/>
      <c r="K296" s="13"/>
      <c r="M296" s="13"/>
      <c r="O296" s="13"/>
      <c r="P296" s="13"/>
      <c r="R296" s="13"/>
      <c r="S296" s="13"/>
      <c r="U296" s="13"/>
      <c r="V296" s="13"/>
      <c r="W296" s="13"/>
      <c r="X296" s="13"/>
      <c r="Y296" s="13"/>
      <c r="Z296" s="13"/>
      <c r="AA296" s="13"/>
      <c r="AB296" s="13"/>
    </row>
    <row r="297" spans="1:28" x14ac:dyDescent="0.3">
      <c r="A297" s="13"/>
      <c r="B297" s="13"/>
      <c r="E297" s="13"/>
      <c r="H297" s="13"/>
      <c r="J297" s="13"/>
      <c r="K297" s="13"/>
      <c r="M297" s="13"/>
      <c r="O297" s="13"/>
      <c r="P297" s="13"/>
      <c r="R297" s="13"/>
      <c r="S297" s="13"/>
      <c r="U297" s="13"/>
      <c r="V297" s="13"/>
      <c r="W297" s="13"/>
      <c r="X297" s="13"/>
      <c r="Y297" s="13"/>
      <c r="Z297" s="13"/>
      <c r="AA297" s="13"/>
      <c r="AB297" s="13"/>
    </row>
    <row r="298" spans="1:28" x14ac:dyDescent="0.3">
      <c r="A298" s="13"/>
      <c r="B298" s="13"/>
      <c r="E298" s="13"/>
      <c r="H298" s="13"/>
      <c r="J298" s="13"/>
      <c r="K298" s="13"/>
      <c r="M298" s="13"/>
      <c r="O298" s="13"/>
      <c r="P298" s="13"/>
      <c r="R298" s="13"/>
      <c r="S298" s="13"/>
      <c r="U298" s="13"/>
      <c r="V298" s="13"/>
      <c r="W298" s="13"/>
      <c r="X298" s="13"/>
      <c r="Y298" s="13"/>
      <c r="Z298" s="13"/>
      <c r="AA298" s="13"/>
      <c r="AB298" s="13"/>
    </row>
    <row r="299" spans="1:28" x14ac:dyDescent="0.3">
      <c r="A299" s="13"/>
      <c r="B299" s="13"/>
      <c r="E299" s="13"/>
      <c r="H299" s="13"/>
      <c r="J299" s="13"/>
      <c r="K299" s="13"/>
      <c r="M299" s="13"/>
      <c r="O299" s="13"/>
      <c r="P299" s="13"/>
      <c r="R299" s="13"/>
      <c r="S299" s="13"/>
      <c r="U299" s="13"/>
      <c r="V299" s="13"/>
      <c r="W299" s="13"/>
      <c r="X299" s="13"/>
      <c r="Y299" s="13"/>
      <c r="Z299" s="13"/>
      <c r="AA299" s="13"/>
      <c r="AB299" s="13"/>
    </row>
    <row r="300" spans="1:28" x14ac:dyDescent="0.3">
      <c r="A300" s="13"/>
      <c r="B300" s="13"/>
      <c r="E300" s="13"/>
      <c r="H300" s="13"/>
      <c r="J300" s="13"/>
      <c r="K300" s="13"/>
      <c r="M300" s="13"/>
      <c r="O300" s="13"/>
      <c r="P300" s="13"/>
      <c r="R300" s="13"/>
      <c r="S300" s="13"/>
      <c r="U300" s="13"/>
      <c r="V300" s="13"/>
      <c r="W300" s="13"/>
      <c r="X300" s="13"/>
      <c r="Y300" s="13"/>
      <c r="Z300" s="13"/>
      <c r="AA300" s="13"/>
      <c r="AB300" s="13"/>
    </row>
    <row r="301" spans="1:28" x14ac:dyDescent="0.3">
      <c r="A301" s="13"/>
      <c r="B301" s="13"/>
      <c r="E301" s="13"/>
      <c r="H301" s="13"/>
      <c r="J301" s="13"/>
      <c r="K301" s="13"/>
      <c r="M301" s="13"/>
      <c r="O301" s="13"/>
      <c r="P301" s="13"/>
      <c r="R301" s="13"/>
      <c r="S301" s="13"/>
      <c r="U301" s="13"/>
      <c r="V301" s="13"/>
      <c r="W301" s="13"/>
      <c r="X301" s="13"/>
      <c r="Y301" s="13"/>
      <c r="Z301" s="13"/>
      <c r="AA301" s="13"/>
      <c r="AB301" s="13"/>
    </row>
    <row r="302" spans="1:28" x14ac:dyDescent="0.3">
      <c r="A302" s="13"/>
      <c r="B302" s="13"/>
      <c r="E302" s="13"/>
      <c r="H302" s="13"/>
      <c r="J302" s="13"/>
      <c r="K302" s="13"/>
      <c r="M302" s="13"/>
      <c r="O302" s="13"/>
      <c r="P302" s="13"/>
      <c r="R302" s="13"/>
      <c r="S302" s="13"/>
      <c r="U302" s="13"/>
      <c r="V302" s="13"/>
      <c r="W302" s="13"/>
      <c r="X302" s="13"/>
      <c r="Y302" s="13"/>
      <c r="Z302" s="13"/>
      <c r="AA302" s="13"/>
      <c r="AB302" s="13"/>
    </row>
    <row r="303" spans="1:28" x14ac:dyDescent="0.3">
      <c r="A303" s="13"/>
      <c r="B303" s="13"/>
      <c r="E303" s="13"/>
      <c r="H303" s="13"/>
      <c r="J303" s="13"/>
      <c r="K303" s="13"/>
      <c r="M303" s="13"/>
      <c r="O303" s="13"/>
      <c r="P303" s="13"/>
      <c r="R303" s="13"/>
      <c r="S303" s="13"/>
      <c r="U303" s="13"/>
      <c r="V303" s="13"/>
      <c r="W303" s="13"/>
      <c r="X303" s="13"/>
      <c r="Y303" s="13"/>
      <c r="Z303" s="13"/>
      <c r="AA303" s="13"/>
      <c r="AB303" s="13"/>
    </row>
    <row r="304" spans="1:28" x14ac:dyDescent="0.3">
      <c r="A304" s="13"/>
      <c r="B304" s="13"/>
      <c r="E304" s="13"/>
      <c r="H304" s="13"/>
      <c r="J304" s="13"/>
      <c r="K304" s="13"/>
      <c r="M304" s="13"/>
      <c r="O304" s="13"/>
      <c r="P304" s="13"/>
      <c r="R304" s="13"/>
      <c r="S304" s="13"/>
      <c r="U304" s="13"/>
      <c r="V304" s="13"/>
      <c r="W304" s="13"/>
      <c r="X304" s="13"/>
      <c r="Y304" s="13"/>
      <c r="Z304" s="13"/>
      <c r="AA304" s="13"/>
      <c r="AB304" s="13"/>
    </row>
    <row r="305" spans="1:28" x14ac:dyDescent="0.3">
      <c r="A305" s="13"/>
      <c r="B305" s="13"/>
      <c r="E305" s="13"/>
      <c r="H305" s="13"/>
      <c r="J305" s="13"/>
      <c r="K305" s="13"/>
      <c r="M305" s="13"/>
      <c r="O305" s="13"/>
      <c r="P305" s="13"/>
      <c r="R305" s="13"/>
      <c r="S305" s="13"/>
      <c r="U305" s="13"/>
      <c r="V305" s="13"/>
      <c r="W305" s="13"/>
      <c r="X305" s="13"/>
      <c r="Y305" s="13"/>
      <c r="Z305" s="13"/>
      <c r="AA305" s="13"/>
      <c r="AB305" s="13"/>
    </row>
    <row r="306" spans="1:28" x14ac:dyDescent="0.3">
      <c r="A306" s="13"/>
      <c r="B306" s="13"/>
      <c r="E306" s="13"/>
      <c r="H306" s="13"/>
      <c r="J306" s="13"/>
      <c r="K306" s="13"/>
      <c r="M306" s="13"/>
      <c r="O306" s="13"/>
      <c r="P306" s="13"/>
      <c r="R306" s="13"/>
      <c r="S306" s="13"/>
      <c r="U306" s="13"/>
      <c r="V306" s="13"/>
      <c r="W306" s="13"/>
      <c r="X306" s="13"/>
      <c r="Y306" s="13"/>
      <c r="Z306" s="13"/>
      <c r="AA306" s="13"/>
      <c r="AB306" s="13"/>
    </row>
    <row r="307" spans="1:28" x14ac:dyDescent="0.3">
      <c r="A307" s="13"/>
      <c r="B307" s="13"/>
      <c r="E307" s="13"/>
      <c r="H307" s="13"/>
      <c r="J307" s="13"/>
      <c r="K307" s="13"/>
      <c r="M307" s="13"/>
      <c r="O307" s="13"/>
      <c r="P307" s="13"/>
      <c r="R307" s="13"/>
      <c r="S307" s="13"/>
      <c r="U307" s="13"/>
      <c r="V307" s="13"/>
      <c r="W307" s="13"/>
      <c r="X307" s="13"/>
      <c r="Y307" s="13"/>
      <c r="Z307" s="13"/>
      <c r="AA307" s="13"/>
      <c r="AB307" s="13"/>
    </row>
    <row r="308" spans="1:28" x14ac:dyDescent="0.3">
      <c r="A308" s="13"/>
      <c r="B308" s="13"/>
      <c r="E308" s="13"/>
      <c r="H308" s="13"/>
      <c r="J308" s="13"/>
      <c r="K308" s="13"/>
      <c r="M308" s="13"/>
      <c r="O308" s="13"/>
      <c r="P308" s="13"/>
      <c r="R308" s="13"/>
      <c r="S308" s="13"/>
      <c r="U308" s="13"/>
      <c r="V308" s="13"/>
      <c r="W308" s="13"/>
      <c r="X308" s="13"/>
      <c r="Y308" s="13"/>
      <c r="Z308" s="13"/>
      <c r="AA308" s="13"/>
      <c r="AB308" s="13"/>
    </row>
    <row r="309" spans="1:28" x14ac:dyDescent="0.3">
      <c r="A309" s="13"/>
      <c r="B309" s="13"/>
      <c r="E309" s="13"/>
      <c r="H309" s="13"/>
      <c r="J309" s="13"/>
      <c r="K309" s="13"/>
      <c r="M309" s="13"/>
      <c r="O309" s="13"/>
      <c r="P309" s="13"/>
      <c r="R309" s="13"/>
      <c r="S309" s="13"/>
      <c r="U309" s="13"/>
      <c r="V309" s="13"/>
      <c r="W309" s="13"/>
      <c r="X309" s="13"/>
      <c r="Y309" s="13"/>
      <c r="Z309" s="13"/>
      <c r="AA309" s="13"/>
      <c r="AB309" s="13"/>
    </row>
    <row r="310" spans="1:28" x14ac:dyDescent="0.3">
      <c r="A310" s="13"/>
      <c r="B310" s="13"/>
      <c r="E310" s="13"/>
      <c r="H310" s="13"/>
      <c r="J310" s="13"/>
      <c r="K310" s="13"/>
      <c r="M310" s="13"/>
      <c r="O310" s="13"/>
      <c r="P310" s="13"/>
      <c r="R310" s="13"/>
      <c r="S310" s="13"/>
      <c r="U310" s="13"/>
      <c r="V310" s="13"/>
      <c r="W310" s="13"/>
      <c r="X310" s="13"/>
      <c r="Y310" s="13"/>
      <c r="Z310" s="13"/>
      <c r="AA310" s="13"/>
      <c r="AB310" s="13"/>
    </row>
    <row r="311" spans="1:28" x14ac:dyDescent="0.3">
      <c r="A311" s="13"/>
      <c r="B311" s="13"/>
      <c r="E311" s="13"/>
      <c r="H311" s="13"/>
      <c r="J311" s="13"/>
      <c r="K311" s="13"/>
      <c r="M311" s="13"/>
      <c r="O311" s="13"/>
      <c r="P311" s="13"/>
      <c r="R311" s="13"/>
      <c r="S311" s="13"/>
      <c r="U311" s="13"/>
      <c r="V311" s="13"/>
      <c r="W311" s="13"/>
      <c r="X311" s="13"/>
      <c r="Y311" s="13"/>
      <c r="Z311" s="13"/>
      <c r="AA311" s="13"/>
      <c r="AB311" s="13"/>
    </row>
    <row r="312" spans="1:28" x14ac:dyDescent="0.3">
      <c r="A312" s="13"/>
      <c r="B312" s="13"/>
      <c r="E312" s="13"/>
      <c r="H312" s="13"/>
      <c r="J312" s="13"/>
      <c r="K312" s="13"/>
      <c r="M312" s="13"/>
      <c r="O312" s="13"/>
      <c r="P312" s="13"/>
      <c r="R312" s="13"/>
      <c r="S312" s="13"/>
      <c r="U312" s="13"/>
      <c r="V312" s="13"/>
      <c r="W312" s="13"/>
      <c r="X312" s="13"/>
      <c r="Y312" s="13"/>
      <c r="Z312" s="13"/>
      <c r="AA312" s="13"/>
      <c r="AB312" s="13"/>
    </row>
    <row r="313" spans="1:28" x14ac:dyDescent="0.3">
      <c r="A313" s="13"/>
      <c r="B313" s="13"/>
      <c r="E313" s="13"/>
      <c r="H313" s="13"/>
      <c r="J313" s="13"/>
      <c r="K313" s="13"/>
      <c r="M313" s="13"/>
      <c r="O313" s="13"/>
      <c r="P313" s="13"/>
      <c r="R313" s="13"/>
      <c r="S313" s="13"/>
      <c r="U313" s="13"/>
      <c r="V313" s="13"/>
      <c r="W313" s="13"/>
      <c r="X313" s="13"/>
      <c r="Y313" s="13"/>
      <c r="Z313" s="13"/>
      <c r="AA313" s="13"/>
      <c r="AB313" s="13"/>
    </row>
    <row r="314" spans="1:28" x14ac:dyDescent="0.3">
      <c r="A314" s="13"/>
      <c r="B314" s="13"/>
      <c r="E314" s="13"/>
      <c r="H314" s="13"/>
      <c r="J314" s="13"/>
      <c r="K314" s="13"/>
      <c r="M314" s="13"/>
      <c r="O314" s="13"/>
      <c r="P314" s="13"/>
      <c r="R314" s="13"/>
      <c r="S314" s="13"/>
      <c r="U314" s="13"/>
      <c r="V314" s="13"/>
      <c r="W314" s="13"/>
      <c r="X314" s="13"/>
      <c r="Y314" s="13"/>
      <c r="Z314" s="13"/>
      <c r="AA314" s="13"/>
      <c r="AB314" s="13"/>
    </row>
    <row r="315" spans="1:28" x14ac:dyDescent="0.3">
      <c r="A315" s="13"/>
      <c r="B315" s="13"/>
      <c r="E315" s="13"/>
      <c r="H315" s="13"/>
      <c r="J315" s="13"/>
      <c r="K315" s="13"/>
      <c r="M315" s="13"/>
      <c r="O315" s="13"/>
      <c r="P315" s="13"/>
      <c r="R315" s="13"/>
      <c r="S315" s="13"/>
      <c r="U315" s="13"/>
      <c r="V315" s="13"/>
      <c r="W315" s="13"/>
      <c r="X315" s="13"/>
      <c r="Y315" s="13"/>
      <c r="Z315" s="13"/>
      <c r="AA315" s="13"/>
      <c r="AB315" s="13"/>
    </row>
    <row r="316" spans="1:28" x14ac:dyDescent="0.3">
      <c r="A316" s="13"/>
      <c r="B316" s="13"/>
      <c r="E316" s="13"/>
      <c r="H316" s="13"/>
      <c r="J316" s="13"/>
      <c r="K316" s="13"/>
      <c r="M316" s="13"/>
      <c r="O316" s="13"/>
      <c r="P316" s="13"/>
      <c r="R316" s="13"/>
      <c r="S316" s="13"/>
      <c r="U316" s="13"/>
      <c r="V316" s="13"/>
      <c r="W316" s="13"/>
      <c r="X316" s="13"/>
      <c r="Y316" s="13"/>
      <c r="Z316" s="13"/>
      <c r="AA316" s="13"/>
      <c r="AB316" s="13"/>
    </row>
    <row r="317" spans="1:28" x14ac:dyDescent="0.3">
      <c r="A317" s="13"/>
      <c r="B317" s="13"/>
      <c r="E317" s="13"/>
      <c r="H317" s="13"/>
      <c r="J317" s="13"/>
      <c r="K317" s="13"/>
      <c r="M317" s="13"/>
      <c r="O317" s="13"/>
      <c r="P317" s="13"/>
      <c r="R317" s="13"/>
      <c r="S317" s="13"/>
      <c r="U317" s="13"/>
      <c r="V317" s="13"/>
      <c r="W317" s="13"/>
      <c r="X317" s="13"/>
      <c r="Y317" s="13"/>
      <c r="Z317" s="13"/>
      <c r="AA317" s="13"/>
      <c r="AB317" s="13"/>
    </row>
    <row r="318" spans="1:28" x14ac:dyDescent="0.3">
      <c r="A318" s="13"/>
      <c r="B318" s="13"/>
      <c r="E318" s="13"/>
      <c r="H318" s="13"/>
      <c r="J318" s="13"/>
      <c r="K318" s="13"/>
      <c r="M318" s="13"/>
      <c r="O318" s="13"/>
      <c r="P318" s="13"/>
      <c r="R318" s="13"/>
      <c r="S318" s="13"/>
      <c r="U318" s="13"/>
      <c r="V318" s="13"/>
      <c r="W318" s="13"/>
      <c r="X318" s="13"/>
      <c r="Y318" s="13"/>
      <c r="Z318" s="13"/>
      <c r="AA318" s="13"/>
      <c r="AB318" s="13"/>
    </row>
    <row r="319" spans="1:28" x14ac:dyDescent="0.3">
      <c r="A319" s="13"/>
      <c r="B319" s="13"/>
      <c r="E319" s="13"/>
      <c r="H319" s="13"/>
      <c r="J319" s="13"/>
      <c r="K319" s="13"/>
      <c r="M319" s="13"/>
      <c r="O319" s="13"/>
      <c r="P319" s="13"/>
      <c r="R319" s="13"/>
      <c r="S319" s="13"/>
      <c r="U319" s="13"/>
      <c r="V319" s="13"/>
      <c r="W319" s="13"/>
      <c r="X319" s="13"/>
      <c r="Y319" s="13"/>
      <c r="Z319" s="13"/>
      <c r="AA319" s="13"/>
      <c r="AB319" s="13"/>
    </row>
    <row r="320" spans="1:28" x14ac:dyDescent="0.3">
      <c r="A320" s="13"/>
      <c r="B320" s="13"/>
      <c r="E320" s="13"/>
      <c r="H320" s="13"/>
      <c r="J320" s="13"/>
      <c r="K320" s="13"/>
      <c r="M320" s="13"/>
      <c r="O320" s="13"/>
      <c r="P320" s="13"/>
      <c r="R320" s="13"/>
      <c r="S320" s="13"/>
      <c r="U320" s="13"/>
      <c r="V320" s="13"/>
      <c r="W320" s="13"/>
      <c r="X320" s="13"/>
      <c r="Y320" s="13"/>
      <c r="Z320" s="13"/>
      <c r="AA320" s="13"/>
      <c r="AB320" s="13"/>
    </row>
    <row r="321" spans="1:28" x14ac:dyDescent="0.3">
      <c r="A321" s="13"/>
      <c r="B321" s="13"/>
      <c r="E321" s="13"/>
      <c r="H321" s="13"/>
      <c r="J321" s="13"/>
      <c r="K321" s="13"/>
      <c r="M321" s="13"/>
      <c r="O321" s="13"/>
      <c r="P321" s="13"/>
      <c r="R321" s="13"/>
      <c r="S321" s="13"/>
      <c r="U321" s="13"/>
      <c r="V321" s="13"/>
      <c r="W321" s="13"/>
      <c r="X321" s="13"/>
      <c r="Y321" s="13"/>
      <c r="Z321" s="13"/>
      <c r="AA321" s="13"/>
      <c r="AB321" s="13"/>
    </row>
    <row r="322" spans="1:28" x14ac:dyDescent="0.3">
      <c r="A322" s="13"/>
      <c r="B322" s="13"/>
      <c r="E322" s="13"/>
      <c r="H322" s="13"/>
      <c r="J322" s="13"/>
      <c r="K322" s="13"/>
      <c r="M322" s="13"/>
      <c r="O322" s="13"/>
      <c r="P322" s="13"/>
      <c r="R322" s="13"/>
      <c r="S322" s="13"/>
      <c r="U322" s="13"/>
      <c r="V322" s="13"/>
      <c r="W322" s="13"/>
      <c r="X322" s="13"/>
      <c r="Y322" s="13"/>
      <c r="Z322" s="13"/>
      <c r="AA322" s="13"/>
      <c r="AB322" s="13"/>
    </row>
    <row r="323" spans="1:28" x14ac:dyDescent="0.3">
      <c r="A323" s="13"/>
      <c r="B323" s="13"/>
      <c r="E323" s="13"/>
      <c r="H323" s="13"/>
      <c r="J323" s="13"/>
      <c r="K323" s="13"/>
      <c r="M323" s="13"/>
      <c r="O323" s="13"/>
      <c r="P323" s="13"/>
      <c r="R323" s="13"/>
      <c r="S323" s="13"/>
      <c r="U323" s="13"/>
      <c r="V323" s="13"/>
      <c r="W323" s="13"/>
      <c r="X323" s="13"/>
      <c r="Y323" s="13"/>
      <c r="Z323" s="13"/>
      <c r="AA323" s="13"/>
      <c r="AB323" s="13"/>
    </row>
    <row r="324" spans="1:28" x14ac:dyDescent="0.3">
      <c r="A324" s="13"/>
      <c r="B324" s="13"/>
      <c r="E324" s="13"/>
      <c r="H324" s="13"/>
      <c r="J324" s="13"/>
      <c r="K324" s="13"/>
      <c r="M324" s="13"/>
      <c r="O324" s="13"/>
      <c r="P324" s="13"/>
      <c r="R324" s="13"/>
      <c r="S324" s="13"/>
      <c r="U324" s="13"/>
      <c r="V324" s="13"/>
      <c r="W324" s="13"/>
      <c r="X324" s="13"/>
      <c r="Y324" s="13"/>
      <c r="Z324" s="13"/>
      <c r="AA324" s="13"/>
      <c r="AB324" s="13"/>
    </row>
    <row r="325" spans="1:28" x14ac:dyDescent="0.3">
      <c r="A325" s="13"/>
      <c r="B325" s="13"/>
      <c r="E325" s="13"/>
      <c r="H325" s="13"/>
      <c r="J325" s="13"/>
      <c r="K325" s="13"/>
      <c r="M325" s="13"/>
      <c r="O325" s="13"/>
      <c r="P325" s="13"/>
      <c r="R325" s="13"/>
      <c r="S325" s="13"/>
      <c r="U325" s="13"/>
      <c r="V325" s="13"/>
      <c r="W325" s="13"/>
      <c r="X325" s="13"/>
      <c r="Y325" s="13"/>
      <c r="Z325" s="13"/>
      <c r="AA325" s="13"/>
      <c r="AB325" s="13"/>
    </row>
    <row r="326" spans="1:28" x14ac:dyDescent="0.3">
      <c r="A326" s="13"/>
      <c r="B326" s="13"/>
      <c r="E326" s="13"/>
      <c r="H326" s="13"/>
      <c r="J326" s="13"/>
      <c r="K326" s="13"/>
      <c r="M326" s="13"/>
      <c r="O326" s="13"/>
      <c r="P326" s="13"/>
      <c r="R326" s="13"/>
      <c r="S326" s="13"/>
      <c r="U326" s="13"/>
      <c r="V326" s="13"/>
      <c r="W326" s="13"/>
      <c r="X326" s="13"/>
      <c r="Y326" s="13"/>
      <c r="Z326" s="13"/>
      <c r="AA326" s="13"/>
      <c r="AB326" s="13"/>
    </row>
    <row r="327" spans="1:28" x14ac:dyDescent="0.3">
      <c r="A327" s="13"/>
      <c r="B327" s="13"/>
      <c r="E327" s="13"/>
      <c r="H327" s="13"/>
      <c r="J327" s="13"/>
      <c r="K327" s="13"/>
      <c r="M327" s="13"/>
      <c r="O327" s="13"/>
      <c r="P327" s="13"/>
      <c r="R327" s="13"/>
      <c r="S327" s="13"/>
      <c r="U327" s="13"/>
      <c r="V327" s="13"/>
      <c r="W327" s="13"/>
      <c r="X327" s="13"/>
      <c r="Y327" s="13"/>
      <c r="Z327" s="13"/>
      <c r="AA327" s="13"/>
      <c r="AB327" s="13"/>
    </row>
    <row r="328" spans="1:28" x14ac:dyDescent="0.3">
      <c r="A328" s="13"/>
      <c r="B328" s="13"/>
      <c r="E328" s="13"/>
      <c r="H328" s="13"/>
      <c r="J328" s="13"/>
      <c r="K328" s="13"/>
      <c r="M328" s="13"/>
      <c r="O328" s="13"/>
      <c r="P328" s="13"/>
      <c r="R328" s="13"/>
      <c r="S328" s="13"/>
      <c r="U328" s="13"/>
      <c r="V328" s="13"/>
      <c r="W328" s="13"/>
      <c r="X328" s="13"/>
      <c r="Y328" s="13"/>
      <c r="Z328" s="13"/>
      <c r="AA328" s="13"/>
      <c r="AB328" s="13"/>
    </row>
    <row r="329" spans="1:28" x14ac:dyDescent="0.3">
      <c r="A329" s="13"/>
      <c r="B329" s="13"/>
      <c r="E329" s="13"/>
      <c r="H329" s="13"/>
      <c r="J329" s="13"/>
      <c r="K329" s="13"/>
      <c r="M329" s="13"/>
      <c r="O329" s="13"/>
      <c r="P329" s="13"/>
      <c r="R329" s="13"/>
      <c r="S329" s="13"/>
      <c r="U329" s="13"/>
      <c r="V329" s="13"/>
      <c r="W329" s="13"/>
      <c r="X329" s="13"/>
      <c r="Y329" s="13"/>
      <c r="Z329" s="13"/>
      <c r="AA329" s="13"/>
      <c r="AB329" s="13"/>
    </row>
    <row r="330" spans="1:28" x14ac:dyDescent="0.3">
      <c r="A330" s="13"/>
      <c r="B330" s="13"/>
      <c r="E330" s="13"/>
      <c r="H330" s="13"/>
      <c r="J330" s="13"/>
      <c r="K330" s="13"/>
      <c r="M330" s="13"/>
      <c r="O330" s="13"/>
      <c r="P330" s="13"/>
      <c r="R330" s="13"/>
      <c r="S330" s="13"/>
      <c r="U330" s="13"/>
      <c r="V330" s="13"/>
      <c r="W330" s="13"/>
      <c r="X330" s="13"/>
      <c r="Y330" s="13"/>
      <c r="Z330" s="13"/>
      <c r="AA330" s="13"/>
      <c r="AB330" s="13"/>
    </row>
    <row r="331" spans="1:28" x14ac:dyDescent="0.3">
      <c r="A331" s="13"/>
      <c r="B331" s="13"/>
      <c r="E331" s="13"/>
      <c r="H331" s="13"/>
      <c r="J331" s="13"/>
      <c r="K331" s="13"/>
      <c r="M331" s="13"/>
      <c r="O331" s="13"/>
      <c r="P331" s="13"/>
      <c r="R331" s="13"/>
      <c r="S331" s="13"/>
      <c r="U331" s="13"/>
      <c r="V331" s="13"/>
      <c r="W331" s="13"/>
      <c r="X331" s="13"/>
      <c r="Y331" s="13"/>
      <c r="Z331" s="13"/>
      <c r="AA331" s="13"/>
      <c r="AB331" s="13"/>
    </row>
    <row r="332" spans="1:28" x14ac:dyDescent="0.3">
      <c r="A332" s="13"/>
      <c r="B332" s="13"/>
      <c r="E332" s="13"/>
      <c r="H332" s="13"/>
      <c r="J332" s="13"/>
      <c r="K332" s="13"/>
      <c r="M332" s="13"/>
      <c r="O332" s="13"/>
      <c r="P332" s="13"/>
      <c r="R332" s="13"/>
      <c r="S332" s="13"/>
      <c r="U332" s="13"/>
      <c r="V332" s="13"/>
      <c r="W332" s="13"/>
      <c r="X332" s="13"/>
      <c r="Y332" s="13"/>
      <c r="Z332" s="13"/>
      <c r="AA332" s="13"/>
      <c r="AB332" s="13"/>
    </row>
    <row r="333" spans="1:28" x14ac:dyDescent="0.3">
      <c r="A333" s="13"/>
      <c r="B333" s="13"/>
      <c r="E333" s="13"/>
      <c r="H333" s="13"/>
      <c r="J333" s="13"/>
      <c r="K333" s="13"/>
      <c r="M333" s="13"/>
      <c r="O333" s="13"/>
      <c r="P333" s="13"/>
      <c r="R333" s="13"/>
      <c r="S333" s="13"/>
      <c r="U333" s="13"/>
      <c r="V333" s="13"/>
      <c r="W333" s="13"/>
      <c r="X333" s="13"/>
      <c r="Y333" s="13"/>
      <c r="Z333" s="13"/>
      <c r="AA333" s="13"/>
      <c r="AB333" s="13"/>
    </row>
    <row r="334" spans="1:28" x14ac:dyDescent="0.3">
      <c r="A334" s="13"/>
      <c r="B334" s="13"/>
      <c r="E334" s="13"/>
      <c r="H334" s="13"/>
      <c r="J334" s="13"/>
      <c r="K334" s="13"/>
      <c r="M334" s="13"/>
      <c r="O334" s="13"/>
      <c r="P334" s="13"/>
      <c r="R334" s="13"/>
      <c r="S334" s="13"/>
      <c r="U334" s="13"/>
      <c r="V334" s="13"/>
      <c r="W334" s="13"/>
      <c r="X334" s="13"/>
      <c r="Y334" s="13"/>
      <c r="Z334" s="13"/>
      <c r="AA334" s="13"/>
      <c r="AB334" s="13"/>
    </row>
    <row r="335" spans="1:28" x14ac:dyDescent="0.3">
      <c r="A335" s="13"/>
      <c r="B335" s="13"/>
      <c r="E335" s="13"/>
      <c r="H335" s="13"/>
      <c r="J335" s="13"/>
      <c r="K335" s="13"/>
      <c r="M335" s="13"/>
      <c r="O335" s="13"/>
      <c r="P335" s="13"/>
      <c r="R335" s="13"/>
      <c r="S335" s="13"/>
      <c r="U335" s="13"/>
      <c r="V335" s="13"/>
      <c r="W335" s="13"/>
      <c r="X335" s="13"/>
      <c r="Y335" s="13"/>
      <c r="Z335" s="13"/>
      <c r="AA335" s="13"/>
      <c r="AB335" s="13"/>
    </row>
    <row r="336" spans="1:28" x14ac:dyDescent="0.3">
      <c r="A336" s="13"/>
      <c r="B336" s="13"/>
      <c r="E336" s="13"/>
      <c r="H336" s="13"/>
      <c r="J336" s="13"/>
      <c r="K336" s="13"/>
      <c r="M336" s="13"/>
      <c r="O336" s="13"/>
      <c r="P336" s="13"/>
      <c r="R336" s="13"/>
      <c r="S336" s="13"/>
      <c r="U336" s="13"/>
      <c r="V336" s="13"/>
      <c r="W336" s="13"/>
      <c r="X336" s="13"/>
      <c r="Y336" s="13"/>
      <c r="Z336" s="13"/>
      <c r="AA336" s="13"/>
      <c r="AB336" s="13"/>
    </row>
    <row r="337" spans="1:28" x14ac:dyDescent="0.3">
      <c r="A337" s="13"/>
      <c r="B337" s="13"/>
      <c r="E337" s="13"/>
      <c r="H337" s="13"/>
      <c r="J337" s="13"/>
      <c r="K337" s="13"/>
      <c r="M337" s="13"/>
      <c r="O337" s="13"/>
      <c r="P337" s="13"/>
      <c r="R337" s="13"/>
      <c r="S337" s="13"/>
      <c r="U337" s="13"/>
      <c r="V337" s="13"/>
      <c r="W337" s="13"/>
      <c r="X337" s="13"/>
      <c r="Y337" s="13"/>
      <c r="Z337" s="13"/>
      <c r="AA337" s="13"/>
      <c r="AB337" s="13"/>
    </row>
    <row r="338" spans="1:28" x14ac:dyDescent="0.3">
      <c r="A338" s="13"/>
      <c r="B338" s="13"/>
      <c r="E338" s="13"/>
      <c r="H338" s="13"/>
      <c r="J338" s="13"/>
      <c r="K338" s="13"/>
      <c r="M338" s="13"/>
      <c r="O338" s="13"/>
      <c r="P338" s="13"/>
      <c r="R338" s="13"/>
      <c r="S338" s="13"/>
      <c r="U338" s="13"/>
      <c r="V338" s="13"/>
      <c r="W338" s="13"/>
      <c r="X338" s="13"/>
      <c r="Y338" s="13"/>
      <c r="Z338" s="13"/>
      <c r="AA338" s="13"/>
      <c r="AB338" s="13"/>
    </row>
    <row r="339" spans="1:28" x14ac:dyDescent="0.3">
      <c r="A339" s="13"/>
      <c r="B339" s="13"/>
      <c r="E339" s="13"/>
      <c r="H339" s="13"/>
      <c r="J339" s="13"/>
      <c r="K339" s="13"/>
      <c r="M339" s="13"/>
      <c r="O339" s="13"/>
      <c r="P339" s="13"/>
      <c r="R339" s="13"/>
      <c r="S339" s="13"/>
      <c r="U339" s="13"/>
      <c r="V339" s="13"/>
      <c r="W339" s="13"/>
      <c r="X339" s="13"/>
      <c r="Y339" s="13"/>
      <c r="Z339" s="13"/>
      <c r="AA339" s="13"/>
      <c r="AB339" s="13"/>
    </row>
    <row r="340" spans="1:28" x14ac:dyDescent="0.3">
      <c r="A340" s="13"/>
      <c r="B340" s="13"/>
      <c r="E340" s="13"/>
      <c r="H340" s="13"/>
      <c r="J340" s="13"/>
      <c r="K340" s="13"/>
      <c r="M340" s="13"/>
      <c r="O340" s="13"/>
      <c r="P340" s="13"/>
      <c r="R340" s="13"/>
      <c r="S340" s="13"/>
      <c r="U340" s="13"/>
      <c r="V340" s="13"/>
      <c r="W340" s="13"/>
      <c r="X340" s="13"/>
      <c r="Y340" s="13"/>
      <c r="Z340" s="13"/>
      <c r="AA340" s="13"/>
      <c r="AB340" s="13"/>
    </row>
    <row r="341" spans="1:28" x14ac:dyDescent="0.3">
      <c r="A341" s="13"/>
      <c r="B341" s="13"/>
      <c r="E341" s="13"/>
      <c r="H341" s="13"/>
      <c r="J341" s="13"/>
      <c r="K341" s="13"/>
      <c r="M341" s="13"/>
      <c r="O341" s="13"/>
      <c r="P341" s="13"/>
      <c r="R341" s="13"/>
      <c r="S341" s="13"/>
      <c r="U341" s="13"/>
      <c r="V341" s="13"/>
      <c r="W341" s="13"/>
      <c r="X341" s="13"/>
      <c r="Y341" s="13"/>
      <c r="Z341" s="13"/>
      <c r="AA341" s="13"/>
      <c r="AB341" s="13"/>
    </row>
    <row r="342" spans="1:28" x14ac:dyDescent="0.3">
      <c r="A342" s="13"/>
      <c r="B342" s="13"/>
      <c r="E342" s="13"/>
      <c r="H342" s="13"/>
      <c r="J342" s="13"/>
      <c r="K342" s="13"/>
      <c r="M342" s="13"/>
      <c r="O342" s="13"/>
      <c r="P342" s="13"/>
      <c r="R342" s="13"/>
      <c r="S342" s="13"/>
      <c r="U342" s="13"/>
      <c r="V342" s="13"/>
      <c r="W342" s="13"/>
      <c r="X342" s="13"/>
      <c r="Y342" s="13"/>
      <c r="Z342" s="13"/>
      <c r="AA342" s="13"/>
      <c r="AB342" s="13"/>
    </row>
    <row r="343" spans="1:28" x14ac:dyDescent="0.3">
      <c r="A343" s="13"/>
      <c r="B343" s="13"/>
      <c r="E343" s="13"/>
      <c r="H343" s="13"/>
      <c r="J343" s="13"/>
      <c r="K343" s="13"/>
      <c r="M343" s="13"/>
      <c r="O343" s="13"/>
      <c r="P343" s="13"/>
      <c r="R343" s="13"/>
      <c r="S343" s="13"/>
      <c r="U343" s="13"/>
      <c r="V343" s="13"/>
      <c r="W343" s="13"/>
      <c r="X343" s="13"/>
      <c r="Y343" s="13"/>
      <c r="Z343" s="13"/>
      <c r="AA343" s="13"/>
      <c r="AB343" s="13"/>
    </row>
    <row r="344" spans="1:28" x14ac:dyDescent="0.3">
      <c r="A344" s="13"/>
      <c r="B344" s="13"/>
      <c r="E344" s="13"/>
      <c r="H344" s="13"/>
      <c r="J344" s="13"/>
      <c r="K344" s="13"/>
      <c r="M344" s="13"/>
      <c r="O344" s="13"/>
      <c r="P344" s="13"/>
      <c r="R344" s="13"/>
      <c r="S344" s="13"/>
      <c r="U344" s="13"/>
      <c r="V344" s="13"/>
      <c r="W344" s="13"/>
      <c r="X344" s="13"/>
      <c r="Y344" s="13"/>
      <c r="Z344" s="13"/>
      <c r="AA344" s="13"/>
      <c r="AB344" s="13"/>
    </row>
    <row r="345" spans="1:28" x14ac:dyDescent="0.3">
      <c r="A345" s="13"/>
      <c r="B345" s="13"/>
      <c r="E345" s="13"/>
      <c r="H345" s="13"/>
      <c r="J345" s="13"/>
      <c r="K345" s="13"/>
      <c r="M345" s="13"/>
      <c r="O345" s="13"/>
      <c r="P345" s="13"/>
      <c r="R345" s="13"/>
      <c r="S345" s="13"/>
      <c r="U345" s="13"/>
      <c r="V345" s="13"/>
      <c r="W345" s="13"/>
      <c r="X345" s="13"/>
      <c r="Y345" s="13"/>
      <c r="Z345" s="13"/>
      <c r="AA345" s="13"/>
      <c r="AB345" s="13"/>
    </row>
    <row r="346" spans="1:28" x14ac:dyDescent="0.3">
      <c r="A346" s="13"/>
      <c r="B346" s="13"/>
      <c r="E346" s="13"/>
      <c r="H346" s="13"/>
      <c r="J346" s="13"/>
      <c r="K346" s="13"/>
      <c r="M346" s="13"/>
      <c r="O346" s="13"/>
      <c r="P346" s="13"/>
      <c r="R346" s="13"/>
      <c r="S346" s="13"/>
      <c r="U346" s="13"/>
      <c r="V346" s="13"/>
      <c r="W346" s="13"/>
      <c r="X346" s="13"/>
      <c r="Y346" s="13"/>
      <c r="Z346" s="13"/>
      <c r="AA346" s="13"/>
      <c r="AB346" s="13"/>
    </row>
    <row r="347" spans="1:28" x14ac:dyDescent="0.3">
      <c r="A347" s="13"/>
      <c r="B347" s="13"/>
      <c r="E347" s="13"/>
      <c r="H347" s="13"/>
      <c r="J347" s="13"/>
      <c r="K347" s="13"/>
      <c r="M347" s="13"/>
      <c r="O347" s="13"/>
      <c r="P347" s="13"/>
      <c r="R347" s="13"/>
      <c r="S347" s="13"/>
      <c r="U347" s="13"/>
      <c r="V347" s="13"/>
      <c r="W347" s="13"/>
      <c r="X347" s="13"/>
      <c r="Y347" s="13"/>
      <c r="Z347" s="13"/>
      <c r="AA347" s="13"/>
      <c r="AB347" s="13"/>
    </row>
    <row r="348" spans="1:28" x14ac:dyDescent="0.3">
      <c r="A348" s="13"/>
      <c r="B348" s="13"/>
      <c r="E348" s="13"/>
      <c r="H348" s="13"/>
      <c r="J348" s="13"/>
      <c r="K348" s="13"/>
      <c r="M348" s="13"/>
      <c r="O348" s="13"/>
      <c r="P348" s="13"/>
      <c r="R348" s="13"/>
      <c r="S348" s="13"/>
      <c r="U348" s="13"/>
      <c r="V348" s="13"/>
      <c r="W348" s="13"/>
      <c r="X348" s="13"/>
      <c r="Y348" s="13"/>
      <c r="Z348" s="13"/>
      <c r="AA348" s="13"/>
      <c r="AB348" s="13"/>
    </row>
    <row r="349" spans="1:28" x14ac:dyDescent="0.3">
      <c r="A349" s="13"/>
      <c r="B349" s="13"/>
      <c r="E349" s="13"/>
      <c r="H349" s="13"/>
      <c r="J349" s="13"/>
      <c r="K349" s="13"/>
      <c r="M349" s="13"/>
      <c r="O349" s="13"/>
      <c r="P349" s="13"/>
      <c r="R349" s="13"/>
      <c r="S349" s="13"/>
      <c r="U349" s="13"/>
      <c r="V349" s="13"/>
      <c r="W349" s="13"/>
      <c r="X349" s="13"/>
      <c r="Y349" s="13"/>
      <c r="Z349" s="13"/>
      <c r="AA349" s="13"/>
      <c r="AB349" s="13"/>
    </row>
    <row r="350" spans="1:28" x14ac:dyDescent="0.3">
      <c r="A350" s="13"/>
      <c r="B350" s="13"/>
      <c r="E350" s="13"/>
      <c r="H350" s="13"/>
      <c r="J350" s="13"/>
      <c r="K350" s="13"/>
      <c r="M350" s="13"/>
      <c r="O350" s="13"/>
      <c r="P350" s="13"/>
      <c r="R350" s="13"/>
      <c r="S350" s="13"/>
      <c r="U350" s="13"/>
      <c r="V350" s="13"/>
      <c r="W350" s="13"/>
      <c r="X350" s="13"/>
      <c r="Y350" s="13"/>
      <c r="Z350" s="13"/>
      <c r="AA350" s="13"/>
      <c r="AB350" s="13"/>
    </row>
    <row r="351" spans="1:28" x14ac:dyDescent="0.3">
      <c r="A351" s="13"/>
      <c r="B351" s="13"/>
      <c r="E351" s="13"/>
      <c r="H351" s="13"/>
      <c r="J351" s="13"/>
      <c r="K351" s="13"/>
      <c r="M351" s="13"/>
      <c r="O351" s="13"/>
      <c r="P351" s="13"/>
      <c r="R351" s="13"/>
      <c r="S351" s="13"/>
      <c r="U351" s="13"/>
      <c r="V351" s="13"/>
      <c r="W351" s="13"/>
      <c r="X351" s="13"/>
      <c r="Y351" s="13"/>
      <c r="Z351" s="13"/>
      <c r="AA351" s="13"/>
      <c r="AB351" s="13"/>
    </row>
    <row r="352" spans="1:28" x14ac:dyDescent="0.3">
      <c r="A352" s="13"/>
      <c r="B352" s="13"/>
      <c r="E352" s="13"/>
      <c r="H352" s="13"/>
      <c r="J352" s="13"/>
      <c r="K352" s="13"/>
      <c r="M352" s="13"/>
      <c r="O352" s="13"/>
      <c r="P352" s="13"/>
      <c r="R352" s="13"/>
      <c r="S352" s="13"/>
      <c r="U352" s="13"/>
      <c r="V352" s="13"/>
      <c r="W352" s="13"/>
      <c r="X352" s="13"/>
      <c r="Y352" s="13"/>
      <c r="Z352" s="13"/>
      <c r="AA352" s="13"/>
      <c r="AB352" s="13"/>
    </row>
    <row r="353" spans="1:28" x14ac:dyDescent="0.3">
      <c r="A353" s="13"/>
      <c r="B353" s="13"/>
      <c r="E353" s="13"/>
      <c r="H353" s="13"/>
      <c r="J353" s="13"/>
      <c r="K353" s="13"/>
      <c r="M353" s="13"/>
      <c r="O353" s="13"/>
      <c r="P353" s="13"/>
      <c r="R353" s="13"/>
      <c r="S353" s="13"/>
      <c r="U353" s="13"/>
      <c r="V353" s="13"/>
      <c r="W353" s="13"/>
      <c r="X353" s="13"/>
      <c r="Y353" s="13"/>
      <c r="Z353" s="13"/>
      <c r="AA353" s="13"/>
      <c r="AB353" s="13"/>
    </row>
    <row r="354" spans="1:28" x14ac:dyDescent="0.3">
      <c r="A354" s="13"/>
      <c r="B354" s="13"/>
      <c r="E354" s="13"/>
      <c r="H354" s="13"/>
      <c r="J354" s="13"/>
      <c r="K354" s="13"/>
      <c r="M354" s="13"/>
      <c r="O354" s="13"/>
      <c r="P354" s="13"/>
      <c r="R354" s="13"/>
      <c r="S354" s="13"/>
      <c r="U354" s="13"/>
      <c r="V354" s="13"/>
      <c r="W354" s="13"/>
      <c r="X354" s="13"/>
      <c r="Y354" s="13"/>
      <c r="Z354" s="13"/>
      <c r="AA354" s="13"/>
      <c r="AB354" s="13"/>
    </row>
    <row r="355" spans="1:28" x14ac:dyDescent="0.3">
      <c r="A355" s="13"/>
      <c r="B355" s="13"/>
      <c r="E355" s="13"/>
      <c r="H355" s="13"/>
      <c r="J355" s="13"/>
      <c r="K355" s="13"/>
      <c r="M355" s="13"/>
      <c r="O355" s="13"/>
      <c r="P355" s="13"/>
      <c r="R355" s="13"/>
      <c r="S355" s="13"/>
      <c r="U355" s="13"/>
      <c r="V355" s="13"/>
      <c r="W355" s="13"/>
      <c r="X355" s="13"/>
      <c r="Y355" s="13"/>
      <c r="Z355" s="13"/>
      <c r="AA355" s="13"/>
      <c r="AB355" s="13"/>
    </row>
    <row r="356" spans="1:28" x14ac:dyDescent="0.3">
      <c r="A356" s="13"/>
      <c r="B356" s="13"/>
      <c r="E356" s="13"/>
      <c r="H356" s="13"/>
      <c r="J356" s="13"/>
      <c r="K356" s="13"/>
      <c r="M356" s="13"/>
      <c r="O356" s="13"/>
      <c r="P356" s="13"/>
      <c r="R356" s="13"/>
      <c r="S356" s="13"/>
      <c r="U356" s="13"/>
      <c r="V356" s="13"/>
      <c r="W356" s="13"/>
      <c r="X356" s="13"/>
      <c r="Y356" s="13"/>
      <c r="Z356" s="13"/>
      <c r="AA356" s="13"/>
      <c r="AB356" s="13"/>
    </row>
    <row r="357" spans="1:28" x14ac:dyDescent="0.3">
      <c r="A357" s="13"/>
      <c r="B357" s="13"/>
      <c r="E357" s="13"/>
      <c r="H357" s="13"/>
      <c r="J357" s="13"/>
      <c r="K357" s="13"/>
      <c r="M357" s="13"/>
      <c r="O357" s="13"/>
      <c r="P357" s="13"/>
      <c r="R357" s="13"/>
      <c r="S357" s="13"/>
      <c r="U357" s="13"/>
      <c r="V357" s="13"/>
      <c r="W357" s="13"/>
      <c r="X357" s="13"/>
      <c r="Y357" s="13"/>
      <c r="Z357" s="13"/>
      <c r="AA357" s="13"/>
      <c r="AB357" s="13"/>
    </row>
    <row r="358" spans="1:28" x14ac:dyDescent="0.3">
      <c r="A358" s="13"/>
      <c r="B358" s="13"/>
      <c r="E358" s="13"/>
      <c r="H358" s="13"/>
      <c r="J358" s="13"/>
      <c r="K358" s="13"/>
      <c r="M358" s="13"/>
      <c r="O358" s="13"/>
      <c r="P358" s="13"/>
      <c r="R358" s="13"/>
      <c r="S358" s="13"/>
      <c r="U358" s="13"/>
      <c r="V358" s="13"/>
      <c r="W358" s="13"/>
      <c r="X358" s="13"/>
      <c r="Y358" s="13"/>
      <c r="Z358" s="13"/>
      <c r="AA358" s="13"/>
      <c r="AB358" s="13"/>
    </row>
    <row r="359" spans="1:28" x14ac:dyDescent="0.3">
      <c r="A359" s="13"/>
      <c r="B359" s="13"/>
      <c r="E359" s="13"/>
      <c r="H359" s="13"/>
      <c r="J359" s="13"/>
      <c r="K359" s="13"/>
      <c r="M359" s="13"/>
      <c r="O359" s="13"/>
      <c r="P359" s="13"/>
      <c r="R359" s="13"/>
      <c r="S359" s="13"/>
      <c r="U359" s="13"/>
      <c r="V359" s="13"/>
      <c r="W359" s="13"/>
      <c r="X359" s="13"/>
      <c r="Y359" s="13"/>
      <c r="Z359" s="13"/>
      <c r="AA359" s="13"/>
      <c r="AB359" s="13"/>
    </row>
    <row r="360" spans="1:28" x14ac:dyDescent="0.3">
      <c r="A360" s="13"/>
      <c r="B360" s="13"/>
      <c r="E360" s="13"/>
      <c r="H360" s="13"/>
      <c r="J360" s="13"/>
      <c r="K360" s="13"/>
      <c r="M360" s="13"/>
      <c r="O360" s="13"/>
      <c r="P360" s="13"/>
      <c r="R360" s="13"/>
      <c r="S360" s="13"/>
      <c r="U360" s="13"/>
      <c r="V360" s="13"/>
      <c r="W360" s="13"/>
      <c r="X360" s="13"/>
      <c r="Y360" s="13"/>
      <c r="Z360" s="13"/>
      <c r="AA360" s="13"/>
      <c r="AB360" s="13"/>
    </row>
    <row r="361" spans="1:28" x14ac:dyDescent="0.3">
      <c r="A361" s="13"/>
      <c r="B361" s="13"/>
      <c r="E361" s="13"/>
      <c r="H361" s="13"/>
      <c r="J361" s="13"/>
      <c r="K361" s="13"/>
      <c r="M361" s="13"/>
      <c r="O361" s="13"/>
      <c r="P361" s="13"/>
      <c r="R361" s="13"/>
      <c r="S361" s="13"/>
      <c r="U361" s="13"/>
      <c r="V361" s="13"/>
      <c r="W361" s="13"/>
      <c r="X361" s="13"/>
      <c r="Y361" s="13"/>
      <c r="Z361" s="13"/>
      <c r="AA361" s="13"/>
      <c r="AB361" s="13"/>
    </row>
    <row r="362" spans="1:28" x14ac:dyDescent="0.3">
      <c r="A362" s="13"/>
      <c r="B362" s="13"/>
      <c r="E362" s="13"/>
      <c r="H362" s="13"/>
      <c r="J362" s="13"/>
      <c r="K362" s="13"/>
      <c r="M362" s="13"/>
      <c r="O362" s="13"/>
      <c r="P362" s="13"/>
      <c r="R362" s="13"/>
      <c r="S362" s="13"/>
      <c r="U362" s="13"/>
      <c r="V362" s="13"/>
      <c r="W362" s="13"/>
      <c r="X362" s="13"/>
      <c r="Y362" s="13"/>
      <c r="Z362" s="13"/>
      <c r="AA362" s="13"/>
      <c r="AB362" s="13"/>
    </row>
    <row r="363" spans="1:28" x14ac:dyDescent="0.3">
      <c r="A363" s="13"/>
      <c r="B363" s="13"/>
      <c r="E363" s="13"/>
      <c r="H363" s="13"/>
      <c r="J363" s="13"/>
      <c r="K363" s="13"/>
      <c r="M363" s="13"/>
      <c r="O363" s="13"/>
      <c r="P363" s="13"/>
      <c r="R363" s="13"/>
      <c r="S363" s="13"/>
      <c r="U363" s="13"/>
      <c r="V363" s="13"/>
      <c r="W363" s="13"/>
      <c r="X363" s="13"/>
      <c r="Y363" s="13"/>
      <c r="Z363" s="13"/>
      <c r="AA363" s="13"/>
      <c r="AB363" s="13"/>
    </row>
    <row r="364" spans="1:28" x14ac:dyDescent="0.3">
      <c r="A364" s="13"/>
      <c r="B364" s="13"/>
      <c r="E364" s="13"/>
      <c r="H364" s="13"/>
      <c r="J364" s="13"/>
      <c r="K364" s="13"/>
      <c r="M364" s="13"/>
      <c r="O364" s="13"/>
      <c r="P364" s="13"/>
      <c r="R364" s="13"/>
      <c r="S364" s="13"/>
      <c r="U364" s="13"/>
      <c r="V364" s="13"/>
      <c r="W364" s="13"/>
      <c r="X364" s="13"/>
      <c r="Y364" s="13"/>
      <c r="Z364" s="13"/>
      <c r="AA364" s="13"/>
      <c r="AB364" s="13"/>
    </row>
    <row r="365" spans="1:28" x14ac:dyDescent="0.3">
      <c r="A365" s="13"/>
      <c r="B365" s="13"/>
      <c r="E365" s="13"/>
      <c r="H365" s="13"/>
      <c r="J365" s="13"/>
      <c r="K365" s="13"/>
      <c r="M365" s="13"/>
      <c r="O365" s="13"/>
      <c r="P365" s="13"/>
      <c r="R365" s="13"/>
      <c r="S365" s="13"/>
      <c r="U365" s="13"/>
      <c r="V365" s="13"/>
      <c r="W365" s="13"/>
      <c r="X365" s="13"/>
      <c r="Y365" s="13"/>
      <c r="Z365" s="13"/>
      <c r="AA365" s="13"/>
      <c r="AB365" s="13"/>
    </row>
    <row r="366" spans="1:28" x14ac:dyDescent="0.3">
      <c r="A366" s="13"/>
      <c r="B366" s="13"/>
      <c r="E366" s="13"/>
      <c r="H366" s="13"/>
      <c r="J366" s="13"/>
      <c r="K366" s="13"/>
      <c r="M366" s="13"/>
      <c r="O366" s="13"/>
      <c r="P366" s="13"/>
      <c r="R366" s="13"/>
      <c r="S366" s="13"/>
      <c r="U366" s="13"/>
      <c r="V366" s="13"/>
      <c r="W366" s="13"/>
      <c r="X366" s="13"/>
      <c r="Y366" s="13"/>
      <c r="Z366" s="13"/>
      <c r="AA366" s="13"/>
      <c r="AB366" s="13"/>
    </row>
    <row r="367" spans="1:28" x14ac:dyDescent="0.3">
      <c r="A367" s="13"/>
      <c r="B367" s="13"/>
      <c r="E367" s="13"/>
      <c r="H367" s="13"/>
      <c r="J367" s="13"/>
      <c r="K367" s="13"/>
      <c r="M367" s="13"/>
      <c r="O367" s="13"/>
      <c r="P367" s="13"/>
      <c r="R367" s="13"/>
      <c r="S367" s="13"/>
      <c r="U367" s="13"/>
      <c r="V367" s="13"/>
      <c r="W367" s="13"/>
      <c r="X367" s="13"/>
      <c r="Y367" s="13"/>
      <c r="Z367" s="13"/>
      <c r="AA367" s="13"/>
      <c r="AB367" s="13"/>
    </row>
    <row r="368" spans="1:28" x14ac:dyDescent="0.3">
      <c r="A368" s="13"/>
      <c r="B368" s="13"/>
      <c r="E368" s="13"/>
      <c r="H368" s="13"/>
      <c r="J368" s="13"/>
      <c r="K368" s="13"/>
      <c r="M368" s="13"/>
      <c r="O368" s="13"/>
      <c r="P368" s="13"/>
      <c r="R368" s="13"/>
      <c r="S368" s="13"/>
      <c r="U368" s="13"/>
      <c r="V368" s="13"/>
      <c r="W368" s="13"/>
      <c r="X368" s="13"/>
      <c r="Y368" s="13"/>
      <c r="Z368" s="13"/>
      <c r="AA368" s="13"/>
      <c r="AB368" s="13"/>
    </row>
    <row r="369" spans="1:28" x14ac:dyDescent="0.3">
      <c r="A369" s="13"/>
      <c r="B369" s="13"/>
      <c r="E369" s="13"/>
      <c r="H369" s="13"/>
      <c r="J369" s="13"/>
      <c r="K369" s="13"/>
      <c r="M369" s="13"/>
      <c r="O369" s="13"/>
      <c r="P369" s="13"/>
      <c r="R369" s="13"/>
      <c r="S369" s="13"/>
      <c r="U369" s="13"/>
      <c r="V369" s="13"/>
      <c r="W369" s="13"/>
      <c r="X369" s="13"/>
      <c r="Y369" s="13"/>
      <c r="Z369" s="13"/>
      <c r="AA369" s="13"/>
      <c r="AB369" s="13"/>
    </row>
    <row r="370" spans="1:28" x14ac:dyDescent="0.3">
      <c r="A370" s="13"/>
      <c r="B370" s="13"/>
      <c r="E370" s="13"/>
      <c r="H370" s="13"/>
      <c r="J370" s="13"/>
      <c r="K370" s="13"/>
      <c r="M370" s="13"/>
      <c r="O370" s="13"/>
      <c r="P370" s="13"/>
      <c r="R370" s="13"/>
      <c r="S370" s="13"/>
      <c r="U370" s="13"/>
      <c r="V370" s="13"/>
      <c r="W370" s="13"/>
      <c r="X370" s="13"/>
      <c r="Y370" s="13"/>
      <c r="Z370" s="13"/>
      <c r="AA370" s="13"/>
      <c r="AB370" s="13"/>
    </row>
    <row r="371" spans="1:28" x14ac:dyDescent="0.3">
      <c r="A371" s="13"/>
      <c r="B371" s="13"/>
      <c r="E371" s="13"/>
      <c r="H371" s="13"/>
      <c r="J371" s="13"/>
      <c r="K371" s="13"/>
      <c r="M371" s="13"/>
      <c r="O371" s="13"/>
      <c r="P371" s="13"/>
      <c r="R371" s="13"/>
      <c r="S371" s="13"/>
      <c r="U371" s="13"/>
      <c r="V371" s="13"/>
      <c r="W371" s="13"/>
      <c r="X371" s="13"/>
      <c r="Y371" s="13"/>
      <c r="Z371" s="13"/>
      <c r="AA371" s="13"/>
      <c r="AB371" s="13"/>
    </row>
    <row r="372" spans="1:28" x14ac:dyDescent="0.3">
      <c r="A372" s="13"/>
      <c r="B372" s="13"/>
      <c r="E372" s="13"/>
      <c r="H372" s="13"/>
      <c r="J372" s="13"/>
      <c r="K372" s="13"/>
      <c r="M372" s="13"/>
      <c r="O372" s="13"/>
      <c r="P372" s="13"/>
      <c r="R372" s="13"/>
      <c r="S372" s="13"/>
      <c r="U372" s="13"/>
      <c r="V372" s="13"/>
      <c r="W372" s="13"/>
      <c r="X372" s="13"/>
      <c r="Y372" s="13"/>
      <c r="Z372" s="13"/>
      <c r="AA372" s="13"/>
      <c r="AB372" s="13"/>
    </row>
    <row r="373" spans="1:28" x14ac:dyDescent="0.3">
      <c r="A373" s="13"/>
      <c r="B373" s="13"/>
      <c r="E373" s="13"/>
      <c r="H373" s="13"/>
      <c r="J373" s="13"/>
      <c r="K373" s="13"/>
      <c r="M373" s="13"/>
      <c r="O373" s="13"/>
      <c r="P373" s="13"/>
      <c r="R373" s="13"/>
      <c r="S373" s="13"/>
      <c r="U373" s="13"/>
      <c r="V373" s="13"/>
      <c r="W373" s="13"/>
      <c r="X373" s="13"/>
      <c r="Y373" s="13"/>
      <c r="Z373" s="13"/>
      <c r="AA373" s="13"/>
      <c r="AB373" s="13"/>
    </row>
    <row r="374" spans="1:28" x14ac:dyDescent="0.3">
      <c r="A374" s="13"/>
      <c r="B374" s="13"/>
      <c r="E374" s="13"/>
      <c r="H374" s="13"/>
      <c r="J374" s="13"/>
      <c r="K374" s="13"/>
      <c r="M374" s="13"/>
      <c r="O374" s="13"/>
      <c r="P374" s="13"/>
      <c r="R374" s="13"/>
      <c r="S374" s="13"/>
      <c r="U374" s="13"/>
      <c r="V374" s="13"/>
      <c r="W374" s="13"/>
      <c r="X374" s="13"/>
      <c r="Y374" s="13"/>
      <c r="Z374" s="13"/>
      <c r="AA374" s="13"/>
      <c r="AB374" s="13"/>
    </row>
    <row r="375" spans="1:28" x14ac:dyDescent="0.3">
      <c r="A375" s="13"/>
      <c r="B375" s="13"/>
      <c r="E375" s="13"/>
      <c r="H375" s="13"/>
      <c r="J375" s="13"/>
      <c r="K375" s="13"/>
      <c r="M375" s="13"/>
      <c r="O375" s="13"/>
      <c r="P375" s="13"/>
      <c r="R375" s="13"/>
      <c r="S375" s="13"/>
      <c r="U375" s="13"/>
      <c r="V375" s="13"/>
      <c r="W375" s="13"/>
      <c r="X375" s="13"/>
      <c r="Y375" s="13"/>
      <c r="Z375" s="13"/>
      <c r="AA375" s="13"/>
      <c r="AB375" s="13"/>
    </row>
    <row r="376" spans="1:28" x14ac:dyDescent="0.3">
      <c r="A376" s="13"/>
      <c r="B376" s="13"/>
      <c r="E376" s="13"/>
      <c r="H376" s="13"/>
      <c r="J376" s="13"/>
      <c r="K376" s="13"/>
      <c r="M376" s="13"/>
      <c r="O376" s="13"/>
      <c r="P376" s="13"/>
      <c r="R376" s="13"/>
      <c r="S376" s="13"/>
      <c r="U376" s="13"/>
      <c r="V376" s="13"/>
      <c r="W376" s="13"/>
      <c r="X376" s="13"/>
      <c r="Y376" s="13"/>
      <c r="Z376" s="13"/>
      <c r="AA376" s="13"/>
      <c r="AB376" s="13"/>
    </row>
    <row r="377" spans="1:28" x14ac:dyDescent="0.3">
      <c r="A377" s="13"/>
      <c r="B377" s="13"/>
      <c r="E377" s="13"/>
      <c r="H377" s="13"/>
      <c r="J377" s="13"/>
      <c r="K377" s="13"/>
      <c r="M377" s="13"/>
      <c r="O377" s="13"/>
      <c r="P377" s="13"/>
      <c r="R377" s="13"/>
      <c r="S377" s="13"/>
      <c r="U377" s="13"/>
      <c r="V377" s="13"/>
      <c r="W377" s="13"/>
      <c r="X377" s="13"/>
      <c r="Y377" s="13"/>
      <c r="Z377" s="13"/>
      <c r="AA377" s="13"/>
      <c r="AB377" s="13"/>
    </row>
    <row r="378" spans="1:28" x14ac:dyDescent="0.3">
      <c r="A378" s="13"/>
      <c r="B378" s="13"/>
      <c r="E378" s="13"/>
      <c r="H378" s="13"/>
      <c r="J378" s="13"/>
      <c r="K378" s="13"/>
      <c r="M378" s="13"/>
      <c r="O378" s="13"/>
      <c r="P378" s="13"/>
      <c r="R378" s="13"/>
      <c r="S378" s="13"/>
      <c r="U378" s="13"/>
      <c r="V378" s="13"/>
      <c r="W378" s="13"/>
      <c r="X378" s="13"/>
      <c r="Y378" s="13"/>
      <c r="Z378" s="13"/>
      <c r="AA378" s="13"/>
      <c r="AB378" s="13"/>
    </row>
    <row r="379" spans="1:28" x14ac:dyDescent="0.3">
      <c r="A379" s="13"/>
      <c r="B379" s="13"/>
      <c r="E379" s="13"/>
      <c r="H379" s="13"/>
      <c r="J379" s="13"/>
      <c r="K379" s="13"/>
      <c r="M379" s="13"/>
      <c r="O379" s="13"/>
      <c r="P379" s="13"/>
      <c r="R379" s="13"/>
      <c r="S379" s="13"/>
      <c r="U379" s="13"/>
      <c r="V379" s="13"/>
      <c r="W379" s="13"/>
      <c r="X379" s="13"/>
      <c r="Y379" s="13"/>
      <c r="Z379" s="13"/>
      <c r="AA379" s="13"/>
      <c r="AB379" s="13"/>
    </row>
    <row r="380" spans="1:28" x14ac:dyDescent="0.3">
      <c r="A380" s="13"/>
      <c r="B380" s="13"/>
      <c r="E380" s="13"/>
      <c r="H380" s="13"/>
      <c r="J380" s="13"/>
      <c r="K380" s="13"/>
      <c r="M380" s="13"/>
      <c r="O380" s="13"/>
      <c r="P380" s="13"/>
      <c r="R380" s="13"/>
      <c r="S380" s="13"/>
      <c r="U380" s="13"/>
      <c r="V380" s="13"/>
      <c r="W380" s="13"/>
      <c r="X380" s="13"/>
      <c r="Y380" s="13"/>
      <c r="Z380" s="13"/>
      <c r="AA380" s="13"/>
      <c r="AB380" s="13"/>
    </row>
    <row r="381" spans="1:28" x14ac:dyDescent="0.3">
      <c r="A381" s="13"/>
      <c r="B381" s="13"/>
      <c r="E381" s="13"/>
      <c r="H381" s="13"/>
      <c r="J381" s="13"/>
      <c r="K381" s="13"/>
      <c r="M381" s="13"/>
      <c r="O381" s="13"/>
      <c r="P381" s="13"/>
      <c r="R381" s="13"/>
      <c r="S381" s="13"/>
      <c r="U381" s="13"/>
      <c r="V381" s="13"/>
      <c r="W381" s="13"/>
      <c r="X381" s="13"/>
      <c r="Y381" s="13"/>
      <c r="Z381" s="13"/>
      <c r="AA381" s="13"/>
      <c r="AB381" s="13"/>
    </row>
    <row r="382" spans="1:28" x14ac:dyDescent="0.3">
      <c r="A382" s="13"/>
      <c r="B382" s="13"/>
      <c r="E382" s="13"/>
      <c r="H382" s="13"/>
      <c r="J382" s="13"/>
      <c r="K382" s="13"/>
      <c r="M382" s="13"/>
      <c r="O382" s="13"/>
      <c r="P382" s="13"/>
      <c r="R382" s="13"/>
      <c r="S382" s="13"/>
      <c r="U382" s="13"/>
      <c r="V382" s="13"/>
      <c r="W382" s="13"/>
      <c r="X382" s="13"/>
      <c r="Y382" s="13"/>
      <c r="Z382" s="13"/>
      <c r="AA382" s="13"/>
      <c r="AB382" s="13"/>
    </row>
    <row r="383" spans="1:28" x14ac:dyDescent="0.3">
      <c r="A383" s="13"/>
      <c r="B383" s="13"/>
      <c r="E383" s="13"/>
      <c r="H383" s="13"/>
      <c r="J383" s="13"/>
      <c r="K383" s="13"/>
      <c r="M383" s="13"/>
      <c r="O383" s="13"/>
      <c r="P383" s="13"/>
      <c r="R383" s="13"/>
      <c r="S383" s="13"/>
      <c r="U383" s="13"/>
      <c r="V383" s="13"/>
      <c r="W383" s="13"/>
      <c r="X383" s="13"/>
      <c r="Y383" s="13"/>
      <c r="Z383" s="13"/>
      <c r="AA383" s="13"/>
      <c r="AB383" s="13"/>
    </row>
    <row r="384" spans="1:28" x14ac:dyDescent="0.3">
      <c r="A384" s="13"/>
      <c r="B384" s="13"/>
      <c r="E384" s="13"/>
      <c r="H384" s="13"/>
      <c r="J384" s="13"/>
      <c r="K384" s="13"/>
      <c r="M384" s="13"/>
      <c r="O384" s="13"/>
      <c r="P384" s="13"/>
      <c r="R384" s="13"/>
      <c r="S384" s="13"/>
      <c r="U384" s="13"/>
      <c r="V384" s="13"/>
      <c r="W384" s="13"/>
      <c r="X384" s="13"/>
      <c r="Y384" s="13"/>
      <c r="Z384" s="13"/>
      <c r="AA384" s="13"/>
      <c r="AB384" s="13"/>
    </row>
    <row r="385" spans="1:28" x14ac:dyDescent="0.3">
      <c r="A385" s="13"/>
      <c r="B385" s="13"/>
      <c r="E385" s="13"/>
      <c r="H385" s="13"/>
      <c r="J385" s="13"/>
      <c r="K385" s="13"/>
      <c r="M385" s="13"/>
      <c r="O385" s="13"/>
      <c r="P385" s="13"/>
      <c r="R385" s="13"/>
      <c r="S385" s="13"/>
      <c r="U385" s="13"/>
      <c r="V385" s="13"/>
      <c r="W385" s="13"/>
      <c r="X385" s="13"/>
      <c r="Y385" s="13"/>
      <c r="Z385" s="13"/>
      <c r="AA385" s="13"/>
      <c r="AB385" s="13"/>
    </row>
    <row r="386" spans="1:28" x14ac:dyDescent="0.3">
      <c r="A386" s="13"/>
      <c r="B386" s="13"/>
      <c r="E386" s="13"/>
      <c r="H386" s="13"/>
      <c r="J386" s="13"/>
      <c r="K386" s="13"/>
      <c r="M386" s="13"/>
      <c r="O386" s="13"/>
      <c r="P386" s="13"/>
      <c r="R386" s="13"/>
      <c r="S386" s="13"/>
      <c r="U386" s="13"/>
      <c r="V386" s="13"/>
      <c r="W386" s="13"/>
      <c r="X386" s="13"/>
      <c r="Y386" s="13"/>
      <c r="Z386" s="13"/>
      <c r="AA386" s="13"/>
      <c r="AB386" s="13"/>
    </row>
    <row r="387" spans="1:28" x14ac:dyDescent="0.3">
      <c r="A387" s="13"/>
      <c r="B387" s="13"/>
      <c r="E387" s="13"/>
      <c r="H387" s="13"/>
      <c r="J387" s="13"/>
      <c r="K387" s="13"/>
      <c r="M387" s="13"/>
      <c r="O387" s="13"/>
      <c r="P387" s="13"/>
      <c r="R387" s="13"/>
      <c r="S387" s="13"/>
      <c r="U387" s="13"/>
      <c r="V387" s="13"/>
      <c r="W387" s="13"/>
      <c r="X387" s="13"/>
      <c r="Y387" s="13"/>
      <c r="Z387" s="13"/>
      <c r="AA387" s="13"/>
      <c r="AB387" s="13"/>
    </row>
    <row r="388" spans="1:28" x14ac:dyDescent="0.3">
      <c r="A388" s="13"/>
      <c r="B388" s="13"/>
      <c r="E388" s="13"/>
      <c r="H388" s="13"/>
      <c r="J388" s="13"/>
      <c r="K388" s="13"/>
      <c r="M388" s="13"/>
      <c r="O388" s="13"/>
      <c r="P388" s="13"/>
      <c r="R388" s="13"/>
      <c r="S388" s="13"/>
      <c r="U388" s="13"/>
      <c r="V388" s="13"/>
      <c r="W388" s="13"/>
      <c r="X388" s="13"/>
      <c r="Y388" s="13"/>
      <c r="Z388" s="13"/>
      <c r="AA388" s="13"/>
      <c r="AB388" s="13"/>
    </row>
    <row r="389" spans="1:28" x14ac:dyDescent="0.3">
      <c r="A389" s="13"/>
      <c r="B389" s="13"/>
      <c r="E389" s="13"/>
      <c r="H389" s="13"/>
      <c r="J389" s="13"/>
      <c r="K389" s="13"/>
      <c r="M389" s="13"/>
      <c r="O389" s="13"/>
      <c r="P389" s="13"/>
      <c r="R389" s="13"/>
      <c r="S389" s="13"/>
      <c r="U389" s="13"/>
      <c r="V389" s="13"/>
      <c r="W389" s="13"/>
      <c r="X389" s="13"/>
      <c r="Y389" s="13"/>
      <c r="Z389" s="13"/>
      <c r="AA389" s="13"/>
      <c r="AB389" s="13"/>
    </row>
    <row r="390" spans="1:28" x14ac:dyDescent="0.3">
      <c r="A390" s="13"/>
      <c r="B390" s="13"/>
      <c r="E390" s="13"/>
      <c r="H390" s="13"/>
      <c r="J390" s="13"/>
      <c r="K390" s="13"/>
      <c r="M390" s="13"/>
      <c r="O390" s="13"/>
      <c r="P390" s="13"/>
      <c r="R390" s="13"/>
      <c r="S390" s="13"/>
      <c r="U390" s="13"/>
      <c r="V390" s="13"/>
      <c r="W390" s="13"/>
      <c r="X390" s="13"/>
      <c r="Y390" s="13"/>
      <c r="Z390" s="13"/>
      <c r="AA390" s="13"/>
      <c r="AB390" s="13"/>
    </row>
    <row r="391" spans="1:28" x14ac:dyDescent="0.3">
      <c r="A391" s="13"/>
      <c r="B391" s="13"/>
      <c r="E391" s="13"/>
      <c r="H391" s="13"/>
      <c r="J391" s="13"/>
      <c r="K391" s="13"/>
      <c r="M391" s="13"/>
      <c r="O391" s="13"/>
      <c r="P391" s="13"/>
      <c r="R391" s="13"/>
      <c r="S391" s="13"/>
      <c r="U391" s="13"/>
      <c r="V391" s="13"/>
      <c r="W391" s="13"/>
      <c r="X391" s="13"/>
      <c r="Y391" s="13"/>
      <c r="Z391" s="13"/>
      <c r="AA391" s="13"/>
      <c r="AB391" s="13"/>
    </row>
    <row r="392" spans="1:28" x14ac:dyDescent="0.3">
      <c r="A392" s="13"/>
      <c r="B392" s="13"/>
      <c r="E392" s="13"/>
      <c r="H392" s="13"/>
      <c r="J392" s="13"/>
      <c r="K392" s="13"/>
      <c r="M392" s="13"/>
      <c r="O392" s="13"/>
      <c r="P392" s="13"/>
      <c r="R392" s="13"/>
      <c r="S392" s="13"/>
      <c r="U392" s="13"/>
      <c r="V392" s="13"/>
      <c r="W392" s="13"/>
      <c r="X392" s="13"/>
      <c r="Y392" s="13"/>
      <c r="Z392" s="13"/>
      <c r="AA392" s="13"/>
      <c r="AB392" s="13"/>
    </row>
    <row r="393" spans="1:28" x14ac:dyDescent="0.3">
      <c r="A393" s="13"/>
      <c r="B393" s="13"/>
      <c r="E393" s="13"/>
      <c r="H393" s="13"/>
      <c r="J393" s="13"/>
      <c r="K393" s="13"/>
      <c r="M393" s="13"/>
      <c r="O393" s="13"/>
      <c r="P393" s="13"/>
      <c r="R393" s="13"/>
      <c r="S393" s="13"/>
      <c r="U393" s="13"/>
      <c r="V393" s="13"/>
      <c r="W393" s="13"/>
      <c r="X393" s="13"/>
      <c r="Y393" s="13"/>
      <c r="Z393" s="13"/>
      <c r="AA393" s="13"/>
      <c r="AB393" s="13"/>
    </row>
    <row r="394" spans="1:28" x14ac:dyDescent="0.3">
      <c r="A394" s="13"/>
      <c r="B394" s="13"/>
      <c r="E394" s="13"/>
      <c r="H394" s="13"/>
      <c r="J394" s="13"/>
      <c r="K394" s="13"/>
      <c r="M394" s="13"/>
      <c r="O394" s="13"/>
      <c r="P394" s="13"/>
      <c r="R394" s="13"/>
      <c r="S394" s="13"/>
      <c r="U394" s="13"/>
      <c r="V394" s="13"/>
      <c r="W394" s="13"/>
      <c r="X394" s="13"/>
      <c r="Y394" s="13"/>
      <c r="Z394" s="13"/>
      <c r="AA394" s="13"/>
      <c r="AB394" s="13"/>
    </row>
    <row r="395" spans="1:28" x14ac:dyDescent="0.3">
      <c r="A395" s="13"/>
      <c r="B395" s="13"/>
      <c r="E395" s="13"/>
      <c r="H395" s="13"/>
      <c r="J395" s="13"/>
      <c r="K395" s="13"/>
      <c r="M395" s="13"/>
      <c r="O395" s="13"/>
      <c r="P395" s="13"/>
      <c r="R395" s="13"/>
      <c r="S395" s="13"/>
      <c r="U395" s="13"/>
      <c r="V395" s="13"/>
      <c r="W395" s="13"/>
      <c r="X395" s="13"/>
      <c r="Y395" s="13"/>
      <c r="Z395" s="13"/>
      <c r="AA395" s="13"/>
      <c r="AB395" s="13"/>
    </row>
    <row r="396" spans="1:28" x14ac:dyDescent="0.3">
      <c r="A396" s="13"/>
      <c r="B396" s="13"/>
      <c r="E396" s="13"/>
      <c r="H396" s="13"/>
      <c r="J396" s="13"/>
      <c r="K396" s="13"/>
      <c r="M396" s="13"/>
      <c r="O396" s="13"/>
      <c r="P396" s="13"/>
      <c r="R396" s="13"/>
      <c r="S396" s="13"/>
      <c r="U396" s="13"/>
      <c r="V396" s="13"/>
      <c r="W396" s="13"/>
      <c r="X396" s="13"/>
      <c r="Y396" s="13"/>
      <c r="Z396" s="13"/>
      <c r="AA396" s="13"/>
      <c r="AB396" s="13"/>
    </row>
    <row r="397" spans="1:28" x14ac:dyDescent="0.3">
      <c r="A397" s="13"/>
      <c r="B397" s="13"/>
      <c r="E397" s="13"/>
      <c r="H397" s="13"/>
      <c r="J397" s="13"/>
      <c r="K397" s="13"/>
      <c r="M397" s="13"/>
      <c r="O397" s="13"/>
      <c r="P397" s="13"/>
      <c r="R397" s="13"/>
      <c r="S397" s="13"/>
      <c r="U397" s="13"/>
      <c r="V397" s="13"/>
      <c r="W397" s="13"/>
      <c r="X397" s="13"/>
      <c r="Y397" s="13"/>
      <c r="Z397" s="13"/>
      <c r="AA397" s="13"/>
      <c r="AB397" s="13"/>
    </row>
    <row r="398" spans="1:28" x14ac:dyDescent="0.3">
      <c r="A398" s="13"/>
      <c r="B398" s="13"/>
      <c r="E398" s="13"/>
      <c r="H398" s="13"/>
      <c r="J398" s="13"/>
      <c r="K398" s="13"/>
      <c r="M398" s="13"/>
      <c r="O398" s="13"/>
      <c r="P398" s="13"/>
      <c r="R398" s="13"/>
      <c r="S398" s="13"/>
      <c r="U398" s="13"/>
      <c r="V398" s="13"/>
      <c r="W398" s="13"/>
      <c r="X398" s="13"/>
      <c r="Y398" s="13"/>
      <c r="Z398" s="13"/>
      <c r="AA398" s="13"/>
      <c r="AB398" s="13"/>
    </row>
    <row r="399" spans="1:28" x14ac:dyDescent="0.3">
      <c r="A399" s="13"/>
      <c r="B399" s="13"/>
      <c r="E399" s="13"/>
      <c r="H399" s="13"/>
      <c r="J399" s="13"/>
      <c r="K399" s="13"/>
      <c r="M399" s="13"/>
      <c r="O399" s="13"/>
      <c r="P399" s="13"/>
      <c r="R399" s="13"/>
      <c r="S399" s="13"/>
      <c r="U399" s="13"/>
      <c r="V399" s="13"/>
      <c r="W399" s="13"/>
      <c r="X399" s="13"/>
      <c r="Y399" s="13"/>
      <c r="Z399" s="13"/>
      <c r="AA399" s="13"/>
      <c r="AB399" s="13"/>
    </row>
    <row r="400" spans="1:28" x14ac:dyDescent="0.3">
      <c r="A400" s="13"/>
      <c r="B400" s="13"/>
      <c r="E400" s="13"/>
      <c r="H400" s="13"/>
      <c r="J400" s="13"/>
      <c r="K400" s="13"/>
      <c r="M400" s="13"/>
      <c r="O400" s="13"/>
      <c r="P400" s="13"/>
      <c r="R400" s="13"/>
      <c r="S400" s="13"/>
      <c r="U400" s="13"/>
      <c r="V400" s="13"/>
      <c r="W400" s="13"/>
      <c r="X400" s="13"/>
      <c r="Y400" s="13"/>
      <c r="Z400" s="13"/>
      <c r="AA400" s="13"/>
      <c r="AB400" s="13"/>
    </row>
    <row r="401" spans="1:28" x14ac:dyDescent="0.3">
      <c r="A401" s="13"/>
      <c r="B401" s="13"/>
      <c r="E401" s="13"/>
      <c r="H401" s="13"/>
      <c r="J401" s="13"/>
      <c r="K401" s="13"/>
      <c r="M401" s="13"/>
      <c r="O401" s="13"/>
      <c r="P401" s="13"/>
      <c r="R401" s="13"/>
      <c r="S401" s="13"/>
      <c r="U401" s="13"/>
      <c r="V401" s="13"/>
      <c r="W401" s="13"/>
      <c r="X401" s="13"/>
      <c r="Y401" s="13"/>
      <c r="Z401" s="13"/>
      <c r="AA401" s="13"/>
      <c r="AB401" s="13"/>
    </row>
    <row r="402" spans="1:28" x14ac:dyDescent="0.3">
      <c r="A402" s="13"/>
      <c r="B402" s="13"/>
      <c r="E402" s="13"/>
      <c r="H402" s="13"/>
      <c r="J402" s="13"/>
      <c r="K402" s="13"/>
      <c r="M402" s="13"/>
      <c r="O402" s="13"/>
      <c r="P402" s="13"/>
      <c r="R402" s="13"/>
      <c r="S402" s="13"/>
      <c r="U402" s="13"/>
      <c r="V402" s="13"/>
      <c r="W402" s="13"/>
      <c r="X402" s="13"/>
      <c r="Y402" s="13"/>
      <c r="Z402" s="13"/>
      <c r="AA402" s="13"/>
      <c r="AB402" s="13"/>
    </row>
    <row r="403" spans="1:28" x14ac:dyDescent="0.3">
      <c r="A403" s="13"/>
      <c r="B403" s="13"/>
      <c r="E403" s="13"/>
      <c r="H403" s="13"/>
      <c r="J403" s="13"/>
      <c r="K403" s="13"/>
      <c r="M403" s="13"/>
      <c r="O403" s="13"/>
      <c r="P403" s="13"/>
      <c r="R403" s="13"/>
      <c r="S403" s="13"/>
      <c r="U403" s="13"/>
      <c r="V403" s="13"/>
      <c r="W403" s="13"/>
      <c r="X403" s="13"/>
      <c r="Y403" s="13"/>
      <c r="Z403" s="13"/>
      <c r="AA403" s="13"/>
      <c r="AB403" s="13"/>
    </row>
    <row r="404" spans="1:28" x14ac:dyDescent="0.3">
      <c r="A404" s="13"/>
      <c r="B404" s="13"/>
      <c r="E404" s="13"/>
      <c r="H404" s="13"/>
      <c r="J404" s="13"/>
      <c r="K404" s="13"/>
      <c r="M404" s="13"/>
      <c r="O404" s="13"/>
      <c r="P404" s="13"/>
      <c r="R404" s="13"/>
      <c r="S404" s="13"/>
      <c r="U404" s="13"/>
      <c r="V404" s="13"/>
      <c r="W404" s="13"/>
      <c r="X404" s="13"/>
      <c r="Y404" s="13"/>
      <c r="Z404" s="13"/>
      <c r="AA404" s="13"/>
      <c r="AB404" s="13"/>
    </row>
    <row r="405" spans="1:28" x14ac:dyDescent="0.3">
      <c r="A405" s="13"/>
      <c r="B405" s="13"/>
      <c r="E405" s="13"/>
      <c r="H405" s="13"/>
      <c r="J405" s="13"/>
      <c r="K405" s="13"/>
      <c r="M405" s="13"/>
      <c r="O405" s="13"/>
      <c r="P405" s="13"/>
      <c r="R405" s="13"/>
      <c r="S405" s="13"/>
      <c r="U405" s="13"/>
      <c r="V405" s="13"/>
      <c r="W405" s="13"/>
      <c r="X405" s="13"/>
      <c r="Y405" s="13"/>
      <c r="Z405" s="13"/>
      <c r="AA405" s="13"/>
      <c r="AB405" s="13"/>
    </row>
    <row r="406" spans="1:28" x14ac:dyDescent="0.3">
      <c r="A406" s="13"/>
      <c r="B406" s="13"/>
      <c r="E406" s="13"/>
      <c r="H406" s="13"/>
      <c r="J406" s="13"/>
      <c r="K406" s="13"/>
      <c r="M406" s="13"/>
      <c r="O406" s="13"/>
      <c r="P406" s="13"/>
      <c r="R406" s="13"/>
      <c r="S406" s="13"/>
      <c r="U406" s="13"/>
      <c r="V406" s="13"/>
      <c r="W406" s="13"/>
      <c r="X406" s="13"/>
      <c r="Y406" s="13"/>
      <c r="Z406" s="13"/>
      <c r="AA406" s="13"/>
      <c r="AB406" s="13"/>
    </row>
    <row r="407" spans="1:28" x14ac:dyDescent="0.3">
      <c r="A407" s="13"/>
      <c r="B407" s="13"/>
      <c r="E407" s="13"/>
      <c r="H407" s="13"/>
      <c r="J407" s="13"/>
      <c r="K407" s="13"/>
      <c r="M407" s="13"/>
      <c r="O407" s="13"/>
      <c r="P407" s="13"/>
      <c r="R407" s="13"/>
      <c r="S407" s="13"/>
      <c r="U407" s="13"/>
      <c r="V407" s="13"/>
      <c r="W407" s="13"/>
      <c r="X407" s="13"/>
      <c r="Y407" s="13"/>
      <c r="Z407" s="13"/>
      <c r="AA407" s="13"/>
      <c r="AB407" s="13"/>
    </row>
    <row r="408" spans="1:28" x14ac:dyDescent="0.3">
      <c r="A408" s="13"/>
      <c r="B408" s="13"/>
      <c r="E408" s="13"/>
      <c r="H408" s="13"/>
      <c r="J408" s="13"/>
      <c r="K408" s="13"/>
      <c r="M408" s="13"/>
      <c r="O408" s="13"/>
      <c r="P408" s="13"/>
      <c r="R408" s="13"/>
      <c r="S408" s="13"/>
      <c r="U408" s="13"/>
      <c r="V408" s="13"/>
      <c r="W408" s="13"/>
      <c r="X408" s="13"/>
      <c r="Y408" s="13"/>
      <c r="Z408" s="13"/>
      <c r="AA408" s="13"/>
      <c r="AB408" s="13"/>
    </row>
    <row r="409" spans="1:28" x14ac:dyDescent="0.3">
      <c r="A409" s="13"/>
      <c r="B409" s="13"/>
      <c r="E409" s="13"/>
      <c r="H409" s="13"/>
      <c r="J409" s="13"/>
      <c r="K409" s="13"/>
      <c r="M409" s="13"/>
      <c r="O409" s="13"/>
      <c r="P409" s="13"/>
      <c r="R409" s="13"/>
      <c r="S409" s="13"/>
      <c r="U409" s="13"/>
      <c r="V409" s="13"/>
      <c r="W409" s="13"/>
      <c r="X409" s="13"/>
      <c r="Y409" s="13"/>
      <c r="Z409" s="13"/>
      <c r="AA409" s="13"/>
      <c r="AB409" s="13"/>
    </row>
    <row r="410" spans="1:28" x14ac:dyDescent="0.3">
      <c r="A410" s="13"/>
      <c r="B410" s="13"/>
      <c r="E410" s="13"/>
      <c r="H410" s="13"/>
      <c r="J410" s="13"/>
      <c r="K410" s="13"/>
      <c r="M410" s="13"/>
      <c r="O410" s="13"/>
      <c r="P410" s="13"/>
      <c r="R410" s="13"/>
      <c r="S410" s="13"/>
      <c r="U410" s="13"/>
      <c r="V410" s="13"/>
      <c r="W410" s="13"/>
      <c r="X410" s="13"/>
      <c r="Y410" s="13"/>
      <c r="Z410" s="13"/>
      <c r="AA410" s="13"/>
      <c r="AB410" s="13"/>
    </row>
    <row r="411" spans="1:28" x14ac:dyDescent="0.3">
      <c r="A411" s="13"/>
      <c r="B411" s="13"/>
      <c r="E411" s="13"/>
      <c r="H411" s="13"/>
      <c r="J411" s="13"/>
      <c r="K411" s="13"/>
      <c r="M411" s="13"/>
      <c r="O411" s="13"/>
      <c r="P411" s="13"/>
      <c r="R411" s="13"/>
      <c r="S411" s="13"/>
      <c r="U411" s="13"/>
      <c r="V411" s="13"/>
      <c r="W411" s="13"/>
      <c r="X411" s="13"/>
      <c r="Y411" s="13"/>
      <c r="Z411" s="13"/>
      <c r="AA411" s="13"/>
      <c r="AB411" s="13"/>
    </row>
    <row r="412" spans="1:28" x14ac:dyDescent="0.3">
      <c r="A412" s="13"/>
      <c r="B412" s="13"/>
      <c r="E412" s="13"/>
      <c r="H412" s="13"/>
      <c r="J412" s="13"/>
      <c r="K412" s="13"/>
      <c r="M412" s="13"/>
      <c r="O412" s="13"/>
      <c r="P412" s="13"/>
      <c r="R412" s="13"/>
      <c r="S412" s="13"/>
      <c r="U412" s="13"/>
      <c r="V412" s="13"/>
      <c r="W412" s="13"/>
      <c r="X412" s="13"/>
      <c r="Y412" s="13"/>
      <c r="Z412" s="13"/>
      <c r="AA412" s="13"/>
      <c r="AB412" s="13"/>
    </row>
    <row r="413" spans="1:28" x14ac:dyDescent="0.3">
      <c r="A413" s="13"/>
      <c r="B413" s="13"/>
      <c r="E413" s="13"/>
      <c r="H413" s="13"/>
      <c r="J413" s="13"/>
      <c r="K413" s="13"/>
      <c r="M413" s="13"/>
      <c r="O413" s="13"/>
      <c r="P413" s="13"/>
      <c r="R413" s="13"/>
      <c r="S413" s="13"/>
      <c r="U413" s="13"/>
      <c r="V413" s="13"/>
      <c r="W413" s="13"/>
      <c r="X413" s="13"/>
      <c r="Y413" s="13"/>
      <c r="Z413" s="13"/>
      <c r="AA413" s="13"/>
      <c r="AB413" s="13"/>
    </row>
    <row r="414" spans="1:28" x14ac:dyDescent="0.3">
      <c r="A414" s="13"/>
      <c r="B414" s="13"/>
      <c r="E414" s="13"/>
      <c r="H414" s="13"/>
      <c r="J414" s="13"/>
      <c r="K414" s="13"/>
      <c r="M414" s="13"/>
      <c r="O414" s="13"/>
      <c r="P414" s="13"/>
      <c r="R414" s="13"/>
      <c r="S414" s="13"/>
      <c r="U414" s="13"/>
      <c r="V414" s="13"/>
      <c r="W414" s="13"/>
      <c r="X414" s="13"/>
      <c r="Y414" s="13"/>
      <c r="Z414" s="13"/>
      <c r="AA414" s="13"/>
      <c r="AB414" s="13"/>
    </row>
    <row r="415" spans="1:28" x14ac:dyDescent="0.3">
      <c r="A415" s="13"/>
      <c r="B415" s="13"/>
      <c r="E415" s="13"/>
      <c r="H415" s="13"/>
      <c r="J415" s="13"/>
      <c r="K415" s="13"/>
      <c r="M415" s="13"/>
      <c r="O415" s="13"/>
      <c r="P415" s="13"/>
      <c r="R415" s="13"/>
      <c r="S415" s="13"/>
      <c r="U415" s="13"/>
      <c r="V415" s="13"/>
      <c r="W415" s="13"/>
      <c r="X415" s="13"/>
      <c r="Y415" s="13"/>
      <c r="Z415" s="13"/>
      <c r="AA415" s="13"/>
      <c r="AB415" s="13"/>
    </row>
    <row r="416" spans="1:28" x14ac:dyDescent="0.3">
      <c r="A416" s="13"/>
      <c r="B416" s="13"/>
      <c r="E416" s="13"/>
      <c r="H416" s="13"/>
      <c r="J416" s="13"/>
      <c r="K416" s="13"/>
      <c r="M416" s="13"/>
      <c r="O416" s="13"/>
      <c r="P416" s="13"/>
      <c r="R416" s="13"/>
      <c r="S416" s="13"/>
      <c r="U416" s="13"/>
      <c r="V416" s="13"/>
      <c r="W416" s="13"/>
      <c r="X416" s="13"/>
      <c r="Y416" s="13"/>
      <c r="Z416" s="13"/>
      <c r="AA416" s="13"/>
      <c r="AB416" s="13"/>
    </row>
    <row r="417" spans="1:28" x14ac:dyDescent="0.3">
      <c r="A417" s="13"/>
      <c r="B417" s="13"/>
      <c r="E417" s="13"/>
      <c r="H417" s="13"/>
      <c r="J417" s="13"/>
      <c r="K417" s="13"/>
      <c r="M417" s="13"/>
      <c r="O417" s="13"/>
      <c r="P417" s="13"/>
      <c r="R417" s="13"/>
      <c r="S417" s="13"/>
      <c r="U417" s="13"/>
      <c r="V417" s="13"/>
      <c r="W417" s="13"/>
      <c r="X417" s="13"/>
      <c r="Y417" s="13"/>
      <c r="Z417" s="13"/>
      <c r="AA417" s="13"/>
      <c r="AB417" s="13"/>
    </row>
    <row r="418" spans="1:28" x14ac:dyDescent="0.3">
      <c r="A418" s="13"/>
      <c r="B418" s="13"/>
      <c r="E418" s="13"/>
      <c r="H418" s="13"/>
      <c r="J418" s="13"/>
      <c r="K418" s="13"/>
      <c r="M418" s="13"/>
      <c r="O418" s="13"/>
      <c r="P418" s="13"/>
      <c r="R418" s="13"/>
      <c r="S418" s="13"/>
      <c r="U418" s="13"/>
      <c r="V418" s="13"/>
      <c r="W418" s="13"/>
      <c r="X418" s="13"/>
      <c r="Y418" s="13"/>
      <c r="Z418" s="13"/>
      <c r="AA418" s="13"/>
      <c r="AB418" s="13"/>
    </row>
    <row r="419" spans="1:28" x14ac:dyDescent="0.3">
      <c r="A419" s="13"/>
      <c r="B419" s="13"/>
      <c r="E419" s="13"/>
      <c r="H419" s="13"/>
      <c r="J419" s="13"/>
      <c r="K419" s="13"/>
      <c r="M419" s="13"/>
      <c r="O419" s="13"/>
      <c r="P419" s="13"/>
      <c r="R419" s="13"/>
      <c r="S419" s="13"/>
      <c r="U419" s="13"/>
      <c r="V419" s="13"/>
      <c r="W419" s="13"/>
      <c r="X419" s="13"/>
      <c r="Y419" s="13"/>
      <c r="Z419" s="13"/>
      <c r="AA419" s="13"/>
      <c r="AB419" s="13"/>
    </row>
    <row r="420" spans="1:28" x14ac:dyDescent="0.3">
      <c r="A420" s="13"/>
      <c r="B420" s="13"/>
      <c r="E420" s="13"/>
      <c r="H420" s="13"/>
      <c r="J420" s="13"/>
      <c r="K420" s="13"/>
      <c r="M420" s="13"/>
      <c r="O420" s="13"/>
      <c r="P420" s="13"/>
      <c r="R420" s="13"/>
      <c r="S420" s="13"/>
      <c r="U420" s="13"/>
      <c r="V420" s="13"/>
      <c r="W420" s="13"/>
      <c r="X420" s="13"/>
      <c r="Y420" s="13"/>
      <c r="Z420" s="13"/>
      <c r="AA420" s="13"/>
      <c r="AB420" s="13"/>
    </row>
    <row r="421" spans="1:28" x14ac:dyDescent="0.3">
      <c r="A421" s="13"/>
      <c r="B421" s="13"/>
      <c r="E421" s="13"/>
      <c r="H421" s="13"/>
      <c r="J421" s="13"/>
      <c r="K421" s="13"/>
      <c r="M421" s="13"/>
      <c r="O421" s="13"/>
      <c r="P421" s="13"/>
      <c r="R421" s="13"/>
      <c r="S421" s="13"/>
      <c r="U421" s="13"/>
      <c r="V421" s="13"/>
      <c r="W421" s="13"/>
      <c r="X421" s="13"/>
      <c r="Y421" s="13"/>
      <c r="Z421" s="13"/>
      <c r="AA421" s="13"/>
      <c r="AB421" s="13"/>
    </row>
    <row r="422" spans="1:28" x14ac:dyDescent="0.3">
      <c r="A422" s="13"/>
      <c r="B422" s="13"/>
      <c r="E422" s="13"/>
      <c r="H422" s="13"/>
      <c r="J422" s="13"/>
      <c r="K422" s="13"/>
      <c r="M422" s="13"/>
      <c r="O422" s="13"/>
      <c r="P422" s="13"/>
      <c r="R422" s="13"/>
      <c r="S422" s="13"/>
      <c r="U422" s="13"/>
      <c r="V422" s="13"/>
      <c r="W422" s="13"/>
      <c r="X422" s="13"/>
      <c r="Y422" s="13"/>
      <c r="Z422" s="13"/>
      <c r="AA422" s="13"/>
      <c r="AB422" s="13"/>
    </row>
    <row r="423" spans="1:28" x14ac:dyDescent="0.3">
      <c r="A423" s="13"/>
      <c r="B423" s="13"/>
      <c r="E423" s="13"/>
      <c r="H423" s="13"/>
      <c r="J423" s="13"/>
      <c r="K423" s="13"/>
      <c r="M423" s="13"/>
      <c r="O423" s="13"/>
      <c r="P423" s="13"/>
      <c r="R423" s="13"/>
      <c r="S423" s="13"/>
      <c r="U423" s="13"/>
      <c r="V423" s="13"/>
      <c r="W423" s="13"/>
      <c r="X423" s="13"/>
      <c r="Y423" s="13"/>
      <c r="Z423" s="13"/>
      <c r="AA423" s="13"/>
      <c r="AB423" s="13"/>
    </row>
    <row r="424" spans="1:28" x14ac:dyDescent="0.3">
      <c r="A424" s="13"/>
      <c r="B424" s="13"/>
      <c r="E424" s="13"/>
      <c r="H424" s="13"/>
      <c r="J424" s="13"/>
      <c r="K424" s="13"/>
      <c r="M424" s="13"/>
      <c r="O424" s="13"/>
      <c r="P424" s="13"/>
      <c r="R424" s="13"/>
      <c r="S424" s="13"/>
      <c r="U424" s="13"/>
      <c r="V424" s="13"/>
      <c r="W424" s="13"/>
      <c r="X424" s="13"/>
      <c r="Y424" s="13"/>
      <c r="Z424" s="13"/>
      <c r="AA424" s="13"/>
      <c r="AB424" s="13"/>
    </row>
    <row r="425" spans="1:28" x14ac:dyDescent="0.3">
      <c r="A425" s="13"/>
      <c r="B425" s="13"/>
      <c r="E425" s="13"/>
      <c r="H425" s="13"/>
      <c r="J425" s="13"/>
      <c r="K425" s="13"/>
      <c r="M425" s="13"/>
      <c r="O425" s="13"/>
      <c r="P425" s="13"/>
      <c r="R425" s="13"/>
      <c r="S425" s="13"/>
      <c r="U425" s="13"/>
      <c r="V425" s="13"/>
      <c r="W425" s="13"/>
      <c r="X425" s="13"/>
      <c r="Y425" s="13"/>
      <c r="Z425" s="13"/>
      <c r="AA425" s="13"/>
      <c r="AB425" s="13"/>
    </row>
    <row r="426" spans="1:28" x14ac:dyDescent="0.3">
      <c r="A426" s="13"/>
      <c r="B426" s="13"/>
      <c r="E426" s="13"/>
      <c r="H426" s="13"/>
      <c r="J426" s="13"/>
      <c r="K426" s="13"/>
      <c r="M426" s="13"/>
      <c r="O426" s="13"/>
      <c r="P426" s="13"/>
      <c r="R426" s="13"/>
      <c r="S426" s="13"/>
      <c r="U426" s="13"/>
      <c r="V426" s="13"/>
      <c r="W426" s="13"/>
      <c r="X426" s="13"/>
      <c r="Y426" s="13"/>
      <c r="Z426" s="13"/>
      <c r="AA426" s="13"/>
      <c r="AB426" s="13"/>
    </row>
    <row r="427" spans="1:28" x14ac:dyDescent="0.3">
      <c r="A427" s="13"/>
      <c r="B427" s="13"/>
      <c r="E427" s="13"/>
      <c r="H427" s="13"/>
      <c r="J427" s="13"/>
      <c r="K427" s="13"/>
      <c r="M427" s="13"/>
      <c r="O427" s="13"/>
      <c r="P427" s="13"/>
      <c r="R427" s="13"/>
      <c r="S427" s="13"/>
      <c r="U427" s="13"/>
      <c r="V427" s="13"/>
      <c r="W427" s="13"/>
      <c r="X427" s="13"/>
      <c r="Y427" s="13"/>
      <c r="Z427" s="13"/>
      <c r="AA427" s="13"/>
      <c r="AB427" s="13"/>
    </row>
    <row r="428" spans="1:28" x14ac:dyDescent="0.3">
      <c r="A428" s="13"/>
      <c r="B428" s="13"/>
      <c r="E428" s="13"/>
      <c r="H428" s="13"/>
      <c r="J428" s="13"/>
      <c r="K428" s="13"/>
      <c r="M428" s="13"/>
      <c r="O428" s="13"/>
      <c r="P428" s="13"/>
      <c r="R428" s="13"/>
      <c r="S428" s="13"/>
      <c r="U428" s="13"/>
      <c r="V428" s="13"/>
      <c r="W428" s="13"/>
      <c r="X428" s="13"/>
      <c r="Y428" s="13"/>
      <c r="Z428" s="13"/>
      <c r="AA428" s="13"/>
      <c r="AB428" s="13"/>
    </row>
    <row r="429" spans="1:28" x14ac:dyDescent="0.3">
      <c r="A429" s="13"/>
      <c r="B429" s="13"/>
      <c r="E429" s="13"/>
      <c r="H429" s="13"/>
      <c r="J429" s="13"/>
      <c r="K429" s="13"/>
      <c r="M429" s="13"/>
      <c r="O429" s="13"/>
      <c r="P429" s="13"/>
      <c r="R429" s="13"/>
      <c r="S429" s="13"/>
      <c r="U429" s="13"/>
      <c r="V429" s="13"/>
      <c r="W429" s="13"/>
      <c r="X429" s="13"/>
      <c r="Y429" s="13"/>
      <c r="Z429" s="13"/>
      <c r="AA429" s="13"/>
      <c r="AB429" s="13"/>
    </row>
    <row r="430" spans="1:28" x14ac:dyDescent="0.3">
      <c r="A430" s="13"/>
      <c r="B430" s="13"/>
      <c r="E430" s="13"/>
      <c r="H430" s="13"/>
      <c r="J430" s="13"/>
      <c r="K430" s="13"/>
      <c r="M430" s="13"/>
      <c r="O430" s="13"/>
      <c r="P430" s="13"/>
      <c r="R430" s="13"/>
      <c r="S430" s="13"/>
      <c r="U430" s="13"/>
      <c r="V430" s="13"/>
      <c r="W430" s="13"/>
      <c r="X430" s="13"/>
      <c r="Y430" s="13"/>
      <c r="Z430" s="13"/>
      <c r="AA430" s="13"/>
      <c r="AB430" s="13"/>
    </row>
    <row r="431" spans="1:28" x14ac:dyDescent="0.3">
      <c r="A431" s="13"/>
      <c r="B431" s="13"/>
      <c r="E431" s="13"/>
      <c r="H431" s="13"/>
      <c r="J431" s="13"/>
      <c r="K431" s="13"/>
      <c r="M431" s="13"/>
      <c r="O431" s="13"/>
      <c r="P431" s="13"/>
      <c r="R431" s="13"/>
      <c r="S431" s="13"/>
      <c r="U431" s="13"/>
      <c r="V431" s="13"/>
      <c r="W431" s="13"/>
      <c r="X431" s="13"/>
      <c r="Y431" s="13"/>
      <c r="Z431" s="13"/>
      <c r="AA431" s="13"/>
      <c r="AB431" s="13"/>
    </row>
    <row r="432" spans="1:28" x14ac:dyDescent="0.3">
      <c r="A432" s="13"/>
      <c r="B432" s="13"/>
      <c r="E432" s="13"/>
      <c r="H432" s="13"/>
      <c r="J432" s="13"/>
      <c r="K432" s="13"/>
      <c r="M432" s="13"/>
      <c r="O432" s="13"/>
      <c r="P432" s="13"/>
      <c r="R432" s="13"/>
      <c r="S432" s="13"/>
      <c r="U432" s="13"/>
      <c r="V432" s="13"/>
      <c r="W432" s="13"/>
      <c r="X432" s="13"/>
      <c r="Y432" s="13"/>
      <c r="Z432" s="13"/>
      <c r="AA432" s="13"/>
      <c r="AB432" s="13"/>
    </row>
    <row r="433" spans="1:28" x14ac:dyDescent="0.3">
      <c r="A433" s="13"/>
      <c r="B433" s="13"/>
      <c r="E433" s="13"/>
      <c r="H433" s="13"/>
      <c r="J433" s="13"/>
      <c r="K433" s="13"/>
      <c r="M433" s="13"/>
      <c r="O433" s="13"/>
      <c r="P433" s="13"/>
      <c r="R433" s="13"/>
      <c r="S433" s="13"/>
      <c r="U433" s="13"/>
      <c r="V433" s="13"/>
      <c r="W433" s="13"/>
      <c r="X433" s="13"/>
      <c r="Y433" s="13"/>
      <c r="Z433" s="13"/>
      <c r="AA433" s="13"/>
      <c r="AB433" s="13"/>
    </row>
    <row r="434" spans="1:28" x14ac:dyDescent="0.3">
      <c r="A434" s="13"/>
      <c r="B434" s="13"/>
      <c r="E434" s="13"/>
      <c r="H434" s="13"/>
      <c r="J434" s="13"/>
      <c r="K434" s="13"/>
      <c r="M434" s="13"/>
      <c r="O434" s="13"/>
      <c r="P434" s="13"/>
      <c r="R434" s="13"/>
      <c r="S434" s="13"/>
      <c r="U434" s="13"/>
      <c r="V434" s="13"/>
      <c r="W434" s="13"/>
      <c r="X434" s="13"/>
      <c r="Y434" s="13"/>
      <c r="Z434" s="13"/>
      <c r="AA434" s="13"/>
      <c r="AB434" s="13"/>
    </row>
    <row r="435" spans="1:28" x14ac:dyDescent="0.3">
      <c r="A435" s="13"/>
      <c r="B435" s="13"/>
      <c r="E435" s="13"/>
      <c r="H435" s="13"/>
      <c r="J435" s="13"/>
      <c r="K435" s="13"/>
      <c r="M435" s="13"/>
      <c r="O435" s="13"/>
      <c r="P435" s="13"/>
      <c r="R435" s="13"/>
      <c r="S435" s="13"/>
      <c r="U435" s="13"/>
      <c r="V435" s="13"/>
      <c r="W435" s="13"/>
      <c r="X435" s="13"/>
      <c r="Y435" s="13"/>
      <c r="Z435" s="13"/>
      <c r="AA435" s="13"/>
      <c r="AB435" s="13"/>
    </row>
    <row r="436" spans="1:28" x14ac:dyDescent="0.3">
      <c r="A436" s="13"/>
      <c r="B436" s="13"/>
      <c r="E436" s="13"/>
      <c r="H436" s="13"/>
      <c r="J436" s="13"/>
      <c r="K436" s="13"/>
      <c r="M436" s="13"/>
      <c r="O436" s="13"/>
      <c r="P436" s="13"/>
      <c r="R436" s="13"/>
      <c r="S436" s="13"/>
      <c r="U436" s="13"/>
      <c r="V436" s="13"/>
      <c r="W436" s="13"/>
      <c r="X436" s="13"/>
      <c r="Y436" s="13"/>
      <c r="Z436" s="13"/>
      <c r="AA436" s="13"/>
      <c r="AB436" s="13"/>
    </row>
    <row r="437" spans="1:28" x14ac:dyDescent="0.3">
      <c r="A437" s="13"/>
      <c r="B437" s="13"/>
      <c r="E437" s="13"/>
      <c r="H437" s="13"/>
      <c r="J437" s="13"/>
      <c r="K437" s="13"/>
      <c r="M437" s="13"/>
      <c r="O437" s="13"/>
      <c r="P437" s="13"/>
      <c r="R437" s="13"/>
      <c r="S437" s="13"/>
      <c r="U437" s="13"/>
      <c r="V437" s="13"/>
      <c r="W437" s="13"/>
      <c r="X437" s="13"/>
      <c r="Y437" s="13"/>
      <c r="Z437" s="13"/>
      <c r="AA437" s="13"/>
      <c r="AB437" s="13"/>
    </row>
    <row r="438" spans="1:28" x14ac:dyDescent="0.3">
      <c r="A438" s="13"/>
      <c r="B438" s="13"/>
      <c r="E438" s="13"/>
      <c r="H438" s="13"/>
      <c r="J438" s="13"/>
      <c r="K438" s="13"/>
      <c r="M438" s="13"/>
      <c r="O438" s="13"/>
      <c r="P438" s="13"/>
      <c r="R438" s="13"/>
      <c r="S438" s="13"/>
      <c r="U438" s="13"/>
      <c r="V438" s="13"/>
      <c r="W438" s="13"/>
      <c r="X438" s="13"/>
      <c r="Y438" s="13"/>
      <c r="Z438" s="13"/>
      <c r="AA438" s="13"/>
      <c r="AB438" s="13"/>
    </row>
    <row r="439" spans="1:28" x14ac:dyDescent="0.3">
      <c r="A439" s="13"/>
      <c r="B439" s="13"/>
      <c r="E439" s="13"/>
      <c r="H439" s="13"/>
      <c r="J439" s="13"/>
      <c r="K439" s="13"/>
      <c r="M439" s="13"/>
      <c r="O439" s="13"/>
      <c r="P439" s="13"/>
      <c r="R439" s="13"/>
      <c r="S439" s="13"/>
      <c r="U439" s="13"/>
      <c r="V439" s="13"/>
      <c r="W439" s="13"/>
      <c r="X439" s="13"/>
      <c r="Y439" s="13"/>
      <c r="Z439" s="13"/>
      <c r="AA439" s="13"/>
      <c r="AB439" s="13"/>
    </row>
    <row r="440" spans="1:28" x14ac:dyDescent="0.3">
      <c r="A440" s="13"/>
      <c r="B440" s="13"/>
      <c r="E440" s="13"/>
      <c r="H440" s="13"/>
      <c r="J440" s="13"/>
      <c r="K440" s="13"/>
      <c r="M440" s="13"/>
      <c r="O440" s="13"/>
      <c r="P440" s="13"/>
      <c r="R440" s="13"/>
      <c r="S440" s="13"/>
      <c r="U440" s="13"/>
      <c r="V440" s="13"/>
      <c r="W440" s="13"/>
      <c r="X440" s="13"/>
      <c r="Y440" s="13"/>
      <c r="Z440" s="13"/>
      <c r="AA440" s="13"/>
      <c r="AB440" s="13"/>
    </row>
    <row r="441" spans="1:28" x14ac:dyDescent="0.3">
      <c r="A441" s="13"/>
      <c r="B441" s="13"/>
      <c r="E441" s="13"/>
      <c r="H441" s="13"/>
      <c r="J441" s="13"/>
      <c r="K441" s="13"/>
      <c r="M441" s="13"/>
      <c r="O441" s="13"/>
      <c r="P441" s="13"/>
      <c r="R441" s="13"/>
      <c r="S441" s="13"/>
      <c r="U441" s="13"/>
      <c r="V441" s="13"/>
      <c r="W441" s="13"/>
      <c r="X441" s="13"/>
      <c r="Y441" s="13"/>
      <c r="Z441" s="13"/>
      <c r="AA441" s="13"/>
      <c r="AB441" s="13"/>
    </row>
    <row r="442" spans="1:28" x14ac:dyDescent="0.3">
      <c r="A442" s="13"/>
      <c r="B442" s="13"/>
      <c r="E442" s="13"/>
      <c r="H442" s="13"/>
      <c r="J442" s="13"/>
      <c r="K442" s="13"/>
      <c r="M442" s="13"/>
      <c r="O442" s="13"/>
      <c r="P442" s="13"/>
      <c r="R442" s="13"/>
      <c r="S442" s="13"/>
      <c r="U442" s="13"/>
      <c r="V442" s="13"/>
      <c r="W442" s="13"/>
      <c r="X442" s="13"/>
      <c r="Y442" s="13"/>
      <c r="Z442" s="13"/>
      <c r="AA442" s="13"/>
      <c r="AB442" s="13"/>
    </row>
    <row r="443" spans="1:28" x14ac:dyDescent="0.3">
      <c r="A443" s="13"/>
      <c r="B443" s="13"/>
      <c r="E443" s="13"/>
      <c r="H443" s="13"/>
      <c r="J443" s="13"/>
      <c r="K443" s="13"/>
      <c r="M443" s="13"/>
      <c r="O443" s="13"/>
      <c r="P443" s="13"/>
      <c r="R443" s="13"/>
      <c r="S443" s="13"/>
      <c r="U443" s="13"/>
      <c r="V443" s="13"/>
      <c r="W443" s="13"/>
      <c r="X443" s="13"/>
      <c r="Y443" s="13"/>
      <c r="Z443" s="13"/>
      <c r="AA443" s="13"/>
      <c r="AB443" s="13"/>
    </row>
    <row r="444" spans="1:28" x14ac:dyDescent="0.3">
      <c r="A444" s="13"/>
      <c r="B444" s="13"/>
      <c r="E444" s="13"/>
      <c r="H444" s="13"/>
      <c r="J444" s="13"/>
      <c r="K444" s="13"/>
      <c r="M444" s="13"/>
      <c r="O444" s="13"/>
      <c r="P444" s="13"/>
      <c r="R444" s="13"/>
      <c r="S444" s="13"/>
      <c r="U444" s="13"/>
      <c r="V444" s="13"/>
      <c r="W444" s="13"/>
      <c r="X444" s="13"/>
      <c r="Y444" s="13"/>
      <c r="Z444" s="13"/>
      <c r="AA444" s="13"/>
      <c r="AB444" s="13"/>
    </row>
    <row r="445" spans="1:28" x14ac:dyDescent="0.3">
      <c r="A445" s="13"/>
      <c r="B445" s="13"/>
      <c r="E445" s="13"/>
      <c r="H445" s="13"/>
      <c r="J445" s="13"/>
      <c r="K445" s="13"/>
      <c r="M445" s="13"/>
      <c r="O445" s="13"/>
      <c r="P445" s="13"/>
      <c r="R445" s="13"/>
      <c r="S445" s="13"/>
      <c r="U445" s="13"/>
      <c r="V445" s="13"/>
      <c r="W445" s="13"/>
      <c r="X445" s="13"/>
      <c r="Y445" s="13"/>
      <c r="Z445" s="13"/>
      <c r="AA445" s="13"/>
      <c r="AB445" s="13"/>
    </row>
    <row r="446" spans="1:28" x14ac:dyDescent="0.3">
      <c r="A446" s="13"/>
      <c r="B446" s="13"/>
      <c r="E446" s="13"/>
      <c r="H446" s="13"/>
      <c r="J446" s="13"/>
      <c r="K446" s="13"/>
      <c r="M446" s="13"/>
      <c r="O446" s="13"/>
      <c r="P446" s="13"/>
      <c r="R446" s="13"/>
      <c r="S446" s="13"/>
      <c r="U446" s="13"/>
      <c r="V446" s="13"/>
      <c r="W446" s="13"/>
      <c r="X446" s="13"/>
      <c r="Y446" s="13"/>
      <c r="Z446" s="13"/>
      <c r="AA446" s="13"/>
      <c r="AB446" s="13"/>
    </row>
    <row r="447" spans="1:28" x14ac:dyDescent="0.3">
      <c r="A447" s="13"/>
      <c r="B447" s="13"/>
      <c r="E447" s="13"/>
      <c r="H447" s="13"/>
      <c r="J447" s="13"/>
      <c r="K447" s="13"/>
      <c r="M447" s="13"/>
      <c r="O447" s="13"/>
      <c r="P447" s="13"/>
      <c r="R447" s="13"/>
      <c r="S447" s="13"/>
      <c r="U447" s="13"/>
      <c r="V447" s="13"/>
      <c r="W447" s="13"/>
      <c r="X447" s="13"/>
      <c r="Y447" s="13"/>
      <c r="Z447" s="13"/>
      <c r="AA447" s="13"/>
      <c r="AB447" s="13"/>
    </row>
    <row r="448" spans="1:28" x14ac:dyDescent="0.3">
      <c r="A448" s="13"/>
      <c r="B448" s="13"/>
      <c r="E448" s="13"/>
      <c r="H448" s="13"/>
      <c r="J448" s="13"/>
      <c r="K448" s="13"/>
      <c r="M448" s="13"/>
      <c r="O448" s="13"/>
      <c r="P448" s="13"/>
      <c r="R448" s="13"/>
      <c r="S448" s="13"/>
      <c r="U448" s="13"/>
      <c r="V448" s="13"/>
      <c r="W448" s="13"/>
      <c r="X448" s="13"/>
      <c r="Y448" s="13"/>
      <c r="Z448" s="13"/>
      <c r="AA448" s="13"/>
      <c r="AB448" s="13"/>
    </row>
    <row r="449" spans="1:28" x14ac:dyDescent="0.3">
      <c r="A449" s="13"/>
      <c r="B449" s="13"/>
      <c r="E449" s="13"/>
      <c r="H449" s="13"/>
      <c r="J449" s="13"/>
      <c r="K449" s="13"/>
      <c r="M449" s="13"/>
      <c r="O449" s="13"/>
      <c r="P449" s="13"/>
      <c r="R449" s="13"/>
      <c r="S449" s="13"/>
      <c r="U449" s="13"/>
      <c r="V449" s="13"/>
      <c r="W449" s="13"/>
      <c r="X449" s="13"/>
      <c r="Y449" s="13"/>
      <c r="Z449" s="13"/>
      <c r="AA449" s="13"/>
      <c r="AB449" s="13"/>
    </row>
    <row r="450" spans="1:28" x14ac:dyDescent="0.3">
      <c r="A450" s="13"/>
      <c r="B450" s="13"/>
      <c r="E450" s="13"/>
      <c r="H450" s="13"/>
      <c r="J450" s="13"/>
      <c r="K450" s="13"/>
      <c r="M450" s="13"/>
      <c r="O450" s="13"/>
      <c r="P450" s="13"/>
      <c r="R450" s="13"/>
      <c r="S450" s="13"/>
      <c r="U450" s="13"/>
      <c r="V450" s="13"/>
      <c r="W450" s="13"/>
      <c r="X450" s="13"/>
      <c r="Y450" s="13"/>
      <c r="Z450" s="13"/>
      <c r="AA450" s="13"/>
      <c r="AB450" s="13"/>
    </row>
    <row r="451" spans="1:28" x14ac:dyDescent="0.3">
      <c r="A451" s="13"/>
      <c r="B451" s="13"/>
      <c r="E451" s="13"/>
      <c r="H451" s="13"/>
      <c r="J451" s="13"/>
      <c r="K451" s="13"/>
      <c r="M451" s="13"/>
      <c r="O451" s="13"/>
      <c r="P451" s="13"/>
      <c r="R451" s="13"/>
      <c r="S451" s="13"/>
      <c r="U451" s="13"/>
      <c r="V451" s="13"/>
      <c r="W451" s="13"/>
      <c r="X451" s="13"/>
      <c r="Y451" s="13"/>
      <c r="Z451" s="13"/>
      <c r="AA451" s="13"/>
      <c r="AB451" s="13"/>
    </row>
    <row r="452" spans="1:28" x14ac:dyDescent="0.3">
      <c r="A452" s="13"/>
      <c r="B452" s="13"/>
      <c r="E452" s="13"/>
      <c r="H452" s="13"/>
      <c r="J452" s="13"/>
      <c r="K452" s="13"/>
      <c r="M452" s="13"/>
      <c r="O452" s="13"/>
      <c r="P452" s="13"/>
      <c r="R452" s="13"/>
      <c r="S452" s="13"/>
      <c r="U452" s="13"/>
      <c r="V452" s="13"/>
      <c r="W452" s="13"/>
      <c r="X452" s="13"/>
      <c r="Y452" s="13"/>
      <c r="Z452" s="13"/>
      <c r="AA452" s="13"/>
      <c r="AB452" s="13"/>
    </row>
    <row r="453" spans="1:28" x14ac:dyDescent="0.3">
      <c r="A453" s="13"/>
      <c r="B453" s="13"/>
      <c r="E453" s="13"/>
      <c r="H453" s="13"/>
      <c r="J453" s="13"/>
      <c r="K453" s="13"/>
      <c r="M453" s="13"/>
      <c r="O453" s="13"/>
      <c r="P453" s="13"/>
      <c r="R453" s="13"/>
      <c r="S453" s="13"/>
      <c r="U453" s="13"/>
      <c r="V453" s="13"/>
      <c r="W453" s="13"/>
      <c r="X453" s="13"/>
      <c r="Y453" s="13"/>
      <c r="Z453" s="13"/>
      <c r="AA453" s="13"/>
      <c r="AB453" s="13"/>
    </row>
    <row r="454" spans="1:28" x14ac:dyDescent="0.3">
      <c r="A454" s="13"/>
      <c r="B454" s="13"/>
      <c r="E454" s="13"/>
      <c r="H454" s="13"/>
      <c r="J454" s="13"/>
      <c r="K454" s="13"/>
      <c r="M454" s="13"/>
      <c r="O454" s="13"/>
      <c r="P454" s="13"/>
      <c r="R454" s="13"/>
      <c r="S454" s="13"/>
      <c r="U454" s="13"/>
      <c r="V454" s="13"/>
      <c r="W454" s="13"/>
      <c r="X454" s="13"/>
      <c r="Y454" s="13"/>
      <c r="Z454" s="13"/>
      <c r="AA454" s="13"/>
      <c r="AB454" s="13"/>
    </row>
    <row r="455" spans="1:28" x14ac:dyDescent="0.3">
      <c r="A455" s="13"/>
      <c r="B455" s="13"/>
      <c r="E455" s="13"/>
      <c r="H455" s="13"/>
      <c r="J455" s="13"/>
      <c r="K455" s="13"/>
      <c r="M455" s="13"/>
      <c r="O455" s="13"/>
      <c r="P455" s="13"/>
      <c r="R455" s="13"/>
      <c r="S455" s="13"/>
      <c r="U455" s="13"/>
      <c r="V455" s="13"/>
      <c r="W455" s="13"/>
      <c r="X455" s="13"/>
      <c r="Y455" s="13"/>
      <c r="Z455" s="13"/>
      <c r="AA455" s="13"/>
      <c r="AB455" s="13"/>
    </row>
    <row r="456" spans="1:28" x14ac:dyDescent="0.3">
      <c r="A456" s="13"/>
      <c r="B456" s="13"/>
      <c r="E456" s="13"/>
      <c r="H456" s="13"/>
      <c r="J456" s="13"/>
      <c r="K456" s="13"/>
      <c r="M456" s="13"/>
      <c r="O456" s="13"/>
      <c r="P456" s="13"/>
      <c r="R456" s="13"/>
      <c r="S456" s="13"/>
      <c r="U456" s="13"/>
      <c r="V456" s="13"/>
      <c r="W456" s="13"/>
      <c r="X456" s="13"/>
      <c r="Y456" s="13"/>
      <c r="Z456" s="13"/>
      <c r="AA456" s="13"/>
      <c r="AB456" s="13"/>
    </row>
    <row r="457" spans="1:28" x14ac:dyDescent="0.3">
      <c r="A457" s="13"/>
      <c r="B457" s="13"/>
      <c r="E457" s="13"/>
      <c r="H457" s="13"/>
      <c r="J457" s="13"/>
      <c r="K457" s="13"/>
      <c r="M457" s="13"/>
      <c r="O457" s="13"/>
      <c r="P457" s="13"/>
      <c r="R457" s="13"/>
      <c r="S457" s="13"/>
      <c r="U457" s="13"/>
      <c r="V457" s="13"/>
      <c r="W457" s="13"/>
      <c r="X457" s="13"/>
      <c r="Y457" s="13"/>
      <c r="Z457" s="13"/>
      <c r="AA457" s="13"/>
      <c r="AB457" s="13"/>
    </row>
    <row r="458" spans="1:28" x14ac:dyDescent="0.3">
      <c r="A458" s="13"/>
      <c r="B458" s="13"/>
      <c r="E458" s="13"/>
      <c r="H458" s="13"/>
      <c r="J458" s="13"/>
      <c r="K458" s="13"/>
      <c r="M458" s="13"/>
      <c r="O458" s="13"/>
      <c r="P458" s="13"/>
      <c r="R458" s="13"/>
      <c r="S458" s="13"/>
      <c r="U458" s="13"/>
      <c r="V458" s="13"/>
      <c r="W458" s="13"/>
      <c r="X458" s="13"/>
      <c r="Y458" s="13"/>
      <c r="Z458" s="13"/>
      <c r="AA458" s="13"/>
      <c r="AB458" s="13"/>
    </row>
    <row r="459" spans="1:28" x14ac:dyDescent="0.3">
      <c r="A459" s="13"/>
      <c r="B459" s="13"/>
      <c r="E459" s="13"/>
      <c r="H459" s="13"/>
      <c r="J459" s="13"/>
      <c r="K459" s="13"/>
      <c r="M459" s="13"/>
      <c r="O459" s="13"/>
      <c r="P459" s="13"/>
      <c r="R459" s="13"/>
      <c r="S459" s="13"/>
      <c r="U459" s="13"/>
      <c r="V459" s="13"/>
      <c r="W459" s="13"/>
      <c r="X459" s="13"/>
      <c r="Y459" s="13"/>
      <c r="Z459" s="13"/>
      <c r="AA459" s="13"/>
      <c r="AB459" s="13"/>
    </row>
    <row r="460" spans="1:28" x14ac:dyDescent="0.3">
      <c r="A460" s="13"/>
      <c r="B460" s="13"/>
      <c r="E460" s="13"/>
      <c r="H460" s="13"/>
      <c r="J460" s="13"/>
      <c r="K460" s="13"/>
      <c r="M460" s="13"/>
      <c r="O460" s="13"/>
      <c r="P460" s="13"/>
      <c r="R460" s="13"/>
      <c r="S460" s="13"/>
      <c r="U460" s="13"/>
      <c r="V460" s="13"/>
      <c r="W460" s="13"/>
      <c r="X460" s="13"/>
      <c r="Y460" s="13"/>
      <c r="Z460" s="13"/>
      <c r="AA460" s="13"/>
      <c r="AB460" s="13"/>
    </row>
    <row r="461" spans="1:28" x14ac:dyDescent="0.3">
      <c r="A461" s="13"/>
      <c r="B461" s="13"/>
      <c r="E461" s="13"/>
      <c r="H461" s="13"/>
      <c r="J461" s="13"/>
      <c r="K461" s="13"/>
      <c r="M461" s="13"/>
      <c r="O461" s="13"/>
      <c r="P461" s="13"/>
      <c r="R461" s="13"/>
      <c r="S461" s="13"/>
      <c r="U461" s="13"/>
      <c r="V461" s="13"/>
      <c r="W461" s="13"/>
      <c r="X461" s="13"/>
      <c r="Y461" s="13"/>
      <c r="Z461" s="13"/>
      <c r="AA461" s="13"/>
      <c r="AB461" s="13"/>
    </row>
    <row r="462" spans="1:28" x14ac:dyDescent="0.3">
      <c r="A462" s="13"/>
      <c r="B462" s="13"/>
      <c r="E462" s="13"/>
      <c r="H462" s="13"/>
      <c r="J462" s="13"/>
      <c r="K462" s="13"/>
      <c r="M462" s="13"/>
      <c r="O462" s="13"/>
      <c r="P462" s="13"/>
      <c r="R462" s="13"/>
      <c r="S462" s="13"/>
      <c r="U462" s="13"/>
      <c r="V462" s="13"/>
      <c r="W462" s="13"/>
      <c r="X462" s="13"/>
      <c r="Y462" s="13"/>
      <c r="Z462" s="13"/>
      <c r="AA462" s="13"/>
      <c r="AB462" s="13"/>
    </row>
    <row r="463" spans="1:28" x14ac:dyDescent="0.3">
      <c r="A463" s="13"/>
      <c r="B463" s="13"/>
      <c r="E463" s="13"/>
      <c r="H463" s="13"/>
      <c r="J463" s="13"/>
      <c r="K463" s="13"/>
      <c r="M463" s="13"/>
      <c r="O463" s="13"/>
      <c r="P463" s="13"/>
      <c r="R463" s="13"/>
      <c r="S463" s="13"/>
      <c r="U463" s="13"/>
      <c r="V463" s="13"/>
      <c r="W463" s="13"/>
      <c r="X463" s="13"/>
      <c r="Y463" s="13"/>
      <c r="Z463" s="13"/>
      <c r="AA463" s="13"/>
      <c r="AB463" s="13"/>
    </row>
    <row r="464" spans="1:28" x14ac:dyDescent="0.3">
      <c r="A464" s="13"/>
      <c r="B464" s="13"/>
      <c r="E464" s="13"/>
      <c r="H464" s="13"/>
      <c r="J464" s="13"/>
      <c r="K464" s="13"/>
      <c r="M464" s="13"/>
      <c r="O464" s="13"/>
      <c r="P464" s="13"/>
      <c r="R464" s="13"/>
      <c r="S464" s="13"/>
      <c r="U464" s="13"/>
      <c r="V464" s="13"/>
      <c r="W464" s="13"/>
      <c r="X464" s="13"/>
      <c r="Y464" s="13"/>
      <c r="Z464" s="13"/>
      <c r="AA464" s="13"/>
      <c r="AB464" s="13"/>
    </row>
    <row r="465" spans="1:28" x14ac:dyDescent="0.3">
      <c r="A465" s="13"/>
      <c r="B465" s="13"/>
      <c r="E465" s="13"/>
      <c r="H465" s="13"/>
      <c r="J465" s="13"/>
      <c r="K465" s="13"/>
      <c r="M465" s="13"/>
      <c r="O465" s="13"/>
      <c r="P465" s="13"/>
      <c r="R465" s="13"/>
      <c r="S465" s="13"/>
      <c r="U465" s="13"/>
      <c r="V465" s="13"/>
      <c r="W465" s="13"/>
      <c r="X465" s="13"/>
      <c r="Y465" s="13"/>
      <c r="Z465" s="13"/>
      <c r="AA465" s="13"/>
      <c r="AB465" s="13"/>
    </row>
    <row r="466" spans="1:28" x14ac:dyDescent="0.3">
      <c r="A466" s="13"/>
      <c r="B466" s="13"/>
      <c r="E466" s="13"/>
      <c r="H466" s="13"/>
      <c r="J466" s="13"/>
      <c r="K466" s="13"/>
      <c r="M466" s="13"/>
      <c r="O466" s="13"/>
      <c r="P466" s="13"/>
      <c r="R466" s="13"/>
      <c r="S466" s="13"/>
      <c r="U466" s="13"/>
      <c r="V466" s="13"/>
      <c r="W466" s="13"/>
      <c r="X466" s="13"/>
      <c r="Y466" s="13"/>
      <c r="Z466" s="13"/>
      <c r="AA466" s="13"/>
      <c r="AB466" s="13"/>
    </row>
    <row r="467" spans="1:28" x14ac:dyDescent="0.3">
      <c r="A467" s="13"/>
      <c r="B467" s="13"/>
      <c r="E467" s="13"/>
      <c r="H467" s="13"/>
      <c r="J467" s="13"/>
      <c r="K467" s="13"/>
      <c r="M467" s="13"/>
      <c r="O467" s="13"/>
      <c r="P467" s="13"/>
      <c r="R467" s="13"/>
      <c r="S467" s="13"/>
      <c r="U467" s="13"/>
      <c r="V467" s="13"/>
      <c r="W467" s="13"/>
      <c r="X467" s="13"/>
      <c r="Y467" s="13"/>
      <c r="Z467" s="13"/>
      <c r="AA467" s="13"/>
      <c r="AB467" s="13"/>
    </row>
    <row r="468" spans="1:28" x14ac:dyDescent="0.3">
      <c r="A468" s="13"/>
      <c r="B468" s="13"/>
      <c r="E468" s="13"/>
      <c r="H468" s="13"/>
      <c r="J468" s="13"/>
      <c r="K468" s="13"/>
      <c r="M468" s="13"/>
      <c r="O468" s="13"/>
      <c r="P468" s="13"/>
      <c r="R468" s="13"/>
      <c r="S468" s="13"/>
      <c r="U468" s="13"/>
      <c r="V468" s="13"/>
      <c r="W468" s="13"/>
      <c r="X468" s="13"/>
      <c r="Y468" s="13"/>
      <c r="Z468" s="13"/>
      <c r="AA468" s="13"/>
      <c r="AB468" s="13"/>
    </row>
    <row r="469" spans="1:28" x14ac:dyDescent="0.3">
      <c r="A469" s="13"/>
      <c r="B469" s="13"/>
      <c r="E469" s="13"/>
      <c r="H469" s="13"/>
      <c r="J469" s="13"/>
      <c r="K469" s="13"/>
      <c r="M469" s="13"/>
      <c r="O469" s="13"/>
      <c r="P469" s="13"/>
      <c r="R469" s="13"/>
      <c r="S469" s="13"/>
      <c r="U469" s="13"/>
      <c r="V469" s="13"/>
      <c r="W469" s="13"/>
      <c r="X469" s="13"/>
      <c r="Y469" s="13"/>
      <c r="Z469" s="13"/>
      <c r="AA469" s="13"/>
      <c r="AB469" s="13"/>
    </row>
    <row r="470" spans="1:28" x14ac:dyDescent="0.3">
      <c r="A470" s="13"/>
      <c r="B470" s="13"/>
      <c r="E470" s="13"/>
      <c r="H470" s="13"/>
      <c r="J470" s="13"/>
      <c r="K470" s="13"/>
      <c r="M470" s="13"/>
      <c r="O470" s="13"/>
      <c r="P470" s="13"/>
      <c r="R470" s="13"/>
      <c r="S470" s="13"/>
      <c r="U470" s="13"/>
      <c r="V470" s="13"/>
      <c r="W470" s="13"/>
      <c r="X470" s="13"/>
      <c r="Y470" s="13"/>
      <c r="Z470" s="13"/>
      <c r="AA470" s="13"/>
      <c r="AB470" s="13"/>
    </row>
    <row r="471" spans="1:28" x14ac:dyDescent="0.3">
      <c r="A471" s="13"/>
      <c r="B471" s="13"/>
      <c r="E471" s="13"/>
      <c r="H471" s="13"/>
      <c r="J471" s="13"/>
      <c r="K471" s="13"/>
      <c r="M471" s="13"/>
      <c r="O471" s="13"/>
      <c r="P471" s="13"/>
      <c r="R471" s="13"/>
      <c r="S471" s="13"/>
      <c r="U471" s="13"/>
      <c r="V471" s="13"/>
      <c r="W471" s="13"/>
      <c r="X471" s="13"/>
      <c r="Y471" s="13"/>
      <c r="Z471" s="13"/>
      <c r="AA471" s="13"/>
      <c r="AB471" s="13"/>
    </row>
    <row r="472" spans="1:28" x14ac:dyDescent="0.3">
      <c r="A472" s="13"/>
      <c r="B472" s="13"/>
      <c r="E472" s="13"/>
      <c r="H472" s="13"/>
      <c r="J472" s="13"/>
      <c r="K472" s="13"/>
      <c r="M472" s="13"/>
      <c r="O472" s="13"/>
      <c r="P472" s="13"/>
      <c r="R472" s="13"/>
      <c r="S472" s="13"/>
      <c r="U472" s="13"/>
      <c r="V472" s="13"/>
      <c r="W472" s="13"/>
      <c r="X472" s="13"/>
      <c r="Y472" s="13"/>
      <c r="Z472" s="13"/>
      <c r="AA472" s="13"/>
      <c r="AB472" s="13"/>
    </row>
    <row r="473" spans="1:28" x14ac:dyDescent="0.3">
      <c r="A473" s="13"/>
      <c r="B473" s="13"/>
      <c r="E473" s="13"/>
      <c r="H473" s="13"/>
      <c r="J473" s="13"/>
      <c r="K473" s="13"/>
      <c r="M473" s="13"/>
      <c r="O473" s="13"/>
      <c r="P473" s="13"/>
      <c r="R473" s="13"/>
      <c r="S473" s="13"/>
      <c r="U473" s="13"/>
      <c r="V473" s="13"/>
      <c r="W473" s="13"/>
      <c r="X473" s="13"/>
      <c r="Y473" s="13"/>
      <c r="Z473" s="13"/>
      <c r="AA473" s="13"/>
      <c r="AB473" s="13"/>
    </row>
    <row r="474" spans="1:28" x14ac:dyDescent="0.3">
      <c r="A474" s="13"/>
      <c r="B474" s="13"/>
      <c r="E474" s="13"/>
      <c r="H474" s="13"/>
      <c r="J474" s="13"/>
      <c r="K474" s="13"/>
      <c r="M474" s="13"/>
      <c r="O474" s="13"/>
      <c r="P474" s="13"/>
      <c r="R474" s="13"/>
      <c r="S474" s="13"/>
      <c r="U474" s="13"/>
      <c r="V474" s="13"/>
      <c r="W474" s="13"/>
      <c r="X474" s="13"/>
      <c r="Y474" s="13"/>
      <c r="Z474" s="13"/>
      <c r="AA474" s="13"/>
      <c r="AB474" s="13"/>
    </row>
    <row r="475" spans="1:28" x14ac:dyDescent="0.3">
      <c r="A475" s="13"/>
      <c r="B475" s="13"/>
      <c r="E475" s="13"/>
      <c r="H475" s="13"/>
      <c r="J475" s="13"/>
      <c r="K475" s="13"/>
      <c r="M475" s="13"/>
      <c r="O475" s="13"/>
      <c r="P475" s="13"/>
      <c r="R475" s="13"/>
      <c r="S475" s="13"/>
      <c r="U475" s="13"/>
      <c r="V475" s="13"/>
      <c r="W475" s="13"/>
      <c r="X475" s="13"/>
      <c r="Y475" s="13"/>
      <c r="Z475" s="13"/>
      <c r="AA475" s="13"/>
      <c r="AB475" s="13"/>
    </row>
    <row r="476" spans="1:28" x14ac:dyDescent="0.3">
      <c r="A476" s="13"/>
      <c r="B476" s="13"/>
      <c r="E476" s="13"/>
      <c r="H476" s="13"/>
      <c r="J476" s="13"/>
      <c r="K476" s="13"/>
      <c r="M476" s="13"/>
      <c r="O476" s="13"/>
      <c r="P476" s="13"/>
      <c r="R476" s="13"/>
      <c r="S476" s="13"/>
      <c r="U476" s="13"/>
      <c r="V476" s="13"/>
      <c r="W476" s="13"/>
      <c r="X476" s="13"/>
      <c r="Y476" s="13"/>
      <c r="Z476" s="13"/>
      <c r="AA476" s="13"/>
      <c r="AB476" s="13"/>
    </row>
    <row r="477" spans="1:28" x14ac:dyDescent="0.3">
      <c r="A477" s="13"/>
      <c r="B477" s="13"/>
      <c r="E477" s="13"/>
      <c r="H477" s="13"/>
      <c r="J477" s="13"/>
      <c r="K477" s="13"/>
      <c r="M477" s="13"/>
      <c r="O477" s="13"/>
      <c r="P477" s="13"/>
      <c r="R477" s="13"/>
      <c r="S477" s="13"/>
      <c r="U477" s="13"/>
      <c r="V477" s="13"/>
      <c r="W477" s="13"/>
      <c r="X477" s="13"/>
      <c r="Y477" s="13"/>
      <c r="Z477" s="13"/>
      <c r="AA477" s="13"/>
      <c r="AB477" s="13"/>
    </row>
    <row r="478" spans="1:28" x14ac:dyDescent="0.3">
      <c r="A478" s="13"/>
      <c r="B478" s="13"/>
      <c r="E478" s="13"/>
      <c r="H478" s="13"/>
      <c r="J478" s="13"/>
      <c r="K478" s="13"/>
      <c r="M478" s="13"/>
      <c r="O478" s="13"/>
      <c r="P478" s="13"/>
      <c r="R478" s="13"/>
      <c r="S478" s="13"/>
      <c r="U478" s="13"/>
      <c r="V478" s="13"/>
      <c r="W478" s="13"/>
      <c r="X478" s="13"/>
      <c r="Y478" s="13"/>
      <c r="Z478" s="13"/>
      <c r="AA478" s="13"/>
      <c r="AB478" s="13"/>
    </row>
    <row r="479" spans="1:28" x14ac:dyDescent="0.3">
      <c r="A479" s="13"/>
      <c r="B479" s="13"/>
      <c r="E479" s="13"/>
      <c r="H479" s="13"/>
      <c r="J479" s="13"/>
      <c r="K479" s="13"/>
      <c r="M479" s="13"/>
      <c r="O479" s="13"/>
      <c r="P479" s="13"/>
      <c r="R479" s="13"/>
      <c r="S479" s="13"/>
      <c r="U479" s="13"/>
      <c r="V479" s="13"/>
      <c r="W479" s="13"/>
      <c r="X479" s="13"/>
      <c r="Y479" s="13"/>
      <c r="Z479" s="13"/>
      <c r="AA479" s="13"/>
      <c r="AB479" s="13"/>
    </row>
    <row r="480" spans="1:28" x14ac:dyDescent="0.3">
      <c r="A480" s="13"/>
      <c r="B480" s="13"/>
      <c r="E480" s="13"/>
      <c r="H480" s="13"/>
      <c r="J480" s="13"/>
      <c r="K480" s="13"/>
      <c r="M480" s="13"/>
      <c r="O480" s="13"/>
      <c r="P480" s="13"/>
      <c r="R480" s="13"/>
      <c r="S480" s="13"/>
      <c r="U480" s="13"/>
      <c r="V480" s="13"/>
      <c r="W480" s="13"/>
      <c r="X480" s="13"/>
      <c r="Y480" s="13"/>
      <c r="Z480" s="13"/>
      <c r="AA480" s="13"/>
      <c r="AB480" s="13"/>
    </row>
    <row r="481" spans="1:28" x14ac:dyDescent="0.3">
      <c r="A481" s="13"/>
      <c r="B481" s="13"/>
      <c r="E481" s="13"/>
      <c r="H481" s="13"/>
      <c r="J481" s="13"/>
      <c r="K481" s="13"/>
      <c r="M481" s="13"/>
      <c r="O481" s="13"/>
      <c r="P481" s="13"/>
      <c r="R481" s="13"/>
      <c r="S481" s="13"/>
      <c r="U481" s="13"/>
      <c r="V481" s="13"/>
      <c r="W481" s="13"/>
      <c r="X481" s="13"/>
      <c r="Y481" s="13"/>
      <c r="Z481" s="13"/>
      <c r="AA481" s="13"/>
      <c r="AB481" s="13"/>
    </row>
    <row r="482" spans="1:28" x14ac:dyDescent="0.3">
      <c r="A482" s="13"/>
      <c r="B482" s="13"/>
      <c r="E482" s="13"/>
      <c r="H482" s="13"/>
      <c r="J482" s="13"/>
      <c r="K482" s="13"/>
      <c r="M482" s="13"/>
      <c r="O482" s="13"/>
      <c r="P482" s="13"/>
      <c r="R482" s="13"/>
      <c r="S482" s="13"/>
      <c r="U482" s="13"/>
      <c r="V482" s="13"/>
      <c r="W482" s="13"/>
      <c r="X482" s="13"/>
      <c r="Y482" s="13"/>
      <c r="Z482" s="13"/>
      <c r="AA482" s="13"/>
      <c r="AB482" s="13"/>
    </row>
    <row r="483" spans="1:28" x14ac:dyDescent="0.3">
      <c r="A483" s="13"/>
      <c r="B483" s="13"/>
      <c r="E483" s="13"/>
      <c r="H483" s="13"/>
      <c r="J483" s="13"/>
      <c r="K483" s="13"/>
      <c r="M483" s="13"/>
      <c r="O483" s="13"/>
      <c r="P483" s="13"/>
      <c r="R483" s="13"/>
      <c r="S483" s="13"/>
      <c r="U483" s="13"/>
      <c r="V483" s="13"/>
      <c r="W483" s="13"/>
      <c r="X483" s="13"/>
      <c r="Y483" s="13"/>
      <c r="Z483" s="13"/>
      <c r="AA483" s="13"/>
      <c r="AB483" s="13"/>
    </row>
    <row r="484" spans="1:28" x14ac:dyDescent="0.3">
      <c r="A484" s="13"/>
      <c r="B484" s="13"/>
      <c r="E484" s="13"/>
      <c r="H484" s="13"/>
      <c r="J484" s="13"/>
      <c r="K484" s="13"/>
      <c r="M484" s="13"/>
      <c r="O484" s="13"/>
      <c r="P484" s="13"/>
      <c r="R484" s="13"/>
      <c r="S484" s="13"/>
      <c r="U484" s="13"/>
      <c r="V484" s="13"/>
      <c r="W484" s="13"/>
      <c r="X484" s="13"/>
      <c r="Y484" s="13"/>
      <c r="Z484" s="13"/>
      <c r="AA484" s="13"/>
      <c r="AB484" s="13"/>
    </row>
    <row r="485" spans="1:28" x14ac:dyDescent="0.3">
      <c r="A485" s="13"/>
      <c r="B485" s="13"/>
      <c r="E485" s="13"/>
      <c r="H485" s="13"/>
      <c r="J485" s="13"/>
      <c r="K485" s="13"/>
      <c r="M485" s="13"/>
      <c r="O485" s="13"/>
      <c r="P485" s="13"/>
      <c r="R485" s="13"/>
      <c r="S485" s="13"/>
      <c r="U485" s="13"/>
      <c r="V485" s="13"/>
      <c r="W485" s="13"/>
      <c r="X485" s="13"/>
      <c r="Y485" s="13"/>
      <c r="Z485" s="13"/>
      <c r="AA485" s="13"/>
      <c r="AB485" s="13"/>
    </row>
    <row r="486" spans="1:28" x14ac:dyDescent="0.3">
      <c r="A486" s="13"/>
      <c r="B486" s="13"/>
      <c r="E486" s="13"/>
      <c r="H486" s="13"/>
      <c r="J486" s="13"/>
      <c r="K486" s="13"/>
      <c r="M486" s="13"/>
      <c r="O486" s="13"/>
      <c r="P486" s="13"/>
      <c r="R486" s="13"/>
      <c r="S486" s="13"/>
      <c r="U486" s="13"/>
      <c r="V486" s="13"/>
      <c r="W486" s="13"/>
      <c r="X486" s="13"/>
      <c r="Y486" s="13"/>
      <c r="Z486" s="13"/>
      <c r="AA486" s="13"/>
      <c r="AB486" s="13"/>
    </row>
    <row r="487" spans="1:28" x14ac:dyDescent="0.3">
      <c r="A487" s="13"/>
      <c r="B487" s="13"/>
      <c r="E487" s="13"/>
      <c r="H487" s="13"/>
      <c r="J487" s="13"/>
      <c r="K487" s="13"/>
      <c r="M487" s="13"/>
      <c r="O487" s="13"/>
      <c r="P487" s="13"/>
      <c r="R487" s="13"/>
      <c r="S487" s="13"/>
      <c r="U487" s="13"/>
      <c r="V487" s="13"/>
      <c r="W487" s="13"/>
      <c r="X487" s="13"/>
      <c r="Y487" s="13"/>
      <c r="Z487" s="13"/>
      <c r="AA487" s="13"/>
      <c r="AB487" s="13"/>
    </row>
    <row r="488" spans="1:28" x14ac:dyDescent="0.3">
      <c r="A488" s="13"/>
      <c r="B488" s="13"/>
      <c r="E488" s="13"/>
      <c r="H488" s="13"/>
      <c r="J488" s="13"/>
      <c r="K488" s="13"/>
      <c r="M488" s="13"/>
      <c r="O488" s="13"/>
      <c r="P488" s="13"/>
      <c r="R488" s="13"/>
      <c r="S488" s="13"/>
      <c r="U488" s="13"/>
      <c r="V488" s="13"/>
      <c r="W488" s="13"/>
      <c r="X488" s="13"/>
      <c r="Y488" s="13"/>
      <c r="Z488" s="13"/>
      <c r="AA488" s="13"/>
      <c r="AB488" s="13"/>
    </row>
    <row r="489" spans="1:28" x14ac:dyDescent="0.3">
      <c r="A489" s="13"/>
      <c r="B489" s="13"/>
      <c r="E489" s="13"/>
      <c r="H489" s="13"/>
      <c r="J489" s="13"/>
      <c r="K489" s="13"/>
      <c r="M489" s="13"/>
      <c r="O489" s="13"/>
      <c r="P489" s="13"/>
      <c r="R489" s="13"/>
      <c r="S489" s="13"/>
      <c r="U489" s="13"/>
      <c r="V489" s="13"/>
      <c r="W489" s="13"/>
      <c r="X489" s="13"/>
      <c r="Y489" s="13"/>
      <c r="Z489" s="13"/>
      <c r="AA489" s="13"/>
      <c r="AB489" s="13"/>
    </row>
    <row r="490" spans="1:28" x14ac:dyDescent="0.3">
      <c r="A490" s="13"/>
      <c r="B490" s="13"/>
      <c r="E490" s="13"/>
      <c r="H490" s="13"/>
      <c r="J490" s="13"/>
      <c r="K490" s="13"/>
      <c r="M490" s="13"/>
      <c r="O490" s="13"/>
      <c r="P490" s="13"/>
      <c r="R490" s="13"/>
      <c r="S490" s="13"/>
      <c r="U490" s="13"/>
      <c r="V490" s="13"/>
      <c r="W490" s="13"/>
      <c r="X490" s="13"/>
      <c r="Y490" s="13"/>
      <c r="Z490" s="13"/>
      <c r="AA490" s="13"/>
      <c r="AB490" s="13"/>
    </row>
    <row r="491" spans="1:28" x14ac:dyDescent="0.3">
      <c r="A491" s="13"/>
      <c r="B491" s="13"/>
      <c r="E491" s="13"/>
      <c r="H491" s="13"/>
      <c r="J491" s="13"/>
      <c r="K491" s="13"/>
      <c r="M491" s="13"/>
      <c r="O491" s="13"/>
      <c r="P491" s="13"/>
      <c r="R491" s="13"/>
      <c r="S491" s="13"/>
      <c r="U491" s="13"/>
      <c r="V491" s="13"/>
      <c r="W491" s="13"/>
      <c r="X491" s="13"/>
      <c r="Y491" s="13"/>
      <c r="Z491" s="13"/>
      <c r="AA491" s="13"/>
      <c r="AB491" s="13"/>
    </row>
    <row r="492" spans="1:28" x14ac:dyDescent="0.3">
      <c r="A492" s="13"/>
      <c r="B492" s="13"/>
      <c r="E492" s="13"/>
      <c r="H492" s="13"/>
      <c r="J492" s="13"/>
      <c r="K492" s="13"/>
      <c r="M492" s="13"/>
      <c r="O492" s="13"/>
      <c r="P492" s="13"/>
      <c r="R492" s="13"/>
      <c r="S492" s="13"/>
      <c r="U492" s="13"/>
      <c r="V492" s="13"/>
      <c r="W492" s="13"/>
      <c r="X492" s="13"/>
      <c r="Y492" s="13"/>
      <c r="Z492" s="13"/>
      <c r="AA492" s="13"/>
      <c r="AB492" s="13"/>
    </row>
    <row r="493" spans="1:28" x14ac:dyDescent="0.3">
      <c r="A493" s="13"/>
      <c r="B493" s="13"/>
      <c r="E493" s="13"/>
      <c r="H493" s="13"/>
      <c r="J493" s="13"/>
      <c r="K493" s="13"/>
      <c r="M493" s="13"/>
      <c r="O493" s="13"/>
      <c r="P493" s="13"/>
      <c r="R493" s="13"/>
      <c r="S493" s="13"/>
      <c r="U493" s="13"/>
      <c r="V493" s="13"/>
      <c r="W493" s="13"/>
      <c r="X493" s="13"/>
      <c r="Y493" s="13"/>
      <c r="Z493" s="13"/>
      <c r="AA493" s="13"/>
      <c r="AB493" s="13"/>
    </row>
    <row r="494" spans="1:28" x14ac:dyDescent="0.3">
      <c r="A494" s="13"/>
      <c r="B494" s="13"/>
      <c r="E494" s="13"/>
      <c r="H494" s="13"/>
      <c r="J494" s="13"/>
      <c r="K494" s="13"/>
      <c r="M494" s="13"/>
      <c r="O494" s="13"/>
      <c r="P494" s="13"/>
      <c r="R494" s="13"/>
      <c r="S494" s="13"/>
      <c r="U494" s="13"/>
      <c r="V494" s="13"/>
      <c r="W494" s="13"/>
      <c r="X494" s="13"/>
      <c r="Y494" s="13"/>
      <c r="Z494" s="13"/>
      <c r="AA494" s="13"/>
      <c r="AB494" s="13"/>
    </row>
    <row r="495" spans="1:28" x14ac:dyDescent="0.3">
      <c r="A495" s="13"/>
      <c r="B495" s="13"/>
      <c r="E495" s="13"/>
      <c r="H495" s="13"/>
      <c r="J495" s="13"/>
      <c r="K495" s="13"/>
      <c r="M495" s="13"/>
      <c r="O495" s="13"/>
      <c r="P495" s="13"/>
      <c r="R495" s="13"/>
      <c r="S495" s="13"/>
      <c r="U495" s="13"/>
      <c r="V495" s="13"/>
      <c r="W495" s="13"/>
      <c r="X495" s="13"/>
      <c r="Y495" s="13"/>
      <c r="Z495" s="13"/>
      <c r="AA495" s="13"/>
      <c r="AB495" s="13"/>
    </row>
    <row r="496" spans="1:28" x14ac:dyDescent="0.3">
      <c r="A496" s="13"/>
      <c r="B496" s="13"/>
      <c r="E496" s="13"/>
      <c r="H496" s="13"/>
      <c r="J496" s="13"/>
      <c r="K496" s="13"/>
      <c r="M496" s="13"/>
      <c r="O496" s="13"/>
      <c r="P496" s="13"/>
      <c r="R496" s="13"/>
      <c r="S496" s="13"/>
      <c r="U496" s="13"/>
      <c r="V496" s="13"/>
      <c r="W496" s="13"/>
      <c r="X496" s="13"/>
      <c r="Y496" s="13"/>
      <c r="Z496" s="13"/>
      <c r="AA496" s="13"/>
      <c r="AB496" s="13"/>
    </row>
    <row r="497" spans="1:28" x14ac:dyDescent="0.3">
      <c r="A497" s="13"/>
      <c r="B497" s="13"/>
      <c r="E497" s="13"/>
      <c r="H497" s="13"/>
      <c r="J497" s="13"/>
      <c r="K497" s="13"/>
      <c r="M497" s="13"/>
      <c r="O497" s="13"/>
      <c r="P497" s="13"/>
      <c r="R497" s="13"/>
      <c r="S497" s="13"/>
      <c r="U497" s="13"/>
      <c r="V497" s="13"/>
      <c r="W497" s="13"/>
      <c r="X497" s="13"/>
      <c r="Y497" s="13"/>
      <c r="Z497" s="13"/>
      <c r="AA497" s="13"/>
      <c r="AB497" s="13"/>
    </row>
    <row r="498" spans="1:28" x14ac:dyDescent="0.3">
      <c r="A498" s="13"/>
      <c r="B498" s="13"/>
      <c r="E498" s="13"/>
      <c r="H498" s="13"/>
      <c r="J498" s="13"/>
      <c r="K498" s="13"/>
      <c r="M498" s="13"/>
      <c r="O498" s="13"/>
      <c r="P498" s="13"/>
      <c r="R498" s="13"/>
      <c r="S498" s="13"/>
      <c r="U498" s="13"/>
      <c r="V498" s="13"/>
      <c r="W498" s="13"/>
      <c r="X498" s="13"/>
      <c r="Y498" s="13"/>
      <c r="Z498" s="13"/>
      <c r="AA498" s="13"/>
      <c r="AB498" s="13"/>
    </row>
    <row r="499" spans="1:28" x14ac:dyDescent="0.3">
      <c r="A499" s="13"/>
      <c r="B499" s="13"/>
      <c r="E499" s="13"/>
      <c r="H499" s="13"/>
      <c r="J499" s="13"/>
      <c r="K499" s="13"/>
      <c r="M499" s="13"/>
      <c r="O499" s="13"/>
      <c r="P499" s="13"/>
      <c r="R499" s="13"/>
      <c r="S499" s="13"/>
      <c r="U499" s="13"/>
      <c r="V499" s="13"/>
      <c r="W499" s="13"/>
      <c r="X499" s="13"/>
      <c r="Y499" s="13"/>
      <c r="Z499" s="13"/>
      <c r="AA499" s="13"/>
      <c r="AB499" s="13"/>
    </row>
    <row r="500" spans="1:28" x14ac:dyDescent="0.3">
      <c r="A500" s="13"/>
      <c r="B500" s="13"/>
      <c r="E500" s="13"/>
      <c r="H500" s="13"/>
      <c r="J500" s="13"/>
      <c r="K500" s="13"/>
      <c r="M500" s="13"/>
      <c r="O500" s="13"/>
      <c r="P500" s="13"/>
      <c r="R500" s="13"/>
      <c r="S500" s="13"/>
      <c r="U500" s="13"/>
      <c r="V500" s="13"/>
      <c r="W500" s="13"/>
      <c r="X500" s="13"/>
      <c r="Y500" s="13"/>
      <c r="Z500" s="13"/>
      <c r="AA500" s="13"/>
      <c r="AB500" s="13"/>
    </row>
    <row r="501" spans="1:28" x14ac:dyDescent="0.3">
      <c r="A501" s="13"/>
      <c r="B501" s="13"/>
      <c r="E501" s="13"/>
      <c r="H501" s="13"/>
      <c r="J501" s="13"/>
      <c r="K501" s="13"/>
      <c r="M501" s="13"/>
      <c r="O501" s="13"/>
      <c r="P501" s="13"/>
      <c r="R501" s="13"/>
      <c r="S501" s="13"/>
      <c r="U501" s="13"/>
      <c r="V501" s="13"/>
      <c r="W501" s="13"/>
      <c r="X501" s="13"/>
      <c r="Y501" s="13"/>
      <c r="Z501" s="13"/>
      <c r="AA501" s="13"/>
      <c r="AB501" s="13"/>
    </row>
    <row r="502" spans="1:28" x14ac:dyDescent="0.3">
      <c r="A502" s="13"/>
      <c r="B502" s="13"/>
      <c r="E502" s="13"/>
      <c r="H502" s="13"/>
      <c r="J502" s="13"/>
      <c r="K502" s="13"/>
      <c r="M502" s="13"/>
      <c r="O502" s="13"/>
      <c r="P502" s="13"/>
      <c r="R502" s="13"/>
      <c r="S502" s="13"/>
      <c r="U502" s="13"/>
      <c r="V502" s="13"/>
      <c r="W502" s="13"/>
      <c r="X502" s="13"/>
      <c r="Y502" s="13"/>
      <c r="Z502" s="13"/>
      <c r="AA502" s="13"/>
      <c r="AB502" s="13"/>
    </row>
    <row r="503" spans="1:28" x14ac:dyDescent="0.3">
      <c r="A503" s="13"/>
      <c r="B503" s="13"/>
      <c r="E503" s="13"/>
      <c r="H503" s="13"/>
      <c r="J503" s="13"/>
      <c r="K503" s="13"/>
      <c r="M503" s="13"/>
      <c r="O503" s="13"/>
      <c r="P503" s="13"/>
      <c r="R503" s="13"/>
      <c r="S503" s="13"/>
      <c r="U503" s="13"/>
      <c r="V503" s="13"/>
      <c r="W503" s="13"/>
      <c r="X503" s="13"/>
      <c r="Y503" s="13"/>
      <c r="Z503" s="13"/>
      <c r="AA503" s="13"/>
      <c r="AB503" s="13"/>
    </row>
    <row r="504" spans="1:28" x14ac:dyDescent="0.3">
      <c r="A504" s="13"/>
      <c r="B504" s="13"/>
      <c r="E504" s="13"/>
      <c r="H504" s="13"/>
      <c r="J504" s="13"/>
      <c r="K504" s="13"/>
      <c r="M504" s="13"/>
      <c r="O504" s="13"/>
      <c r="P504" s="13"/>
      <c r="R504" s="13"/>
      <c r="S504" s="13"/>
      <c r="U504" s="13"/>
      <c r="V504" s="13"/>
      <c r="W504" s="13"/>
      <c r="X504" s="13"/>
      <c r="Y504" s="13"/>
      <c r="Z504" s="13"/>
      <c r="AA504" s="13"/>
      <c r="AB504" s="13"/>
    </row>
    <row r="505" spans="1:28" x14ac:dyDescent="0.3">
      <c r="A505" s="13"/>
      <c r="B505" s="13"/>
      <c r="E505" s="13"/>
      <c r="H505" s="13"/>
      <c r="J505" s="13"/>
      <c r="K505" s="13"/>
      <c r="M505" s="13"/>
      <c r="O505" s="13"/>
      <c r="P505" s="13"/>
      <c r="R505" s="13"/>
      <c r="S505" s="13"/>
      <c r="U505" s="13"/>
      <c r="V505" s="13"/>
      <c r="W505" s="13"/>
      <c r="X505" s="13"/>
      <c r="Y505" s="13"/>
      <c r="Z505" s="13"/>
      <c r="AA505" s="13"/>
      <c r="AB505" s="13"/>
    </row>
    <row r="506" spans="1:28" x14ac:dyDescent="0.3">
      <c r="A506" s="13"/>
      <c r="B506" s="13"/>
      <c r="E506" s="13"/>
      <c r="H506" s="13"/>
      <c r="J506" s="13"/>
      <c r="K506" s="13"/>
      <c r="M506" s="13"/>
      <c r="O506" s="13"/>
      <c r="P506" s="13"/>
      <c r="R506" s="13"/>
      <c r="S506" s="13"/>
      <c r="U506" s="13"/>
      <c r="V506" s="13"/>
      <c r="W506" s="13"/>
      <c r="X506" s="13"/>
      <c r="Y506" s="13"/>
      <c r="Z506" s="13"/>
      <c r="AA506" s="13"/>
      <c r="AB506" s="13"/>
    </row>
    <row r="507" spans="1:28" x14ac:dyDescent="0.3">
      <c r="A507" s="13"/>
      <c r="B507" s="13"/>
      <c r="E507" s="13"/>
      <c r="H507" s="13"/>
      <c r="J507" s="13"/>
      <c r="K507" s="13"/>
      <c r="M507" s="13"/>
      <c r="O507" s="13"/>
      <c r="P507" s="13"/>
      <c r="R507" s="13"/>
      <c r="S507" s="13"/>
      <c r="U507" s="13"/>
      <c r="V507" s="13"/>
      <c r="W507" s="13"/>
      <c r="X507" s="13"/>
      <c r="Y507" s="13"/>
      <c r="Z507" s="13"/>
      <c r="AA507" s="13"/>
      <c r="AB507" s="13"/>
    </row>
    <row r="508" spans="1:28" x14ac:dyDescent="0.3">
      <c r="A508" s="13"/>
      <c r="B508" s="13"/>
      <c r="E508" s="13"/>
      <c r="H508" s="13"/>
      <c r="J508" s="13"/>
      <c r="K508" s="13"/>
      <c r="M508" s="13"/>
      <c r="O508" s="13"/>
      <c r="P508" s="13"/>
      <c r="R508" s="13"/>
      <c r="S508" s="13"/>
      <c r="U508" s="13"/>
      <c r="V508" s="13"/>
      <c r="W508" s="13"/>
      <c r="X508" s="13"/>
      <c r="Y508" s="13"/>
      <c r="Z508" s="13"/>
      <c r="AA508" s="13"/>
      <c r="AB508" s="13"/>
    </row>
    <row r="509" spans="1:28" x14ac:dyDescent="0.3">
      <c r="A509" s="13"/>
      <c r="B509" s="13"/>
      <c r="E509" s="13"/>
      <c r="H509" s="13"/>
      <c r="J509" s="13"/>
      <c r="K509" s="13"/>
      <c r="M509" s="13"/>
      <c r="O509" s="13"/>
      <c r="P509" s="13"/>
      <c r="R509" s="13"/>
      <c r="S509" s="13"/>
      <c r="U509" s="13"/>
      <c r="V509" s="13"/>
      <c r="W509" s="13"/>
      <c r="X509" s="13"/>
      <c r="Y509" s="13"/>
      <c r="Z509" s="13"/>
      <c r="AA509" s="13"/>
      <c r="AB509" s="13"/>
    </row>
    <row r="510" spans="1:28" x14ac:dyDescent="0.3">
      <c r="A510" s="13"/>
      <c r="B510" s="13"/>
      <c r="E510" s="13"/>
      <c r="H510" s="13"/>
      <c r="J510" s="13"/>
      <c r="K510" s="13"/>
      <c r="M510" s="13"/>
      <c r="O510" s="13"/>
      <c r="P510" s="13"/>
      <c r="R510" s="13"/>
      <c r="S510" s="13"/>
      <c r="U510" s="13"/>
      <c r="V510" s="13"/>
      <c r="W510" s="13"/>
      <c r="X510" s="13"/>
      <c r="Y510" s="13"/>
      <c r="Z510" s="13"/>
      <c r="AA510" s="13"/>
      <c r="AB510" s="13"/>
    </row>
    <row r="511" spans="1:28" x14ac:dyDescent="0.3">
      <c r="A511" s="13"/>
      <c r="B511" s="13"/>
      <c r="E511" s="13"/>
      <c r="H511" s="13"/>
      <c r="J511" s="13"/>
      <c r="K511" s="13"/>
      <c r="M511" s="13"/>
      <c r="O511" s="13"/>
      <c r="P511" s="13"/>
      <c r="R511" s="13"/>
      <c r="S511" s="13"/>
      <c r="U511" s="13"/>
      <c r="V511" s="13"/>
      <c r="W511" s="13"/>
      <c r="X511" s="13"/>
      <c r="Y511" s="13"/>
      <c r="Z511" s="13"/>
      <c r="AA511" s="13"/>
      <c r="AB511" s="13"/>
    </row>
    <row r="512" spans="1:28" x14ac:dyDescent="0.3">
      <c r="A512" s="13"/>
      <c r="B512" s="13"/>
      <c r="E512" s="13"/>
      <c r="H512" s="13"/>
      <c r="J512" s="13"/>
      <c r="K512" s="13"/>
      <c r="M512" s="13"/>
      <c r="O512" s="13"/>
      <c r="P512" s="13"/>
      <c r="R512" s="13"/>
      <c r="S512" s="13"/>
      <c r="U512" s="13"/>
      <c r="V512" s="13"/>
      <c r="W512" s="13"/>
      <c r="X512" s="13"/>
      <c r="Y512" s="13"/>
      <c r="Z512" s="13"/>
      <c r="AA512" s="13"/>
      <c r="AB512" s="13"/>
    </row>
    <row r="513" spans="1:28" x14ac:dyDescent="0.3">
      <c r="A513" s="13"/>
      <c r="B513" s="13"/>
      <c r="E513" s="13"/>
      <c r="H513" s="13"/>
      <c r="J513" s="13"/>
      <c r="K513" s="13"/>
      <c r="M513" s="13"/>
      <c r="O513" s="13"/>
      <c r="P513" s="13"/>
      <c r="R513" s="13"/>
      <c r="S513" s="13"/>
      <c r="U513" s="13"/>
      <c r="V513" s="13"/>
      <c r="W513" s="13"/>
      <c r="X513" s="13"/>
      <c r="Y513" s="13"/>
      <c r="Z513" s="13"/>
      <c r="AA513" s="13"/>
      <c r="AB513" s="13"/>
    </row>
    <row r="514" spans="1:28" x14ac:dyDescent="0.3">
      <c r="A514" s="13"/>
      <c r="B514" s="13"/>
      <c r="E514" s="13"/>
      <c r="H514" s="13"/>
      <c r="J514" s="13"/>
      <c r="K514" s="13"/>
      <c r="M514" s="13"/>
      <c r="O514" s="13"/>
      <c r="P514" s="13"/>
      <c r="R514" s="13"/>
      <c r="S514" s="13"/>
      <c r="U514" s="13"/>
      <c r="V514" s="13"/>
      <c r="W514" s="13"/>
      <c r="X514" s="13"/>
      <c r="Y514" s="13"/>
      <c r="Z514" s="13"/>
      <c r="AA514" s="13"/>
      <c r="AB514" s="13"/>
    </row>
    <row r="515" spans="1:28" x14ac:dyDescent="0.3">
      <c r="A515" s="13"/>
      <c r="B515" s="13"/>
      <c r="E515" s="13"/>
      <c r="H515" s="13"/>
      <c r="J515" s="13"/>
      <c r="K515" s="13"/>
      <c r="M515" s="13"/>
      <c r="O515" s="13"/>
      <c r="P515" s="13"/>
      <c r="R515" s="13"/>
      <c r="S515" s="13"/>
      <c r="U515" s="13"/>
      <c r="V515" s="13"/>
      <c r="W515" s="13"/>
      <c r="X515" s="13"/>
      <c r="Y515" s="13"/>
      <c r="Z515" s="13"/>
      <c r="AA515" s="13"/>
      <c r="AB515" s="13"/>
    </row>
    <row r="516" spans="1:28" x14ac:dyDescent="0.3">
      <c r="A516" s="13"/>
      <c r="B516" s="13"/>
      <c r="E516" s="13"/>
      <c r="H516" s="13"/>
      <c r="J516" s="13"/>
      <c r="K516" s="13"/>
      <c r="M516" s="13"/>
      <c r="O516" s="13"/>
      <c r="P516" s="13"/>
      <c r="R516" s="13"/>
      <c r="S516" s="13"/>
      <c r="U516" s="13"/>
      <c r="V516" s="13"/>
      <c r="W516" s="13"/>
      <c r="X516" s="13"/>
      <c r="Y516" s="13"/>
      <c r="Z516" s="13"/>
      <c r="AA516" s="13"/>
      <c r="AB516" s="13"/>
    </row>
    <row r="517" spans="1:28" x14ac:dyDescent="0.3">
      <c r="A517" s="13"/>
      <c r="B517" s="13"/>
      <c r="E517" s="13"/>
      <c r="H517" s="13"/>
      <c r="J517" s="13"/>
      <c r="K517" s="13"/>
      <c r="M517" s="13"/>
      <c r="O517" s="13"/>
      <c r="P517" s="13"/>
      <c r="R517" s="13"/>
      <c r="S517" s="13"/>
      <c r="U517" s="13"/>
      <c r="V517" s="13"/>
      <c r="W517" s="13"/>
      <c r="X517" s="13"/>
      <c r="Y517" s="13"/>
      <c r="Z517" s="13"/>
      <c r="AA517" s="13"/>
      <c r="AB517" s="13"/>
    </row>
    <row r="518" spans="1:28" x14ac:dyDescent="0.3">
      <c r="A518" s="13"/>
      <c r="B518" s="13"/>
      <c r="E518" s="13"/>
      <c r="H518" s="13"/>
      <c r="J518" s="13"/>
      <c r="K518" s="13"/>
      <c r="M518" s="13"/>
      <c r="O518" s="13"/>
      <c r="P518" s="13"/>
      <c r="R518" s="13"/>
      <c r="S518" s="13"/>
      <c r="U518" s="13"/>
      <c r="V518" s="13"/>
      <c r="W518" s="13"/>
      <c r="X518" s="13"/>
      <c r="Y518" s="13"/>
      <c r="Z518" s="13"/>
      <c r="AA518" s="13"/>
      <c r="AB518" s="13"/>
    </row>
    <row r="519" spans="1:28" x14ac:dyDescent="0.3">
      <c r="A519" s="13"/>
      <c r="B519" s="13"/>
      <c r="E519" s="13"/>
      <c r="H519" s="13"/>
      <c r="J519" s="13"/>
      <c r="K519" s="13"/>
      <c r="M519" s="13"/>
      <c r="O519" s="13"/>
      <c r="P519" s="13"/>
      <c r="R519" s="13"/>
      <c r="S519" s="13"/>
      <c r="U519" s="13"/>
      <c r="V519" s="13"/>
      <c r="W519" s="13"/>
      <c r="X519" s="13"/>
      <c r="Y519" s="13"/>
      <c r="Z519" s="13"/>
      <c r="AA519" s="13"/>
      <c r="AB519" s="13"/>
    </row>
    <row r="520" spans="1:28" x14ac:dyDescent="0.3">
      <c r="A520" s="13"/>
      <c r="B520" s="13"/>
      <c r="E520" s="13"/>
      <c r="H520" s="13"/>
      <c r="J520" s="13"/>
      <c r="K520" s="13"/>
      <c r="M520" s="13"/>
      <c r="O520" s="13"/>
      <c r="P520" s="13"/>
      <c r="R520" s="13"/>
      <c r="S520" s="13"/>
      <c r="U520" s="13"/>
      <c r="V520" s="13"/>
      <c r="W520" s="13"/>
      <c r="X520" s="13"/>
      <c r="Y520" s="13"/>
      <c r="Z520" s="13"/>
      <c r="AA520" s="13"/>
      <c r="AB520" s="13"/>
    </row>
    <row r="521" spans="1:28" x14ac:dyDescent="0.3">
      <c r="A521" s="13"/>
      <c r="B521" s="13"/>
      <c r="E521" s="13"/>
      <c r="H521" s="13"/>
      <c r="J521" s="13"/>
      <c r="K521" s="13"/>
      <c r="M521" s="13"/>
      <c r="O521" s="13"/>
      <c r="P521" s="13"/>
      <c r="R521" s="13"/>
      <c r="S521" s="13"/>
      <c r="U521" s="13"/>
      <c r="V521" s="13"/>
      <c r="W521" s="13"/>
      <c r="X521" s="13"/>
      <c r="Y521" s="13"/>
      <c r="Z521" s="13"/>
      <c r="AA521" s="13"/>
      <c r="AB521" s="13"/>
    </row>
    <row r="522" spans="1:28" x14ac:dyDescent="0.3">
      <c r="A522" s="13"/>
      <c r="B522" s="13"/>
      <c r="E522" s="13"/>
      <c r="H522" s="13"/>
      <c r="J522" s="13"/>
      <c r="K522" s="13"/>
      <c r="M522" s="13"/>
      <c r="O522" s="13"/>
      <c r="P522" s="13"/>
      <c r="R522" s="13"/>
      <c r="S522" s="13"/>
      <c r="U522" s="13"/>
      <c r="V522" s="13"/>
      <c r="W522" s="13"/>
      <c r="X522" s="13"/>
      <c r="Y522" s="13"/>
      <c r="Z522" s="13"/>
      <c r="AA522" s="13"/>
      <c r="AB522" s="13"/>
    </row>
    <row r="523" spans="1:28" x14ac:dyDescent="0.3">
      <c r="A523" s="13"/>
      <c r="B523" s="13"/>
      <c r="E523" s="13"/>
      <c r="H523" s="13"/>
      <c r="J523" s="13"/>
      <c r="K523" s="13"/>
      <c r="M523" s="13"/>
      <c r="O523" s="13"/>
      <c r="P523" s="13"/>
      <c r="R523" s="13"/>
      <c r="S523" s="13"/>
      <c r="U523" s="13"/>
      <c r="V523" s="13"/>
      <c r="W523" s="13"/>
      <c r="X523" s="13"/>
      <c r="Y523" s="13"/>
      <c r="Z523" s="13"/>
      <c r="AA523" s="13"/>
      <c r="AB523" s="13"/>
    </row>
    <row r="524" spans="1:28" x14ac:dyDescent="0.3">
      <c r="A524" s="13"/>
      <c r="B524" s="13"/>
      <c r="E524" s="13"/>
      <c r="H524" s="13"/>
      <c r="J524" s="13"/>
      <c r="K524" s="13"/>
      <c r="M524" s="13"/>
      <c r="O524" s="13"/>
      <c r="P524" s="13"/>
      <c r="R524" s="13"/>
      <c r="S524" s="13"/>
      <c r="U524" s="13"/>
      <c r="V524" s="13"/>
      <c r="W524" s="13"/>
      <c r="X524" s="13"/>
      <c r="Y524" s="13"/>
      <c r="Z524" s="13"/>
      <c r="AA524" s="13"/>
      <c r="AB524" s="13"/>
    </row>
    <row r="525" spans="1:28" x14ac:dyDescent="0.3">
      <c r="A525" s="13"/>
      <c r="B525" s="13"/>
      <c r="E525" s="13"/>
      <c r="H525" s="13"/>
      <c r="J525" s="13"/>
      <c r="K525" s="13"/>
      <c r="M525" s="13"/>
      <c r="O525" s="13"/>
      <c r="P525" s="13"/>
      <c r="R525" s="13"/>
      <c r="S525" s="13"/>
      <c r="U525" s="13"/>
      <c r="V525" s="13"/>
      <c r="W525" s="13"/>
      <c r="X525" s="13"/>
      <c r="Y525" s="13"/>
      <c r="Z525" s="13"/>
      <c r="AA525" s="13"/>
      <c r="AB525" s="13"/>
    </row>
    <row r="526" spans="1:28" x14ac:dyDescent="0.3">
      <c r="A526" s="13"/>
      <c r="B526" s="13"/>
      <c r="E526" s="13"/>
      <c r="H526" s="13"/>
      <c r="J526" s="13"/>
      <c r="K526" s="13"/>
      <c r="M526" s="13"/>
      <c r="O526" s="13"/>
      <c r="P526" s="13"/>
      <c r="R526" s="13"/>
      <c r="S526" s="13"/>
      <c r="U526" s="13"/>
      <c r="V526" s="13"/>
      <c r="W526" s="13"/>
      <c r="X526" s="13"/>
      <c r="Y526" s="13"/>
      <c r="Z526" s="13"/>
      <c r="AA526" s="13"/>
      <c r="AB526" s="13"/>
    </row>
    <row r="527" spans="1:28" x14ac:dyDescent="0.3">
      <c r="A527" s="13"/>
      <c r="B527" s="13"/>
      <c r="E527" s="13"/>
      <c r="H527" s="13"/>
      <c r="J527" s="13"/>
      <c r="K527" s="13"/>
      <c r="M527" s="13"/>
      <c r="O527" s="13"/>
      <c r="P527" s="13"/>
      <c r="R527" s="13"/>
      <c r="S527" s="13"/>
      <c r="U527" s="13"/>
      <c r="V527" s="13"/>
      <c r="W527" s="13"/>
      <c r="X527" s="13"/>
      <c r="Y527" s="13"/>
      <c r="Z527" s="13"/>
      <c r="AA527" s="13"/>
      <c r="AB527" s="13"/>
    </row>
    <row r="528" spans="1:28" x14ac:dyDescent="0.3">
      <c r="A528" s="13"/>
      <c r="B528" s="13"/>
      <c r="E528" s="13"/>
      <c r="H528" s="13"/>
      <c r="J528" s="13"/>
      <c r="K528" s="13"/>
      <c r="M528" s="13"/>
      <c r="O528" s="13"/>
      <c r="P528" s="13"/>
      <c r="R528" s="13"/>
      <c r="S528" s="13"/>
      <c r="U528" s="13"/>
      <c r="V528" s="13"/>
      <c r="W528" s="13"/>
      <c r="X528" s="13"/>
      <c r="Y528" s="13"/>
      <c r="Z528" s="13"/>
      <c r="AA528" s="13"/>
      <c r="AB528" s="13"/>
    </row>
    <row r="529" spans="1:28" x14ac:dyDescent="0.3">
      <c r="A529" s="13"/>
      <c r="B529" s="13"/>
      <c r="E529" s="13"/>
      <c r="H529" s="13"/>
      <c r="J529" s="13"/>
      <c r="K529" s="13"/>
      <c r="M529" s="13"/>
      <c r="O529" s="13"/>
      <c r="P529" s="13"/>
      <c r="R529" s="13"/>
      <c r="S529" s="13"/>
      <c r="U529" s="13"/>
      <c r="V529" s="13"/>
      <c r="W529" s="13"/>
      <c r="X529" s="13"/>
      <c r="Y529" s="13"/>
      <c r="Z529" s="13"/>
      <c r="AA529" s="13"/>
      <c r="AB529" s="13"/>
    </row>
    <row r="530" spans="1:28" x14ac:dyDescent="0.3">
      <c r="A530" s="13"/>
      <c r="B530" s="13"/>
      <c r="E530" s="13"/>
      <c r="H530" s="13"/>
      <c r="J530" s="13"/>
      <c r="K530" s="13"/>
      <c r="M530" s="13"/>
      <c r="O530" s="13"/>
      <c r="P530" s="13"/>
      <c r="R530" s="13"/>
      <c r="S530" s="13"/>
      <c r="U530" s="13"/>
      <c r="V530" s="13"/>
      <c r="W530" s="13"/>
      <c r="X530" s="13"/>
      <c r="Y530" s="13"/>
      <c r="Z530" s="13"/>
      <c r="AA530" s="13"/>
      <c r="AB530" s="13"/>
    </row>
    <row r="531" spans="1:28" x14ac:dyDescent="0.3">
      <c r="A531" s="13"/>
      <c r="B531" s="13"/>
      <c r="E531" s="13"/>
      <c r="H531" s="13"/>
      <c r="J531" s="13"/>
      <c r="K531" s="13"/>
      <c r="M531" s="13"/>
      <c r="O531" s="13"/>
      <c r="P531" s="13"/>
      <c r="R531" s="13"/>
      <c r="S531" s="13"/>
      <c r="U531" s="13"/>
      <c r="V531" s="13"/>
      <c r="W531" s="13"/>
      <c r="X531" s="13"/>
      <c r="Y531" s="13"/>
      <c r="Z531" s="13"/>
      <c r="AA531" s="13"/>
      <c r="AB531" s="13"/>
    </row>
    <row r="532" spans="1:28" x14ac:dyDescent="0.3">
      <c r="A532" s="13"/>
      <c r="B532" s="13"/>
      <c r="E532" s="13"/>
      <c r="H532" s="13"/>
      <c r="J532" s="13"/>
      <c r="K532" s="13"/>
      <c r="M532" s="13"/>
      <c r="O532" s="13"/>
      <c r="P532" s="13"/>
      <c r="R532" s="13"/>
      <c r="S532" s="13"/>
      <c r="U532" s="13"/>
      <c r="V532" s="13"/>
      <c r="W532" s="13"/>
      <c r="X532" s="13"/>
      <c r="Y532" s="13"/>
      <c r="Z532" s="13"/>
      <c r="AA532" s="13"/>
      <c r="AB532" s="13"/>
    </row>
    <row r="533" spans="1:28" x14ac:dyDescent="0.3">
      <c r="A533" s="13"/>
      <c r="B533" s="13"/>
      <c r="E533" s="13"/>
      <c r="H533" s="13"/>
      <c r="J533" s="13"/>
      <c r="K533" s="13"/>
      <c r="M533" s="13"/>
      <c r="O533" s="13"/>
      <c r="P533" s="13"/>
      <c r="R533" s="13"/>
      <c r="S533" s="13"/>
      <c r="U533" s="13"/>
      <c r="V533" s="13"/>
      <c r="W533" s="13"/>
      <c r="X533" s="13"/>
      <c r="Y533" s="13"/>
      <c r="Z533" s="13"/>
      <c r="AA533" s="13"/>
      <c r="AB533" s="13"/>
    </row>
    <row r="534" spans="1:28" x14ac:dyDescent="0.3">
      <c r="A534" s="13"/>
      <c r="B534" s="13"/>
      <c r="E534" s="13"/>
      <c r="H534" s="13"/>
      <c r="J534" s="13"/>
      <c r="K534" s="13"/>
      <c r="M534" s="13"/>
      <c r="O534" s="13"/>
      <c r="P534" s="13"/>
      <c r="R534" s="13"/>
      <c r="S534" s="13"/>
      <c r="U534" s="13"/>
      <c r="V534" s="13"/>
      <c r="W534" s="13"/>
      <c r="X534" s="13"/>
      <c r="Y534" s="13"/>
      <c r="Z534" s="13"/>
      <c r="AA534" s="13"/>
      <c r="AB534" s="13"/>
    </row>
    <row r="535" spans="1:28" x14ac:dyDescent="0.3">
      <c r="A535" s="13"/>
      <c r="B535" s="13"/>
      <c r="E535" s="13"/>
      <c r="H535" s="13"/>
      <c r="J535" s="13"/>
      <c r="K535" s="13"/>
      <c r="M535" s="13"/>
      <c r="O535" s="13"/>
      <c r="P535" s="13"/>
      <c r="R535" s="13"/>
      <c r="S535" s="13"/>
      <c r="U535" s="13"/>
      <c r="V535" s="13"/>
      <c r="W535" s="13"/>
      <c r="X535" s="13"/>
      <c r="Y535" s="13"/>
      <c r="Z535" s="13"/>
      <c r="AA535" s="13"/>
      <c r="AB535" s="13"/>
    </row>
    <row r="536" spans="1:28" x14ac:dyDescent="0.3">
      <c r="A536" s="13"/>
      <c r="B536" s="13"/>
      <c r="E536" s="13"/>
      <c r="H536" s="13"/>
      <c r="J536" s="13"/>
      <c r="K536" s="13"/>
      <c r="M536" s="13"/>
      <c r="O536" s="13"/>
      <c r="P536" s="13"/>
      <c r="R536" s="13"/>
      <c r="S536" s="13"/>
      <c r="U536" s="13"/>
      <c r="V536" s="13"/>
      <c r="W536" s="13"/>
      <c r="X536" s="13"/>
      <c r="Y536" s="13"/>
      <c r="Z536" s="13"/>
      <c r="AA536" s="13"/>
      <c r="AB536" s="13"/>
    </row>
    <row r="537" spans="1:28" x14ac:dyDescent="0.3">
      <c r="A537" s="13"/>
      <c r="B537" s="13"/>
      <c r="E537" s="13"/>
      <c r="H537" s="13"/>
      <c r="J537" s="13"/>
      <c r="K537" s="13"/>
      <c r="M537" s="13"/>
      <c r="O537" s="13"/>
      <c r="P537" s="13"/>
      <c r="R537" s="13"/>
      <c r="S537" s="13"/>
      <c r="U537" s="13"/>
      <c r="V537" s="13"/>
      <c r="W537" s="13"/>
      <c r="X537" s="13"/>
      <c r="Y537" s="13"/>
      <c r="Z537" s="13"/>
      <c r="AA537" s="13"/>
      <c r="AB537" s="13"/>
    </row>
    <row r="538" spans="1:28" x14ac:dyDescent="0.3">
      <c r="A538" s="13"/>
      <c r="B538" s="13"/>
      <c r="E538" s="13"/>
      <c r="H538" s="13"/>
      <c r="J538" s="13"/>
      <c r="K538" s="13"/>
      <c r="M538" s="13"/>
      <c r="O538" s="13"/>
      <c r="P538" s="13"/>
      <c r="R538" s="13"/>
      <c r="S538" s="13"/>
      <c r="U538" s="13"/>
      <c r="V538" s="13"/>
      <c r="W538" s="13"/>
      <c r="X538" s="13"/>
      <c r="Y538" s="13"/>
      <c r="Z538" s="13"/>
      <c r="AA538" s="13"/>
      <c r="AB538" s="13"/>
    </row>
    <row r="539" spans="1:28" x14ac:dyDescent="0.3">
      <c r="A539" s="13"/>
      <c r="B539" s="13"/>
      <c r="E539" s="13"/>
      <c r="H539" s="13"/>
      <c r="J539" s="13"/>
      <c r="K539" s="13"/>
      <c r="M539" s="13"/>
      <c r="O539" s="13"/>
      <c r="P539" s="13"/>
      <c r="R539" s="13"/>
      <c r="S539" s="13"/>
      <c r="U539" s="13"/>
      <c r="V539" s="13"/>
      <c r="W539" s="13"/>
      <c r="X539" s="13"/>
      <c r="Y539" s="13"/>
      <c r="Z539" s="13"/>
      <c r="AA539" s="13"/>
      <c r="AB539" s="13"/>
    </row>
    <row r="540" spans="1:28" x14ac:dyDescent="0.3">
      <c r="A540" s="13"/>
      <c r="B540" s="13"/>
      <c r="E540" s="13"/>
      <c r="H540" s="13"/>
      <c r="J540" s="13"/>
      <c r="K540" s="13"/>
      <c r="M540" s="13"/>
      <c r="O540" s="13"/>
      <c r="P540" s="13"/>
      <c r="R540" s="13"/>
      <c r="S540" s="13"/>
      <c r="U540" s="13"/>
      <c r="V540" s="13"/>
      <c r="W540" s="13"/>
      <c r="X540" s="13"/>
      <c r="Y540" s="13"/>
      <c r="Z540" s="13"/>
      <c r="AA540" s="13"/>
      <c r="AB540" s="13"/>
    </row>
    <row r="541" spans="1:28" x14ac:dyDescent="0.3">
      <c r="A541" s="13"/>
      <c r="B541" s="13"/>
      <c r="E541" s="13"/>
      <c r="H541" s="13"/>
      <c r="J541" s="13"/>
      <c r="K541" s="13"/>
      <c r="M541" s="13"/>
      <c r="O541" s="13"/>
      <c r="P541" s="13"/>
      <c r="R541" s="13"/>
      <c r="S541" s="13"/>
      <c r="U541" s="13"/>
      <c r="V541" s="13"/>
      <c r="W541" s="13"/>
      <c r="X541" s="13"/>
      <c r="Y541" s="13"/>
      <c r="Z541" s="13"/>
      <c r="AA541" s="13"/>
      <c r="AB541" s="13"/>
    </row>
    <row r="542" spans="1:28" x14ac:dyDescent="0.3">
      <c r="A542" s="13"/>
      <c r="B542" s="13"/>
      <c r="E542" s="13"/>
      <c r="H542" s="13"/>
      <c r="J542" s="13"/>
      <c r="K542" s="13"/>
      <c r="M542" s="13"/>
      <c r="O542" s="13"/>
      <c r="P542" s="13"/>
      <c r="R542" s="13"/>
      <c r="S542" s="13"/>
      <c r="U542" s="13"/>
      <c r="V542" s="13"/>
      <c r="W542" s="13"/>
      <c r="X542" s="13"/>
      <c r="Y542" s="13"/>
      <c r="Z542" s="13"/>
      <c r="AA542" s="13"/>
      <c r="AB542" s="13"/>
    </row>
    <row r="543" spans="1:28" x14ac:dyDescent="0.3">
      <c r="A543" s="13"/>
      <c r="B543" s="13"/>
      <c r="E543" s="13"/>
      <c r="H543" s="13"/>
      <c r="J543" s="13"/>
      <c r="K543" s="13"/>
      <c r="M543" s="13"/>
      <c r="O543" s="13"/>
      <c r="P543" s="13"/>
      <c r="R543" s="13"/>
      <c r="S543" s="13"/>
      <c r="U543" s="13"/>
      <c r="V543" s="13"/>
      <c r="W543" s="13"/>
      <c r="X543" s="13"/>
      <c r="Y543" s="13"/>
      <c r="Z543" s="13"/>
      <c r="AA543" s="13"/>
      <c r="AB543" s="13"/>
    </row>
    <row r="544" spans="1:28" x14ac:dyDescent="0.3">
      <c r="A544" s="13"/>
      <c r="B544" s="13"/>
      <c r="E544" s="13"/>
      <c r="H544" s="13"/>
      <c r="J544" s="13"/>
      <c r="K544" s="13"/>
      <c r="M544" s="13"/>
      <c r="O544" s="13"/>
      <c r="P544" s="13"/>
      <c r="R544" s="13"/>
      <c r="S544" s="13"/>
      <c r="U544" s="13"/>
      <c r="V544" s="13"/>
      <c r="W544" s="13"/>
      <c r="X544" s="13"/>
      <c r="Y544" s="13"/>
      <c r="Z544" s="13"/>
      <c r="AA544" s="13"/>
      <c r="AB544" s="13"/>
    </row>
    <row r="545" spans="1:28" x14ac:dyDescent="0.3">
      <c r="A545" s="13"/>
      <c r="B545" s="13"/>
      <c r="E545" s="13"/>
      <c r="H545" s="13"/>
      <c r="J545" s="13"/>
      <c r="K545" s="13"/>
      <c r="M545" s="13"/>
      <c r="O545" s="13"/>
      <c r="P545" s="13"/>
      <c r="R545" s="13"/>
      <c r="S545" s="13"/>
      <c r="U545" s="13"/>
      <c r="V545" s="13"/>
      <c r="W545" s="13"/>
      <c r="X545" s="13"/>
      <c r="Y545" s="13"/>
      <c r="Z545" s="13"/>
      <c r="AA545" s="13"/>
      <c r="AB545" s="13"/>
    </row>
    <row r="546" spans="1:28" x14ac:dyDescent="0.3">
      <c r="A546" s="13"/>
      <c r="B546" s="13"/>
      <c r="E546" s="13"/>
      <c r="H546" s="13"/>
      <c r="J546" s="13"/>
      <c r="K546" s="13"/>
      <c r="M546" s="13"/>
      <c r="O546" s="13"/>
      <c r="P546" s="13"/>
      <c r="R546" s="13"/>
      <c r="S546" s="13"/>
      <c r="U546" s="13"/>
      <c r="V546" s="13"/>
      <c r="W546" s="13"/>
      <c r="X546" s="13"/>
      <c r="Y546" s="13"/>
      <c r="Z546" s="13"/>
      <c r="AA546" s="13"/>
      <c r="AB546" s="13"/>
    </row>
    <row r="547" spans="1:28" x14ac:dyDescent="0.3">
      <c r="A547" s="13"/>
      <c r="B547" s="13"/>
      <c r="E547" s="13"/>
      <c r="H547" s="13"/>
      <c r="J547" s="13"/>
      <c r="K547" s="13"/>
      <c r="M547" s="13"/>
      <c r="O547" s="13"/>
      <c r="P547" s="13"/>
      <c r="R547" s="13"/>
      <c r="S547" s="13"/>
      <c r="U547" s="13"/>
      <c r="V547" s="13"/>
      <c r="W547" s="13"/>
      <c r="X547" s="13"/>
      <c r="Y547" s="13"/>
      <c r="Z547" s="13"/>
      <c r="AA547" s="13"/>
      <c r="AB547" s="13"/>
    </row>
    <row r="548" spans="1:28" x14ac:dyDescent="0.3">
      <c r="A548" s="13"/>
      <c r="B548" s="13"/>
      <c r="E548" s="13"/>
      <c r="H548" s="13"/>
      <c r="J548" s="13"/>
      <c r="K548" s="13"/>
      <c r="M548" s="13"/>
      <c r="O548" s="13"/>
      <c r="P548" s="13"/>
      <c r="R548" s="13"/>
      <c r="S548" s="13"/>
      <c r="U548" s="13"/>
      <c r="V548" s="13"/>
      <c r="W548" s="13"/>
      <c r="X548" s="13"/>
      <c r="Y548" s="13"/>
      <c r="Z548" s="13"/>
      <c r="AA548" s="13"/>
      <c r="AB548" s="13"/>
    </row>
    <row r="549" spans="1:28" x14ac:dyDescent="0.3">
      <c r="A549" s="13"/>
      <c r="B549" s="13"/>
      <c r="E549" s="13"/>
      <c r="H549" s="13"/>
      <c r="J549" s="13"/>
      <c r="K549" s="13"/>
      <c r="M549" s="13"/>
      <c r="O549" s="13"/>
      <c r="P549" s="13"/>
      <c r="R549" s="13"/>
      <c r="S549" s="13"/>
      <c r="U549" s="13"/>
      <c r="V549" s="13"/>
      <c r="W549" s="13"/>
      <c r="X549" s="13"/>
      <c r="Y549" s="13"/>
      <c r="Z549" s="13"/>
      <c r="AA549" s="13"/>
      <c r="AB549" s="13"/>
    </row>
    <row r="550" spans="1:28" x14ac:dyDescent="0.3">
      <c r="A550" s="13"/>
      <c r="B550" s="13"/>
      <c r="E550" s="13"/>
      <c r="H550" s="13"/>
      <c r="J550" s="13"/>
      <c r="K550" s="13"/>
      <c r="M550" s="13"/>
      <c r="O550" s="13"/>
      <c r="P550" s="13"/>
      <c r="R550" s="13"/>
      <c r="S550" s="13"/>
      <c r="U550" s="13"/>
      <c r="V550" s="13"/>
      <c r="W550" s="13"/>
      <c r="X550" s="13"/>
      <c r="Y550" s="13"/>
      <c r="Z550" s="13"/>
      <c r="AA550" s="13"/>
      <c r="AB550" s="13"/>
    </row>
    <row r="551" spans="1:28" x14ac:dyDescent="0.3">
      <c r="A551" s="13"/>
      <c r="B551" s="13"/>
      <c r="E551" s="13"/>
      <c r="H551" s="13"/>
      <c r="J551" s="13"/>
      <c r="K551" s="13"/>
      <c r="M551" s="13"/>
      <c r="O551" s="13"/>
      <c r="P551" s="13"/>
      <c r="R551" s="13"/>
      <c r="S551" s="13"/>
      <c r="U551" s="13"/>
      <c r="V551" s="13"/>
      <c r="W551" s="13"/>
      <c r="X551" s="13"/>
      <c r="Y551" s="13"/>
      <c r="Z551" s="13"/>
      <c r="AA551" s="13"/>
      <c r="AB551" s="13"/>
    </row>
    <row r="552" spans="1:28" x14ac:dyDescent="0.3">
      <c r="A552" s="13"/>
      <c r="B552" s="13"/>
      <c r="E552" s="13"/>
      <c r="H552" s="13"/>
      <c r="J552" s="13"/>
      <c r="K552" s="13"/>
      <c r="M552" s="13"/>
      <c r="O552" s="13"/>
      <c r="P552" s="13"/>
      <c r="R552" s="13"/>
      <c r="S552" s="13"/>
      <c r="U552" s="13"/>
      <c r="V552" s="13"/>
      <c r="W552" s="13"/>
      <c r="X552" s="13"/>
      <c r="Y552" s="13"/>
      <c r="Z552" s="13"/>
      <c r="AA552" s="13"/>
      <c r="AB552" s="13"/>
    </row>
    <row r="553" spans="1:28" x14ac:dyDescent="0.3">
      <c r="A553" s="13"/>
      <c r="B553" s="13"/>
      <c r="E553" s="13"/>
      <c r="H553" s="13"/>
      <c r="J553" s="13"/>
      <c r="K553" s="13"/>
      <c r="M553" s="13"/>
      <c r="O553" s="13"/>
      <c r="P553" s="13"/>
      <c r="R553" s="13"/>
      <c r="S553" s="13"/>
      <c r="U553" s="13"/>
      <c r="V553" s="13"/>
      <c r="W553" s="13"/>
      <c r="X553" s="13"/>
      <c r="Y553" s="13"/>
      <c r="Z553" s="13"/>
      <c r="AA553" s="13"/>
      <c r="AB553" s="13"/>
    </row>
    <row r="554" spans="1:28" x14ac:dyDescent="0.3">
      <c r="A554" s="13"/>
      <c r="B554" s="13"/>
      <c r="E554" s="13"/>
      <c r="H554" s="13"/>
      <c r="J554" s="13"/>
      <c r="K554" s="13"/>
      <c r="M554" s="13"/>
      <c r="O554" s="13"/>
      <c r="P554" s="13"/>
      <c r="R554" s="13"/>
      <c r="S554" s="13"/>
      <c r="U554" s="13"/>
      <c r="V554" s="13"/>
      <c r="W554" s="13"/>
      <c r="X554" s="13"/>
      <c r="Y554" s="13"/>
      <c r="Z554" s="13"/>
      <c r="AA554" s="13"/>
      <c r="AB554" s="13"/>
    </row>
    <row r="555" spans="1:28" x14ac:dyDescent="0.3">
      <c r="A555" s="13"/>
      <c r="B555" s="13"/>
      <c r="E555" s="13"/>
      <c r="H555" s="13"/>
      <c r="J555" s="13"/>
      <c r="K555" s="13"/>
      <c r="M555" s="13"/>
      <c r="O555" s="13"/>
      <c r="P555" s="13"/>
      <c r="R555" s="13"/>
      <c r="S555" s="13"/>
      <c r="U555" s="13"/>
      <c r="V555" s="13"/>
      <c r="W555" s="13"/>
      <c r="X555" s="13"/>
      <c r="Y555" s="13"/>
      <c r="Z555" s="13"/>
      <c r="AA555" s="13"/>
      <c r="AB555" s="13"/>
    </row>
    <row r="556" spans="1:28" x14ac:dyDescent="0.3">
      <c r="A556" s="13"/>
      <c r="B556" s="13"/>
      <c r="E556" s="13"/>
      <c r="H556" s="13"/>
      <c r="J556" s="13"/>
      <c r="K556" s="13"/>
      <c r="M556" s="13"/>
      <c r="O556" s="13"/>
      <c r="P556" s="13"/>
      <c r="R556" s="13"/>
      <c r="S556" s="13"/>
      <c r="U556" s="13"/>
      <c r="V556" s="13"/>
      <c r="W556" s="13"/>
      <c r="X556" s="13"/>
      <c r="Y556" s="13"/>
      <c r="Z556" s="13"/>
      <c r="AA556" s="13"/>
      <c r="AB556" s="13"/>
    </row>
    <row r="557" spans="1:28" x14ac:dyDescent="0.3">
      <c r="A557" s="13"/>
      <c r="B557" s="13"/>
      <c r="E557" s="13"/>
      <c r="H557" s="13"/>
      <c r="J557" s="13"/>
      <c r="K557" s="13"/>
      <c r="M557" s="13"/>
      <c r="O557" s="13"/>
      <c r="P557" s="13"/>
      <c r="R557" s="13"/>
      <c r="S557" s="13"/>
      <c r="U557" s="13"/>
      <c r="V557" s="13"/>
      <c r="W557" s="13"/>
      <c r="X557" s="13"/>
      <c r="Y557" s="13"/>
      <c r="Z557" s="13"/>
      <c r="AA557" s="13"/>
      <c r="AB557" s="13"/>
    </row>
    <row r="558" spans="1:28" x14ac:dyDescent="0.3">
      <c r="A558" s="13"/>
      <c r="B558" s="13"/>
      <c r="E558" s="13"/>
      <c r="H558" s="13"/>
      <c r="J558" s="13"/>
      <c r="K558" s="13"/>
      <c r="M558" s="13"/>
      <c r="O558" s="13"/>
      <c r="P558" s="13"/>
      <c r="R558" s="13"/>
      <c r="S558" s="13"/>
      <c r="U558" s="13"/>
      <c r="V558" s="13"/>
      <c r="W558" s="13"/>
      <c r="X558" s="13"/>
      <c r="Y558" s="13"/>
      <c r="Z558" s="13"/>
      <c r="AA558" s="13"/>
      <c r="AB558" s="13"/>
    </row>
    <row r="559" spans="1:28" x14ac:dyDescent="0.3">
      <c r="A559" s="13"/>
      <c r="B559" s="13"/>
      <c r="E559" s="13"/>
      <c r="H559" s="13"/>
      <c r="J559" s="13"/>
      <c r="K559" s="13"/>
      <c r="M559" s="13"/>
      <c r="O559" s="13"/>
      <c r="P559" s="13"/>
      <c r="R559" s="13"/>
      <c r="S559" s="13"/>
      <c r="U559" s="13"/>
      <c r="V559" s="13"/>
      <c r="W559" s="13"/>
      <c r="X559" s="13"/>
      <c r="Y559" s="13"/>
      <c r="Z559" s="13"/>
      <c r="AA559" s="13"/>
      <c r="AB559" s="13"/>
    </row>
    <row r="560" spans="1:28" x14ac:dyDescent="0.3">
      <c r="A560" s="13"/>
      <c r="B560" s="13"/>
      <c r="E560" s="13"/>
      <c r="H560" s="13"/>
      <c r="J560" s="13"/>
      <c r="K560" s="13"/>
      <c r="M560" s="13"/>
      <c r="O560" s="13"/>
      <c r="P560" s="13"/>
      <c r="R560" s="13"/>
      <c r="S560" s="13"/>
      <c r="U560" s="13"/>
      <c r="V560" s="13"/>
      <c r="W560" s="13"/>
      <c r="X560" s="13"/>
      <c r="Y560" s="13"/>
      <c r="Z560" s="13"/>
      <c r="AA560" s="13"/>
      <c r="AB560" s="13"/>
    </row>
    <row r="561" spans="1:28" x14ac:dyDescent="0.3">
      <c r="A561" s="13"/>
      <c r="B561" s="13"/>
      <c r="E561" s="13"/>
      <c r="H561" s="13"/>
      <c r="J561" s="13"/>
      <c r="K561" s="13"/>
      <c r="M561" s="13"/>
      <c r="O561" s="13"/>
      <c r="P561" s="13"/>
      <c r="R561" s="13"/>
      <c r="S561" s="13"/>
      <c r="U561" s="13"/>
      <c r="V561" s="13"/>
      <c r="W561" s="13"/>
      <c r="X561" s="13"/>
      <c r="Y561" s="13"/>
      <c r="Z561" s="13"/>
      <c r="AA561" s="13"/>
      <c r="AB561" s="13"/>
    </row>
    <row r="562" spans="1:28" x14ac:dyDescent="0.3">
      <c r="A562" s="13"/>
      <c r="B562" s="13"/>
      <c r="E562" s="13"/>
      <c r="H562" s="13"/>
      <c r="J562" s="13"/>
      <c r="K562" s="13"/>
      <c r="M562" s="13"/>
      <c r="O562" s="13"/>
      <c r="P562" s="13"/>
      <c r="R562" s="13"/>
      <c r="S562" s="13"/>
      <c r="U562" s="13"/>
      <c r="V562" s="13"/>
      <c r="W562" s="13"/>
      <c r="X562" s="13"/>
      <c r="Y562" s="13"/>
      <c r="Z562" s="13"/>
      <c r="AA562" s="13"/>
      <c r="AB562" s="13"/>
    </row>
    <row r="563" spans="1:28" x14ac:dyDescent="0.3">
      <c r="A563" s="13"/>
      <c r="B563" s="13"/>
      <c r="E563" s="13"/>
      <c r="H563" s="13"/>
      <c r="J563" s="13"/>
      <c r="K563" s="13"/>
      <c r="M563" s="13"/>
      <c r="O563" s="13"/>
      <c r="P563" s="13"/>
      <c r="R563" s="13"/>
      <c r="S563" s="13"/>
      <c r="U563" s="13"/>
      <c r="V563" s="13"/>
      <c r="W563" s="13"/>
      <c r="X563" s="13"/>
      <c r="Y563" s="13"/>
      <c r="Z563" s="13"/>
      <c r="AA563" s="13"/>
      <c r="AB563" s="13"/>
    </row>
    <row r="564" spans="1:28" x14ac:dyDescent="0.3">
      <c r="A564" s="13"/>
      <c r="B564" s="13"/>
      <c r="E564" s="13"/>
      <c r="H564" s="13"/>
      <c r="J564" s="13"/>
      <c r="K564" s="13"/>
      <c r="M564" s="13"/>
      <c r="O564" s="13"/>
      <c r="P564" s="13"/>
      <c r="R564" s="13"/>
      <c r="S564" s="13"/>
      <c r="U564" s="13"/>
      <c r="V564" s="13"/>
      <c r="W564" s="13"/>
      <c r="X564" s="13"/>
      <c r="Y564" s="13"/>
      <c r="Z564" s="13"/>
      <c r="AA564" s="13"/>
      <c r="AB564" s="13"/>
    </row>
    <row r="565" spans="1:28" x14ac:dyDescent="0.3">
      <c r="A565" s="13"/>
      <c r="B565" s="13"/>
      <c r="E565" s="13"/>
      <c r="H565" s="13"/>
      <c r="J565" s="13"/>
      <c r="K565" s="13"/>
      <c r="M565" s="13"/>
      <c r="O565" s="13"/>
      <c r="P565" s="13"/>
      <c r="R565" s="13"/>
      <c r="S565" s="13"/>
      <c r="U565" s="13"/>
      <c r="V565" s="13"/>
      <c r="W565" s="13"/>
      <c r="X565" s="13"/>
      <c r="Y565" s="13"/>
      <c r="Z565" s="13"/>
      <c r="AA565" s="13"/>
      <c r="AB565" s="13"/>
    </row>
    <row r="566" spans="1:28" x14ac:dyDescent="0.3">
      <c r="A566" s="13"/>
      <c r="B566" s="13"/>
      <c r="E566" s="13"/>
      <c r="H566" s="13"/>
      <c r="J566" s="13"/>
      <c r="K566" s="13"/>
      <c r="M566" s="13"/>
      <c r="O566" s="13"/>
      <c r="P566" s="13"/>
      <c r="R566" s="13"/>
      <c r="S566" s="13"/>
      <c r="U566" s="13"/>
      <c r="V566" s="13"/>
      <c r="W566" s="13"/>
      <c r="X566" s="13"/>
      <c r="Y566" s="13"/>
      <c r="Z566" s="13"/>
      <c r="AA566" s="13"/>
      <c r="AB566" s="13"/>
    </row>
    <row r="567" spans="1:28" x14ac:dyDescent="0.3">
      <c r="A567" s="13"/>
      <c r="B567" s="13"/>
      <c r="E567" s="13"/>
      <c r="H567" s="13"/>
      <c r="J567" s="13"/>
      <c r="K567" s="13"/>
      <c r="M567" s="13"/>
      <c r="O567" s="13"/>
      <c r="P567" s="13"/>
      <c r="R567" s="13"/>
      <c r="S567" s="13"/>
      <c r="U567" s="13"/>
      <c r="V567" s="13"/>
      <c r="W567" s="13"/>
      <c r="X567" s="13"/>
      <c r="Y567" s="13"/>
      <c r="Z567" s="13"/>
      <c r="AA567" s="13"/>
      <c r="AB567" s="13"/>
    </row>
    <row r="568" spans="1:28" x14ac:dyDescent="0.3">
      <c r="A568" s="13"/>
      <c r="B568" s="13"/>
      <c r="E568" s="13"/>
      <c r="H568" s="13"/>
      <c r="J568" s="13"/>
      <c r="K568" s="13"/>
      <c r="M568" s="13"/>
      <c r="O568" s="13"/>
      <c r="P568" s="13"/>
      <c r="R568" s="13"/>
      <c r="S568" s="13"/>
      <c r="U568" s="13"/>
      <c r="V568" s="13"/>
      <c r="W568" s="13"/>
      <c r="X568" s="13"/>
      <c r="Y568" s="13"/>
      <c r="Z568" s="13"/>
      <c r="AA568" s="13"/>
      <c r="AB568" s="13"/>
    </row>
    <row r="569" spans="1:28" x14ac:dyDescent="0.3">
      <c r="A569" s="13"/>
      <c r="B569" s="13"/>
      <c r="E569" s="13"/>
      <c r="H569" s="13"/>
      <c r="J569" s="13"/>
      <c r="K569" s="13"/>
      <c r="M569" s="13"/>
      <c r="O569" s="13"/>
      <c r="P569" s="13"/>
      <c r="R569" s="13"/>
      <c r="S569" s="13"/>
      <c r="U569" s="13"/>
      <c r="V569" s="13"/>
      <c r="W569" s="13"/>
      <c r="X569" s="13"/>
      <c r="Y569" s="13"/>
      <c r="Z569" s="13"/>
      <c r="AA569" s="13"/>
      <c r="AB569" s="13"/>
    </row>
    <row r="570" spans="1:28" x14ac:dyDescent="0.3">
      <c r="A570" s="13"/>
      <c r="B570" s="13"/>
      <c r="E570" s="13"/>
      <c r="H570" s="13"/>
      <c r="J570" s="13"/>
      <c r="K570" s="13"/>
      <c r="M570" s="13"/>
      <c r="O570" s="13"/>
      <c r="P570" s="13"/>
      <c r="R570" s="13"/>
      <c r="S570" s="13"/>
      <c r="U570" s="13"/>
      <c r="V570" s="13"/>
      <c r="W570" s="13"/>
      <c r="X570" s="13"/>
      <c r="Y570" s="13"/>
      <c r="Z570" s="13"/>
      <c r="AA570" s="13"/>
      <c r="AB570" s="13"/>
    </row>
    <row r="571" spans="1:28" x14ac:dyDescent="0.3">
      <c r="A571" s="13"/>
      <c r="B571" s="13"/>
      <c r="E571" s="13"/>
      <c r="H571" s="13"/>
      <c r="J571" s="13"/>
      <c r="K571" s="13"/>
      <c r="M571" s="13"/>
      <c r="O571" s="13"/>
      <c r="P571" s="13"/>
      <c r="R571" s="13"/>
      <c r="S571" s="13"/>
      <c r="U571" s="13"/>
      <c r="V571" s="13"/>
      <c r="W571" s="13"/>
      <c r="X571" s="13"/>
      <c r="Y571" s="13"/>
      <c r="Z571" s="13"/>
      <c r="AA571" s="13"/>
      <c r="AB571" s="13"/>
    </row>
    <row r="572" spans="1:28" x14ac:dyDescent="0.3">
      <c r="A572" s="13"/>
      <c r="B572" s="13"/>
      <c r="E572" s="13"/>
      <c r="H572" s="13"/>
      <c r="J572" s="13"/>
      <c r="K572" s="13"/>
      <c r="M572" s="13"/>
      <c r="O572" s="13"/>
      <c r="P572" s="13"/>
      <c r="R572" s="13"/>
      <c r="S572" s="13"/>
      <c r="U572" s="13"/>
      <c r="V572" s="13"/>
      <c r="W572" s="13"/>
      <c r="X572" s="13"/>
      <c r="Y572" s="13"/>
      <c r="Z572" s="13"/>
      <c r="AA572" s="13"/>
      <c r="AB572" s="13"/>
    </row>
    <row r="573" spans="1:28" x14ac:dyDescent="0.3">
      <c r="A573" s="13"/>
      <c r="B573" s="13"/>
      <c r="E573" s="13"/>
      <c r="H573" s="13"/>
      <c r="J573" s="13"/>
      <c r="K573" s="13"/>
      <c r="M573" s="13"/>
      <c r="O573" s="13"/>
      <c r="P573" s="13"/>
      <c r="R573" s="13"/>
      <c r="S573" s="13"/>
      <c r="U573" s="13"/>
      <c r="V573" s="13"/>
      <c r="W573" s="13"/>
      <c r="X573" s="13"/>
      <c r="Y573" s="13"/>
      <c r="Z573" s="13"/>
      <c r="AA573" s="13"/>
      <c r="AB573" s="13"/>
    </row>
    <row r="574" spans="1:28" x14ac:dyDescent="0.3">
      <c r="A574" s="13"/>
      <c r="B574" s="13"/>
      <c r="E574" s="13"/>
      <c r="H574" s="13"/>
      <c r="J574" s="13"/>
      <c r="K574" s="13"/>
      <c r="M574" s="13"/>
      <c r="O574" s="13"/>
      <c r="P574" s="13"/>
      <c r="R574" s="13"/>
      <c r="S574" s="13"/>
      <c r="U574" s="13"/>
      <c r="V574" s="13"/>
      <c r="W574" s="13"/>
      <c r="X574" s="13"/>
      <c r="Y574" s="13"/>
      <c r="Z574" s="13"/>
      <c r="AA574" s="13"/>
      <c r="AB574" s="13"/>
    </row>
    <row r="575" spans="1:28" x14ac:dyDescent="0.3">
      <c r="A575" s="13"/>
      <c r="B575" s="13"/>
      <c r="E575" s="13"/>
      <c r="H575" s="13"/>
      <c r="J575" s="13"/>
      <c r="K575" s="13"/>
      <c r="M575" s="13"/>
      <c r="O575" s="13"/>
      <c r="P575" s="13"/>
      <c r="R575" s="13"/>
      <c r="S575" s="13"/>
      <c r="U575" s="13"/>
      <c r="V575" s="13"/>
      <c r="W575" s="13"/>
      <c r="X575" s="13"/>
      <c r="Y575" s="13"/>
      <c r="Z575" s="13"/>
      <c r="AA575" s="13"/>
      <c r="AB575" s="13"/>
    </row>
    <row r="576" spans="1:28" x14ac:dyDescent="0.3">
      <c r="A576" s="13"/>
      <c r="B576" s="13"/>
      <c r="E576" s="13"/>
      <c r="H576" s="13"/>
      <c r="J576" s="13"/>
      <c r="K576" s="13"/>
      <c r="M576" s="13"/>
      <c r="O576" s="13"/>
      <c r="P576" s="13"/>
      <c r="R576" s="13"/>
      <c r="S576" s="13"/>
      <c r="U576" s="13"/>
      <c r="V576" s="13"/>
      <c r="W576" s="13"/>
      <c r="X576" s="13"/>
      <c r="Y576" s="13"/>
      <c r="Z576" s="13"/>
      <c r="AA576" s="13"/>
      <c r="AB576" s="13"/>
    </row>
    <row r="577" spans="1:28" x14ac:dyDescent="0.3">
      <c r="A577" s="13"/>
      <c r="B577" s="13"/>
      <c r="E577" s="13"/>
      <c r="H577" s="13"/>
      <c r="J577" s="13"/>
      <c r="K577" s="13"/>
      <c r="M577" s="13"/>
      <c r="O577" s="13"/>
      <c r="P577" s="13"/>
      <c r="R577" s="13"/>
      <c r="S577" s="13"/>
      <c r="U577" s="13"/>
      <c r="V577" s="13"/>
      <c r="W577" s="13"/>
      <c r="X577" s="13"/>
      <c r="Y577" s="13"/>
      <c r="Z577" s="13"/>
      <c r="AA577" s="13"/>
      <c r="AB577" s="13"/>
    </row>
    <row r="578" spans="1:28" x14ac:dyDescent="0.3">
      <c r="A578" s="13"/>
      <c r="B578" s="13"/>
      <c r="E578" s="13"/>
      <c r="H578" s="13"/>
      <c r="J578" s="13"/>
      <c r="K578" s="13"/>
      <c r="M578" s="13"/>
      <c r="O578" s="13"/>
      <c r="P578" s="13"/>
      <c r="R578" s="13"/>
      <c r="S578" s="13"/>
      <c r="U578" s="13"/>
      <c r="V578" s="13"/>
      <c r="W578" s="13"/>
      <c r="X578" s="13"/>
      <c r="Y578" s="13"/>
      <c r="Z578" s="13"/>
      <c r="AA578" s="13"/>
      <c r="AB578" s="13"/>
    </row>
    <row r="579" spans="1:28" x14ac:dyDescent="0.3">
      <c r="A579" s="13"/>
      <c r="B579" s="13"/>
      <c r="E579" s="13"/>
      <c r="H579" s="13"/>
      <c r="J579" s="13"/>
      <c r="K579" s="13"/>
      <c r="M579" s="13"/>
      <c r="O579" s="13"/>
      <c r="P579" s="13"/>
      <c r="R579" s="13"/>
      <c r="S579" s="13"/>
      <c r="U579" s="13"/>
      <c r="V579" s="13"/>
      <c r="W579" s="13"/>
      <c r="X579" s="13"/>
      <c r="Y579" s="13"/>
      <c r="Z579" s="13"/>
      <c r="AA579" s="13"/>
      <c r="AB579" s="13"/>
    </row>
    <row r="580" spans="1:28" x14ac:dyDescent="0.3">
      <c r="A580" s="13"/>
      <c r="B580" s="13"/>
      <c r="E580" s="13"/>
      <c r="H580" s="13"/>
      <c r="J580" s="13"/>
      <c r="K580" s="13"/>
      <c r="M580" s="13"/>
      <c r="O580" s="13"/>
      <c r="P580" s="13"/>
      <c r="R580" s="13"/>
      <c r="S580" s="13"/>
      <c r="U580" s="13"/>
      <c r="V580" s="13"/>
      <c r="W580" s="13"/>
      <c r="X580" s="13"/>
      <c r="Y580" s="13"/>
      <c r="Z580" s="13"/>
      <c r="AA580" s="13"/>
      <c r="AB580" s="13"/>
    </row>
    <row r="581" spans="1:28" x14ac:dyDescent="0.3">
      <c r="A581" s="13"/>
      <c r="B581" s="13"/>
      <c r="E581" s="13"/>
      <c r="H581" s="13"/>
      <c r="J581" s="13"/>
      <c r="K581" s="13"/>
      <c r="M581" s="13"/>
      <c r="O581" s="13"/>
      <c r="P581" s="13"/>
      <c r="R581" s="13"/>
      <c r="S581" s="13"/>
      <c r="U581" s="13"/>
      <c r="V581" s="13"/>
      <c r="W581" s="13"/>
      <c r="X581" s="13"/>
      <c r="Y581" s="13"/>
      <c r="Z581" s="13"/>
      <c r="AA581" s="13"/>
      <c r="AB581" s="13"/>
    </row>
    <row r="582" spans="1:28" x14ac:dyDescent="0.3">
      <c r="A582" s="13"/>
      <c r="B582" s="13"/>
      <c r="E582" s="13"/>
      <c r="H582" s="13"/>
      <c r="J582" s="13"/>
      <c r="K582" s="13"/>
      <c r="M582" s="13"/>
      <c r="O582" s="13"/>
      <c r="P582" s="13"/>
      <c r="R582" s="13"/>
      <c r="S582" s="13"/>
      <c r="U582" s="13"/>
      <c r="V582" s="13"/>
      <c r="W582" s="13"/>
      <c r="X582" s="13"/>
      <c r="Y582" s="13"/>
      <c r="Z582" s="13"/>
      <c r="AA582" s="13"/>
      <c r="AB582" s="13"/>
    </row>
    <row r="583" spans="1:28" x14ac:dyDescent="0.3">
      <c r="A583" s="13"/>
      <c r="B583" s="13"/>
      <c r="E583" s="13"/>
      <c r="H583" s="13"/>
      <c r="J583" s="13"/>
      <c r="K583" s="13"/>
      <c r="M583" s="13"/>
      <c r="O583" s="13"/>
      <c r="P583" s="13"/>
      <c r="R583" s="13"/>
      <c r="S583" s="13"/>
      <c r="U583" s="13"/>
      <c r="V583" s="13"/>
      <c r="W583" s="13"/>
      <c r="X583" s="13"/>
      <c r="Y583" s="13"/>
      <c r="Z583" s="13"/>
      <c r="AA583" s="13"/>
      <c r="AB583" s="13"/>
    </row>
    <row r="584" spans="1:28" x14ac:dyDescent="0.3">
      <c r="A584" s="13"/>
      <c r="B584" s="13"/>
      <c r="E584" s="13"/>
      <c r="H584" s="13"/>
      <c r="J584" s="13"/>
      <c r="K584" s="13"/>
      <c r="M584" s="13"/>
      <c r="O584" s="13"/>
      <c r="P584" s="13"/>
      <c r="R584" s="13"/>
      <c r="S584" s="13"/>
      <c r="U584" s="13"/>
      <c r="V584" s="13"/>
      <c r="W584" s="13"/>
      <c r="X584" s="13"/>
      <c r="Y584" s="13"/>
      <c r="Z584" s="13"/>
      <c r="AA584" s="13"/>
      <c r="AB584" s="13"/>
    </row>
    <row r="585" spans="1:28" x14ac:dyDescent="0.3">
      <c r="A585" s="13"/>
      <c r="B585" s="13"/>
      <c r="E585" s="13"/>
      <c r="H585" s="13"/>
      <c r="J585" s="13"/>
      <c r="K585" s="13"/>
      <c r="M585" s="13"/>
      <c r="O585" s="13"/>
      <c r="P585" s="13"/>
      <c r="R585" s="13"/>
      <c r="S585" s="13"/>
      <c r="U585" s="13"/>
      <c r="V585" s="13"/>
      <c r="W585" s="13"/>
      <c r="X585" s="13"/>
      <c r="Y585" s="13"/>
      <c r="Z585" s="13"/>
      <c r="AA585" s="13"/>
      <c r="AB585" s="13"/>
    </row>
    <row r="586" spans="1:28" x14ac:dyDescent="0.3">
      <c r="A586" s="13"/>
      <c r="B586" s="13"/>
      <c r="E586" s="13"/>
      <c r="H586" s="13"/>
      <c r="J586" s="13"/>
      <c r="K586" s="13"/>
      <c r="M586" s="13"/>
      <c r="O586" s="13"/>
      <c r="P586" s="13"/>
      <c r="R586" s="13"/>
      <c r="S586" s="13"/>
      <c r="U586" s="13"/>
      <c r="V586" s="13"/>
      <c r="W586" s="13"/>
      <c r="X586" s="13"/>
      <c r="Y586" s="13"/>
      <c r="Z586" s="13"/>
      <c r="AA586" s="13"/>
      <c r="AB586" s="13"/>
    </row>
    <row r="587" spans="1:28" x14ac:dyDescent="0.3">
      <c r="A587" s="13"/>
      <c r="B587" s="13"/>
      <c r="E587" s="13"/>
      <c r="H587" s="13"/>
      <c r="J587" s="13"/>
      <c r="K587" s="13"/>
      <c r="M587" s="13"/>
      <c r="O587" s="13"/>
      <c r="P587" s="13"/>
      <c r="R587" s="13"/>
      <c r="S587" s="13"/>
      <c r="U587" s="13"/>
      <c r="V587" s="13"/>
      <c r="W587" s="13"/>
      <c r="X587" s="13"/>
      <c r="Y587" s="13"/>
      <c r="Z587" s="13"/>
      <c r="AA587" s="13"/>
      <c r="AB587" s="13"/>
    </row>
    <row r="588" spans="1:28" x14ac:dyDescent="0.3">
      <c r="A588" s="13"/>
      <c r="B588" s="13"/>
      <c r="E588" s="13"/>
      <c r="H588" s="13"/>
      <c r="J588" s="13"/>
      <c r="K588" s="13"/>
      <c r="M588" s="13"/>
      <c r="O588" s="13"/>
      <c r="P588" s="13"/>
      <c r="R588" s="13"/>
      <c r="S588" s="13"/>
      <c r="U588" s="13"/>
      <c r="V588" s="13"/>
      <c r="W588" s="13"/>
      <c r="X588" s="13"/>
      <c r="Y588" s="13"/>
      <c r="Z588" s="13"/>
      <c r="AA588" s="13"/>
      <c r="AB588" s="13"/>
    </row>
    <row r="589" spans="1:28" x14ac:dyDescent="0.3">
      <c r="A589" s="13"/>
      <c r="B589" s="13"/>
      <c r="E589" s="13"/>
      <c r="H589" s="13"/>
      <c r="J589" s="13"/>
      <c r="K589" s="13"/>
      <c r="M589" s="13"/>
      <c r="O589" s="13"/>
      <c r="P589" s="13"/>
      <c r="R589" s="13"/>
      <c r="S589" s="13"/>
      <c r="U589" s="13"/>
      <c r="V589" s="13"/>
      <c r="W589" s="13"/>
      <c r="X589" s="13"/>
      <c r="Y589" s="13"/>
      <c r="Z589" s="13"/>
      <c r="AA589" s="13"/>
      <c r="AB589" s="13"/>
    </row>
    <row r="590" spans="1:28" x14ac:dyDescent="0.3">
      <c r="A590" s="13"/>
      <c r="B590" s="13"/>
      <c r="E590" s="13"/>
      <c r="H590" s="13"/>
      <c r="J590" s="13"/>
      <c r="K590" s="13"/>
      <c r="M590" s="13"/>
      <c r="O590" s="13"/>
      <c r="P590" s="13"/>
      <c r="R590" s="13"/>
      <c r="S590" s="13"/>
      <c r="U590" s="13"/>
      <c r="V590" s="13"/>
      <c r="W590" s="13"/>
      <c r="X590" s="13"/>
      <c r="Y590" s="13"/>
      <c r="Z590" s="13"/>
      <c r="AA590" s="13"/>
      <c r="AB590" s="13"/>
    </row>
    <row r="591" spans="1:28" x14ac:dyDescent="0.3">
      <c r="A591" s="13"/>
      <c r="B591" s="13"/>
      <c r="E591" s="13"/>
      <c r="H591" s="13"/>
      <c r="J591" s="13"/>
      <c r="K591" s="13"/>
      <c r="M591" s="13"/>
      <c r="O591" s="13"/>
      <c r="P591" s="13"/>
      <c r="R591" s="13"/>
      <c r="S591" s="13"/>
      <c r="U591" s="13"/>
      <c r="V591" s="13"/>
      <c r="W591" s="13"/>
      <c r="X591" s="13"/>
      <c r="Y591" s="13"/>
      <c r="Z591" s="13"/>
      <c r="AA591" s="13"/>
      <c r="AB591" s="13"/>
    </row>
    <row r="592" spans="1:28" x14ac:dyDescent="0.3">
      <c r="A592" s="13"/>
      <c r="B592" s="13"/>
      <c r="E592" s="13"/>
      <c r="H592" s="13"/>
      <c r="J592" s="13"/>
      <c r="K592" s="13"/>
      <c r="M592" s="13"/>
      <c r="O592" s="13"/>
      <c r="P592" s="13"/>
      <c r="R592" s="13"/>
      <c r="S592" s="13"/>
      <c r="U592" s="13"/>
      <c r="V592" s="13"/>
      <c r="W592" s="13"/>
      <c r="X592" s="13"/>
      <c r="Y592" s="13"/>
      <c r="Z592" s="13"/>
      <c r="AA592" s="13"/>
      <c r="AB592" s="13"/>
    </row>
    <row r="593" spans="1:28" x14ac:dyDescent="0.3">
      <c r="A593" s="13"/>
      <c r="B593" s="13"/>
      <c r="E593" s="13"/>
      <c r="H593" s="13"/>
      <c r="J593" s="13"/>
      <c r="K593" s="13"/>
      <c r="M593" s="13"/>
      <c r="O593" s="13"/>
      <c r="P593" s="13"/>
      <c r="R593" s="13"/>
      <c r="S593" s="13"/>
      <c r="U593" s="13"/>
      <c r="V593" s="13"/>
      <c r="W593" s="13"/>
      <c r="X593" s="13"/>
      <c r="Y593" s="13"/>
      <c r="Z593" s="13"/>
      <c r="AA593" s="13"/>
      <c r="AB593" s="13"/>
    </row>
    <row r="594" spans="1:28" x14ac:dyDescent="0.3">
      <c r="A594" s="13"/>
      <c r="B594" s="13"/>
      <c r="E594" s="13"/>
      <c r="H594" s="13"/>
      <c r="J594" s="13"/>
      <c r="K594" s="13"/>
      <c r="M594" s="13"/>
      <c r="O594" s="13"/>
      <c r="P594" s="13"/>
      <c r="R594" s="13"/>
      <c r="S594" s="13"/>
      <c r="U594" s="13"/>
      <c r="V594" s="13"/>
      <c r="W594" s="13"/>
      <c r="X594" s="13"/>
      <c r="Y594" s="13"/>
      <c r="Z594" s="13"/>
      <c r="AA594" s="13"/>
      <c r="AB594" s="13"/>
    </row>
    <row r="595" spans="1:28" x14ac:dyDescent="0.3">
      <c r="A595" s="13"/>
      <c r="B595" s="13"/>
      <c r="E595" s="13"/>
      <c r="H595" s="13"/>
      <c r="J595" s="13"/>
      <c r="K595" s="13"/>
      <c r="M595" s="13"/>
      <c r="O595" s="13"/>
      <c r="P595" s="13"/>
      <c r="R595" s="13"/>
      <c r="S595" s="13"/>
      <c r="U595" s="13"/>
      <c r="V595" s="13"/>
      <c r="W595" s="13"/>
      <c r="X595" s="13"/>
      <c r="Y595" s="13"/>
      <c r="Z595" s="13"/>
      <c r="AA595" s="13"/>
      <c r="AB595" s="13"/>
    </row>
    <row r="596" spans="1:28" x14ac:dyDescent="0.3">
      <c r="A596" s="13"/>
      <c r="B596" s="13"/>
      <c r="E596" s="13"/>
      <c r="H596" s="13"/>
      <c r="J596" s="13"/>
      <c r="K596" s="13"/>
      <c r="M596" s="13"/>
      <c r="O596" s="13"/>
      <c r="P596" s="13"/>
      <c r="R596" s="13"/>
      <c r="S596" s="13"/>
      <c r="U596" s="13"/>
      <c r="V596" s="13"/>
      <c r="W596" s="13"/>
      <c r="X596" s="13"/>
      <c r="Y596" s="13"/>
      <c r="Z596" s="13"/>
      <c r="AA596" s="13"/>
      <c r="AB596" s="13"/>
    </row>
    <row r="597" spans="1:28" x14ac:dyDescent="0.3">
      <c r="A597" s="13"/>
      <c r="B597" s="13"/>
      <c r="E597" s="13"/>
      <c r="H597" s="13"/>
      <c r="J597" s="13"/>
      <c r="K597" s="13"/>
      <c r="M597" s="13"/>
      <c r="O597" s="13"/>
      <c r="P597" s="13"/>
      <c r="R597" s="13"/>
      <c r="S597" s="13"/>
      <c r="U597" s="13"/>
      <c r="V597" s="13"/>
      <c r="W597" s="13"/>
      <c r="X597" s="13"/>
      <c r="Y597" s="13"/>
      <c r="Z597" s="13"/>
      <c r="AA597" s="13"/>
      <c r="AB597" s="13"/>
    </row>
    <row r="598" spans="1:28" x14ac:dyDescent="0.3">
      <c r="A598" s="13"/>
      <c r="B598" s="13"/>
      <c r="E598" s="13"/>
      <c r="H598" s="13"/>
      <c r="J598" s="13"/>
      <c r="K598" s="13"/>
      <c r="M598" s="13"/>
      <c r="O598" s="13"/>
      <c r="P598" s="13"/>
      <c r="R598" s="13"/>
      <c r="S598" s="13"/>
      <c r="U598" s="13"/>
      <c r="V598" s="13"/>
      <c r="W598" s="13"/>
      <c r="X598" s="13"/>
      <c r="Y598" s="13"/>
      <c r="Z598" s="13"/>
      <c r="AA598" s="13"/>
      <c r="AB598" s="13"/>
    </row>
    <row r="599" spans="1:28" x14ac:dyDescent="0.3">
      <c r="A599" s="13"/>
      <c r="B599" s="13"/>
      <c r="E599" s="13"/>
      <c r="H599" s="13"/>
      <c r="J599" s="13"/>
      <c r="K599" s="13"/>
      <c r="M599" s="13"/>
      <c r="O599" s="13"/>
      <c r="P599" s="13"/>
      <c r="R599" s="13"/>
      <c r="S599" s="13"/>
      <c r="U599" s="13"/>
      <c r="V599" s="13"/>
      <c r="W599" s="13"/>
      <c r="X599" s="13"/>
      <c r="Y599" s="13"/>
      <c r="Z599" s="13"/>
      <c r="AA599" s="13"/>
      <c r="AB599" s="13"/>
    </row>
    <row r="600" spans="1:28" x14ac:dyDescent="0.3">
      <c r="A600" s="13"/>
      <c r="B600" s="13"/>
      <c r="E600" s="13"/>
      <c r="H600" s="13"/>
      <c r="J600" s="13"/>
      <c r="K600" s="13"/>
      <c r="M600" s="13"/>
      <c r="O600" s="13"/>
      <c r="P600" s="13"/>
      <c r="R600" s="13"/>
      <c r="S600" s="13"/>
      <c r="U600" s="13"/>
      <c r="V600" s="13"/>
      <c r="W600" s="13"/>
      <c r="X600" s="13"/>
      <c r="Y600" s="13"/>
      <c r="Z600" s="13"/>
      <c r="AA600" s="13"/>
      <c r="AB600" s="13"/>
    </row>
    <row r="601" spans="1:28" x14ac:dyDescent="0.3">
      <c r="A601" s="13"/>
      <c r="B601" s="13"/>
      <c r="E601" s="13"/>
      <c r="H601" s="13"/>
      <c r="J601" s="13"/>
      <c r="K601" s="13"/>
      <c r="M601" s="13"/>
      <c r="O601" s="13"/>
      <c r="P601" s="13"/>
      <c r="R601" s="13"/>
      <c r="S601" s="13"/>
      <c r="U601" s="13"/>
      <c r="V601" s="13"/>
      <c r="W601" s="13"/>
      <c r="X601" s="13"/>
      <c r="Y601" s="13"/>
      <c r="Z601" s="13"/>
      <c r="AA601" s="13"/>
      <c r="AB601" s="13"/>
    </row>
    <row r="602" spans="1:28" x14ac:dyDescent="0.3">
      <c r="A602" s="13"/>
      <c r="B602" s="13"/>
      <c r="E602" s="13"/>
      <c r="H602" s="13"/>
      <c r="J602" s="13"/>
      <c r="K602" s="13"/>
      <c r="M602" s="13"/>
      <c r="O602" s="13"/>
      <c r="P602" s="13"/>
      <c r="R602" s="13"/>
      <c r="S602" s="13"/>
      <c r="U602" s="13"/>
      <c r="V602" s="13"/>
      <c r="W602" s="13"/>
      <c r="X602" s="13"/>
      <c r="Y602" s="13"/>
      <c r="Z602" s="13"/>
      <c r="AA602" s="13"/>
      <c r="AB602" s="13"/>
    </row>
    <row r="603" spans="1:28" x14ac:dyDescent="0.3">
      <c r="A603" s="13"/>
      <c r="B603" s="13"/>
      <c r="E603" s="13"/>
      <c r="H603" s="13"/>
      <c r="J603" s="13"/>
      <c r="K603" s="13"/>
      <c r="M603" s="13"/>
      <c r="O603" s="13"/>
      <c r="P603" s="13"/>
      <c r="R603" s="13"/>
      <c r="S603" s="13"/>
      <c r="U603" s="13"/>
      <c r="V603" s="13"/>
      <c r="W603" s="13"/>
      <c r="X603" s="13"/>
      <c r="Y603" s="13"/>
      <c r="Z603" s="13"/>
      <c r="AA603" s="13"/>
      <c r="AB603" s="13"/>
    </row>
    <row r="604" spans="1:28" x14ac:dyDescent="0.3">
      <c r="A604" s="13"/>
      <c r="B604" s="13"/>
      <c r="E604" s="13"/>
      <c r="H604" s="13"/>
      <c r="J604" s="13"/>
      <c r="K604" s="13"/>
      <c r="M604" s="13"/>
      <c r="O604" s="13"/>
      <c r="P604" s="13"/>
      <c r="R604" s="13"/>
      <c r="S604" s="13"/>
      <c r="U604" s="13"/>
      <c r="V604" s="13"/>
      <c r="W604" s="13"/>
      <c r="X604" s="13"/>
      <c r="Y604" s="13"/>
      <c r="Z604" s="13"/>
      <c r="AA604" s="13"/>
      <c r="AB604" s="13"/>
    </row>
    <row r="605" spans="1:28" x14ac:dyDescent="0.3">
      <c r="A605" s="13"/>
      <c r="B605" s="13"/>
      <c r="E605" s="13"/>
      <c r="H605" s="13"/>
      <c r="J605" s="13"/>
      <c r="K605" s="13"/>
      <c r="M605" s="13"/>
      <c r="O605" s="13"/>
      <c r="P605" s="13"/>
      <c r="R605" s="13"/>
      <c r="S605" s="13"/>
      <c r="U605" s="13"/>
      <c r="V605" s="13"/>
      <c r="W605" s="13"/>
      <c r="X605" s="13"/>
      <c r="Y605" s="13"/>
      <c r="Z605" s="13"/>
      <c r="AA605" s="13"/>
      <c r="AB605" s="13"/>
    </row>
    <row r="606" spans="1:28" x14ac:dyDescent="0.3">
      <c r="A606" s="13"/>
      <c r="B606" s="13"/>
      <c r="E606" s="13"/>
      <c r="H606" s="13"/>
      <c r="J606" s="13"/>
      <c r="K606" s="13"/>
      <c r="M606" s="13"/>
      <c r="O606" s="13"/>
      <c r="P606" s="13"/>
      <c r="R606" s="13"/>
      <c r="S606" s="13"/>
      <c r="U606" s="13"/>
      <c r="V606" s="13"/>
      <c r="W606" s="13"/>
      <c r="X606" s="13"/>
      <c r="Y606" s="13"/>
      <c r="Z606" s="13"/>
      <c r="AA606" s="13"/>
      <c r="AB606" s="13"/>
    </row>
    <row r="607" spans="1:28" x14ac:dyDescent="0.3">
      <c r="A607" s="13"/>
      <c r="B607" s="13"/>
      <c r="E607" s="13"/>
      <c r="H607" s="13"/>
      <c r="J607" s="13"/>
      <c r="K607" s="13"/>
      <c r="M607" s="13"/>
      <c r="O607" s="13"/>
      <c r="P607" s="13"/>
      <c r="R607" s="13"/>
      <c r="S607" s="13"/>
      <c r="U607" s="13"/>
      <c r="V607" s="13"/>
      <c r="W607" s="13"/>
      <c r="X607" s="13"/>
      <c r="Y607" s="13"/>
      <c r="Z607" s="13"/>
      <c r="AA607" s="13"/>
      <c r="AB607" s="13"/>
    </row>
    <row r="608" spans="1:28" x14ac:dyDescent="0.3">
      <c r="A608" s="13"/>
      <c r="B608" s="13"/>
      <c r="E608" s="13"/>
      <c r="H608" s="13"/>
      <c r="J608" s="13"/>
      <c r="K608" s="13"/>
      <c r="M608" s="13"/>
      <c r="O608" s="13"/>
      <c r="P608" s="13"/>
      <c r="R608" s="13"/>
      <c r="S608" s="13"/>
      <c r="U608" s="13"/>
      <c r="V608" s="13"/>
      <c r="W608" s="13"/>
      <c r="X608" s="13"/>
      <c r="Y608" s="13"/>
      <c r="Z608" s="13"/>
      <c r="AA608" s="13"/>
      <c r="AB608" s="13"/>
    </row>
    <row r="609" spans="1:28" x14ac:dyDescent="0.3">
      <c r="A609" s="13"/>
      <c r="B609" s="13"/>
      <c r="E609" s="13"/>
      <c r="H609" s="13"/>
      <c r="J609" s="13"/>
      <c r="K609" s="13"/>
      <c r="M609" s="13"/>
      <c r="O609" s="13"/>
      <c r="P609" s="13"/>
      <c r="R609" s="13"/>
      <c r="S609" s="13"/>
      <c r="U609" s="13"/>
      <c r="V609" s="13"/>
      <c r="W609" s="13"/>
      <c r="X609" s="13"/>
      <c r="Y609" s="13"/>
      <c r="Z609" s="13"/>
      <c r="AA609" s="13"/>
      <c r="AB609" s="13"/>
    </row>
    <row r="610" spans="1:28" x14ac:dyDescent="0.3">
      <c r="A610" s="13"/>
      <c r="B610" s="13"/>
      <c r="E610" s="13"/>
      <c r="H610" s="13"/>
      <c r="J610" s="13"/>
      <c r="K610" s="13"/>
      <c r="M610" s="13"/>
      <c r="O610" s="13"/>
      <c r="P610" s="13"/>
      <c r="R610" s="13"/>
      <c r="S610" s="13"/>
      <c r="U610" s="13"/>
      <c r="V610" s="13"/>
      <c r="W610" s="13"/>
      <c r="X610" s="13"/>
      <c r="Y610" s="13"/>
      <c r="Z610" s="13"/>
      <c r="AA610" s="13"/>
      <c r="AB610" s="13"/>
    </row>
    <row r="611" spans="1:28" x14ac:dyDescent="0.3">
      <c r="A611" s="13"/>
      <c r="B611" s="13"/>
      <c r="E611" s="13"/>
      <c r="H611" s="13"/>
      <c r="J611" s="13"/>
      <c r="K611" s="13"/>
      <c r="M611" s="13"/>
      <c r="O611" s="13"/>
      <c r="P611" s="13"/>
      <c r="R611" s="13"/>
      <c r="S611" s="13"/>
      <c r="U611" s="13"/>
      <c r="V611" s="13"/>
      <c r="W611" s="13"/>
      <c r="X611" s="13"/>
      <c r="Y611" s="13"/>
      <c r="Z611" s="13"/>
      <c r="AA611" s="13"/>
      <c r="AB611" s="13"/>
    </row>
    <row r="612" spans="1:28" x14ac:dyDescent="0.3">
      <c r="A612" s="13"/>
      <c r="B612" s="13"/>
      <c r="E612" s="13"/>
      <c r="H612" s="13"/>
      <c r="J612" s="13"/>
      <c r="K612" s="13"/>
      <c r="M612" s="13"/>
      <c r="O612" s="13"/>
      <c r="P612" s="13"/>
      <c r="R612" s="13"/>
      <c r="S612" s="13"/>
      <c r="U612" s="13"/>
      <c r="V612" s="13"/>
      <c r="W612" s="13"/>
      <c r="X612" s="13"/>
      <c r="Y612" s="13"/>
      <c r="Z612" s="13"/>
      <c r="AA612" s="13"/>
      <c r="AB612" s="13"/>
    </row>
    <row r="613" spans="1:28" x14ac:dyDescent="0.3">
      <c r="A613" s="13"/>
      <c r="B613" s="13"/>
      <c r="E613" s="13"/>
      <c r="H613" s="13"/>
      <c r="J613" s="13"/>
      <c r="K613" s="13"/>
      <c r="M613" s="13"/>
      <c r="O613" s="13"/>
      <c r="P613" s="13"/>
      <c r="R613" s="13"/>
      <c r="S613" s="13"/>
      <c r="U613" s="13"/>
      <c r="V613" s="13"/>
      <c r="W613" s="13"/>
      <c r="X613" s="13"/>
      <c r="Y613" s="13"/>
      <c r="Z613" s="13"/>
      <c r="AA613" s="13"/>
      <c r="AB613" s="13"/>
    </row>
    <row r="614" spans="1:28" x14ac:dyDescent="0.3">
      <c r="A614" s="13"/>
      <c r="B614" s="13"/>
      <c r="E614" s="13"/>
      <c r="H614" s="13"/>
      <c r="J614" s="13"/>
      <c r="K614" s="13"/>
      <c r="M614" s="13"/>
      <c r="O614" s="13"/>
      <c r="P614" s="13"/>
      <c r="R614" s="13"/>
      <c r="S614" s="13"/>
      <c r="U614" s="13"/>
      <c r="V614" s="13"/>
      <c r="W614" s="13"/>
      <c r="X614" s="13"/>
      <c r="Y614" s="13"/>
      <c r="Z614" s="13"/>
      <c r="AA614" s="13"/>
      <c r="AB614" s="13"/>
    </row>
    <row r="615" spans="1:28" x14ac:dyDescent="0.3">
      <c r="A615" s="13"/>
      <c r="B615" s="13"/>
      <c r="E615" s="13"/>
      <c r="H615" s="13"/>
      <c r="J615" s="13"/>
      <c r="K615" s="13"/>
      <c r="M615" s="13"/>
      <c r="O615" s="13"/>
      <c r="P615" s="13"/>
      <c r="R615" s="13"/>
      <c r="S615" s="13"/>
      <c r="U615" s="13"/>
      <c r="V615" s="13"/>
      <c r="W615" s="13"/>
      <c r="X615" s="13"/>
      <c r="Y615" s="13"/>
      <c r="Z615" s="13"/>
      <c r="AA615" s="13"/>
      <c r="AB615" s="13"/>
    </row>
    <row r="616" spans="1:28" x14ac:dyDescent="0.3">
      <c r="A616" s="13"/>
      <c r="B616" s="13"/>
      <c r="E616" s="13"/>
      <c r="H616" s="13"/>
      <c r="J616" s="13"/>
      <c r="K616" s="13"/>
      <c r="M616" s="13"/>
      <c r="O616" s="13"/>
      <c r="P616" s="13"/>
      <c r="R616" s="13"/>
      <c r="S616" s="13"/>
      <c r="U616" s="13"/>
      <c r="V616" s="13"/>
      <c r="W616" s="13"/>
      <c r="X616" s="13"/>
      <c r="Y616" s="13"/>
      <c r="Z616" s="13"/>
      <c r="AA616" s="13"/>
      <c r="AB616" s="13"/>
    </row>
    <row r="617" spans="1:28" x14ac:dyDescent="0.3">
      <c r="A617" s="13"/>
      <c r="B617" s="13"/>
      <c r="E617" s="13"/>
      <c r="H617" s="13"/>
      <c r="J617" s="13"/>
      <c r="K617" s="13"/>
      <c r="M617" s="13"/>
      <c r="O617" s="13"/>
      <c r="P617" s="13"/>
      <c r="R617" s="13"/>
      <c r="S617" s="13"/>
      <c r="U617" s="13"/>
      <c r="V617" s="13"/>
      <c r="W617" s="13"/>
      <c r="X617" s="13"/>
      <c r="Y617" s="13"/>
      <c r="Z617" s="13"/>
      <c r="AA617" s="13"/>
      <c r="AB617" s="13"/>
    </row>
    <row r="618" spans="1:28" x14ac:dyDescent="0.3">
      <c r="A618" s="13"/>
      <c r="B618" s="13"/>
      <c r="E618" s="13"/>
      <c r="H618" s="13"/>
      <c r="J618" s="13"/>
      <c r="K618" s="13"/>
      <c r="M618" s="13"/>
      <c r="O618" s="13"/>
      <c r="P618" s="13"/>
      <c r="R618" s="13"/>
      <c r="S618" s="13"/>
      <c r="U618" s="13"/>
      <c r="V618" s="13"/>
      <c r="W618" s="13"/>
      <c r="X618" s="13"/>
      <c r="Y618" s="13"/>
      <c r="Z618" s="13"/>
      <c r="AA618" s="13"/>
      <c r="AB618" s="13"/>
    </row>
    <row r="619" spans="1:28" x14ac:dyDescent="0.3">
      <c r="A619" s="13"/>
      <c r="B619" s="13"/>
      <c r="E619" s="13"/>
      <c r="H619" s="13"/>
      <c r="J619" s="13"/>
      <c r="K619" s="13"/>
      <c r="M619" s="13"/>
      <c r="O619" s="13"/>
      <c r="P619" s="13"/>
      <c r="R619" s="13"/>
      <c r="S619" s="13"/>
      <c r="U619" s="13"/>
      <c r="V619" s="13"/>
      <c r="W619" s="13"/>
      <c r="X619" s="13"/>
      <c r="Y619" s="13"/>
      <c r="Z619" s="13"/>
      <c r="AA619" s="13"/>
      <c r="AB619" s="13"/>
    </row>
    <row r="620" spans="1:28" x14ac:dyDescent="0.3">
      <c r="A620" s="13"/>
      <c r="B620" s="13"/>
      <c r="E620" s="13"/>
      <c r="H620" s="13"/>
      <c r="J620" s="13"/>
      <c r="K620" s="13"/>
      <c r="M620" s="13"/>
      <c r="O620" s="13"/>
      <c r="P620" s="13"/>
      <c r="R620" s="13"/>
      <c r="S620" s="13"/>
      <c r="U620" s="13"/>
      <c r="V620" s="13"/>
      <c r="W620" s="13"/>
      <c r="X620" s="13"/>
      <c r="Y620" s="13"/>
      <c r="Z620" s="13"/>
      <c r="AA620" s="13"/>
      <c r="AB620" s="13"/>
    </row>
    <row r="621" spans="1:28" x14ac:dyDescent="0.3">
      <c r="A621" s="13"/>
      <c r="B621" s="13"/>
      <c r="E621" s="13"/>
      <c r="H621" s="13"/>
      <c r="J621" s="13"/>
      <c r="K621" s="13"/>
      <c r="M621" s="13"/>
      <c r="O621" s="13"/>
      <c r="P621" s="13"/>
      <c r="R621" s="13"/>
      <c r="S621" s="13"/>
      <c r="U621" s="13"/>
      <c r="V621" s="13"/>
      <c r="W621" s="13"/>
      <c r="X621" s="13"/>
      <c r="Y621" s="13"/>
      <c r="Z621" s="13"/>
      <c r="AA621" s="13"/>
      <c r="AB621" s="13"/>
    </row>
    <row r="622" spans="1:28" x14ac:dyDescent="0.3">
      <c r="A622" s="13"/>
      <c r="B622" s="13"/>
      <c r="E622" s="13"/>
      <c r="H622" s="13"/>
      <c r="J622" s="13"/>
      <c r="K622" s="13"/>
      <c r="M622" s="13"/>
      <c r="O622" s="13"/>
      <c r="P622" s="13"/>
      <c r="R622" s="13"/>
      <c r="S622" s="13"/>
      <c r="U622" s="13"/>
      <c r="V622" s="13"/>
      <c r="W622" s="13"/>
      <c r="X622" s="13"/>
      <c r="Y622" s="13"/>
      <c r="Z622" s="13"/>
      <c r="AA622" s="13"/>
      <c r="AB622" s="13"/>
    </row>
    <row r="623" spans="1:28" x14ac:dyDescent="0.3">
      <c r="A623" s="13"/>
      <c r="B623" s="13"/>
      <c r="E623" s="13"/>
      <c r="H623" s="13"/>
      <c r="J623" s="13"/>
      <c r="K623" s="13"/>
      <c r="M623" s="13"/>
      <c r="O623" s="13"/>
      <c r="P623" s="13"/>
      <c r="R623" s="13"/>
      <c r="S623" s="13"/>
      <c r="U623" s="13"/>
      <c r="V623" s="13"/>
      <c r="W623" s="13"/>
      <c r="X623" s="13"/>
      <c r="Y623" s="13"/>
      <c r="Z623" s="13"/>
      <c r="AA623" s="13"/>
      <c r="AB623" s="13"/>
    </row>
    <row r="624" spans="1:28" x14ac:dyDescent="0.3">
      <c r="A624" s="13"/>
      <c r="B624" s="13"/>
      <c r="E624" s="13"/>
      <c r="H624" s="13"/>
      <c r="J624" s="13"/>
      <c r="K624" s="13"/>
      <c r="M624" s="13"/>
      <c r="O624" s="13"/>
      <c r="P624" s="13"/>
      <c r="R624" s="13"/>
      <c r="S624" s="13"/>
      <c r="U624" s="13"/>
      <c r="V624" s="13"/>
      <c r="W624" s="13"/>
      <c r="X624" s="13"/>
      <c r="Y624" s="13"/>
      <c r="Z624" s="13"/>
      <c r="AA624" s="13"/>
      <c r="AB624" s="13"/>
    </row>
    <row r="625" spans="1:28" x14ac:dyDescent="0.3">
      <c r="A625" s="13"/>
      <c r="B625" s="13"/>
      <c r="E625" s="13"/>
      <c r="H625" s="13"/>
      <c r="J625" s="13"/>
      <c r="K625" s="13"/>
      <c r="M625" s="13"/>
      <c r="O625" s="13"/>
      <c r="P625" s="13"/>
      <c r="R625" s="13"/>
      <c r="S625" s="13"/>
      <c r="U625" s="13"/>
      <c r="V625" s="13"/>
      <c r="W625" s="13"/>
      <c r="X625" s="13"/>
      <c r="Y625" s="13"/>
      <c r="Z625" s="13"/>
      <c r="AA625" s="13"/>
      <c r="AB625" s="13"/>
    </row>
    <row r="626" spans="1:28" x14ac:dyDescent="0.3">
      <c r="A626" s="13"/>
      <c r="B626" s="13"/>
      <c r="E626" s="13"/>
      <c r="H626" s="13"/>
      <c r="J626" s="13"/>
      <c r="K626" s="13"/>
      <c r="M626" s="13"/>
      <c r="O626" s="13"/>
      <c r="P626" s="13"/>
      <c r="R626" s="13"/>
      <c r="S626" s="13"/>
      <c r="U626" s="13"/>
      <c r="V626" s="13"/>
      <c r="W626" s="13"/>
      <c r="X626" s="13"/>
      <c r="Y626" s="13"/>
      <c r="Z626" s="13"/>
      <c r="AA626" s="13"/>
      <c r="AB626" s="13"/>
    </row>
    <row r="627" spans="1:28" x14ac:dyDescent="0.3">
      <c r="A627" s="13"/>
      <c r="B627" s="13"/>
      <c r="E627" s="13"/>
      <c r="H627" s="13"/>
      <c r="J627" s="13"/>
      <c r="K627" s="13"/>
      <c r="M627" s="13"/>
      <c r="O627" s="13"/>
      <c r="P627" s="13"/>
      <c r="R627" s="13"/>
      <c r="S627" s="13"/>
      <c r="U627" s="13"/>
      <c r="V627" s="13"/>
      <c r="W627" s="13"/>
      <c r="X627" s="13"/>
      <c r="Y627" s="13"/>
      <c r="Z627" s="13"/>
      <c r="AA627" s="13"/>
      <c r="AB627" s="13"/>
    </row>
    <row r="628" spans="1:28" x14ac:dyDescent="0.3">
      <c r="A628" s="13"/>
      <c r="B628" s="13"/>
      <c r="E628" s="13"/>
      <c r="H628" s="13"/>
      <c r="J628" s="13"/>
      <c r="K628" s="13"/>
      <c r="M628" s="13"/>
      <c r="O628" s="13"/>
      <c r="P628" s="13"/>
      <c r="R628" s="13"/>
      <c r="S628" s="13"/>
      <c r="U628" s="13"/>
      <c r="V628" s="13"/>
      <c r="W628" s="13"/>
      <c r="X628" s="13"/>
      <c r="Y628" s="13"/>
      <c r="Z628" s="13"/>
      <c r="AA628" s="13"/>
      <c r="AB628" s="13"/>
    </row>
    <row r="629" spans="1:28" x14ac:dyDescent="0.3">
      <c r="A629" s="13"/>
      <c r="B629" s="13"/>
      <c r="E629" s="13"/>
      <c r="H629" s="13"/>
      <c r="J629" s="13"/>
      <c r="K629" s="13"/>
      <c r="M629" s="13"/>
      <c r="O629" s="13"/>
      <c r="P629" s="13"/>
      <c r="R629" s="13"/>
      <c r="S629" s="13"/>
      <c r="U629" s="13"/>
      <c r="V629" s="13"/>
      <c r="W629" s="13"/>
      <c r="X629" s="13"/>
      <c r="Y629" s="13"/>
      <c r="Z629" s="13"/>
      <c r="AA629" s="13"/>
      <c r="AB629" s="13"/>
    </row>
    <row r="630" spans="1:28" x14ac:dyDescent="0.3">
      <c r="A630" s="13"/>
      <c r="B630" s="13"/>
      <c r="E630" s="13"/>
      <c r="H630" s="13"/>
      <c r="J630" s="13"/>
      <c r="K630" s="13"/>
      <c r="M630" s="13"/>
      <c r="O630" s="13"/>
      <c r="P630" s="13"/>
      <c r="R630" s="13"/>
      <c r="S630" s="13"/>
      <c r="U630" s="13"/>
      <c r="V630" s="13"/>
      <c r="W630" s="13"/>
      <c r="X630" s="13"/>
      <c r="Y630" s="13"/>
      <c r="Z630" s="13"/>
      <c r="AA630" s="13"/>
      <c r="AB630" s="13"/>
    </row>
    <row r="631" spans="1:28" x14ac:dyDescent="0.3">
      <c r="A631" s="13"/>
      <c r="B631" s="13"/>
      <c r="E631" s="13"/>
      <c r="H631" s="13"/>
      <c r="J631" s="13"/>
      <c r="K631" s="13"/>
      <c r="M631" s="13"/>
      <c r="O631" s="13"/>
      <c r="P631" s="13"/>
      <c r="R631" s="13"/>
      <c r="S631" s="13"/>
      <c r="U631" s="13"/>
      <c r="V631" s="13"/>
      <c r="W631" s="13"/>
      <c r="X631" s="13"/>
      <c r="Y631" s="13"/>
      <c r="Z631" s="13"/>
      <c r="AA631" s="13"/>
      <c r="AB631" s="13"/>
    </row>
    <row r="632" spans="1:28" x14ac:dyDescent="0.3">
      <c r="A632" s="13"/>
      <c r="B632" s="13"/>
      <c r="E632" s="13"/>
      <c r="H632" s="13"/>
      <c r="J632" s="13"/>
      <c r="K632" s="13"/>
      <c r="M632" s="13"/>
      <c r="O632" s="13"/>
      <c r="P632" s="13"/>
      <c r="R632" s="13"/>
      <c r="S632" s="13"/>
      <c r="U632" s="13"/>
      <c r="V632" s="13"/>
      <c r="W632" s="13"/>
      <c r="X632" s="13"/>
      <c r="Y632" s="13"/>
      <c r="Z632" s="13"/>
      <c r="AA632" s="13"/>
      <c r="AB632" s="13"/>
    </row>
    <row r="633" spans="1:28" x14ac:dyDescent="0.3">
      <c r="A633" s="13"/>
      <c r="B633" s="13"/>
      <c r="E633" s="13"/>
      <c r="H633" s="13"/>
      <c r="J633" s="13"/>
      <c r="K633" s="13"/>
      <c r="M633" s="13"/>
      <c r="O633" s="13"/>
      <c r="P633" s="13"/>
      <c r="R633" s="13"/>
      <c r="S633" s="13"/>
      <c r="U633" s="13"/>
      <c r="V633" s="13"/>
      <c r="W633" s="13"/>
      <c r="X633" s="13"/>
      <c r="Y633" s="13"/>
      <c r="Z633" s="13"/>
      <c r="AA633" s="13"/>
      <c r="AB633" s="13"/>
    </row>
    <row r="634" spans="1:28" x14ac:dyDescent="0.3">
      <c r="A634" s="13"/>
      <c r="B634" s="13"/>
      <c r="E634" s="13"/>
      <c r="H634" s="13"/>
      <c r="J634" s="13"/>
      <c r="K634" s="13"/>
      <c r="M634" s="13"/>
      <c r="O634" s="13"/>
      <c r="P634" s="13"/>
      <c r="R634" s="13"/>
      <c r="S634" s="13"/>
      <c r="U634" s="13"/>
      <c r="V634" s="13"/>
      <c r="W634" s="13"/>
      <c r="X634" s="13"/>
      <c r="Y634" s="13"/>
      <c r="Z634" s="13"/>
      <c r="AA634" s="13"/>
      <c r="AB634" s="13"/>
    </row>
    <row r="635" spans="1:28" x14ac:dyDescent="0.3">
      <c r="A635" s="13"/>
      <c r="B635" s="13"/>
      <c r="E635" s="13"/>
      <c r="H635" s="13"/>
      <c r="J635" s="13"/>
      <c r="K635" s="13"/>
      <c r="M635" s="13"/>
      <c r="O635" s="13"/>
      <c r="P635" s="13"/>
      <c r="R635" s="13"/>
      <c r="S635" s="13"/>
      <c r="U635" s="13"/>
      <c r="V635" s="13"/>
      <c r="W635" s="13"/>
      <c r="X635" s="13"/>
      <c r="Y635" s="13"/>
      <c r="Z635" s="13"/>
      <c r="AA635" s="13"/>
      <c r="AB635" s="13"/>
    </row>
    <row r="636" spans="1:28" x14ac:dyDescent="0.3">
      <c r="A636" s="13"/>
      <c r="B636" s="13"/>
      <c r="E636" s="13"/>
      <c r="H636" s="13"/>
      <c r="J636" s="13"/>
      <c r="K636" s="13"/>
      <c r="M636" s="13"/>
      <c r="O636" s="13"/>
      <c r="P636" s="13"/>
      <c r="R636" s="13"/>
      <c r="S636" s="13"/>
      <c r="U636" s="13"/>
      <c r="V636" s="13"/>
      <c r="W636" s="13"/>
      <c r="X636" s="13"/>
      <c r="Y636" s="13"/>
      <c r="Z636" s="13"/>
      <c r="AA636" s="13"/>
      <c r="AB636" s="13"/>
    </row>
    <row r="637" spans="1:28" x14ac:dyDescent="0.3">
      <c r="A637" s="13"/>
      <c r="B637" s="13"/>
      <c r="E637" s="13"/>
      <c r="H637" s="13"/>
      <c r="J637" s="13"/>
      <c r="K637" s="13"/>
      <c r="M637" s="13"/>
      <c r="O637" s="13"/>
      <c r="P637" s="13"/>
      <c r="R637" s="13"/>
      <c r="S637" s="13"/>
      <c r="U637" s="13"/>
      <c r="V637" s="13"/>
      <c r="W637" s="13"/>
      <c r="X637" s="13"/>
      <c r="Y637" s="13"/>
      <c r="Z637" s="13"/>
      <c r="AA637" s="13"/>
      <c r="AB637" s="13"/>
    </row>
    <row r="638" spans="1:28" x14ac:dyDescent="0.3">
      <c r="A638" s="13"/>
      <c r="B638" s="13"/>
      <c r="E638" s="13"/>
      <c r="H638" s="13"/>
      <c r="J638" s="13"/>
      <c r="K638" s="13"/>
      <c r="M638" s="13"/>
      <c r="O638" s="13"/>
      <c r="P638" s="13"/>
      <c r="R638" s="13"/>
      <c r="S638" s="13"/>
      <c r="U638" s="13"/>
      <c r="V638" s="13"/>
      <c r="W638" s="13"/>
      <c r="X638" s="13"/>
      <c r="Y638" s="13"/>
      <c r="Z638" s="13"/>
      <c r="AA638" s="13"/>
      <c r="AB638" s="13"/>
    </row>
    <row r="639" spans="1:28" x14ac:dyDescent="0.3">
      <c r="A639" s="13"/>
      <c r="B639" s="13"/>
      <c r="E639" s="13"/>
      <c r="H639" s="13"/>
      <c r="J639" s="13"/>
      <c r="K639" s="13"/>
      <c r="M639" s="13"/>
      <c r="O639" s="13"/>
      <c r="P639" s="13"/>
      <c r="R639" s="13"/>
      <c r="S639" s="13"/>
      <c r="U639" s="13"/>
      <c r="V639" s="13"/>
      <c r="W639" s="13"/>
      <c r="X639" s="13"/>
      <c r="Y639" s="13"/>
      <c r="Z639" s="13"/>
      <c r="AA639" s="13"/>
      <c r="AB639" s="13"/>
    </row>
    <row r="640" spans="1:28" x14ac:dyDescent="0.3">
      <c r="A640" s="13"/>
      <c r="B640" s="13"/>
      <c r="E640" s="13"/>
      <c r="H640" s="13"/>
      <c r="J640" s="13"/>
      <c r="K640" s="13"/>
      <c r="M640" s="13"/>
      <c r="O640" s="13"/>
      <c r="P640" s="13"/>
      <c r="R640" s="13"/>
      <c r="S640" s="13"/>
      <c r="U640" s="13"/>
      <c r="V640" s="13"/>
      <c r="W640" s="13"/>
      <c r="X640" s="13"/>
      <c r="Y640" s="13"/>
      <c r="Z640" s="13"/>
      <c r="AA640" s="13"/>
      <c r="AB640" s="13"/>
    </row>
    <row r="641" spans="1:28" x14ac:dyDescent="0.3">
      <c r="A641" s="13"/>
      <c r="B641" s="13"/>
      <c r="E641" s="13"/>
      <c r="H641" s="13"/>
      <c r="J641" s="13"/>
      <c r="K641" s="13"/>
      <c r="M641" s="13"/>
      <c r="O641" s="13"/>
      <c r="P641" s="13"/>
      <c r="R641" s="13"/>
      <c r="S641" s="13"/>
      <c r="U641" s="13"/>
      <c r="V641" s="13"/>
      <c r="W641" s="13"/>
      <c r="X641" s="13"/>
      <c r="Y641" s="13"/>
      <c r="Z641" s="13"/>
      <c r="AA641" s="13"/>
      <c r="AB641" s="13"/>
    </row>
    <row r="642" spans="1:28" x14ac:dyDescent="0.3">
      <c r="A642" s="13"/>
      <c r="B642" s="13"/>
      <c r="E642" s="13"/>
      <c r="H642" s="13"/>
      <c r="J642" s="13"/>
      <c r="K642" s="13"/>
      <c r="M642" s="13"/>
      <c r="O642" s="13"/>
      <c r="P642" s="13"/>
      <c r="R642" s="13"/>
      <c r="S642" s="13"/>
      <c r="U642" s="13"/>
      <c r="V642" s="13"/>
      <c r="W642" s="13"/>
      <c r="X642" s="13"/>
      <c r="Y642" s="13"/>
      <c r="Z642" s="13"/>
      <c r="AA642" s="13"/>
      <c r="AB642" s="13"/>
    </row>
    <row r="643" spans="1:28" x14ac:dyDescent="0.3">
      <c r="A643" s="13"/>
      <c r="B643" s="13"/>
      <c r="E643" s="13"/>
      <c r="H643" s="13"/>
      <c r="J643" s="13"/>
      <c r="K643" s="13"/>
      <c r="M643" s="13"/>
      <c r="O643" s="13"/>
      <c r="P643" s="13"/>
      <c r="R643" s="13"/>
      <c r="S643" s="13"/>
      <c r="U643" s="13"/>
      <c r="V643" s="13"/>
      <c r="W643" s="13"/>
      <c r="X643" s="13"/>
      <c r="Y643" s="13"/>
      <c r="Z643" s="13"/>
      <c r="AA643" s="13"/>
      <c r="AB643" s="13"/>
    </row>
    <row r="644" spans="1:28" x14ac:dyDescent="0.3">
      <c r="A644" s="13"/>
      <c r="B644" s="13"/>
      <c r="E644" s="13"/>
      <c r="H644" s="13"/>
      <c r="J644" s="13"/>
      <c r="K644" s="13"/>
      <c r="M644" s="13"/>
      <c r="O644" s="13"/>
      <c r="P644" s="13"/>
      <c r="R644" s="13"/>
      <c r="S644" s="13"/>
      <c r="U644" s="13"/>
      <c r="V644" s="13"/>
      <c r="W644" s="13"/>
      <c r="X644" s="13"/>
      <c r="Y644" s="13"/>
      <c r="Z644" s="13"/>
      <c r="AA644" s="13"/>
      <c r="AB644" s="13"/>
    </row>
    <row r="645" spans="1:28" x14ac:dyDescent="0.3">
      <c r="A645" s="13"/>
      <c r="B645" s="13"/>
      <c r="E645" s="13"/>
      <c r="H645" s="13"/>
      <c r="J645" s="13"/>
      <c r="K645" s="13"/>
      <c r="M645" s="13"/>
      <c r="O645" s="13"/>
      <c r="P645" s="13"/>
      <c r="R645" s="13"/>
      <c r="S645" s="13"/>
      <c r="U645" s="13"/>
      <c r="V645" s="13"/>
      <c r="W645" s="13"/>
      <c r="X645" s="13"/>
      <c r="Y645" s="13"/>
      <c r="Z645" s="13"/>
      <c r="AA645" s="13"/>
      <c r="AB645" s="13"/>
    </row>
    <row r="646" spans="1:28" x14ac:dyDescent="0.3">
      <c r="A646" s="13"/>
      <c r="B646" s="13"/>
      <c r="E646" s="13"/>
      <c r="H646" s="13"/>
      <c r="J646" s="13"/>
      <c r="K646" s="13"/>
      <c r="M646" s="13"/>
      <c r="O646" s="13"/>
      <c r="P646" s="13"/>
      <c r="R646" s="13"/>
      <c r="S646" s="13"/>
      <c r="U646" s="13"/>
      <c r="V646" s="13"/>
      <c r="W646" s="13"/>
      <c r="X646" s="13"/>
      <c r="Y646" s="13"/>
      <c r="Z646" s="13"/>
      <c r="AA646" s="13"/>
      <c r="AB646" s="13"/>
    </row>
    <row r="647" spans="1:28" x14ac:dyDescent="0.3">
      <c r="A647" s="13"/>
      <c r="B647" s="13"/>
      <c r="E647" s="13"/>
      <c r="H647" s="13"/>
      <c r="J647" s="13"/>
      <c r="K647" s="13"/>
      <c r="M647" s="13"/>
      <c r="O647" s="13"/>
      <c r="P647" s="13"/>
      <c r="R647" s="13"/>
      <c r="S647" s="13"/>
      <c r="U647" s="13"/>
      <c r="V647" s="13"/>
      <c r="W647" s="13"/>
      <c r="X647" s="13"/>
      <c r="Y647" s="13"/>
      <c r="Z647" s="13"/>
      <c r="AA647" s="13"/>
      <c r="AB647" s="13"/>
    </row>
    <row r="648" spans="1:28" x14ac:dyDescent="0.3">
      <c r="A648" s="13"/>
      <c r="B648" s="13"/>
      <c r="E648" s="13"/>
      <c r="H648" s="13"/>
      <c r="J648" s="13"/>
      <c r="K648" s="13"/>
      <c r="M648" s="13"/>
      <c r="O648" s="13"/>
      <c r="P648" s="13"/>
      <c r="R648" s="13"/>
      <c r="S648" s="13"/>
      <c r="U648" s="13"/>
      <c r="V648" s="13"/>
      <c r="W648" s="13"/>
      <c r="X648" s="13"/>
      <c r="Y648" s="13"/>
      <c r="Z648" s="13"/>
      <c r="AA648" s="13"/>
      <c r="AB648" s="13"/>
    </row>
    <row r="649" spans="1:28" x14ac:dyDescent="0.3">
      <c r="A649" s="13"/>
      <c r="B649" s="13"/>
      <c r="E649" s="13"/>
      <c r="H649" s="13"/>
      <c r="J649" s="13"/>
      <c r="K649" s="13"/>
      <c r="M649" s="13"/>
      <c r="O649" s="13"/>
      <c r="P649" s="13"/>
      <c r="R649" s="13"/>
      <c r="S649" s="13"/>
      <c r="U649" s="13"/>
      <c r="V649" s="13"/>
      <c r="W649" s="13"/>
      <c r="X649" s="13"/>
      <c r="Y649" s="13"/>
      <c r="Z649" s="13"/>
      <c r="AA649" s="13"/>
      <c r="AB649" s="13"/>
    </row>
    <row r="650" spans="1:28" x14ac:dyDescent="0.3">
      <c r="A650" s="13"/>
      <c r="B650" s="13"/>
      <c r="E650" s="13"/>
      <c r="H650" s="13"/>
      <c r="J650" s="13"/>
      <c r="K650" s="13"/>
      <c r="M650" s="13"/>
      <c r="O650" s="13"/>
      <c r="P650" s="13"/>
      <c r="R650" s="13"/>
      <c r="S650" s="13"/>
      <c r="U650" s="13"/>
      <c r="V650" s="13"/>
      <c r="W650" s="13"/>
      <c r="X650" s="13"/>
      <c r="Y650" s="13"/>
      <c r="Z650" s="13"/>
      <c r="AA650" s="13"/>
      <c r="AB650" s="13"/>
    </row>
    <row r="651" spans="1:28" x14ac:dyDescent="0.3">
      <c r="A651" s="13"/>
      <c r="B651" s="13"/>
      <c r="E651" s="13"/>
      <c r="H651" s="13"/>
      <c r="J651" s="13"/>
      <c r="K651" s="13"/>
      <c r="M651" s="13"/>
      <c r="O651" s="13"/>
      <c r="P651" s="13"/>
      <c r="R651" s="13"/>
      <c r="S651" s="13"/>
      <c r="U651" s="13"/>
      <c r="V651" s="13"/>
      <c r="W651" s="13"/>
      <c r="X651" s="13"/>
      <c r="Y651" s="13"/>
      <c r="Z651" s="13"/>
      <c r="AA651" s="13"/>
      <c r="AB651" s="13"/>
    </row>
    <row r="652" spans="1:28" x14ac:dyDescent="0.3">
      <c r="A652" s="13"/>
      <c r="B652" s="13"/>
      <c r="E652" s="13"/>
      <c r="H652" s="13"/>
      <c r="J652" s="13"/>
      <c r="K652" s="13"/>
      <c r="M652" s="13"/>
      <c r="O652" s="13"/>
      <c r="P652" s="13"/>
      <c r="R652" s="13"/>
      <c r="S652" s="13"/>
      <c r="U652" s="13"/>
      <c r="V652" s="13"/>
      <c r="W652" s="13"/>
      <c r="X652" s="13"/>
      <c r="Y652" s="13"/>
      <c r="Z652" s="13"/>
      <c r="AA652" s="13"/>
      <c r="AB652" s="13"/>
    </row>
    <row r="653" spans="1:28" x14ac:dyDescent="0.3">
      <c r="A653" s="13"/>
      <c r="B653" s="13"/>
      <c r="E653" s="13"/>
      <c r="H653" s="13"/>
      <c r="J653" s="13"/>
      <c r="K653" s="13"/>
      <c r="M653" s="13"/>
      <c r="O653" s="13"/>
      <c r="P653" s="13"/>
      <c r="R653" s="13"/>
      <c r="S653" s="13"/>
      <c r="U653" s="13"/>
      <c r="V653" s="13"/>
      <c r="W653" s="13"/>
      <c r="X653" s="13"/>
      <c r="Y653" s="13"/>
      <c r="Z653" s="13"/>
      <c r="AA653" s="13"/>
      <c r="AB653" s="13"/>
    </row>
    <row r="654" spans="1:28" x14ac:dyDescent="0.3">
      <c r="A654" s="13"/>
      <c r="B654" s="13"/>
      <c r="E654" s="13"/>
      <c r="H654" s="13"/>
      <c r="J654" s="13"/>
      <c r="K654" s="13"/>
      <c r="M654" s="13"/>
      <c r="O654" s="13"/>
      <c r="P654" s="13"/>
      <c r="R654" s="13"/>
      <c r="S654" s="13"/>
      <c r="U654" s="13"/>
      <c r="V654" s="13"/>
      <c r="W654" s="13"/>
      <c r="X654" s="13"/>
      <c r="Y654" s="13"/>
      <c r="Z654" s="13"/>
      <c r="AA654" s="13"/>
      <c r="AB654" s="13"/>
    </row>
    <row r="655" spans="1:28" x14ac:dyDescent="0.3">
      <c r="A655" s="13"/>
      <c r="B655" s="13"/>
      <c r="E655" s="13"/>
      <c r="H655" s="13"/>
      <c r="J655" s="13"/>
      <c r="K655" s="13"/>
      <c r="M655" s="13"/>
      <c r="O655" s="13"/>
      <c r="P655" s="13"/>
      <c r="R655" s="13"/>
      <c r="S655" s="13"/>
      <c r="U655" s="13"/>
      <c r="V655" s="13"/>
      <c r="W655" s="13"/>
      <c r="X655" s="13"/>
      <c r="Y655" s="13"/>
      <c r="Z655" s="13"/>
      <c r="AA655" s="13"/>
      <c r="AB655" s="13"/>
    </row>
    <row r="656" spans="1:28" x14ac:dyDescent="0.3">
      <c r="A656" s="13"/>
      <c r="B656" s="13"/>
      <c r="E656" s="13"/>
      <c r="H656" s="13"/>
      <c r="J656" s="13"/>
      <c r="K656" s="13"/>
      <c r="M656" s="13"/>
      <c r="O656" s="13"/>
      <c r="P656" s="13"/>
      <c r="R656" s="13"/>
      <c r="S656" s="13"/>
      <c r="U656" s="13"/>
      <c r="V656" s="13"/>
      <c r="W656" s="13"/>
      <c r="X656" s="13"/>
      <c r="Y656" s="13"/>
      <c r="Z656" s="13"/>
      <c r="AA656" s="13"/>
      <c r="AB656" s="13"/>
    </row>
    <row r="657" spans="1:28" x14ac:dyDescent="0.3">
      <c r="A657" s="13"/>
      <c r="B657" s="13"/>
      <c r="E657" s="13"/>
      <c r="H657" s="13"/>
      <c r="J657" s="13"/>
      <c r="K657" s="13"/>
      <c r="M657" s="13"/>
      <c r="O657" s="13"/>
      <c r="P657" s="13"/>
      <c r="R657" s="13"/>
      <c r="S657" s="13"/>
      <c r="U657" s="13"/>
      <c r="V657" s="13"/>
      <c r="W657" s="13"/>
      <c r="X657" s="13"/>
      <c r="Y657" s="13"/>
      <c r="Z657" s="13"/>
      <c r="AA657" s="13"/>
      <c r="AB657" s="13"/>
    </row>
    <row r="658" spans="1:28" x14ac:dyDescent="0.3">
      <c r="A658" s="13"/>
      <c r="B658" s="13"/>
      <c r="E658" s="13"/>
      <c r="H658" s="13"/>
      <c r="J658" s="13"/>
      <c r="K658" s="13"/>
      <c r="M658" s="13"/>
      <c r="O658" s="13"/>
      <c r="P658" s="13"/>
      <c r="R658" s="13"/>
      <c r="S658" s="13"/>
      <c r="U658" s="13"/>
      <c r="V658" s="13"/>
      <c r="W658" s="13"/>
      <c r="X658" s="13"/>
      <c r="Y658" s="13"/>
      <c r="Z658" s="13"/>
      <c r="AA658" s="13"/>
      <c r="AB658" s="13"/>
    </row>
    <row r="659" spans="1:28" x14ac:dyDescent="0.3">
      <c r="A659" s="13"/>
      <c r="B659" s="13"/>
      <c r="E659" s="13"/>
      <c r="H659" s="13"/>
      <c r="J659" s="13"/>
      <c r="K659" s="13"/>
      <c r="M659" s="13"/>
      <c r="O659" s="13"/>
      <c r="P659" s="13"/>
      <c r="R659" s="13"/>
      <c r="S659" s="13"/>
      <c r="U659" s="13"/>
      <c r="V659" s="13"/>
      <c r="W659" s="13"/>
      <c r="X659" s="13"/>
      <c r="Y659" s="13"/>
      <c r="Z659" s="13"/>
      <c r="AA659" s="13"/>
      <c r="AB659" s="13"/>
    </row>
    <row r="660" spans="1:28" x14ac:dyDescent="0.3">
      <c r="A660" s="13"/>
      <c r="B660" s="13"/>
      <c r="E660" s="13"/>
      <c r="H660" s="13"/>
      <c r="J660" s="13"/>
      <c r="K660" s="13"/>
      <c r="M660" s="13"/>
      <c r="O660" s="13"/>
      <c r="P660" s="13"/>
      <c r="R660" s="13"/>
      <c r="S660" s="13"/>
      <c r="U660" s="13"/>
      <c r="V660" s="13"/>
      <c r="W660" s="13"/>
      <c r="X660" s="13"/>
      <c r="Y660" s="13"/>
      <c r="Z660" s="13"/>
      <c r="AA660" s="13"/>
      <c r="AB660" s="13"/>
    </row>
    <row r="661" spans="1:28" x14ac:dyDescent="0.3">
      <c r="A661" s="13"/>
      <c r="B661" s="13"/>
      <c r="E661" s="13"/>
      <c r="H661" s="13"/>
      <c r="J661" s="13"/>
      <c r="K661" s="13"/>
      <c r="M661" s="13"/>
      <c r="O661" s="13"/>
      <c r="P661" s="13"/>
      <c r="R661" s="13"/>
      <c r="S661" s="13"/>
      <c r="U661" s="13"/>
      <c r="V661" s="13"/>
      <c r="W661" s="13"/>
      <c r="X661" s="13"/>
      <c r="Y661" s="13"/>
      <c r="Z661" s="13"/>
      <c r="AA661" s="13"/>
      <c r="AB661" s="13"/>
    </row>
    <row r="662" spans="1:28" x14ac:dyDescent="0.3">
      <c r="A662" s="13"/>
      <c r="B662" s="13"/>
      <c r="E662" s="13"/>
      <c r="H662" s="13"/>
      <c r="J662" s="13"/>
      <c r="K662" s="13"/>
      <c r="M662" s="13"/>
      <c r="O662" s="13"/>
      <c r="P662" s="13"/>
      <c r="R662" s="13"/>
      <c r="S662" s="13"/>
      <c r="U662" s="13"/>
      <c r="V662" s="13"/>
      <c r="W662" s="13"/>
      <c r="X662" s="13"/>
      <c r="Y662" s="13"/>
      <c r="Z662" s="13"/>
      <c r="AA662" s="13"/>
      <c r="AB662" s="13"/>
    </row>
    <row r="663" spans="1:28" x14ac:dyDescent="0.3">
      <c r="A663" s="13"/>
      <c r="B663" s="13"/>
      <c r="E663" s="13"/>
      <c r="H663" s="13"/>
      <c r="J663" s="13"/>
      <c r="K663" s="13"/>
      <c r="M663" s="13"/>
      <c r="O663" s="13"/>
      <c r="P663" s="13"/>
      <c r="R663" s="13"/>
      <c r="S663" s="13"/>
      <c r="U663" s="13"/>
      <c r="V663" s="13"/>
      <c r="W663" s="13"/>
      <c r="X663" s="13"/>
      <c r="Y663" s="13"/>
      <c r="Z663" s="13"/>
      <c r="AA663" s="13"/>
      <c r="AB663" s="13"/>
    </row>
    <row r="664" spans="1:28" x14ac:dyDescent="0.3">
      <c r="A664" s="13"/>
      <c r="B664" s="13"/>
      <c r="E664" s="13"/>
      <c r="H664" s="13"/>
      <c r="J664" s="13"/>
      <c r="K664" s="13"/>
      <c r="M664" s="13"/>
      <c r="O664" s="13"/>
      <c r="P664" s="13"/>
      <c r="R664" s="13"/>
      <c r="S664" s="13"/>
      <c r="U664" s="13"/>
      <c r="V664" s="13"/>
      <c r="W664" s="13"/>
      <c r="X664" s="13"/>
      <c r="Y664" s="13"/>
      <c r="Z664" s="13"/>
      <c r="AA664" s="13"/>
      <c r="AB664" s="13"/>
    </row>
    <row r="665" spans="1:28" x14ac:dyDescent="0.3">
      <c r="A665" s="13"/>
      <c r="B665" s="13"/>
      <c r="E665" s="13"/>
      <c r="H665" s="13"/>
      <c r="J665" s="13"/>
      <c r="K665" s="13"/>
      <c r="M665" s="13"/>
      <c r="O665" s="13"/>
      <c r="P665" s="13"/>
      <c r="R665" s="13"/>
      <c r="S665" s="13"/>
      <c r="U665" s="13"/>
      <c r="V665" s="13"/>
      <c r="W665" s="13"/>
      <c r="X665" s="13"/>
      <c r="Y665" s="13"/>
      <c r="Z665" s="13"/>
      <c r="AA665" s="13"/>
      <c r="AB665" s="13"/>
    </row>
    <row r="666" spans="1:28" x14ac:dyDescent="0.3">
      <c r="A666" s="13"/>
      <c r="B666" s="13"/>
      <c r="E666" s="13"/>
      <c r="H666" s="13"/>
      <c r="J666" s="13"/>
      <c r="K666" s="13"/>
      <c r="M666" s="13"/>
      <c r="O666" s="13"/>
      <c r="P666" s="13"/>
      <c r="R666" s="13"/>
      <c r="S666" s="13"/>
      <c r="U666" s="13"/>
      <c r="V666" s="13"/>
      <c r="W666" s="13"/>
      <c r="X666" s="13"/>
      <c r="Y666" s="13"/>
      <c r="Z666" s="13"/>
      <c r="AA666" s="13"/>
      <c r="AB666" s="13"/>
    </row>
    <row r="667" spans="1:28" x14ac:dyDescent="0.3">
      <c r="A667" s="13"/>
      <c r="B667" s="13"/>
      <c r="E667" s="13"/>
      <c r="H667" s="13"/>
      <c r="J667" s="13"/>
      <c r="K667" s="13"/>
      <c r="M667" s="13"/>
      <c r="O667" s="13"/>
      <c r="P667" s="13"/>
      <c r="R667" s="13"/>
      <c r="S667" s="13"/>
      <c r="U667" s="13"/>
      <c r="V667" s="13"/>
      <c r="W667" s="13"/>
      <c r="X667" s="13"/>
      <c r="Y667" s="13"/>
      <c r="Z667" s="13"/>
      <c r="AA667" s="13"/>
      <c r="AB667" s="13"/>
    </row>
    <row r="668" spans="1:28" x14ac:dyDescent="0.3">
      <c r="A668" s="13"/>
      <c r="B668" s="13"/>
      <c r="E668" s="13"/>
      <c r="H668" s="13"/>
      <c r="J668" s="13"/>
      <c r="K668" s="13"/>
      <c r="M668" s="13"/>
      <c r="O668" s="13"/>
      <c r="P668" s="13"/>
      <c r="R668" s="13"/>
      <c r="S668" s="13"/>
      <c r="U668" s="13"/>
      <c r="V668" s="13"/>
      <c r="W668" s="13"/>
      <c r="X668" s="13"/>
      <c r="Y668" s="13"/>
      <c r="Z668" s="13"/>
      <c r="AA668" s="13"/>
      <c r="AB668" s="13"/>
    </row>
    <row r="669" spans="1:28" x14ac:dyDescent="0.3">
      <c r="A669" s="13"/>
      <c r="B669" s="13"/>
      <c r="E669" s="13"/>
      <c r="H669" s="13"/>
      <c r="J669" s="13"/>
      <c r="K669" s="13"/>
      <c r="M669" s="13"/>
      <c r="O669" s="13"/>
      <c r="P669" s="13"/>
      <c r="R669" s="13"/>
      <c r="S669" s="13"/>
      <c r="U669" s="13"/>
      <c r="V669" s="13"/>
      <c r="W669" s="13"/>
      <c r="X669" s="13"/>
      <c r="Y669" s="13"/>
      <c r="Z669" s="13"/>
      <c r="AA669" s="13"/>
      <c r="AB669" s="13"/>
    </row>
    <row r="670" spans="1:28" x14ac:dyDescent="0.3">
      <c r="A670" s="13"/>
      <c r="B670" s="13"/>
      <c r="E670" s="13"/>
      <c r="H670" s="13"/>
      <c r="J670" s="13"/>
      <c r="K670" s="13"/>
      <c r="M670" s="13"/>
      <c r="O670" s="13"/>
      <c r="P670" s="13"/>
      <c r="R670" s="13"/>
      <c r="S670" s="13"/>
      <c r="U670" s="13"/>
      <c r="V670" s="13"/>
      <c r="W670" s="13"/>
      <c r="X670" s="13"/>
      <c r="Y670" s="13"/>
      <c r="Z670" s="13"/>
      <c r="AA670" s="13"/>
      <c r="AB670" s="13"/>
    </row>
    <row r="671" spans="1:28" x14ac:dyDescent="0.3">
      <c r="A671" s="13"/>
      <c r="B671" s="13"/>
      <c r="E671" s="13"/>
      <c r="H671" s="13"/>
      <c r="J671" s="13"/>
      <c r="K671" s="13"/>
      <c r="M671" s="13"/>
      <c r="O671" s="13"/>
      <c r="P671" s="13"/>
      <c r="R671" s="13"/>
      <c r="S671" s="13"/>
      <c r="U671" s="13"/>
      <c r="V671" s="13"/>
      <c r="W671" s="13"/>
      <c r="X671" s="13"/>
      <c r="Y671" s="13"/>
      <c r="Z671" s="13"/>
      <c r="AA671" s="13"/>
      <c r="AB671" s="13"/>
    </row>
    <row r="672" spans="1:28" x14ac:dyDescent="0.3">
      <c r="A672" s="13"/>
      <c r="B672" s="13"/>
      <c r="E672" s="13"/>
      <c r="H672" s="13"/>
      <c r="J672" s="13"/>
      <c r="K672" s="13"/>
      <c r="M672" s="13"/>
      <c r="O672" s="13"/>
      <c r="P672" s="13"/>
      <c r="R672" s="13"/>
      <c r="S672" s="13"/>
      <c r="U672" s="13"/>
      <c r="V672" s="13"/>
      <c r="W672" s="13"/>
      <c r="X672" s="13"/>
      <c r="Y672" s="13"/>
      <c r="Z672" s="13"/>
      <c r="AA672" s="13"/>
      <c r="AB672" s="13"/>
    </row>
    <row r="673" spans="1:28" x14ac:dyDescent="0.3">
      <c r="A673" s="13"/>
      <c r="B673" s="13"/>
      <c r="E673" s="13"/>
      <c r="H673" s="13"/>
      <c r="J673" s="13"/>
      <c r="K673" s="13"/>
      <c r="M673" s="13"/>
      <c r="O673" s="13"/>
      <c r="P673" s="13"/>
      <c r="R673" s="13"/>
      <c r="S673" s="13"/>
      <c r="U673" s="13"/>
      <c r="V673" s="13"/>
      <c r="W673" s="13"/>
      <c r="X673" s="13"/>
      <c r="Y673" s="13"/>
      <c r="Z673" s="13"/>
      <c r="AA673" s="13"/>
      <c r="AB673" s="13"/>
    </row>
    <row r="674" spans="1:28" x14ac:dyDescent="0.3">
      <c r="A674" s="13"/>
      <c r="B674" s="13"/>
      <c r="E674" s="13"/>
      <c r="H674" s="13"/>
      <c r="J674" s="13"/>
      <c r="K674" s="13"/>
      <c r="M674" s="13"/>
      <c r="O674" s="13"/>
      <c r="P674" s="13"/>
      <c r="R674" s="13"/>
      <c r="S674" s="13"/>
      <c r="U674" s="13"/>
      <c r="V674" s="13"/>
      <c r="W674" s="13"/>
      <c r="X674" s="13"/>
      <c r="Y674" s="13"/>
      <c r="Z674" s="13"/>
      <c r="AA674" s="13"/>
      <c r="AB674" s="13"/>
    </row>
    <row r="675" spans="1:28" x14ac:dyDescent="0.3">
      <c r="A675" s="13"/>
      <c r="B675" s="13"/>
      <c r="E675" s="13"/>
      <c r="H675" s="13"/>
      <c r="J675" s="13"/>
      <c r="K675" s="13"/>
      <c r="M675" s="13"/>
      <c r="O675" s="13"/>
      <c r="P675" s="13"/>
      <c r="R675" s="13"/>
      <c r="S675" s="13"/>
      <c r="U675" s="13"/>
      <c r="V675" s="13"/>
      <c r="W675" s="13"/>
      <c r="X675" s="13"/>
      <c r="Y675" s="13"/>
      <c r="Z675" s="13"/>
      <c r="AA675" s="13"/>
      <c r="AB675" s="13"/>
    </row>
    <row r="676" spans="1:28" x14ac:dyDescent="0.3">
      <c r="A676" s="13"/>
      <c r="B676" s="13"/>
      <c r="E676" s="13"/>
      <c r="H676" s="13"/>
      <c r="J676" s="13"/>
      <c r="K676" s="13"/>
      <c r="M676" s="13"/>
      <c r="O676" s="13"/>
      <c r="P676" s="13"/>
      <c r="R676" s="13"/>
      <c r="S676" s="13"/>
      <c r="U676" s="13"/>
      <c r="V676" s="13"/>
      <c r="W676" s="13"/>
      <c r="X676" s="13"/>
      <c r="Y676" s="13"/>
      <c r="Z676" s="13"/>
      <c r="AA676" s="13"/>
      <c r="AB676" s="13"/>
    </row>
    <row r="677" spans="1:28" x14ac:dyDescent="0.3">
      <c r="A677" s="13"/>
      <c r="B677" s="13"/>
      <c r="E677" s="13"/>
      <c r="H677" s="13"/>
      <c r="J677" s="13"/>
      <c r="K677" s="13"/>
      <c r="M677" s="13"/>
      <c r="O677" s="13"/>
      <c r="P677" s="13"/>
      <c r="R677" s="13"/>
      <c r="S677" s="13"/>
      <c r="U677" s="13"/>
      <c r="V677" s="13"/>
      <c r="W677" s="13"/>
      <c r="X677" s="13"/>
      <c r="Y677" s="13"/>
      <c r="Z677" s="13"/>
      <c r="AA677" s="13"/>
      <c r="AB677" s="13"/>
    </row>
    <row r="678" spans="1:28" x14ac:dyDescent="0.3">
      <c r="A678" s="13"/>
      <c r="B678" s="13"/>
      <c r="E678" s="13"/>
      <c r="H678" s="13"/>
      <c r="J678" s="13"/>
      <c r="K678" s="13"/>
      <c r="M678" s="13"/>
      <c r="O678" s="13"/>
      <c r="P678" s="13"/>
      <c r="R678" s="13"/>
      <c r="S678" s="13"/>
      <c r="U678" s="13"/>
      <c r="V678" s="13"/>
      <c r="W678" s="13"/>
      <c r="X678" s="13"/>
      <c r="Y678" s="13"/>
      <c r="Z678" s="13"/>
      <c r="AA678" s="13"/>
      <c r="AB678" s="13"/>
    </row>
    <row r="679" spans="1:28" x14ac:dyDescent="0.3">
      <c r="A679" s="13"/>
      <c r="B679" s="13"/>
      <c r="E679" s="13"/>
      <c r="H679" s="13"/>
      <c r="J679" s="13"/>
      <c r="K679" s="13"/>
      <c r="M679" s="13"/>
      <c r="O679" s="13"/>
      <c r="P679" s="13"/>
      <c r="R679" s="13"/>
      <c r="S679" s="13"/>
      <c r="U679" s="13"/>
      <c r="V679" s="13"/>
      <c r="W679" s="13"/>
      <c r="X679" s="13"/>
      <c r="Y679" s="13"/>
      <c r="Z679" s="13"/>
      <c r="AA679" s="13"/>
      <c r="AB679" s="13"/>
    </row>
    <row r="680" spans="1:28" x14ac:dyDescent="0.3">
      <c r="A680" s="13"/>
      <c r="B680" s="13"/>
      <c r="E680" s="13"/>
      <c r="H680" s="13"/>
      <c r="J680" s="13"/>
      <c r="K680" s="13"/>
      <c r="M680" s="13"/>
      <c r="O680" s="13"/>
      <c r="P680" s="13"/>
      <c r="R680" s="13"/>
      <c r="S680" s="13"/>
      <c r="U680" s="13"/>
      <c r="V680" s="13"/>
      <c r="W680" s="13"/>
      <c r="X680" s="13"/>
      <c r="Y680" s="13"/>
      <c r="Z680" s="13"/>
      <c r="AA680" s="13"/>
      <c r="AB680" s="13"/>
    </row>
    <row r="681" spans="1:28" x14ac:dyDescent="0.3">
      <c r="A681" s="13"/>
      <c r="B681" s="13"/>
      <c r="E681" s="13"/>
      <c r="H681" s="13"/>
      <c r="J681" s="13"/>
      <c r="K681" s="13"/>
      <c r="M681" s="13"/>
      <c r="O681" s="13"/>
      <c r="P681" s="13"/>
      <c r="R681" s="13"/>
      <c r="S681" s="13"/>
      <c r="U681" s="13"/>
      <c r="V681" s="13"/>
      <c r="W681" s="13"/>
      <c r="X681" s="13"/>
      <c r="Y681" s="13"/>
      <c r="Z681" s="13"/>
      <c r="AA681" s="13"/>
      <c r="AB681" s="13"/>
    </row>
    <row r="682" spans="1:28" x14ac:dyDescent="0.3">
      <c r="A682" s="13"/>
      <c r="B682" s="13"/>
      <c r="E682" s="13"/>
      <c r="H682" s="13"/>
      <c r="J682" s="13"/>
      <c r="K682" s="13"/>
      <c r="M682" s="13"/>
      <c r="O682" s="13"/>
      <c r="P682" s="13"/>
      <c r="R682" s="13"/>
      <c r="S682" s="13"/>
      <c r="U682" s="13"/>
      <c r="V682" s="13"/>
      <c r="W682" s="13"/>
      <c r="X682" s="13"/>
      <c r="Y682" s="13"/>
      <c r="Z682" s="13"/>
      <c r="AA682" s="13"/>
      <c r="AB682" s="13"/>
    </row>
    <row r="683" spans="1:28" x14ac:dyDescent="0.3">
      <c r="A683" s="13"/>
      <c r="B683" s="13"/>
      <c r="E683" s="13"/>
      <c r="H683" s="13"/>
      <c r="J683" s="13"/>
      <c r="K683" s="13"/>
      <c r="M683" s="13"/>
      <c r="O683" s="13"/>
      <c r="P683" s="13"/>
      <c r="R683" s="13"/>
      <c r="S683" s="13"/>
      <c r="U683" s="13"/>
      <c r="V683" s="13"/>
      <c r="W683" s="13"/>
      <c r="X683" s="13"/>
      <c r="Y683" s="13"/>
      <c r="Z683" s="13"/>
      <c r="AA683" s="13"/>
      <c r="AB683" s="13"/>
    </row>
    <row r="684" spans="1:28" x14ac:dyDescent="0.3">
      <c r="A684" s="13"/>
      <c r="B684" s="13"/>
      <c r="E684" s="13"/>
      <c r="H684" s="13"/>
      <c r="J684" s="13"/>
      <c r="K684" s="13"/>
      <c r="M684" s="13"/>
      <c r="O684" s="13"/>
      <c r="P684" s="13"/>
      <c r="R684" s="13"/>
      <c r="S684" s="13"/>
      <c r="U684" s="13"/>
      <c r="V684" s="13"/>
      <c r="W684" s="13"/>
      <c r="X684" s="13"/>
      <c r="Y684" s="13"/>
      <c r="Z684" s="13"/>
      <c r="AA684" s="13"/>
      <c r="AB684" s="13"/>
    </row>
    <row r="685" spans="1:28" x14ac:dyDescent="0.3">
      <c r="A685" s="13"/>
      <c r="B685" s="13"/>
      <c r="E685" s="13"/>
      <c r="H685" s="13"/>
      <c r="J685" s="13"/>
      <c r="K685" s="13"/>
      <c r="M685" s="13"/>
      <c r="O685" s="13"/>
      <c r="P685" s="13"/>
      <c r="R685" s="13"/>
      <c r="S685" s="13"/>
      <c r="U685" s="13"/>
      <c r="V685" s="13"/>
      <c r="W685" s="13"/>
      <c r="X685" s="13"/>
      <c r="Y685" s="13"/>
      <c r="Z685" s="13"/>
      <c r="AA685" s="13"/>
      <c r="AB685" s="13"/>
    </row>
    <row r="686" spans="1:28" x14ac:dyDescent="0.3">
      <c r="A686" s="13"/>
      <c r="B686" s="13"/>
      <c r="E686" s="13"/>
      <c r="H686" s="13"/>
      <c r="J686" s="13"/>
      <c r="K686" s="13"/>
      <c r="M686" s="13"/>
      <c r="O686" s="13"/>
      <c r="P686" s="13"/>
      <c r="R686" s="13"/>
      <c r="S686" s="13"/>
      <c r="U686" s="13"/>
      <c r="V686" s="13"/>
      <c r="W686" s="13"/>
      <c r="X686" s="13"/>
      <c r="Y686" s="13"/>
      <c r="Z686" s="13"/>
      <c r="AA686" s="13"/>
      <c r="AB686" s="13"/>
    </row>
    <row r="687" spans="1:28" x14ac:dyDescent="0.3">
      <c r="A687" s="13"/>
      <c r="B687" s="13"/>
      <c r="E687" s="13"/>
      <c r="H687" s="13"/>
      <c r="J687" s="13"/>
      <c r="K687" s="13"/>
      <c r="M687" s="13"/>
      <c r="O687" s="13"/>
      <c r="P687" s="13"/>
      <c r="R687" s="13"/>
      <c r="S687" s="13"/>
      <c r="U687" s="13"/>
      <c r="V687" s="13"/>
      <c r="W687" s="13"/>
      <c r="X687" s="13"/>
      <c r="Y687" s="13"/>
      <c r="Z687" s="13"/>
      <c r="AA687" s="13"/>
      <c r="AB687" s="13"/>
    </row>
    <row r="688" spans="1:28" x14ac:dyDescent="0.3">
      <c r="A688" s="13"/>
      <c r="B688" s="13"/>
      <c r="E688" s="13"/>
      <c r="H688" s="13"/>
      <c r="J688" s="13"/>
      <c r="K688" s="13"/>
      <c r="M688" s="13"/>
      <c r="O688" s="13"/>
      <c r="P688" s="13"/>
      <c r="R688" s="13"/>
      <c r="S688" s="13"/>
      <c r="U688" s="13"/>
      <c r="V688" s="13"/>
      <c r="W688" s="13"/>
      <c r="X688" s="13"/>
      <c r="Y688" s="13"/>
      <c r="Z688" s="13"/>
      <c r="AA688" s="13"/>
      <c r="AB688" s="13"/>
    </row>
    <row r="689" spans="1:28" x14ac:dyDescent="0.3">
      <c r="A689" s="13"/>
      <c r="B689" s="13"/>
      <c r="E689" s="13"/>
      <c r="H689" s="13"/>
      <c r="J689" s="13"/>
      <c r="K689" s="13"/>
      <c r="M689" s="13"/>
      <c r="O689" s="13"/>
      <c r="P689" s="13"/>
      <c r="R689" s="13"/>
      <c r="S689" s="13"/>
      <c r="U689" s="13"/>
      <c r="V689" s="13"/>
      <c r="W689" s="13"/>
      <c r="X689" s="13"/>
      <c r="Y689" s="13"/>
      <c r="Z689" s="13"/>
      <c r="AA689" s="13"/>
      <c r="AB689" s="13"/>
    </row>
    <row r="690" spans="1:28" x14ac:dyDescent="0.3">
      <c r="A690" s="13"/>
      <c r="B690" s="13"/>
      <c r="E690" s="13"/>
      <c r="H690" s="13"/>
      <c r="J690" s="13"/>
      <c r="K690" s="13"/>
      <c r="M690" s="13"/>
      <c r="O690" s="13"/>
      <c r="P690" s="13"/>
      <c r="R690" s="13"/>
      <c r="S690" s="13"/>
      <c r="U690" s="13"/>
      <c r="V690" s="13"/>
      <c r="W690" s="13"/>
      <c r="X690" s="13"/>
      <c r="Y690" s="13"/>
      <c r="Z690" s="13"/>
      <c r="AA690" s="13"/>
      <c r="AB690" s="13"/>
    </row>
    <row r="691" spans="1:28" x14ac:dyDescent="0.3">
      <c r="A691" s="13"/>
      <c r="B691" s="13"/>
      <c r="E691" s="13"/>
      <c r="H691" s="13"/>
      <c r="J691" s="13"/>
      <c r="K691" s="13"/>
      <c r="M691" s="13"/>
      <c r="O691" s="13"/>
      <c r="P691" s="13"/>
      <c r="R691" s="13"/>
      <c r="S691" s="13"/>
      <c r="U691" s="13"/>
      <c r="V691" s="13"/>
      <c r="W691" s="13"/>
      <c r="X691" s="13"/>
      <c r="Y691" s="13"/>
      <c r="Z691" s="13"/>
      <c r="AA691" s="13"/>
      <c r="AB691" s="13"/>
    </row>
    <row r="692" spans="1:28" x14ac:dyDescent="0.3">
      <c r="A692" s="13"/>
      <c r="B692" s="13"/>
      <c r="E692" s="13"/>
      <c r="H692" s="13"/>
      <c r="J692" s="13"/>
      <c r="K692" s="13"/>
      <c r="M692" s="13"/>
      <c r="O692" s="13"/>
      <c r="P692" s="13"/>
      <c r="R692" s="13"/>
      <c r="S692" s="13"/>
      <c r="U692" s="13"/>
      <c r="V692" s="13"/>
      <c r="W692" s="13"/>
      <c r="X692" s="13"/>
      <c r="Y692" s="13"/>
      <c r="Z692" s="13"/>
      <c r="AA692" s="13"/>
      <c r="AB692" s="13"/>
    </row>
    <row r="693" spans="1:28" x14ac:dyDescent="0.3">
      <c r="A693" s="13"/>
      <c r="B693" s="13"/>
      <c r="E693" s="13"/>
      <c r="H693" s="13"/>
      <c r="J693" s="13"/>
      <c r="K693" s="13"/>
      <c r="M693" s="13"/>
      <c r="O693" s="13"/>
      <c r="P693" s="13"/>
      <c r="R693" s="13"/>
      <c r="S693" s="13"/>
      <c r="U693" s="13"/>
      <c r="V693" s="13"/>
      <c r="W693" s="13"/>
      <c r="X693" s="13"/>
      <c r="Y693" s="13"/>
      <c r="Z693" s="13"/>
      <c r="AA693" s="13"/>
      <c r="AB693" s="13"/>
    </row>
    <row r="694" spans="1:28" x14ac:dyDescent="0.3">
      <c r="A694" s="13"/>
      <c r="B694" s="13"/>
      <c r="E694" s="13"/>
      <c r="H694" s="13"/>
      <c r="J694" s="13"/>
      <c r="K694" s="13"/>
      <c r="M694" s="13"/>
      <c r="O694" s="13"/>
      <c r="P694" s="13"/>
      <c r="R694" s="13"/>
      <c r="S694" s="13"/>
      <c r="U694" s="13"/>
      <c r="V694" s="13"/>
      <c r="W694" s="13"/>
      <c r="X694" s="13"/>
      <c r="Y694" s="13"/>
      <c r="Z694" s="13"/>
      <c r="AA694" s="13"/>
      <c r="AB694" s="13"/>
    </row>
    <row r="695" spans="1:28" x14ac:dyDescent="0.3">
      <c r="A695" s="13"/>
      <c r="B695" s="13"/>
      <c r="E695" s="13"/>
      <c r="H695" s="13"/>
      <c r="J695" s="13"/>
      <c r="K695" s="13"/>
      <c r="M695" s="13"/>
      <c r="O695" s="13"/>
      <c r="P695" s="13"/>
      <c r="R695" s="13"/>
      <c r="S695" s="13"/>
      <c r="U695" s="13"/>
      <c r="V695" s="13"/>
      <c r="W695" s="13"/>
      <c r="X695" s="13"/>
      <c r="Y695" s="13"/>
      <c r="Z695" s="13"/>
      <c r="AA695" s="13"/>
      <c r="AB695" s="13"/>
    </row>
    <row r="696" spans="1:28" x14ac:dyDescent="0.3">
      <c r="A696" s="13"/>
      <c r="B696" s="13"/>
      <c r="E696" s="13"/>
      <c r="H696" s="13"/>
      <c r="J696" s="13"/>
      <c r="K696" s="13"/>
      <c r="M696" s="13"/>
      <c r="O696" s="13"/>
      <c r="P696" s="13"/>
      <c r="R696" s="13"/>
      <c r="S696" s="13"/>
      <c r="U696" s="13"/>
      <c r="V696" s="13"/>
      <c r="W696" s="13"/>
      <c r="X696" s="13"/>
      <c r="Y696" s="13"/>
      <c r="Z696" s="13"/>
      <c r="AA696" s="13"/>
      <c r="AB696" s="13"/>
    </row>
    <row r="697" spans="1:28" x14ac:dyDescent="0.3">
      <c r="A697" s="13"/>
      <c r="B697" s="13"/>
      <c r="E697" s="13"/>
      <c r="H697" s="13"/>
      <c r="J697" s="13"/>
      <c r="K697" s="13"/>
      <c r="M697" s="13"/>
      <c r="O697" s="13"/>
      <c r="P697" s="13"/>
      <c r="R697" s="13"/>
      <c r="S697" s="13"/>
      <c r="U697" s="13"/>
      <c r="V697" s="13"/>
      <c r="W697" s="13"/>
      <c r="X697" s="13"/>
      <c r="Y697" s="13"/>
      <c r="Z697" s="13"/>
      <c r="AA697" s="13"/>
      <c r="AB697" s="13"/>
    </row>
    <row r="698" spans="1:28" x14ac:dyDescent="0.3">
      <c r="A698" s="13"/>
      <c r="B698" s="13"/>
      <c r="E698" s="13"/>
      <c r="H698" s="13"/>
      <c r="J698" s="13"/>
      <c r="K698" s="13"/>
      <c r="M698" s="13"/>
      <c r="O698" s="13"/>
      <c r="P698" s="13"/>
      <c r="R698" s="13"/>
      <c r="S698" s="13"/>
      <c r="U698" s="13"/>
      <c r="V698" s="13"/>
      <c r="W698" s="13"/>
      <c r="X698" s="13"/>
      <c r="Y698" s="13"/>
      <c r="Z698" s="13"/>
      <c r="AA698" s="13"/>
      <c r="AB698" s="13"/>
    </row>
    <row r="699" spans="1:28" x14ac:dyDescent="0.3">
      <c r="A699" s="13"/>
      <c r="B699" s="13"/>
      <c r="E699" s="13"/>
      <c r="H699" s="13"/>
      <c r="J699" s="13"/>
      <c r="K699" s="13"/>
      <c r="M699" s="13"/>
      <c r="O699" s="13"/>
      <c r="P699" s="13"/>
      <c r="R699" s="13"/>
      <c r="S699" s="13"/>
      <c r="U699" s="13"/>
      <c r="V699" s="13"/>
      <c r="W699" s="13"/>
      <c r="X699" s="13"/>
      <c r="Y699" s="13"/>
      <c r="Z699" s="13"/>
      <c r="AA699" s="13"/>
      <c r="AB699" s="13"/>
    </row>
    <row r="700" spans="1:28" x14ac:dyDescent="0.3">
      <c r="A700" s="13"/>
      <c r="B700" s="13"/>
      <c r="E700" s="13"/>
      <c r="H700" s="13"/>
      <c r="J700" s="13"/>
      <c r="K700" s="13"/>
      <c r="M700" s="13"/>
      <c r="O700" s="13"/>
      <c r="P700" s="13"/>
      <c r="R700" s="13"/>
      <c r="S700" s="13"/>
      <c r="U700" s="13"/>
      <c r="V700" s="13"/>
      <c r="W700" s="13"/>
      <c r="X700" s="13"/>
      <c r="Y700" s="13"/>
      <c r="Z700" s="13"/>
      <c r="AA700" s="13"/>
      <c r="AB700" s="13"/>
    </row>
    <row r="701" spans="1:28" x14ac:dyDescent="0.3">
      <c r="A701" s="13"/>
      <c r="B701" s="13"/>
      <c r="E701" s="13"/>
      <c r="H701" s="13"/>
      <c r="J701" s="13"/>
      <c r="K701" s="13"/>
      <c r="M701" s="13"/>
      <c r="O701" s="13"/>
      <c r="P701" s="13"/>
      <c r="R701" s="13"/>
      <c r="S701" s="13"/>
      <c r="U701" s="13"/>
      <c r="V701" s="13"/>
      <c r="W701" s="13"/>
      <c r="X701" s="13"/>
      <c r="Y701" s="13"/>
      <c r="Z701" s="13"/>
      <c r="AA701" s="13"/>
      <c r="AB701" s="13"/>
    </row>
    <row r="702" spans="1:28" x14ac:dyDescent="0.3">
      <c r="A702" s="13"/>
      <c r="B702" s="13"/>
      <c r="E702" s="13"/>
      <c r="H702" s="13"/>
      <c r="J702" s="13"/>
      <c r="K702" s="13"/>
      <c r="M702" s="13"/>
      <c r="O702" s="13"/>
      <c r="P702" s="13"/>
      <c r="R702" s="13"/>
      <c r="S702" s="13"/>
      <c r="U702" s="13"/>
      <c r="V702" s="13"/>
      <c r="W702" s="13"/>
      <c r="X702" s="13"/>
      <c r="Y702" s="13"/>
      <c r="Z702" s="13"/>
      <c r="AA702" s="13"/>
      <c r="AB702" s="13"/>
    </row>
    <row r="703" spans="1:28" x14ac:dyDescent="0.3">
      <c r="A703" s="13"/>
      <c r="B703" s="13"/>
      <c r="E703" s="13"/>
      <c r="H703" s="13"/>
      <c r="J703" s="13"/>
      <c r="K703" s="13"/>
      <c r="M703" s="13"/>
      <c r="O703" s="13"/>
      <c r="P703" s="13"/>
      <c r="R703" s="13"/>
      <c r="S703" s="13"/>
      <c r="U703" s="13"/>
      <c r="V703" s="13"/>
      <c r="W703" s="13"/>
      <c r="X703" s="13"/>
      <c r="Y703" s="13"/>
      <c r="Z703" s="13"/>
      <c r="AA703" s="13"/>
      <c r="AB703" s="13"/>
    </row>
    <row r="704" spans="1:28" x14ac:dyDescent="0.3">
      <c r="A704" s="13"/>
      <c r="B704" s="13"/>
      <c r="E704" s="13"/>
      <c r="H704" s="13"/>
      <c r="J704" s="13"/>
      <c r="K704" s="13"/>
      <c r="M704" s="13"/>
      <c r="O704" s="13"/>
      <c r="P704" s="13"/>
      <c r="R704" s="13"/>
      <c r="S704" s="13"/>
      <c r="U704" s="13"/>
      <c r="V704" s="13"/>
      <c r="W704" s="13"/>
      <c r="X704" s="13"/>
      <c r="Y704" s="13"/>
      <c r="Z704" s="13"/>
      <c r="AA704" s="13"/>
      <c r="AB704" s="13"/>
    </row>
    <row r="705" spans="1:28" x14ac:dyDescent="0.3">
      <c r="A705" s="13"/>
      <c r="B705" s="13"/>
      <c r="E705" s="13"/>
      <c r="H705" s="13"/>
      <c r="J705" s="13"/>
      <c r="K705" s="13"/>
      <c r="M705" s="13"/>
      <c r="O705" s="13"/>
      <c r="P705" s="13"/>
      <c r="R705" s="13"/>
      <c r="S705" s="13"/>
      <c r="U705" s="13"/>
      <c r="V705" s="13"/>
      <c r="W705" s="13"/>
      <c r="X705" s="13"/>
      <c r="Y705" s="13"/>
      <c r="Z705" s="13"/>
      <c r="AA705" s="13"/>
      <c r="AB705" s="13"/>
    </row>
    <row r="706" spans="1:28" x14ac:dyDescent="0.3">
      <c r="A706" s="13"/>
      <c r="B706" s="13"/>
      <c r="E706" s="13"/>
      <c r="H706" s="13"/>
      <c r="J706" s="13"/>
      <c r="K706" s="13"/>
      <c r="M706" s="13"/>
      <c r="O706" s="13"/>
      <c r="P706" s="13"/>
      <c r="R706" s="13"/>
      <c r="S706" s="13"/>
      <c r="U706" s="13"/>
      <c r="V706" s="13"/>
      <c r="W706" s="13"/>
      <c r="X706" s="13"/>
      <c r="Y706" s="13"/>
      <c r="Z706" s="13"/>
      <c r="AA706" s="13"/>
      <c r="AB706" s="13"/>
    </row>
    <row r="707" spans="1:28" x14ac:dyDescent="0.3">
      <c r="A707" s="13"/>
      <c r="B707" s="13"/>
      <c r="E707" s="13"/>
      <c r="H707" s="13"/>
      <c r="J707" s="13"/>
      <c r="K707" s="13"/>
      <c r="M707" s="13"/>
      <c r="O707" s="13"/>
      <c r="P707" s="13"/>
      <c r="R707" s="13"/>
      <c r="S707" s="13"/>
      <c r="U707" s="13"/>
      <c r="V707" s="13"/>
      <c r="W707" s="13"/>
      <c r="X707" s="13"/>
      <c r="Y707" s="13"/>
      <c r="Z707" s="13"/>
      <c r="AA707" s="13"/>
      <c r="AB707" s="13"/>
    </row>
    <row r="708" spans="1:28" x14ac:dyDescent="0.3">
      <c r="A708" s="13"/>
      <c r="B708" s="13"/>
      <c r="E708" s="13"/>
      <c r="H708" s="13"/>
      <c r="J708" s="13"/>
      <c r="K708" s="13"/>
      <c r="M708" s="13"/>
      <c r="O708" s="13"/>
      <c r="P708" s="13"/>
      <c r="R708" s="13"/>
      <c r="S708" s="13"/>
      <c r="U708" s="13"/>
      <c r="V708" s="13"/>
      <c r="W708" s="13"/>
      <c r="X708" s="13"/>
      <c r="Y708" s="13"/>
      <c r="Z708" s="13"/>
      <c r="AA708" s="13"/>
      <c r="AB708" s="13"/>
    </row>
    <row r="709" spans="1:28" x14ac:dyDescent="0.3">
      <c r="A709" s="13"/>
      <c r="B709" s="13"/>
      <c r="E709" s="13"/>
      <c r="H709" s="13"/>
      <c r="J709" s="13"/>
      <c r="K709" s="13"/>
      <c r="M709" s="13"/>
      <c r="O709" s="13"/>
      <c r="P709" s="13"/>
      <c r="R709" s="13"/>
      <c r="S709" s="13"/>
      <c r="U709" s="13"/>
      <c r="V709" s="13"/>
      <c r="W709" s="13"/>
      <c r="X709" s="13"/>
      <c r="Y709" s="13"/>
      <c r="Z709" s="13"/>
      <c r="AA709" s="13"/>
      <c r="AB709" s="13"/>
    </row>
    <row r="710" spans="1:28" x14ac:dyDescent="0.3">
      <c r="A710" s="13"/>
      <c r="B710" s="13"/>
      <c r="E710" s="13"/>
      <c r="H710" s="13"/>
      <c r="J710" s="13"/>
      <c r="K710" s="13"/>
      <c r="M710" s="13"/>
      <c r="O710" s="13"/>
      <c r="P710" s="13"/>
      <c r="R710" s="13"/>
      <c r="S710" s="13"/>
      <c r="U710" s="13"/>
      <c r="V710" s="13"/>
      <c r="W710" s="13"/>
      <c r="X710" s="13"/>
      <c r="Y710" s="13"/>
      <c r="Z710" s="13"/>
      <c r="AA710" s="13"/>
      <c r="AB710" s="13"/>
    </row>
    <row r="711" spans="1:28" x14ac:dyDescent="0.3">
      <c r="A711" s="13"/>
      <c r="B711" s="13"/>
      <c r="E711" s="13"/>
      <c r="H711" s="13"/>
      <c r="J711" s="13"/>
      <c r="K711" s="13"/>
      <c r="M711" s="13"/>
      <c r="O711" s="13"/>
      <c r="P711" s="13"/>
      <c r="R711" s="13"/>
      <c r="S711" s="13"/>
      <c r="U711" s="13"/>
      <c r="V711" s="13"/>
      <c r="W711" s="13"/>
      <c r="X711" s="13"/>
      <c r="Y711" s="13"/>
      <c r="Z711" s="13"/>
      <c r="AA711" s="13"/>
      <c r="AB711" s="13"/>
    </row>
    <row r="712" spans="1:28" x14ac:dyDescent="0.3">
      <c r="A712" s="13"/>
      <c r="B712" s="13"/>
      <c r="E712" s="13"/>
      <c r="H712" s="13"/>
      <c r="J712" s="13"/>
      <c r="K712" s="13"/>
      <c r="M712" s="13"/>
      <c r="O712" s="13"/>
      <c r="P712" s="13"/>
      <c r="R712" s="13"/>
      <c r="S712" s="13"/>
      <c r="U712" s="13"/>
      <c r="V712" s="13"/>
      <c r="W712" s="13"/>
      <c r="X712" s="13"/>
      <c r="Y712" s="13"/>
      <c r="Z712" s="13"/>
      <c r="AA712" s="13"/>
      <c r="AB712" s="13"/>
    </row>
    <row r="713" spans="1:28" x14ac:dyDescent="0.3">
      <c r="A713" s="13"/>
      <c r="B713" s="13"/>
      <c r="E713" s="13"/>
      <c r="H713" s="13"/>
      <c r="J713" s="13"/>
      <c r="K713" s="13"/>
      <c r="M713" s="13"/>
      <c r="O713" s="13"/>
      <c r="P713" s="13"/>
      <c r="R713" s="13"/>
      <c r="S713" s="13"/>
      <c r="U713" s="13"/>
      <c r="V713" s="13"/>
      <c r="W713" s="13"/>
      <c r="X713" s="13"/>
      <c r="Y713" s="13"/>
      <c r="Z713" s="13"/>
      <c r="AA713" s="13"/>
      <c r="AB713" s="13"/>
    </row>
    <row r="714" spans="1:28" x14ac:dyDescent="0.3">
      <c r="A714" s="13"/>
      <c r="B714" s="13"/>
      <c r="E714" s="13"/>
      <c r="H714" s="13"/>
      <c r="J714" s="13"/>
      <c r="K714" s="13"/>
      <c r="M714" s="13"/>
      <c r="O714" s="13"/>
      <c r="P714" s="13"/>
      <c r="R714" s="13"/>
      <c r="S714" s="13"/>
      <c r="U714" s="13"/>
      <c r="V714" s="13"/>
      <c r="W714" s="13"/>
      <c r="X714" s="13"/>
      <c r="Y714" s="13"/>
      <c r="Z714" s="13"/>
      <c r="AA714" s="13"/>
      <c r="AB714" s="13"/>
    </row>
    <row r="715" spans="1:28" x14ac:dyDescent="0.3">
      <c r="A715" s="13"/>
      <c r="B715" s="13"/>
      <c r="E715" s="13"/>
      <c r="H715" s="13"/>
      <c r="J715" s="13"/>
      <c r="K715" s="13"/>
      <c r="M715" s="13"/>
      <c r="O715" s="13"/>
      <c r="P715" s="13"/>
      <c r="R715" s="13"/>
      <c r="S715" s="13"/>
      <c r="U715" s="13"/>
      <c r="V715" s="13"/>
      <c r="W715" s="13"/>
      <c r="X715" s="13"/>
      <c r="Y715" s="13"/>
      <c r="Z715" s="13"/>
      <c r="AA715" s="13"/>
      <c r="AB715" s="13"/>
    </row>
    <row r="716" spans="1:28" x14ac:dyDescent="0.3">
      <c r="A716" s="13"/>
      <c r="B716" s="13"/>
      <c r="E716" s="13"/>
      <c r="H716" s="13"/>
      <c r="J716" s="13"/>
      <c r="K716" s="13"/>
      <c r="M716" s="13"/>
      <c r="O716" s="13"/>
      <c r="P716" s="13"/>
      <c r="R716" s="13"/>
      <c r="S716" s="13"/>
      <c r="U716" s="13"/>
      <c r="V716" s="13"/>
      <c r="W716" s="13"/>
      <c r="X716" s="13"/>
      <c r="Y716" s="13"/>
      <c r="Z716" s="13"/>
      <c r="AA716" s="13"/>
      <c r="AB716" s="13"/>
    </row>
    <row r="717" spans="1:28" x14ac:dyDescent="0.3">
      <c r="A717" s="13"/>
      <c r="B717" s="13"/>
      <c r="E717" s="13"/>
      <c r="H717" s="13"/>
      <c r="J717" s="13"/>
      <c r="K717" s="13"/>
      <c r="M717" s="13"/>
      <c r="O717" s="13"/>
      <c r="P717" s="13"/>
      <c r="R717" s="13"/>
      <c r="S717" s="13"/>
      <c r="U717" s="13"/>
      <c r="V717" s="13"/>
      <c r="W717" s="13"/>
      <c r="X717" s="13"/>
      <c r="Y717" s="13"/>
      <c r="Z717" s="13"/>
      <c r="AA717" s="13"/>
      <c r="AB717" s="13"/>
    </row>
    <row r="718" spans="1:28" x14ac:dyDescent="0.3">
      <c r="A718" s="13"/>
      <c r="B718" s="13"/>
      <c r="E718" s="13"/>
      <c r="H718" s="13"/>
      <c r="J718" s="13"/>
      <c r="K718" s="13"/>
      <c r="M718" s="13"/>
      <c r="O718" s="13"/>
      <c r="P718" s="13"/>
      <c r="R718" s="13"/>
      <c r="S718" s="13"/>
      <c r="U718" s="13"/>
      <c r="V718" s="13"/>
      <c r="W718" s="13"/>
      <c r="X718" s="13"/>
      <c r="Y718" s="13"/>
      <c r="Z718" s="13"/>
      <c r="AA718" s="13"/>
      <c r="AB718" s="13"/>
    </row>
    <row r="719" spans="1:28" x14ac:dyDescent="0.3">
      <c r="A719" s="13"/>
      <c r="B719" s="13"/>
      <c r="E719" s="13"/>
      <c r="H719" s="13"/>
      <c r="J719" s="13"/>
      <c r="K719" s="13"/>
      <c r="M719" s="13"/>
      <c r="O719" s="13"/>
      <c r="P719" s="13"/>
      <c r="R719" s="13"/>
      <c r="S719" s="13"/>
      <c r="U719" s="13"/>
      <c r="V719" s="13"/>
      <c r="W719" s="13"/>
      <c r="X719" s="13"/>
      <c r="Y719" s="13"/>
      <c r="Z719" s="13"/>
      <c r="AA719" s="13"/>
      <c r="AB719" s="13"/>
    </row>
    <row r="720" spans="1:28" x14ac:dyDescent="0.3">
      <c r="A720" s="13"/>
      <c r="B720" s="13"/>
      <c r="E720" s="13"/>
      <c r="H720" s="13"/>
      <c r="J720" s="13"/>
      <c r="K720" s="13"/>
      <c r="M720" s="13"/>
      <c r="O720" s="13"/>
      <c r="P720" s="13"/>
      <c r="R720" s="13"/>
      <c r="S720" s="13"/>
      <c r="U720" s="13"/>
      <c r="V720" s="13"/>
      <c r="W720" s="13"/>
      <c r="X720" s="13"/>
      <c r="Y720" s="13"/>
      <c r="Z720" s="13"/>
      <c r="AA720" s="13"/>
      <c r="AB720" s="13"/>
    </row>
    <row r="721" spans="1:28" x14ac:dyDescent="0.3">
      <c r="A721" s="13"/>
      <c r="B721" s="13"/>
      <c r="E721" s="13"/>
      <c r="H721" s="13"/>
      <c r="J721" s="13"/>
      <c r="K721" s="13"/>
      <c r="M721" s="13"/>
      <c r="O721" s="13"/>
      <c r="P721" s="13"/>
      <c r="R721" s="13"/>
      <c r="S721" s="13"/>
      <c r="U721" s="13"/>
      <c r="V721" s="13"/>
      <c r="W721" s="13"/>
      <c r="X721" s="13"/>
      <c r="Y721" s="13"/>
      <c r="Z721" s="13"/>
      <c r="AA721" s="13"/>
      <c r="AB721" s="13"/>
    </row>
    <row r="722" spans="1:28" x14ac:dyDescent="0.3">
      <c r="A722" s="13"/>
      <c r="B722" s="13"/>
      <c r="E722" s="13"/>
      <c r="H722" s="13"/>
      <c r="J722" s="13"/>
      <c r="K722" s="13"/>
      <c r="M722" s="13"/>
      <c r="O722" s="13"/>
      <c r="P722" s="13"/>
      <c r="R722" s="13"/>
      <c r="S722" s="13"/>
      <c r="U722" s="13"/>
      <c r="V722" s="13"/>
      <c r="W722" s="13"/>
      <c r="X722" s="13"/>
      <c r="Y722" s="13"/>
      <c r="Z722" s="13"/>
      <c r="AA722" s="13"/>
      <c r="AB722" s="13"/>
    </row>
    <row r="723" spans="1:28" x14ac:dyDescent="0.3">
      <c r="A723" s="13"/>
      <c r="B723" s="13"/>
      <c r="E723" s="13"/>
      <c r="H723" s="13"/>
      <c r="J723" s="13"/>
      <c r="K723" s="13"/>
      <c r="M723" s="13"/>
      <c r="O723" s="13"/>
      <c r="P723" s="13"/>
      <c r="R723" s="13"/>
      <c r="S723" s="13"/>
      <c r="U723" s="13"/>
      <c r="V723" s="13"/>
      <c r="W723" s="13"/>
      <c r="X723" s="13"/>
      <c r="Y723" s="13"/>
      <c r="Z723" s="13"/>
      <c r="AA723" s="13"/>
      <c r="AB723" s="13"/>
    </row>
    <row r="724" spans="1:28" x14ac:dyDescent="0.3">
      <c r="A724" s="13"/>
      <c r="B724" s="13"/>
      <c r="E724" s="13"/>
      <c r="H724" s="13"/>
      <c r="J724" s="13"/>
      <c r="K724" s="13"/>
      <c r="M724" s="13"/>
      <c r="O724" s="13"/>
      <c r="P724" s="13"/>
      <c r="R724" s="13"/>
      <c r="S724" s="13"/>
      <c r="U724" s="13"/>
      <c r="V724" s="13"/>
      <c r="W724" s="13"/>
      <c r="X724" s="13"/>
      <c r="Y724" s="13"/>
      <c r="Z724" s="13"/>
      <c r="AA724" s="13"/>
      <c r="AB724" s="13"/>
    </row>
    <row r="725" spans="1:28" x14ac:dyDescent="0.3">
      <c r="A725" s="13"/>
      <c r="B725" s="13"/>
      <c r="E725" s="13"/>
      <c r="H725" s="13"/>
      <c r="J725" s="13"/>
      <c r="K725" s="13"/>
      <c r="M725" s="13"/>
      <c r="O725" s="13"/>
      <c r="P725" s="13"/>
      <c r="R725" s="13"/>
      <c r="S725" s="13"/>
      <c r="U725" s="13"/>
      <c r="V725" s="13"/>
      <c r="W725" s="13"/>
      <c r="X725" s="13"/>
      <c r="Y725" s="13"/>
      <c r="Z725" s="13"/>
      <c r="AA725" s="13"/>
      <c r="AB725" s="13"/>
    </row>
    <row r="726" spans="1:28" x14ac:dyDescent="0.3">
      <c r="A726" s="13"/>
      <c r="B726" s="13"/>
      <c r="E726" s="13"/>
      <c r="H726" s="13"/>
      <c r="J726" s="13"/>
      <c r="K726" s="13"/>
      <c r="M726" s="13"/>
      <c r="O726" s="13"/>
      <c r="P726" s="13"/>
      <c r="R726" s="13"/>
      <c r="S726" s="13"/>
      <c r="U726" s="13"/>
      <c r="V726" s="13"/>
      <c r="W726" s="13"/>
      <c r="X726" s="13"/>
      <c r="Y726" s="13"/>
      <c r="Z726" s="13"/>
      <c r="AA726" s="13"/>
      <c r="AB726" s="13"/>
    </row>
    <row r="727" spans="1:28" x14ac:dyDescent="0.3">
      <c r="A727" s="13"/>
      <c r="B727" s="13"/>
      <c r="E727" s="13"/>
      <c r="H727" s="13"/>
      <c r="J727" s="13"/>
      <c r="K727" s="13"/>
      <c r="M727" s="13"/>
      <c r="O727" s="13"/>
      <c r="P727" s="13"/>
      <c r="R727" s="13"/>
      <c r="S727" s="13"/>
      <c r="U727" s="13"/>
      <c r="V727" s="13"/>
      <c r="W727" s="13"/>
      <c r="X727" s="13"/>
      <c r="Y727" s="13"/>
      <c r="Z727" s="13"/>
      <c r="AA727" s="13"/>
      <c r="AB727" s="13"/>
    </row>
    <row r="728" spans="1:28" x14ac:dyDescent="0.3">
      <c r="A728" s="13"/>
      <c r="B728" s="13"/>
      <c r="E728" s="13"/>
      <c r="H728" s="13"/>
      <c r="J728" s="13"/>
      <c r="K728" s="13"/>
      <c r="M728" s="13"/>
      <c r="O728" s="13"/>
      <c r="P728" s="13"/>
      <c r="R728" s="13"/>
      <c r="S728" s="13"/>
      <c r="U728" s="13"/>
      <c r="V728" s="13"/>
      <c r="W728" s="13"/>
      <c r="X728" s="13"/>
      <c r="Y728" s="13"/>
      <c r="Z728" s="13"/>
      <c r="AA728" s="13"/>
      <c r="AB728" s="13"/>
    </row>
    <row r="729" spans="1:28" x14ac:dyDescent="0.3">
      <c r="A729" s="13"/>
      <c r="B729" s="13"/>
      <c r="E729" s="13"/>
      <c r="H729" s="13"/>
      <c r="J729" s="13"/>
      <c r="K729" s="13"/>
      <c r="M729" s="13"/>
      <c r="O729" s="13"/>
      <c r="P729" s="13"/>
      <c r="R729" s="13"/>
      <c r="S729" s="13"/>
      <c r="U729" s="13"/>
      <c r="V729" s="13"/>
      <c r="W729" s="13"/>
      <c r="X729" s="13"/>
      <c r="Y729" s="13"/>
      <c r="Z729" s="13"/>
      <c r="AA729" s="13"/>
      <c r="AB729" s="13"/>
    </row>
    <row r="730" spans="1:28" x14ac:dyDescent="0.3">
      <c r="A730" s="13"/>
      <c r="B730" s="13"/>
      <c r="E730" s="13"/>
      <c r="H730" s="13"/>
      <c r="J730" s="13"/>
      <c r="K730" s="13"/>
      <c r="M730" s="13"/>
      <c r="O730" s="13"/>
      <c r="P730" s="13"/>
      <c r="R730" s="13"/>
      <c r="S730" s="13"/>
      <c r="U730" s="13"/>
      <c r="V730" s="13"/>
      <c r="W730" s="13"/>
      <c r="X730" s="13"/>
      <c r="Y730" s="13"/>
      <c r="Z730" s="13"/>
      <c r="AA730" s="13"/>
      <c r="AB730" s="13"/>
    </row>
    <row r="731" spans="1:28" x14ac:dyDescent="0.3">
      <c r="A731" s="13"/>
      <c r="B731" s="13"/>
      <c r="E731" s="13"/>
      <c r="H731" s="13"/>
      <c r="J731" s="13"/>
      <c r="K731" s="13"/>
      <c r="M731" s="13"/>
      <c r="O731" s="13"/>
      <c r="P731" s="13"/>
      <c r="R731" s="13"/>
      <c r="S731" s="13"/>
      <c r="U731" s="13"/>
      <c r="V731" s="13"/>
      <c r="W731" s="13"/>
      <c r="X731" s="13"/>
      <c r="Y731" s="13"/>
      <c r="Z731" s="13"/>
      <c r="AA731" s="13"/>
      <c r="AB731" s="13"/>
    </row>
    <row r="732" spans="1:28" x14ac:dyDescent="0.3">
      <c r="A732" s="13"/>
      <c r="B732" s="13"/>
      <c r="E732" s="13"/>
      <c r="H732" s="13"/>
      <c r="J732" s="13"/>
      <c r="K732" s="13"/>
      <c r="M732" s="13"/>
      <c r="O732" s="13"/>
      <c r="P732" s="13"/>
      <c r="R732" s="13"/>
      <c r="S732" s="13"/>
      <c r="U732" s="13"/>
      <c r="V732" s="13"/>
      <c r="W732" s="13"/>
      <c r="X732" s="13"/>
      <c r="Y732" s="13"/>
      <c r="Z732" s="13"/>
      <c r="AA732" s="13"/>
      <c r="AB732" s="13"/>
    </row>
    <row r="733" spans="1:28" x14ac:dyDescent="0.3">
      <c r="A733" s="13"/>
      <c r="B733" s="13"/>
      <c r="E733" s="13"/>
      <c r="H733" s="13"/>
      <c r="J733" s="13"/>
      <c r="K733" s="13"/>
      <c r="M733" s="13"/>
      <c r="O733" s="13"/>
      <c r="P733" s="13"/>
      <c r="R733" s="13"/>
      <c r="S733" s="13"/>
      <c r="U733" s="13"/>
      <c r="V733" s="13"/>
      <c r="W733" s="13"/>
      <c r="X733" s="13"/>
      <c r="Y733" s="13"/>
      <c r="Z733" s="13"/>
      <c r="AA733" s="13"/>
      <c r="AB733" s="13"/>
    </row>
    <row r="734" spans="1:28" x14ac:dyDescent="0.3">
      <c r="A734" s="13"/>
      <c r="B734" s="13"/>
      <c r="E734" s="13"/>
      <c r="H734" s="13"/>
      <c r="J734" s="13"/>
      <c r="K734" s="13"/>
      <c r="M734" s="13"/>
      <c r="O734" s="13"/>
      <c r="P734" s="13"/>
      <c r="R734" s="13"/>
      <c r="S734" s="13"/>
      <c r="U734" s="13"/>
      <c r="V734" s="13"/>
      <c r="W734" s="13"/>
      <c r="X734" s="13"/>
      <c r="Y734" s="13"/>
      <c r="Z734" s="13"/>
      <c r="AA734" s="13"/>
      <c r="AB734" s="13"/>
    </row>
    <row r="735" spans="1:28" x14ac:dyDescent="0.3">
      <c r="A735" s="13"/>
      <c r="B735" s="13"/>
      <c r="E735" s="13"/>
      <c r="H735" s="13"/>
      <c r="J735" s="13"/>
      <c r="K735" s="13"/>
      <c r="M735" s="13"/>
      <c r="O735" s="13"/>
      <c r="P735" s="13"/>
      <c r="R735" s="13"/>
      <c r="S735" s="13"/>
      <c r="U735" s="13"/>
      <c r="V735" s="13"/>
      <c r="W735" s="13"/>
      <c r="X735" s="13"/>
      <c r="Y735" s="13"/>
      <c r="Z735" s="13"/>
      <c r="AA735" s="13"/>
      <c r="AB735" s="13"/>
    </row>
    <row r="736" spans="1:28" x14ac:dyDescent="0.3">
      <c r="A736" s="13"/>
      <c r="B736" s="13"/>
      <c r="E736" s="13"/>
      <c r="H736" s="13"/>
      <c r="J736" s="13"/>
      <c r="K736" s="13"/>
      <c r="M736" s="13"/>
      <c r="O736" s="13"/>
      <c r="P736" s="13"/>
      <c r="R736" s="13"/>
      <c r="S736" s="13"/>
      <c r="U736" s="13"/>
      <c r="V736" s="13"/>
      <c r="W736" s="13"/>
      <c r="X736" s="13"/>
      <c r="Y736" s="13"/>
      <c r="Z736" s="13"/>
      <c r="AA736" s="13"/>
      <c r="AB736" s="13"/>
    </row>
    <row r="737" spans="1:28" x14ac:dyDescent="0.3">
      <c r="A737" s="13"/>
      <c r="B737" s="13"/>
      <c r="E737" s="13"/>
      <c r="H737" s="13"/>
      <c r="J737" s="13"/>
      <c r="K737" s="13"/>
      <c r="M737" s="13"/>
      <c r="O737" s="13"/>
      <c r="P737" s="13"/>
      <c r="R737" s="13"/>
      <c r="S737" s="13"/>
      <c r="U737" s="13"/>
      <c r="V737" s="13"/>
      <c r="W737" s="13"/>
      <c r="X737" s="13"/>
      <c r="Y737" s="13"/>
      <c r="Z737" s="13"/>
      <c r="AA737" s="13"/>
      <c r="AB737" s="13"/>
    </row>
    <row r="738" spans="1:28" x14ac:dyDescent="0.3">
      <c r="A738" s="13"/>
      <c r="B738" s="13"/>
      <c r="E738" s="13"/>
      <c r="H738" s="13"/>
      <c r="J738" s="13"/>
      <c r="K738" s="13"/>
      <c r="M738" s="13"/>
      <c r="O738" s="13"/>
      <c r="P738" s="13"/>
      <c r="R738" s="13"/>
      <c r="S738" s="13"/>
      <c r="U738" s="13"/>
      <c r="V738" s="13"/>
      <c r="W738" s="13"/>
      <c r="X738" s="13"/>
      <c r="Y738" s="13"/>
      <c r="Z738" s="13"/>
      <c r="AA738" s="13"/>
      <c r="AB738" s="13"/>
    </row>
    <row r="739" spans="1:28" x14ac:dyDescent="0.3">
      <c r="A739" s="13"/>
      <c r="B739" s="13"/>
      <c r="E739" s="13"/>
      <c r="H739" s="13"/>
      <c r="J739" s="13"/>
      <c r="K739" s="13"/>
      <c r="M739" s="13"/>
      <c r="O739" s="13"/>
      <c r="P739" s="13"/>
      <c r="R739" s="13"/>
      <c r="S739" s="13"/>
      <c r="U739" s="13"/>
      <c r="V739" s="13"/>
      <c r="W739" s="13"/>
      <c r="X739" s="13"/>
      <c r="Y739" s="13"/>
      <c r="Z739" s="13"/>
      <c r="AA739" s="13"/>
      <c r="AB739" s="13"/>
    </row>
    <row r="740" spans="1:28" x14ac:dyDescent="0.3">
      <c r="A740" s="13"/>
      <c r="B740" s="13"/>
      <c r="E740" s="13"/>
      <c r="H740" s="13"/>
      <c r="J740" s="13"/>
      <c r="K740" s="13"/>
      <c r="M740" s="13"/>
      <c r="O740" s="13"/>
      <c r="P740" s="13"/>
      <c r="R740" s="13"/>
      <c r="S740" s="13"/>
      <c r="U740" s="13"/>
      <c r="V740" s="13"/>
      <c r="W740" s="13"/>
      <c r="X740" s="13"/>
      <c r="Y740" s="13"/>
      <c r="Z740" s="13"/>
      <c r="AA740" s="13"/>
      <c r="AB740" s="13"/>
    </row>
    <row r="741" spans="1:28" x14ac:dyDescent="0.3">
      <c r="A741" s="13"/>
      <c r="B741" s="13"/>
      <c r="E741" s="13"/>
      <c r="H741" s="13"/>
      <c r="J741" s="13"/>
      <c r="K741" s="13"/>
      <c r="M741" s="13"/>
      <c r="O741" s="13"/>
      <c r="P741" s="13"/>
      <c r="R741" s="13"/>
      <c r="S741" s="13"/>
      <c r="U741" s="13"/>
      <c r="V741" s="13"/>
      <c r="W741" s="13"/>
      <c r="X741" s="13"/>
      <c r="Y741" s="13"/>
      <c r="Z741" s="13"/>
      <c r="AA741" s="13"/>
      <c r="AB741" s="13"/>
    </row>
    <row r="742" spans="1:28" x14ac:dyDescent="0.3">
      <c r="A742" s="13"/>
      <c r="B742" s="13"/>
      <c r="E742" s="13"/>
      <c r="H742" s="13"/>
      <c r="J742" s="13"/>
      <c r="K742" s="13"/>
      <c r="M742" s="13"/>
      <c r="O742" s="13"/>
      <c r="P742" s="13"/>
      <c r="R742" s="13"/>
      <c r="S742" s="13"/>
      <c r="U742" s="13"/>
      <c r="V742" s="13"/>
      <c r="W742" s="13"/>
      <c r="X742" s="13"/>
      <c r="Y742" s="13"/>
      <c r="Z742" s="13"/>
      <c r="AA742" s="13"/>
      <c r="AB742" s="13"/>
    </row>
    <row r="743" spans="1:28" x14ac:dyDescent="0.3">
      <c r="A743" s="13"/>
      <c r="B743" s="13"/>
      <c r="E743" s="13"/>
      <c r="H743" s="13"/>
      <c r="J743" s="13"/>
      <c r="K743" s="13"/>
      <c r="M743" s="13"/>
      <c r="O743" s="13"/>
      <c r="P743" s="13"/>
      <c r="R743" s="13"/>
      <c r="S743" s="13"/>
      <c r="U743" s="13"/>
      <c r="V743" s="13"/>
      <c r="W743" s="13"/>
      <c r="X743" s="13"/>
      <c r="Y743" s="13"/>
      <c r="Z743" s="13"/>
      <c r="AA743" s="13"/>
      <c r="AB743" s="13"/>
    </row>
    <row r="744" spans="1:28" x14ac:dyDescent="0.3">
      <c r="A744" s="13"/>
      <c r="B744" s="13"/>
      <c r="E744" s="13"/>
      <c r="H744" s="13"/>
      <c r="J744" s="13"/>
      <c r="K744" s="13"/>
      <c r="M744" s="13"/>
      <c r="O744" s="13"/>
      <c r="P744" s="13"/>
      <c r="R744" s="13"/>
      <c r="S744" s="13"/>
      <c r="U744" s="13"/>
      <c r="V744" s="13"/>
      <c r="W744" s="13"/>
      <c r="X744" s="13"/>
      <c r="Y744" s="13"/>
      <c r="Z744" s="13"/>
      <c r="AA744" s="13"/>
      <c r="AB744" s="13"/>
    </row>
    <row r="745" spans="1:28" x14ac:dyDescent="0.3">
      <c r="A745" s="13"/>
      <c r="B745" s="13"/>
      <c r="E745" s="13"/>
      <c r="H745" s="13"/>
      <c r="J745" s="13"/>
      <c r="K745" s="13"/>
      <c r="M745" s="13"/>
      <c r="O745" s="13"/>
      <c r="P745" s="13"/>
      <c r="R745" s="13"/>
      <c r="S745" s="13"/>
      <c r="U745" s="13"/>
      <c r="V745" s="13"/>
      <c r="W745" s="13"/>
      <c r="X745" s="13"/>
      <c r="Y745" s="13"/>
      <c r="Z745" s="13"/>
      <c r="AA745" s="13"/>
      <c r="AB745" s="13"/>
    </row>
    <row r="746" spans="1:28" x14ac:dyDescent="0.3">
      <c r="A746" s="13"/>
      <c r="B746" s="13"/>
      <c r="E746" s="13"/>
      <c r="H746" s="13"/>
      <c r="J746" s="13"/>
      <c r="K746" s="13"/>
      <c r="M746" s="13"/>
      <c r="O746" s="13"/>
      <c r="P746" s="13"/>
      <c r="R746" s="13"/>
      <c r="S746" s="13"/>
      <c r="U746" s="13"/>
      <c r="V746" s="13"/>
      <c r="W746" s="13"/>
      <c r="X746" s="13"/>
      <c r="Y746" s="13"/>
      <c r="Z746" s="13"/>
      <c r="AA746" s="13"/>
      <c r="AB746" s="13"/>
    </row>
    <row r="747" spans="1:28" x14ac:dyDescent="0.3">
      <c r="A747" s="13"/>
      <c r="B747" s="13"/>
      <c r="E747" s="13"/>
      <c r="H747" s="13"/>
      <c r="J747" s="13"/>
      <c r="K747" s="13"/>
      <c r="M747" s="13"/>
      <c r="O747" s="13"/>
      <c r="P747" s="13"/>
      <c r="R747" s="13"/>
      <c r="S747" s="13"/>
      <c r="U747" s="13"/>
      <c r="V747" s="13"/>
      <c r="W747" s="13"/>
      <c r="X747" s="13"/>
      <c r="Y747" s="13"/>
      <c r="Z747" s="13"/>
      <c r="AA747" s="13"/>
      <c r="AB747" s="13"/>
    </row>
    <row r="748" spans="1:28" x14ac:dyDescent="0.3">
      <c r="A748" s="13"/>
      <c r="B748" s="13"/>
      <c r="E748" s="13"/>
      <c r="H748" s="13"/>
      <c r="J748" s="13"/>
      <c r="K748" s="13"/>
      <c r="M748" s="13"/>
      <c r="O748" s="13"/>
      <c r="P748" s="13"/>
      <c r="R748" s="13"/>
      <c r="S748" s="13"/>
      <c r="U748" s="13"/>
      <c r="V748" s="13"/>
      <c r="W748" s="13"/>
      <c r="X748" s="13"/>
      <c r="Y748" s="13"/>
      <c r="Z748" s="13"/>
      <c r="AA748" s="13"/>
      <c r="AB748" s="13"/>
    </row>
    <row r="749" spans="1:28" x14ac:dyDescent="0.3">
      <c r="A749" s="13"/>
      <c r="B749" s="13"/>
      <c r="E749" s="13"/>
      <c r="H749" s="13"/>
      <c r="J749" s="13"/>
      <c r="K749" s="13"/>
      <c r="M749" s="13"/>
      <c r="O749" s="13"/>
      <c r="P749" s="13"/>
      <c r="R749" s="13"/>
      <c r="S749" s="13"/>
      <c r="U749" s="13"/>
      <c r="V749" s="13"/>
      <c r="W749" s="13"/>
      <c r="X749" s="13"/>
      <c r="Y749" s="13"/>
      <c r="Z749" s="13"/>
      <c r="AA749" s="13"/>
      <c r="AB749" s="13"/>
    </row>
    <row r="750" spans="1:28" x14ac:dyDescent="0.3">
      <c r="A750" s="13"/>
      <c r="B750" s="13"/>
      <c r="E750" s="13"/>
      <c r="H750" s="13"/>
      <c r="J750" s="13"/>
      <c r="K750" s="13"/>
      <c r="M750" s="13"/>
      <c r="O750" s="13"/>
      <c r="P750" s="13"/>
      <c r="R750" s="13"/>
      <c r="S750" s="13"/>
      <c r="U750" s="13"/>
      <c r="V750" s="13"/>
      <c r="W750" s="13"/>
      <c r="X750" s="13"/>
      <c r="Y750" s="13"/>
      <c r="Z750" s="13"/>
      <c r="AA750" s="13"/>
      <c r="AB750" s="13"/>
    </row>
    <row r="751" spans="1:28" x14ac:dyDescent="0.3">
      <c r="A751" s="13"/>
      <c r="B751" s="13"/>
      <c r="E751" s="13"/>
      <c r="H751" s="13"/>
      <c r="J751" s="13"/>
      <c r="K751" s="13"/>
      <c r="M751" s="13"/>
      <c r="O751" s="13"/>
      <c r="P751" s="13"/>
      <c r="R751" s="13"/>
      <c r="S751" s="13"/>
      <c r="U751" s="13"/>
      <c r="V751" s="13"/>
      <c r="W751" s="13"/>
      <c r="X751" s="13"/>
      <c r="Y751" s="13"/>
      <c r="Z751" s="13"/>
      <c r="AA751" s="13"/>
      <c r="AB751" s="13"/>
    </row>
    <row r="752" spans="1:28" x14ac:dyDescent="0.3">
      <c r="A752" s="13"/>
      <c r="B752" s="13"/>
      <c r="E752" s="13"/>
      <c r="H752" s="13"/>
      <c r="J752" s="13"/>
      <c r="K752" s="13"/>
      <c r="M752" s="13"/>
      <c r="O752" s="13"/>
      <c r="P752" s="13"/>
      <c r="R752" s="13"/>
      <c r="S752" s="13"/>
      <c r="U752" s="13"/>
      <c r="V752" s="13"/>
      <c r="W752" s="13"/>
      <c r="X752" s="13"/>
      <c r="Y752" s="13"/>
      <c r="Z752" s="13"/>
      <c r="AA752" s="13"/>
      <c r="AB752" s="13"/>
    </row>
    <row r="753" spans="1:28" x14ac:dyDescent="0.3">
      <c r="A753" s="13"/>
      <c r="B753" s="13"/>
      <c r="E753" s="13"/>
      <c r="H753" s="13"/>
      <c r="J753" s="13"/>
      <c r="K753" s="13"/>
      <c r="M753" s="13"/>
      <c r="O753" s="13"/>
      <c r="P753" s="13"/>
      <c r="R753" s="13"/>
      <c r="S753" s="13"/>
      <c r="U753" s="13"/>
      <c r="V753" s="13"/>
      <c r="W753" s="13"/>
      <c r="X753" s="13"/>
      <c r="Y753" s="13"/>
      <c r="Z753" s="13"/>
      <c r="AA753" s="13"/>
      <c r="AB753" s="13"/>
    </row>
    <row r="754" spans="1:28" x14ac:dyDescent="0.3">
      <c r="A754" s="13"/>
      <c r="B754" s="13"/>
      <c r="E754" s="13"/>
      <c r="H754" s="13"/>
      <c r="J754" s="13"/>
      <c r="K754" s="13"/>
      <c r="M754" s="13"/>
      <c r="O754" s="13"/>
      <c r="P754" s="13"/>
      <c r="R754" s="13"/>
      <c r="S754" s="13"/>
      <c r="U754" s="13"/>
      <c r="V754" s="13"/>
      <c r="W754" s="13"/>
      <c r="X754" s="13"/>
      <c r="Y754" s="13"/>
      <c r="Z754" s="13"/>
      <c r="AA754" s="13"/>
      <c r="AB754" s="13"/>
    </row>
    <row r="755" spans="1:28" x14ac:dyDescent="0.3">
      <c r="A755" s="13"/>
      <c r="B755" s="13"/>
      <c r="E755" s="13"/>
      <c r="H755" s="13"/>
      <c r="J755" s="13"/>
      <c r="K755" s="13"/>
      <c r="M755" s="13"/>
      <c r="O755" s="13"/>
      <c r="P755" s="13"/>
      <c r="R755" s="13"/>
      <c r="S755" s="13"/>
      <c r="U755" s="13"/>
      <c r="V755" s="13"/>
      <c r="W755" s="13"/>
      <c r="X755" s="13"/>
      <c r="Y755" s="13"/>
      <c r="Z755" s="13"/>
      <c r="AA755" s="13"/>
      <c r="AB755" s="13"/>
    </row>
    <row r="756" spans="1:28" x14ac:dyDescent="0.3">
      <c r="A756" s="13"/>
      <c r="B756" s="13"/>
      <c r="E756" s="13"/>
      <c r="H756" s="13"/>
      <c r="J756" s="13"/>
      <c r="K756" s="13"/>
      <c r="M756" s="13"/>
      <c r="O756" s="13"/>
      <c r="P756" s="13"/>
      <c r="R756" s="13"/>
      <c r="S756" s="13"/>
      <c r="U756" s="13"/>
      <c r="V756" s="13"/>
      <c r="W756" s="13"/>
      <c r="X756" s="13"/>
      <c r="Y756" s="13"/>
      <c r="Z756" s="13"/>
      <c r="AA756" s="13"/>
      <c r="AB756" s="13"/>
    </row>
    <row r="757" spans="1:28" x14ac:dyDescent="0.3">
      <c r="A757" s="13"/>
      <c r="B757" s="13"/>
      <c r="E757" s="13"/>
      <c r="H757" s="13"/>
      <c r="J757" s="13"/>
      <c r="K757" s="13"/>
      <c r="M757" s="13"/>
      <c r="O757" s="13"/>
      <c r="P757" s="13"/>
      <c r="R757" s="13"/>
      <c r="S757" s="13"/>
      <c r="U757" s="13"/>
      <c r="V757" s="13"/>
      <c r="W757" s="13"/>
      <c r="X757" s="13"/>
      <c r="Y757" s="13"/>
      <c r="Z757" s="13"/>
      <c r="AA757" s="13"/>
      <c r="AB757" s="13"/>
    </row>
    <row r="758" spans="1:28" x14ac:dyDescent="0.3">
      <c r="A758" s="13"/>
      <c r="B758" s="13"/>
      <c r="E758" s="13"/>
      <c r="H758" s="13"/>
      <c r="J758" s="13"/>
      <c r="K758" s="13"/>
      <c r="M758" s="13"/>
      <c r="O758" s="13"/>
      <c r="P758" s="13"/>
      <c r="R758" s="13"/>
      <c r="S758" s="13"/>
      <c r="U758" s="13"/>
      <c r="V758" s="13"/>
      <c r="W758" s="13"/>
      <c r="X758" s="13"/>
      <c r="Y758" s="13"/>
      <c r="Z758" s="13"/>
      <c r="AA758" s="13"/>
      <c r="AB758" s="13"/>
    </row>
    <row r="759" spans="1:28" x14ac:dyDescent="0.3">
      <c r="A759" s="13"/>
      <c r="B759" s="13"/>
      <c r="E759" s="13"/>
      <c r="H759" s="13"/>
      <c r="J759" s="13"/>
      <c r="K759" s="13"/>
      <c r="M759" s="13"/>
      <c r="O759" s="13"/>
      <c r="P759" s="13"/>
      <c r="R759" s="13"/>
      <c r="S759" s="13"/>
      <c r="U759" s="13"/>
      <c r="V759" s="13"/>
      <c r="W759" s="13"/>
      <c r="X759" s="13"/>
      <c r="Y759" s="13"/>
      <c r="Z759" s="13"/>
      <c r="AA759" s="13"/>
      <c r="AB759" s="13"/>
    </row>
    <row r="760" spans="1:28" x14ac:dyDescent="0.3">
      <c r="A760" s="13"/>
      <c r="B760" s="13"/>
      <c r="E760" s="13"/>
      <c r="H760" s="13"/>
      <c r="J760" s="13"/>
      <c r="K760" s="13"/>
      <c r="M760" s="13"/>
      <c r="O760" s="13"/>
      <c r="P760" s="13"/>
      <c r="R760" s="13"/>
      <c r="S760" s="13"/>
      <c r="U760" s="13"/>
      <c r="V760" s="13"/>
      <c r="W760" s="13"/>
      <c r="X760" s="13"/>
      <c r="Y760" s="13"/>
      <c r="Z760" s="13"/>
      <c r="AA760" s="13"/>
      <c r="AB760" s="13"/>
    </row>
    <row r="761" spans="1:28" x14ac:dyDescent="0.3">
      <c r="A761" s="13"/>
      <c r="B761" s="13"/>
      <c r="E761" s="13"/>
      <c r="H761" s="13"/>
      <c r="J761" s="13"/>
      <c r="K761" s="13"/>
      <c r="M761" s="13"/>
      <c r="O761" s="13"/>
      <c r="P761" s="13"/>
      <c r="R761" s="13"/>
      <c r="S761" s="13"/>
      <c r="U761" s="13"/>
      <c r="V761" s="13"/>
      <c r="W761" s="13"/>
      <c r="X761" s="13"/>
      <c r="Y761" s="13"/>
      <c r="Z761" s="13"/>
      <c r="AA761" s="13"/>
      <c r="AB761" s="13"/>
    </row>
    <row r="762" spans="1:28" x14ac:dyDescent="0.3">
      <c r="A762" s="13"/>
      <c r="B762" s="13"/>
      <c r="E762" s="13"/>
      <c r="H762" s="13"/>
      <c r="J762" s="13"/>
      <c r="K762" s="13"/>
      <c r="M762" s="13"/>
      <c r="O762" s="13"/>
      <c r="P762" s="13"/>
      <c r="R762" s="13"/>
      <c r="S762" s="13"/>
      <c r="U762" s="13"/>
      <c r="V762" s="13"/>
      <c r="W762" s="13"/>
      <c r="X762" s="13"/>
      <c r="Y762" s="13"/>
      <c r="Z762" s="13"/>
      <c r="AA762" s="13"/>
      <c r="AB762" s="13"/>
    </row>
    <row r="763" spans="1:28" x14ac:dyDescent="0.3">
      <c r="A763" s="13"/>
      <c r="B763" s="13"/>
      <c r="E763" s="13"/>
      <c r="H763" s="13"/>
      <c r="J763" s="13"/>
      <c r="K763" s="13"/>
      <c r="M763" s="13"/>
      <c r="O763" s="13"/>
      <c r="P763" s="13"/>
      <c r="R763" s="13"/>
      <c r="S763" s="13"/>
      <c r="U763" s="13"/>
      <c r="V763" s="13"/>
      <c r="W763" s="13"/>
      <c r="X763" s="13"/>
      <c r="Y763" s="13"/>
      <c r="Z763" s="13"/>
      <c r="AA763" s="13"/>
      <c r="AB763" s="13"/>
    </row>
    <row r="764" spans="1:28" x14ac:dyDescent="0.3">
      <c r="A764" s="13"/>
      <c r="B764" s="13"/>
      <c r="E764" s="13"/>
      <c r="H764" s="13"/>
      <c r="J764" s="13"/>
      <c r="K764" s="13"/>
      <c r="M764" s="13"/>
      <c r="O764" s="13"/>
      <c r="P764" s="13"/>
      <c r="R764" s="13"/>
      <c r="S764" s="13"/>
      <c r="U764" s="13"/>
      <c r="V764" s="13"/>
      <c r="W764" s="13"/>
      <c r="X764" s="13"/>
      <c r="Y764" s="13"/>
      <c r="Z764" s="13"/>
      <c r="AA764" s="13"/>
      <c r="AB764" s="13"/>
    </row>
    <row r="765" spans="1:28" x14ac:dyDescent="0.3">
      <c r="A765" s="13"/>
      <c r="B765" s="13"/>
      <c r="E765" s="13"/>
      <c r="H765" s="13"/>
      <c r="J765" s="13"/>
      <c r="K765" s="13"/>
      <c r="M765" s="13"/>
      <c r="O765" s="13"/>
      <c r="P765" s="13"/>
      <c r="R765" s="13"/>
      <c r="S765" s="13"/>
      <c r="U765" s="13"/>
      <c r="V765" s="13"/>
      <c r="W765" s="13"/>
      <c r="X765" s="13"/>
      <c r="Y765" s="13"/>
      <c r="Z765" s="13"/>
      <c r="AA765" s="13"/>
      <c r="AB765" s="13"/>
    </row>
    <row r="766" spans="1:28" x14ac:dyDescent="0.3">
      <c r="A766" s="13"/>
      <c r="B766" s="13"/>
      <c r="E766" s="13"/>
      <c r="H766" s="13"/>
      <c r="J766" s="13"/>
      <c r="K766" s="13"/>
      <c r="M766" s="13"/>
      <c r="O766" s="13"/>
      <c r="P766" s="13"/>
      <c r="R766" s="13"/>
      <c r="S766" s="13"/>
      <c r="U766" s="13"/>
      <c r="V766" s="13"/>
      <c r="W766" s="13"/>
      <c r="X766" s="13"/>
      <c r="Y766" s="13"/>
      <c r="Z766" s="13"/>
      <c r="AA766" s="13"/>
      <c r="AB766" s="13"/>
    </row>
    <row r="767" spans="1:28" x14ac:dyDescent="0.3">
      <c r="A767" s="13"/>
      <c r="B767" s="13"/>
      <c r="E767" s="13"/>
      <c r="H767" s="13"/>
      <c r="J767" s="13"/>
      <c r="K767" s="13"/>
      <c r="M767" s="13"/>
      <c r="O767" s="13"/>
      <c r="P767" s="13"/>
      <c r="R767" s="13"/>
      <c r="S767" s="13"/>
      <c r="U767" s="13"/>
      <c r="V767" s="13"/>
      <c r="W767" s="13"/>
      <c r="X767" s="13"/>
      <c r="Y767" s="13"/>
      <c r="Z767" s="13"/>
      <c r="AA767" s="13"/>
      <c r="AB767" s="13"/>
    </row>
    <row r="768" spans="1:28" x14ac:dyDescent="0.3">
      <c r="A768" s="13"/>
      <c r="B768" s="13"/>
      <c r="E768" s="13"/>
      <c r="H768" s="13"/>
      <c r="J768" s="13"/>
      <c r="K768" s="13"/>
      <c r="M768" s="13"/>
      <c r="O768" s="13"/>
      <c r="P768" s="13"/>
      <c r="R768" s="13"/>
      <c r="S768" s="13"/>
      <c r="U768" s="13"/>
      <c r="V768" s="13"/>
      <c r="W768" s="13"/>
      <c r="X768" s="13"/>
      <c r="Y768" s="13"/>
      <c r="Z768" s="13"/>
      <c r="AA768" s="13"/>
      <c r="AB768" s="13"/>
    </row>
    <row r="769" spans="1:28" x14ac:dyDescent="0.3">
      <c r="A769" s="13"/>
      <c r="B769" s="13"/>
      <c r="E769" s="13"/>
      <c r="H769" s="13"/>
      <c r="J769" s="13"/>
      <c r="K769" s="13"/>
      <c r="M769" s="13"/>
      <c r="O769" s="13"/>
      <c r="P769" s="13"/>
      <c r="R769" s="13"/>
      <c r="S769" s="13"/>
      <c r="U769" s="13"/>
      <c r="V769" s="13"/>
      <c r="W769" s="13"/>
      <c r="X769" s="13"/>
      <c r="Y769" s="13"/>
      <c r="Z769" s="13"/>
      <c r="AA769" s="13"/>
      <c r="AB769" s="13"/>
    </row>
    <row r="770" spans="1:28" x14ac:dyDescent="0.3">
      <c r="A770" s="13"/>
      <c r="B770" s="13"/>
      <c r="E770" s="13"/>
      <c r="H770" s="13"/>
      <c r="J770" s="13"/>
      <c r="K770" s="13"/>
      <c r="M770" s="13"/>
      <c r="O770" s="13"/>
      <c r="P770" s="13"/>
      <c r="R770" s="13"/>
      <c r="S770" s="13"/>
      <c r="U770" s="13"/>
      <c r="V770" s="13"/>
      <c r="W770" s="13"/>
      <c r="X770" s="13"/>
      <c r="Y770" s="13"/>
      <c r="Z770" s="13"/>
      <c r="AA770" s="13"/>
      <c r="AB770" s="13"/>
    </row>
    <row r="771" spans="1:28" x14ac:dyDescent="0.3">
      <c r="A771" s="13"/>
      <c r="B771" s="13"/>
      <c r="E771" s="13"/>
      <c r="H771" s="13"/>
      <c r="J771" s="13"/>
      <c r="K771" s="13"/>
      <c r="M771" s="13"/>
      <c r="O771" s="13"/>
      <c r="P771" s="13"/>
      <c r="R771" s="13"/>
      <c r="S771" s="13"/>
      <c r="U771" s="13"/>
      <c r="V771" s="13"/>
      <c r="W771" s="13"/>
      <c r="X771" s="13"/>
      <c r="Y771" s="13"/>
      <c r="Z771" s="13"/>
      <c r="AA771" s="13"/>
      <c r="AB771" s="13"/>
    </row>
    <row r="772" spans="1:28" x14ac:dyDescent="0.3">
      <c r="A772" s="13"/>
      <c r="B772" s="13"/>
      <c r="E772" s="13"/>
      <c r="H772" s="13"/>
      <c r="J772" s="13"/>
      <c r="K772" s="13"/>
      <c r="M772" s="13"/>
      <c r="O772" s="13"/>
      <c r="P772" s="13"/>
      <c r="R772" s="13"/>
      <c r="S772" s="13"/>
      <c r="U772" s="13"/>
      <c r="V772" s="13"/>
      <c r="W772" s="13"/>
      <c r="X772" s="13"/>
      <c r="Y772" s="13"/>
      <c r="Z772" s="13"/>
      <c r="AA772" s="13"/>
      <c r="AB772" s="13"/>
    </row>
    <row r="773" spans="1:28" x14ac:dyDescent="0.3">
      <c r="A773" s="13"/>
      <c r="B773" s="13"/>
      <c r="E773" s="13"/>
      <c r="H773" s="13"/>
      <c r="J773" s="13"/>
      <c r="K773" s="13"/>
      <c r="M773" s="13"/>
      <c r="O773" s="13"/>
      <c r="P773" s="13"/>
      <c r="R773" s="13"/>
      <c r="S773" s="13"/>
      <c r="U773" s="13"/>
      <c r="V773" s="13"/>
      <c r="W773" s="13"/>
      <c r="X773" s="13"/>
      <c r="Y773" s="13"/>
      <c r="Z773" s="13"/>
      <c r="AA773" s="13"/>
      <c r="AB773" s="13"/>
    </row>
    <row r="774" spans="1:28" x14ac:dyDescent="0.3">
      <c r="A774" s="13"/>
      <c r="B774" s="13"/>
      <c r="E774" s="13"/>
      <c r="H774" s="13"/>
      <c r="J774" s="13"/>
      <c r="K774" s="13"/>
      <c r="M774" s="13"/>
      <c r="O774" s="13"/>
      <c r="P774" s="13"/>
      <c r="R774" s="13"/>
      <c r="S774" s="13"/>
      <c r="U774" s="13"/>
      <c r="V774" s="13"/>
      <c r="W774" s="13"/>
      <c r="X774" s="13"/>
      <c r="Y774" s="13"/>
      <c r="Z774" s="13"/>
      <c r="AA774" s="13"/>
      <c r="AB774" s="13"/>
    </row>
    <row r="775" spans="1:28" x14ac:dyDescent="0.3">
      <c r="A775" s="13"/>
      <c r="B775" s="13"/>
      <c r="E775" s="13"/>
      <c r="H775" s="13"/>
      <c r="J775" s="13"/>
      <c r="K775" s="13"/>
      <c r="M775" s="13"/>
      <c r="O775" s="13"/>
      <c r="P775" s="13"/>
      <c r="R775" s="13"/>
      <c r="S775" s="13"/>
      <c r="U775" s="13"/>
      <c r="V775" s="13"/>
      <c r="W775" s="13"/>
      <c r="X775" s="13"/>
      <c r="Y775" s="13"/>
      <c r="Z775" s="13"/>
      <c r="AA775" s="13"/>
      <c r="AB775" s="13"/>
    </row>
    <row r="776" spans="1:28" x14ac:dyDescent="0.3">
      <c r="A776" s="13"/>
      <c r="B776" s="13"/>
      <c r="E776" s="13"/>
      <c r="H776" s="13"/>
      <c r="J776" s="13"/>
      <c r="K776" s="13"/>
      <c r="M776" s="13"/>
      <c r="O776" s="13"/>
      <c r="P776" s="13"/>
      <c r="R776" s="13"/>
      <c r="S776" s="13"/>
      <c r="U776" s="13"/>
      <c r="V776" s="13"/>
      <c r="W776" s="13"/>
      <c r="X776" s="13"/>
      <c r="Y776" s="13"/>
      <c r="Z776" s="13"/>
      <c r="AA776" s="13"/>
      <c r="AB776" s="13"/>
    </row>
    <row r="777" spans="1:28" x14ac:dyDescent="0.3">
      <c r="A777" s="13"/>
      <c r="B777" s="13"/>
      <c r="E777" s="13"/>
      <c r="H777" s="13"/>
      <c r="J777" s="13"/>
      <c r="K777" s="13"/>
      <c r="M777" s="13"/>
      <c r="O777" s="13"/>
      <c r="P777" s="13"/>
      <c r="R777" s="13"/>
      <c r="S777" s="13"/>
      <c r="U777" s="13"/>
      <c r="V777" s="13"/>
      <c r="W777" s="13"/>
      <c r="X777" s="13"/>
      <c r="Y777" s="13"/>
      <c r="Z777" s="13"/>
      <c r="AA777" s="13"/>
      <c r="AB777" s="13"/>
    </row>
    <row r="778" spans="1:28" x14ac:dyDescent="0.3">
      <c r="A778" s="13"/>
      <c r="B778" s="13"/>
      <c r="E778" s="13"/>
      <c r="H778" s="13"/>
      <c r="J778" s="13"/>
      <c r="K778" s="13"/>
      <c r="M778" s="13"/>
      <c r="O778" s="13"/>
      <c r="P778" s="13"/>
      <c r="R778" s="13"/>
      <c r="S778" s="13"/>
      <c r="U778" s="13"/>
      <c r="V778" s="13"/>
      <c r="W778" s="13"/>
      <c r="X778" s="13"/>
      <c r="Y778" s="13"/>
      <c r="Z778" s="13"/>
      <c r="AA778" s="13"/>
      <c r="AB778" s="13"/>
    </row>
    <row r="779" spans="1:28" x14ac:dyDescent="0.3">
      <c r="A779" s="13"/>
      <c r="B779" s="13"/>
      <c r="E779" s="13"/>
      <c r="H779" s="13"/>
      <c r="J779" s="13"/>
      <c r="K779" s="13"/>
      <c r="M779" s="13"/>
      <c r="O779" s="13"/>
      <c r="P779" s="13"/>
      <c r="R779" s="13"/>
      <c r="S779" s="13"/>
      <c r="U779" s="13"/>
      <c r="V779" s="13"/>
      <c r="W779" s="13"/>
      <c r="X779" s="13"/>
      <c r="Y779" s="13"/>
      <c r="Z779" s="13"/>
      <c r="AA779" s="13"/>
      <c r="AB779" s="13"/>
    </row>
    <row r="780" spans="1:28" x14ac:dyDescent="0.3">
      <c r="A780" s="13"/>
      <c r="B780" s="13"/>
      <c r="E780" s="13"/>
      <c r="H780" s="13"/>
      <c r="J780" s="13"/>
      <c r="K780" s="13"/>
      <c r="M780" s="13"/>
      <c r="O780" s="13"/>
      <c r="P780" s="13"/>
      <c r="R780" s="13"/>
      <c r="S780" s="13"/>
      <c r="U780" s="13"/>
      <c r="V780" s="13"/>
      <c r="W780" s="13"/>
      <c r="X780" s="13"/>
      <c r="Y780" s="13"/>
      <c r="Z780" s="13"/>
      <c r="AA780" s="13"/>
      <c r="AB780" s="13"/>
    </row>
    <row r="781" spans="1:28" x14ac:dyDescent="0.3">
      <c r="A781" s="13"/>
      <c r="B781" s="13"/>
      <c r="E781" s="13"/>
      <c r="H781" s="13"/>
      <c r="J781" s="13"/>
      <c r="K781" s="13"/>
      <c r="M781" s="13"/>
      <c r="O781" s="13"/>
      <c r="P781" s="13"/>
      <c r="R781" s="13"/>
      <c r="S781" s="13"/>
      <c r="U781" s="13"/>
      <c r="V781" s="13"/>
      <c r="W781" s="13"/>
      <c r="X781" s="13"/>
      <c r="Y781" s="13"/>
      <c r="Z781" s="13"/>
      <c r="AA781" s="13"/>
      <c r="AB781" s="13"/>
    </row>
    <row r="782" spans="1:28" x14ac:dyDescent="0.3">
      <c r="A782" s="13"/>
      <c r="B782" s="13"/>
      <c r="E782" s="13"/>
      <c r="H782" s="13"/>
      <c r="J782" s="13"/>
      <c r="K782" s="13"/>
      <c r="M782" s="13"/>
      <c r="O782" s="13"/>
      <c r="P782" s="13"/>
      <c r="R782" s="13"/>
      <c r="S782" s="13"/>
      <c r="U782" s="13"/>
      <c r="V782" s="13"/>
      <c r="W782" s="13"/>
      <c r="X782" s="13"/>
      <c r="Y782" s="13"/>
      <c r="Z782" s="13"/>
      <c r="AA782" s="13"/>
      <c r="AB782" s="13"/>
    </row>
    <row r="783" spans="1:28" x14ac:dyDescent="0.3">
      <c r="A783" s="13"/>
      <c r="B783" s="13"/>
      <c r="E783" s="13"/>
      <c r="H783" s="13"/>
      <c r="J783" s="13"/>
      <c r="K783" s="13"/>
      <c r="M783" s="13"/>
      <c r="O783" s="13"/>
      <c r="P783" s="13"/>
      <c r="R783" s="13"/>
      <c r="S783" s="13"/>
      <c r="U783" s="13"/>
      <c r="V783" s="13"/>
      <c r="W783" s="13"/>
      <c r="X783" s="13"/>
      <c r="Y783" s="13"/>
      <c r="Z783" s="13"/>
      <c r="AA783" s="13"/>
      <c r="AB783" s="13"/>
    </row>
    <row r="784" spans="1:28" x14ac:dyDescent="0.3">
      <c r="A784" s="13"/>
      <c r="B784" s="13"/>
      <c r="E784" s="13"/>
      <c r="H784" s="13"/>
      <c r="J784" s="13"/>
      <c r="K784" s="13"/>
      <c r="M784" s="13"/>
      <c r="O784" s="13"/>
      <c r="P784" s="13"/>
      <c r="R784" s="13"/>
      <c r="S784" s="13"/>
      <c r="U784" s="13"/>
      <c r="V784" s="13"/>
      <c r="W784" s="13"/>
      <c r="X784" s="13"/>
      <c r="Y784" s="13"/>
      <c r="Z784" s="13"/>
      <c r="AA784" s="13"/>
      <c r="AB784" s="13"/>
    </row>
    <row r="785" spans="1:28" x14ac:dyDescent="0.3">
      <c r="A785" s="13"/>
      <c r="B785" s="13"/>
      <c r="E785" s="13"/>
      <c r="H785" s="13"/>
      <c r="J785" s="13"/>
      <c r="K785" s="13"/>
      <c r="M785" s="13"/>
      <c r="O785" s="13"/>
      <c r="P785" s="13"/>
      <c r="R785" s="13"/>
      <c r="S785" s="13"/>
      <c r="U785" s="13"/>
      <c r="V785" s="13"/>
      <c r="W785" s="13"/>
      <c r="X785" s="13"/>
      <c r="Y785" s="13"/>
      <c r="Z785" s="13"/>
      <c r="AA785" s="13"/>
      <c r="AB785" s="13"/>
    </row>
    <row r="786" spans="1:28" x14ac:dyDescent="0.3">
      <c r="A786" s="13"/>
      <c r="B786" s="13"/>
      <c r="E786" s="13"/>
      <c r="H786" s="13"/>
      <c r="J786" s="13"/>
      <c r="K786" s="13"/>
      <c r="M786" s="13"/>
      <c r="O786" s="13"/>
      <c r="P786" s="13"/>
      <c r="R786" s="13"/>
      <c r="S786" s="13"/>
      <c r="U786" s="13"/>
      <c r="V786" s="13"/>
      <c r="W786" s="13"/>
      <c r="X786" s="13"/>
      <c r="Y786" s="13"/>
      <c r="Z786" s="13"/>
      <c r="AA786" s="13"/>
      <c r="AB786" s="13"/>
    </row>
    <row r="787" spans="1:28" x14ac:dyDescent="0.3">
      <c r="A787" s="13"/>
      <c r="B787" s="13"/>
      <c r="E787" s="13"/>
      <c r="H787" s="13"/>
      <c r="J787" s="13"/>
      <c r="K787" s="13"/>
      <c r="M787" s="13"/>
      <c r="O787" s="13"/>
      <c r="P787" s="13"/>
      <c r="R787" s="13"/>
      <c r="S787" s="13"/>
      <c r="U787" s="13"/>
      <c r="V787" s="13"/>
      <c r="W787" s="13"/>
      <c r="X787" s="13"/>
      <c r="Y787" s="13"/>
      <c r="Z787" s="13"/>
      <c r="AA787" s="13"/>
      <c r="AB787" s="13"/>
    </row>
    <row r="788" spans="1:28" x14ac:dyDescent="0.3">
      <c r="A788" s="13"/>
      <c r="B788" s="13"/>
      <c r="E788" s="13"/>
      <c r="H788" s="13"/>
      <c r="J788" s="13"/>
      <c r="K788" s="13"/>
      <c r="M788" s="13"/>
      <c r="O788" s="13"/>
      <c r="P788" s="13"/>
      <c r="R788" s="13"/>
      <c r="S788" s="13"/>
      <c r="U788" s="13"/>
      <c r="V788" s="13"/>
      <c r="W788" s="13"/>
      <c r="X788" s="13"/>
      <c r="Y788" s="13"/>
      <c r="Z788" s="13"/>
      <c r="AA788" s="13"/>
      <c r="AB788" s="13"/>
    </row>
    <row r="789" spans="1:28" x14ac:dyDescent="0.3">
      <c r="A789" s="13"/>
      <c r="B789" s="13"/>
      <c r="E789" s="13"/>
      <c r="H789" s="13"/>
      <c r="J789" s="13"/>
      <c r="K789" s="13"/>
      <c r="M789" s="13"/>
      <c r="O789" s="13"/>
      <c r="P789" s="13"/>
      <c r="R789" s="13"/>
      <c r="S789" s="13"/>
      <c r="U789" s="13"/>
      <c r="V789" s="13"/>
      <c r="W789" s="13"/>
      <c r="X789" s="13"/>
      <c r="Y789" s="13"/>
      <c r="Z789" s="13"/>
      <c r="AA789" s="13"/>
      <c r="AB789" s="13"/>
    </row>
    <row r="790" spans="1:28" x14ac:dyDescent="0.3">
      <c r="A790" s="13"/>
      <c r="B790" s="13"/>
      <c r="E790" s="13"/>
      <c r="H790" s="13"/>
      <c r="J790" s="13"/>
      <c r="K790" s="13"/>
      <c r="M790" s="13"/>
      <c r="O790" s="13"/>
      <c r="P790" s="13"/>
      <c r="R790" s="13"/>
      <c r="S790" s="13"/>
      <c r="U790" s="13"/>
      <c r="V790" s="13"/>
      <c r="W790" s="13"/>
      <c r="X790" s="13"/>
      <c r="Y790" s="13"/>
      <c r="Z790" s="13"/>
      <c r="AA790" s="13"/>
      <c r="AB790" s="13"/>
    </row>
    <row r="791" spans="1:28" x14ac:dyDescent="0.3">
      <c r="A791" s="13"/>
      <c r="B791" s="13"/>
      <c r="E791" s="13"/>
      <c r="H791" s="13"/>
      <c r="J791" s="13"/>
      <c r="K791" s="13"/>
      <c r="M791" s="13"/>
      <c r="O791" s="13"/>
      <c r="P791" s="13"/>
      <c r="R791" s="13"/>
      <c r="S791" s="13"/>
      <c r="U791" s="13"/>
      <c r="V791" s="13"/>
      <c r="W791" s="13"/>
      <c r="X791" s="13"/>
      <c r="Y791" s="13"/>
      <c r="Z791" s="13"/>
      <c r="AA791" s="13"/>
      <c r="AB791" s="13"/>
    </row>
    <row r="792" spans="1:28" x14ac:dyDescent="0.3">
      <c r="A792" s="13"/>
      <c r="B792" s="13"/>
      <c r="E792" s="13"/>
      <c r="H792" s="13"/>
      <c r="J792" s="13"/>
      <c r="K792" s="13"/>
      <c r="M792" s="13"/>
      <c r="O792" s="13"/>
      <c r="P792" s="13"/>
      <c r="R792" s="13"/>
      <c r="S792" s="13"/>
      <c r="U792" s="13"/>
      <c r="V792" s="13"/>
      <c r="W792" s="13"/>
      <c r="X792" s="13"/>
      <c r="Y792" s="13"/>
      <c r="Z792" s="13"/>
      <c r="AA792" s="13"/>
      <c r="AB792" s="13"/>
    </row>
    <row r="793" spans="1:28" x14ac:dyDescent="0.3">
      <c r="A793" s="13"/>
      <c r="B793" s="13"/>
      <c r="E793" s="13"/>
      <c r="H793" s="13"/>
      <c r="J793" s="13"/>
      <c r="K793" s="13"/>
      <c r="M793" s="13"/>
      <c r="O793" s="13"/>
      <c r="P793" s="13"/>
      <c r="R793" s="13"/>
      <c r="S793" s="13"/>
      <c r="U793" s="13"/>
      <c r="V793" s="13"/>
      <c r="W793" s="13"/>
      <c r="X793" s="13"/>
      <c r="Y793" s="13"/>
      <c r="Z793" s="13"/>
      <c r="AA793" s="13"/>
      <c r="AB793" s="13"/>
    </row>
    <row r="794" spans="1:28" x14ac:dyDescent="0.3">
      <c r="A794" s="13"/>
      <c r="B794" s="13"/>
      <c r="E794" s="13"/>
      <c r="H794" s="13"/>
      <c r="J794" s="13"/>
      <c r="K794" s="13"/>
      <c r="M794" s="13"/>
      <c r="O794" s="13"/>
      <c r="P794" s="13"/>
      <c r="R794" s="13"/>
      <c r="S794" s="13"/>
      <c r="U794" s="13"/>
      <c r="V794" s="13"/>
      <c r="W794" s="13"/>
      <c r="X794" s="13"/>
      <c r="Y794" s="13"/>
      <c r="Z794" s="13"/>
      <c r="AA794" s="13"/>
      <c r="AB794" s="13"/>
    </row>
    <row r="795" spans="1:28" x14ac:dyDescent="0.3">
      <c r="A795" s="13"/>
      <c r="B795" s="13"/>
      <c r="E795" s="13"/>
      <c r="H795" s="13"/>
      <c r="J795" s="13"/>
      <c r="K795" s="13"/>
      <c r="M795" s="13"/>
      <c r="O795" s="13"/>
      <c r="P795" s="13"/>
      <c r="R795" s="13"/>
      <c r="S795" s="13"/>
      <c r="U795" s="13"/>
      <c r="V795" s="13"/>
      <c r="W795" s="13"/>
      <c r="X795" s="13"/>
      <c r="Y795" s="13"/>
      <c r="Z795" s="13"/>
      <c r="AA795" s="13"/>
      <c r="AB795" s="13"/>
    </row>
    <row r="796" spans="1:28" x14ac:dyDescent="0.3">
      <c r="A796" s="13"/>
      <c r="B796" s="13"/>
      <c r="E796" s="13"/>
      <c r="H796" s="13"/>
      <c r="J796" s="13"/>
      <c r="K796" s="13"/>
      <c r="M796" s="13"/>
      <c r="O796" s="13"/>
      <c r="P796" s="13"/>
      <c r="R796" s="13"/>
      <c r="S796" s="13"/>
      <c r="U796" s="13"/>
      <c r="V796" s="13"/>
      <c r="W796" s="13"/>
      <c r="X796" s="13"/>
      <c r="Y796" s="13"/>
      <c r="Z796" s="13"/>
      <c r="AA796" s="13"/>
      <c r="AB796" s="13"/>
    </row>
    <row r="797" spans="1:28" x14ac:dyDescent="0.3">
      <c r="A797" s="13"/>
      <c r="B797" s="13"/>
      <c r="E797" s="13"/>
      <c r="H797" s="13"/>
      <c r="J797" s="13"/>
      <c r="K797" s="13"/>
      <c r="M797" s="13"/>
      <c r="O797" s="13"/>
      <c r="P797" s="13"/>
      <c r="R797" s="13"/>
      <c r="S797" s="13"/>
      <c r="U797" s="13"/>
      <c r="V797" s="13"/>
      <c r="W797" s="13"/>
      <c r="X797" s="13"/>
      <c r="Y797" s="13"/>
      <c r="Z797" s="13"/>
      <c r="AA797" s="13"/>
      <c r="AB797" s="13"/>
    </row>
    <row r="798" spans="1:28" x14ac:dyDescent="0.3">
      <c r="A798" s="13"/>
      <c r="B798" s="13"/>
      <c r="E798" s="13"/>
      <c r="H798" s="13"/>
      <c r="J798" s="13"/>
      <c r="K798" s="13"/>
      <c r="M798" s="13"/>
      <c r="O798" s="13"/>
      <c r="P798" s="13"/>
      <c r="R798" s="13"/>
      <c r="S798" s="13"/>
      <c r="U798" s="13"/>
      <c r="V798" s="13"/>
      <c r="W798" s="13"/>
      <c r="X798" s="13"/>
      <c r="Y798" s="13"/>
      <c r="Z798" s="13"/>
      <c r="AA798" s="13"/>
      <c r="AB798" s="13"/>
    </row>
    <row r="799" spans="1:28" x14ac:dyDescent="0.3">
      <c r="A799" s="13"/>
      <c r="B799" s="13"/>
      <c r="E799" s="13"/>
      <c r="H799" s="13"/>
      <c r="J799" s="13"/>
      <c r="K799" s="13"/>
      <c r="M799" s="13"/>
      <c r="O799" s="13"/>
      <c r="P799" s="13"/>
      <c r="R799" s="13"/>
      <c r="S799" s="13"/>
      <c r="U799" s="13"/>
      <c r="V799" s="13"/>
      <c r="W799" s="13"/>
      <c r="X799" s="13"/>
      <c r="Y799" s="13"/>
      <c r="Z799" s="13"/>
      <c r="AA799" s="13"/>
      <c r="AB799" s="13"/>
    </row>
    <row r="800" spans="1:28" x14ac:dyDescent="0.3">
      <c r="A800" s="13"/>
      <c r="B800" s="13"/>
      <c r="E800" s="13"/>
      <c r="H800" s="13"/>
      <c r="J800" s="13"/>
      <c r="K800" s="13"/>
      <c r="M800" s="13"/>
      <c r="O800" s="13"/>
      <c r="P800" s="13"/>
      <c r="R800" s="13"/>
      <c r="S800" s="13"/>
      <c r="U800" s="13"/>
      <c r="V800" s="13"/>
      <c r="W800" s="13"/>
      <c r="X800" s="13"/>
      <c r="Y800" s="13"/>
      <c r="Z800" s="13"/>
      <c r="AA800" s="13"/>
      <c r="AB800" s="13"/>
    </row>
    <row r="801" spans="1:28" x14ac:dyDescent="0.3">
      <c r="A801" s="13"/>
      <c r="B801" s="13"/>
      <c r="E801" s="13"/>
      <c r="H801" s="13"/>
      <c r="J801" s="13"/>
      <c r="K801" s="13"/>
      <c r="M801" s="13"/>
      <c r="O801" s="13"/>
      <c r="P801" s="13"/>
      <c r="R801" s="13"/>
      <c r="S801" s="13"/>
      <c r="U801" s="13"/>
      <c r="V801" s="13"/>
      <c r="W801" s="13"/>
      <c r="X801" s="13"/>
      <c r="Y801" s="13"/>
      <c r="Z801" s="13"/>
      <c r="AA801" s="13"/>
      <c r="AB801" s="13"/>
    </row>
    <row r="802" spans="1:28" x14ac:dyDescent="0.3">
      <c r="A802" s="13"/>
      <c r="B802" s="13"/>
      <c r="E802" s="13"/>
      <c r="H802" s="13"/>
      <c r="J802" s="13"/>
      <c r="K802" s="13"/>
      <c r="M802" s="13"/>
      <c r="O802" s="13"/>
      <c r="P802" s="13"/>
      <c r="R802" s="13"/>
      <c r="S802" s="13"/>
      <c r="U802" s="13"/>
      <c r="V802" s="13"/>
      <c r="W802" s="13"/>
      <c r="X802" s="13"/>
      <c r="Y802" s="13"/>
      <c r="Z802" s="13"/>
      <c r="AA802" s="13"/>
      <c r="AB802" s="13"/>
    </row>
    <row r="803" spans="1:28" x14ac:dyDescent="0.3">
      <c r="A803" s="13"/>
      <c r="B803" s="13"/>
      <c r="E803" s="13"/>
      <c r="H803" s="13"/>
      <c r="J803" s="13"/>
      <c r="K803" s="13"/>
      <c r="M803" s="13"/>
      <c r="O803" s="13"/>
      <c r="P803" s="13"/>
      <c r="R803" s="13"/>
      <c r="S803" s="13"/>
      <c r="U803" s="13"/>
      <c r="V803" s="13"/>
      <c r="W803" s="13"/>
      <c r="X803" s="13"/>
      <c r="Y803" s="13"/>
      <c r="Z803" s="13"/>
      <c r="AA803" s="13"/>
      <c r="AB803" s="13"/>
    </row>
    <row r="804" spans="1:28" x14ac:dyDescent="0.3">
      <c r="A804" s="13"/>
      <c r="B804" s="13"/>
      <c r="E804" s="13"/>
      <c r="H804" s="13"/>
      <c r="J804" s="13"/>
      <c r="K804" s="13"/>
      <c r="M804" s="13"/>
      <c r="O804" s="13"/>
      <c r="P804" s="13"/>
      <c r="R804" s="13"/>
      <c r="S804" s="13"/>
      <c r="U804" s="13"/>
      <c r="V804" s="13"/>
      <c r="W804" s="13"/>
      <c r="X804" s="13"/>
      <c r="Y804" s="13"/>
      <c r="Z804" s="13"/>
      <c r="AA804" s="13"/>
      <c r="AB804" s="13"/>
    </row>
    <row r="805" spans="1:28" x14ac:dyDescent="0.3">
      <c r="A805" s="13"/>
      <c r="B805" s="13"/>
      <c r="E805" s="13"/>
      <c r="H805" s="13"/>
      <c r="J805" s="13"/>
      <c r="K805" s="13"/>
      <c r="M805" s="13"/>
      <c r="O805" s="13"/>
      <c r="P805" s="13"/>
      <c r="R805" s="13"/>
      <c r="S805" s="13"/>
      <c r="U805" s="13"/>
      <c r="V805" s="13"/>
      <c r="W805" s="13"/>
      <c r="X805" s="13"/>
      <c r="Y805" s="13"/>
      <c r="Z805" s="13"/>
      <c r="AA805" s="13"/>
      <c r="AB805" s="13"/>
    </row>
    <row r="806" spans="1:28" x14ac:dyDescent="0.3">
      <c r="A806" s="13"/>
      <c r="B806" s="13"/>
      <c r="E806" s="13"/>
      <c r="H806" s="13"/>
      <c r="J806" s="13"/>
      <c r="K806" s="13"/>
      <c r="M806" s="13"/>
      <c r="O806" s="13"/>
      <c r="P806" s="13"/>
      <c r="R806" s="13"/>
      <c r="S806" s="13"/>
      <c r="U806" s="13"/>
      <c r="V806" s="13"/>
      <c r="W806" s="13"/>
      <c r="X806" s="13"/>
      <c r="Y806" s="13"/>
      <c r="Z806" s="13"/>
      <c r="AA806" s="13"/>
      <c r="AB806" s="13"/>
    </row>
    <row r="807" spans="1:28" x14ac:dyDescent="0.3">
      <c r="A807" s="13"/>
      <c r="B807" s="13"/>
      <c r="E807" s="13"/>
      <c r="H807" s="13"/>
      <c r="J807" s="13"/>
      <c r="K807" s="13"/>
      <c r="M807" s="13"/>
      <c r="O807" s="13"/>
      <c r="P807" s="13"/>
      <c r="R807" s="13"/>
      <c r="S807" s="13"/>
      <c r="U807" s="13"/>
      <c r="V807" s="13"/>
      <c r="W807" s="13"/>
      <c r="X807" s="13"/>
      <c r="Y807" s="13"/>
      <c r="Z807" s="13"/>
      <c r="AA807" s="13"/>
      <c r="AB807" s="13"/>
    </row>
    <row r="808" spans="1:28" x14ac:dyDescent="0.3">
      <c r="A808" s="13"/>
      <c r="B808" s="13"/>
      <c r="E808" s="13"/>
      <c r="H808" s="13"/>
      <c r="J808" s="13"/>
      <c r="K808" s="13"/>
      <c r="M808" s="13"/>
      <c r="O808" s="13"/>
      <c r="P808" s="13"/>
      <c r="R808" s="13"/>
      <c r="S808" s="13"/>
      <c r="U808" s="13"/>
      <c r="V808" s="13"/>
      <c r="W808" s="13"/>
      <c r="X808" s="13"/>
      <c r="Y808" s="13"/>
      <c r="Z808" s="13"/>
      <c r="AA808" s="13"/>
      <c r="AB808" s="13"/>
    </row>
    <row r="809" spans="1:28" x14ac:dyDescent="0.3">
      <c r="A809" s="13"/>
      <c r="B809" s="13"/>
      <c r="E809" s="13"/>
      <c r="H809" s="13"/>
      <c r="J809" s="13"/>
      <c r="K809" s="13"/>
      <c r="M809" s="13"/>
      <c r="O809" s="13"/>
      <c r="P809" s="13"/>
      <c r="R809" s="13"/>
      <c r="S809" s="13"/>
      <c r="U809" s="13"/>
      <c r="V809" s="13"/>
      <c r="W809" s="13"/>
      <c r="X809" s="13"/>
      <c r="Y809" s="13"/>
      <c r="Z809" s="13"/>
      <c r="AA809" s="13"/>
      <c r="AB809" s="13"/>
    </row>
    <row r="810" spans="1:28" x14ac:dyDescent="0.3">
      <c r="A810" s="13"/>
      <c r="B810" s="13"/>
      <c r="E810" s="13"/>
      <c r="H810" s="13"/>
      <c r="J810" s="13"/>
      <c r="K810" s="13"/>
      <c r="M810" s="13"/>
      <c r="O810" s="13"/>
      <c r="P810" s="13"/>
      <c r="R810" s="13"/>
      <c r="S810" s="13"/>
      <c r="U810" s="13"/>
      <c r="V810" s="13"/>
      <c r="W810" s="13"/>
      <c r="X810" s="13"/>
      <c r="Y810" s="13"/>
      <c r="Z810" s="13"/>
      <c r="AA810" s="13"/>
      <c r="AB810" s="13"/>
    </row>
    <row r="811" spans="1:28" x14ac:dyDescent="0.3">
      <c r="A811" s="13"/>
      <c r="B811" s="13"/>
      <c r="E811" s="13"/>
      <c r="H811" s="13"/>
      <c r="J811" s="13"/>
      <c r="K811" s="13"/>
      <c r="M811" s="13"/>
      <c r="O811" s="13"/>
      <c r="P811" s="13"/>
      <c r="R811" s="13"/>
      <c r="S811" s="13"/>
      <c r="U811" s="13"/>
      <c r="V811" s="13"/>
      <c r="W811" s="13"/>
      <c r="X811" s="13"/>
      <c r="Y811" s="13"/>
      <c r="Z811" s="13"/>
      <c r="AA811" s="13"/>
      <c r="AB811" s="13"/>
    </row>
    <row r="812" spans="1:28" x14ac:dyDescent="0.3">
      <c r="A812" s="13"/>
      <c r="B812" s="13"/>
      <c r="E812" s="13"/>
      <c r="H812" s="13"/>
      <c r="J812" s="13"/>
      <c r="K812" s="13"/>
      <c r="M812" s="13"/>
      <c r="O812" s="13"/>
      <c r="P812" s="13"/>
      <c r="R812" s="13"/>
      <c r="S812" s="13"/>
      <c r="U812" s="13"/>
      <c r="V812" s="13"/>
      <c r="W812" s="13"/>
      <c r="X812" s="13"/>
      <c r="Y812" s="13"/>
      <c r="Z812" s="13"/>
      <c r="AA812" s="13"/>
      <c r="AB812" s="13"/>
    </row>
    <row r="813" spans="1:28" x14ac:dyDescent="0.3">
      <c r="A813" s="13"/>
      <c r="B813" s="13"/>
      <c r="E813" s="13"/>
      <c r="H813" s="13"/>
      <c r="J813" s="13"/>
      <c r="K813" s="13"/>
      <c r="M813" s="13"/>
      <c r="O813" s="13"/>
      <c r="P813" s="13"/>
      <c r="R813" s="13"/>
      <c r="S813" s="13"/>
      <c r="U813" s="13"/>
      <c r="V813" s="13"/>
      <c r="W813" s="13"/>
      <c r="X813" s="13"/>
      <c r="Y813" s="13"/>
      <c r="Z813" s="13"/>
      <c r="AA813" s="13"/>
      <c r="AB813" s="13"/>
    </row>
    <row r="814" spans="1:28" x14ac:dyDescent="0.3">
      <c r="A814" s="13"/>
      <c r="B814" s="13"/>
      <c r="E814" s="13"/>
      <c r="H814" s="13"/>
      <c r="J814" s="13"/>
      <c r="K814" s="13"/>
      <c r="M814" s="13"/>
      <c r="O814" s="13"/>
      <c r="P814" s="13"/>
      <c r="R814" s="13"/>
      <c r="S814" s="13"/>
      <c r="U814" s="13"/>
      <c r="V814" s="13"/>
      <c r="W814" s="13"/>
      <c r="X814" s="13"/>
      <c r="Y814" s="13"/>
      <c r="Z814" s="13"/>
      <c r="AA814" s="13"/>
      <c r="AB814" s="13"/>
    </row>
    <row r="815" spans="1:28" x14ac:dyDescent="0.3">
      <c r="A815" s="13"/>
      <c r="B815" s="13"/>
      <c r="E815" s="13"/>
      <c r="H815" s="13"/>
      <c r="J815" s="13"/>
      <c r="K815" s="13"/>
      <c r="M815" s="13"/>
      <c r="O815" s="13"/>
      <c r="P815" s="13"/>
      <c r="R815" s="13"/>
      <c r="S815" s="13"/>
      <c r="U815" s="13"/>
      <c r="V815" s="13"/>
      <c r="W815" s="13"/>
      <c r="X815" s="13"/>
      <c r="Y815" s="13"/>
      <c r="Z815" s="13"/>
      <c r="AA815" s="13"/>
      <c r="AB815" s="13"/>
    </row>
    <row r="816" spans="1:28" x14ac:dyDescent="0.3">
      <c r="A816" s="13"/>
      <c r="B816" s="13"/>
      <c r="E816" s="13"/>
      <c r="H816" s="13"/>
      <c r="J816" s="13"/>
      <c r="K816" s="13"/>
      <c r="M816" s="13"/>
      <c r="O816" s="13"/>
      <c r="P816" s="13"/>
      <c r="R816" s="13"/>
      <c r="S816" s="13"/>
      <c r="U816" s="13"/>
      <c r="V816" s="13"/>
      <c r="W816" s="13"/>
      <c r="X816" s="13"/>
      <c r="Y816" s="13"/>
      <c r="Z816" s="13"/>
      <c r="AA816" s="13"/>
      <c r="AB816" s="13"/>
    </row>
    <row r="817" spans="1:28" x14ac:dyDescent="0.3">
      <c r="A817" s="13"/>
      <c r="B817" s="13"/>
      <c r="E817" s="13"/>
      <c r="H817" s="13"/>
      <c r="J817" s="13"/>
      <c r="K817" s="13"/>
      <c r="M817" s="13"/>
      <c r="O817" s="13"/>
      <c r="P817" s="13"/>
      <c r="R817" s="13"/>
      <c r="S817" s="13"/>
      <c r="U817" s="13"/>
      <c r="V817" s="13"/>
      <c r="W817" s="13"/>
      <c r="X817" s="13"/>
      <c r="Y817" s="13"/>
      <c r="Z817" s="13"/>
      <c r="AA817" s="13"/>
      <c r="AB817" s="13"/>
    </row>
    <row r="818" spans="1:28" x14ac:dyDescent="0.3">
      <c r="A818" s="13"/>
      <c r="B818" s="13"/>
      <c r="E818" s="13"/>
      <c r="H818" s="13"/>
      <c r="J818" s="13"/>
      <c r="K818" s="13"/>
      <c r="M818" s="13"/>
      <c r="O818" s="13"/>
      <c r="P818" s="13"/>
      <c r="R818" s="13"/>
      <c r="S818" s="13"/>
      <c r="U818" s="13"/>
      <c r="V818" s="13"/>
      <c r="W818" s="13"/>
      <c r="X818" s="13"/>
      <c r="Y818" s="13"/>
      <c r="Z818" s="13"/>
      <c r="AA818" s="13"/>
      <c r="AB818" s="13"/>
    </row>
    <row r="819" spans="1:28" x14ac:dyDescent="0.3">
      <c r="A819" s="13"/>
      <c r="B819" s="13"/>
      <c r="E819" s="13"/>
      <c r="H819" s="13"/>
      <c r="J819" s="13"/>
      <c r="K819" s="13"/>
      <c r="M819" s="13"/>
      <c r="O819" s="13"/>
      <c r="P819" s="13"/>
      <c r="R819" s="13"/>
      <c r="S819" s="13"/>
      <c r="U819" s="13"/>
      <c r="V819" s="13"/>
      <c r="W819" s="13"/>
      <c r="X819" s="13"/>
      <c r="Y819" s="13"/>
      <c r="Z819" s="13"/>
      <c r="AA819" s="13"/>
      <c r="AB819" s="13"/>
    </row>
    <row r="820" spans="1:28" x14ac:dyDescent="0.3">
      <c r="A820" s="13"/>
      <c r="B820" s="13"/>
      <c r="E820" s="13"/>
      <c r="H820" s="13"/>
      <c r="J820" s="13"/>
      <c r="K820" s="13"/>
      <c r="M820" s="13"/>
      <c r="O820" s="13"/>
      <c r="P820" s="13"/>
      <c r="R820" s="13"/>
      <c r="S820" s="13"/>
      <c r="U820" s="13"/>
      <c r="V820" s="13"/>
      <c r="W820" s="13"/>
      <c r="X820" s="13"/>
      <c r="Y820" s="13"/>
      <c r="Z820" s="13"/>
      <c r="AA820" s="13"/>
      <c r="AB820" s="13"/>
    </row>
    <row r="821" spans="1:28" x14ac:dyDescent="0.3">
      <c r="A821" s="13"/>
      <c r="B821" s="13"/>
      <c r="E821" s="13"/>
      <c r="H821" s="13"/>
      <c r="J821" s="13"/>
      <c r="K821" s="13"/>
      <c r="M821" s="13"/>
      <c r="O821" s="13"/>
      <c r="P821" s="13"/>
      <c r="R821" s="13"/>
      <c r="S821" s="13"/>
      <c r="U821" s="13"/>
      <c r="V821" s="13"/>
      <c r="W821" s="13"/>
      <c r="X821" s="13"/>
      <c r="Y821" s="13"/>
      <c r="Z821" s="13"/>
      <c r="AA821" s="13"/>
      <c r="AB821" s="13"/>
    </row>
    <row r="822" spans="1:28" x14ac:dyDescent="0.3">
      <c r="A822" s="13"/>
      <c r="B822" s="13"/>
      <c r="E822" s="13"/>
      <c r="H822" s="13"/>
      <c r="J822" s="13"/>
      <c r="K822" s="13"/>
      <c r="M822" s="13"/>
      <c r="O822" s="13"/>
      <c r="P822" s="13"/>
      <c r="R822" s="13"/>
      <c r="S822" s="13"/>
      <c r="U822" s="13"/>
      <c r="V822" s="13"/>
      <c r="W822" s="13"/>
      <c r="X822" s="13"/>
      <c r="Y822" s="13"/>
      <c r="Z822" s="13"/>
      <c r="AA822" s="13"/>
      <c r="AB822" s="13"/>
    </row>
    <row r="823" spans="1:28" x14ac:dyDescent="0.3">
      <c r="A823" s="13"/>
      <c r="B823" s="13"/>
      <c r="E823" s="13"/>
      <c r="H823" s="13"/>
      <c r="J823" s="13"/>
      <c r="K823" s="13"/>
      <c r="M823" s="13"/>
      <c r="O823" s="13"/>
      <c r="P823" s="13"/>
      <c r="R823" s="13"/>
      <c r="S823" s="13"/>
      <c r="U823" s="13"/>
      <c r="V823" s="13"/>
      <c r="W823" s="13"/>
      <c r="X823" s="13"/>
      <c r="Y823" s="13"/>
      <c r="Z823" s="13"/>
      <c r="AA823" s="13"/>
      <c r="AB823" s="13"/>
    </row>
    <row r="824" spans="1:28" x14ac:dyDescent="0.3">
      <c r="A824" s="13"/>
      <c r="B824" s="13"/>
      <c r="E824" s="13"/>
      <c r="H824" s="13"/>
      <c r="J824" s="13"/>
      <c r="K824" s="13"/>
      <c r="M824" s="13"/>
      <c r="O824" s="13"/>
      <c r="P824" s="13"/>
      <c r="R824" s="13"/>
      <c r="S824" s="13"/>
      <c r="U824" s="13"/>
      <c r="V824" s="13"/>
      <c r="W824" s="13"/>
      <c r="X824" s="13"/>
      <c r="Y824" s="13"/>
      <c r="Z824" s="13"/>
      <c r="AA824" s="13"/>
      <c r="AB824" s="13"/>
    </row>
    <row r="825" spans="1:28" x14ac:dyDescent="0.3">
      <c r="A825" s="13"/>
      <c r="B825" s="13"/>
      <c r="E825" s="13"/>
      <c r="H825" s="13"/>
      <c r="J825" s="13"/>
      <c r="K825" s="13"/>
      <c r="M825" s="13"/>
      <c r="O825" s="13"/>
      <c r="P825" s="13"/>
      <c r="R825" s="13"/>
      <c r="S825" s="13"/>
      <c r="U825" s="13"/>
      <c r="V825" s="13"/>
      <c r="W825" s="13"/>
      <c r="X825" s="13"/>
      <c r="Y825" s="13"/>
      <c r="Z825" s="13"/>
      <c r="AA825" s="13"/>
      <c r="AB825" s="13"/>
    </row>
    <row r="826" spans="1:28" x14ac:dyDescent="0.3">
      <c r="A826" s="13"/>
      <c r="B826" s="13"/>
      <c r="E826" s="13"/>
      <c r="H826" s="13"/>
      <c r="J826" s="13"/>
      <c r="K826" s="13"/>
      <c r="M826" s="13"/>
      <c r="O826" s="13"/>
      <c r="P826" s="13"/>
      <c r="R826" s="13"/>
      <c r="S826" s="13"/>
      <c r="U826" s="13"/>
      <c r="V826" s="13"/>
      <c r="W826" s="13"/>
      <c r="X826" s="13"/>
      <c r="Y826" s="13"/>
      <c r="Z826" s="13"/>
      <c r="AA826" s="13"/>
      <c r="AB826" s="13"/>
    </row>
    <row r="827" spans="1:28" x14ac:dyDescent="0.3">
      <c r="A827" s="13"/>
      <c r="B827" s="13"/>
      <c r="E827" s="13"/>
      <c r="H827" s="13"/>
      <c r="J827" s="13"/>
      <c r="K827" s="13"/>
      <c r="M827" s="13"/>
      <c r="O827" s="13"/>
      <c r="P827" s="13"/>
      <c r="R827" s="13"/>
      <c r="S827" s="13"/>
      <c r="U827" s="13"/>
      <c r="V827" s="13"/>
      <c r="W827" s="13"/>
      <c r="X827" s="13"/>
      <c r="Y827" s="13"/>
      <c r="Z827" s="13"/>
      <c r="AA827" s="13"/>
      <c r="AB827" s="13"/>
    </row>
    <row r="828" spans="1:28" x14ac:dyDescent="0.3">
      <c r="A828" s="13"/>
      <c r="B828" s="13"/>
      <c r="E828" s="13"/>
      <c r="H828" s="13"/>
      <c r="J828" s="13"/>
      <c r="K828" s="13"/>
      <c r="M828" s="13"/>
      <c r="O828" s="13"/>
      <c r="P828" s="13"/>
      <c r="R828" s="13"/>
      <c r="S828" s="13"/>
      <c r="U828" s="13"/>
      <c r="V828" s="13"/>
      <c r="W828" s="13"/>
      <c r="X828" s="13"/>
      <c r="Y828" s="13"/>
      <c r="Z828" s="13"/>
      <c r="AA828" s="13"/>
      <c r="AB828" s="13"/>
    </row>
    <row r="829" spans="1:28" x14ac:dyDescent="0.3">
      <c r="A829" s="13"/>
      <c r="B829" s="13"/>
      <c r="E829" s="13"/>
      <c r="H829" s="13"/>
      <c r="J829" s="13"/>
      <c r="K829" s="13"/>
      <c r="M829" s="13"/>
      <c r="O829" s="13"/>
      <c r="P829" s="13"/>
      <c r="R829" s="13"/>
      <c r="S829" s="13"/>
      <c r="U829" s="13"/>
      <c r="V829" s="13"/>
      <c r="W829" s="13"/>
      <c r="X829" s="13"/>
      <c r="Y829" s="13"/>
      <c r="Z829" s="13"/>
      <c r="AA829" s="13"/>
      <c r="AB829" s="13"/>
    </row>
    <row r="830" spans="1:28" x14ac:dyDescent="0.3">
      <c r="A830" s="13"/>
      <c r="B830" s="13"/>
      <c r="E830" s="13"/>
      <c r="H830" s="13"/>
      <c r="J830" s="13"/>
      <c r="K830" s="13"/>
      <c r="M830" s="13"/>
      <c r="O830" s="13"/>
      <c r="P830" s="13"/>
      <c r="R830" s="13"/>
      <c r="S830" s="13"/>
      <c r="U830" s="13"/>
      <c r="V830" s="13"/>
      <c r="W830" s="13"/>
      <c r="X830" s="13"/>
      <c r="Y830" s="13"/>
      <c r="Z830" s="13"/>
      <c r="AA830" s="13"/>
      <c r="AB830" s="13"/>
    </row>
    <row r="831" spans="1:28" x14ac:dyDescent="0.3">
      <c r="A831" s="13"/>
      <c r="B831" s="13"/>
      <c r="E831" s="13"/>
      <c r="H831" s="13"/>
      <c r="J831" s="13"/>
      <c r="K831" s="13"/>
      <c r="M831" s="13"/>
      <c r="O831" s="13"/>
      <c r="P831" s="13"/>
      <c r="R831" s="13"/>
      <c r="S831" s="13"/>
      <c r="U831" s="13"/>
      <c r="V831" s="13"/>
      <c r="W831" s="13"/>
      <c r="X831" s="13"/>
      <c r="Y831" s="13"/>
      <c r="Z831" s="13"/>
      <c r="AA831" s="13"/>
      <c r="AB831" s="13"/>
    </row>
    <row r="832" spans="1:28" x14ac:dyDescent="0.3">
      <c r="A832" s="13"/>
      <c r="B832" s="13"/>
      <c r="E832" s="13"/>
      <c r="H832" s="13"/>
      <c r="J832" s="13"/>
      <c r="K832" s="13"/>
      <c r="M832" s="13"/>
      <c r="O832" s="13"/>
      <c r="P832" s="13"/>
      <c r="R832" s="13"/>
      <c r="S832" s="13"/>
      <c r="U832" s="13"/>
      <c r="V832" s="13"/>
      <c r="W832" s="13"/>
      <c r="X832" s="13"/>
      <c r="Y832" s="13"/>
      <c r="Z832" s="13"/>
      <c r="AA832" s="13"/>
      <c r="AB832" s="13"/>
    </row>
    <row r="833" spans="1:28" x14ac:dyDescent="0.3">
      <c r="A833" s="13"/>
      <c r="B833" s="13"/>
      <c r="E833" s="13"/>
      <c r="H833" s="13"/>
      <c r="J833" s="13"/>
      <c r="K833" s="13"/>
      <c r="M833" s="13"/>
      <c r="O833" s="13"/>
      <c r="P833" s="13"/>
      <c r="R833" s="13"/>
      <c r="S833" s="13"/>
      <c r="U833" s="13"/>
      <c r="V833" s="13"/>
      <c r="W833" s="13"/>
      <c r="X833" s="13"/>
      <c r="Y833" s="13"/>
      <c r="Z833" s="13"/>
      <c r="AA833" s="13"/>
      <c r="AB833" s="13"/>
    </row>
    <row r="834" spans="1:28" x14ac:dyDescent="0.3">
      <c r="A834" s="13"/>
      <c r="B834" s="13"/>
      <c r="E834" s="13"/>
      <c r="H834" s="13"/>
      <c r="J834" s="13"/>
      <c r="K834" s="13"/>
      <c r="M834" s="13"/>
      <c r="O834" s="13"/>
      <c r="P834" s="13"/>
      <c r="R834" s="13"/>
      <c r="S834" s="13"/>
      <c r="U834" s="13"/>
      <c r="V834" s="13"/>
      <c r="W834" s="13"/>
      <c r="X834" s="13"/>
      <c r="Y834" s="13"/>
      <c r="Z834" s="13"/>
      <c r="AA834" s="13"/>
      <c r="AB834" s="13"/>
    </row>
    <row r="835" spans="1:28" x14ac:dyDescent="0.3">
      <c r="A835" s="13"/>
      <c r="B835" s="13"/>
      <c r="E835" s="13"/>
      <c r="H835" s="13"/>
      <c r="J835" s="13"/>
      <c r="K835" s="13"/>
      <c r="M835" s="13"/>
      <c r="O835" s="13"/>
      <c r="P835" s="13"/>
      <c r="R835" s="13"/>
      <c r="S835" s="13"/>
      <c r="U835" s="13"/>
      <c r="V835" s="13"/>
      <c r="W835" s="13"/>
      <c r="X835" s="13"/>
      <c r="Y835" s="13"/>
      <c r="Z835" s="13"/>
      <c r="AA835" s="13"/>
      <c r="AB835" s="13"/>
    </row>
    <row r="836" spans="1:28" x14ac:dyDescent="0.3">
      <c r="A836" s="13"/>
      <c r="B836" s="13"/>
      <c r="E836" s="13"/>
      <c r="H836" s="13"/>
      <c r="J836" s="13"/>
      <c r="K836" s="13"/>
      <c r="M836" s="13"/>
      <c r="O836" s="13"/>
      <c r="P836" s="13"/>
      <c r="R836" s="13"/>
      <c r="S836" s="13"/>
      <c r="U836" s="13"/>
      <c r="V836" s="13"/>
      <c r="W836" s="13"/>
      <c r="X836" s="13"/>
      <c r="Y836" s="13"/>
      <c r="Z836" s="13"/>
      <c r="AA836" s="13"/>
      <c r="AB836" s="13"/>
    </row>
    <row r="837" spans="1:28" x14ac:dyDescent="0.3">
      <c r="A837" s="13"/>
      <c r="B837" s="13"/>
      <c r="E837" s="13"/>
      <c r="H837" s="13"/>
      <c r="J837" s="13"/>
      <c r="K837" s="13"/>
      <c r="M837" s="13"/>
      <c r="O837" s="13"/>
      <c r="P837" s="13"/>
      <c r="R837" s="13"/>
      <c r="S837" s="13"/>
      <c r="U837" s="13"/>
      <c r="V837" s="13"/>
      <c r="W837" s="13"/>
      <c r="X837" s="13"/>
      <c r="Y837" s="13"/>
      <c r="Z837" s="13"/>
      <c r="AA837" s="13"/>
      <c r="AB837" s="13"/>
    </row>
    <row r="838" spans="1:28" x14ac:dyDescent="0.3">
      <c r="A838" s="13"/>
      <c r="B838" s="13"/>
      <c r="E838" s="13"/>
      <c r="H838" s="13"/>
      <c r="J838" s="13"/>
      <c r="K838" s="13"/>
      <c r="M838" s="13"/>
      <c r="O838" s="13"/>
      <c r="P838" s="13"/>
      <c r="R838" s="13"/>
      <c r="S838" s="13"/>
      <c r="U838" s="13"/>
      <c r="V838" s="13"/>
      <c r="W838" s="13"/>
      <c r="X838" s="13"/>
      <c r="Y838" s="13"/>
      <c r="Z838" s="13"/>
      <c r="AA838" s="13"/>
      <c r="AB838" s="13"/>
    </row>
    <row r="839" spans="1:28" x14ac:dyDescent="0.3">
      <c r="A839" s="13"/>
      <c r="B839" s="13"/>
      <c r="E839" s="13"/>
      <c r="H839" s="13"/>
      <c r="J839" s="13"/>
      <c r="K839" s="13"/>
      <c r="M839" s="13"/>
      <c r="O839" s="13"/>
      <c r="P839" s="13"/>
      <c r="R839" s="13"/>
      <c r="S839" s="13"/>
      <c r="U839" s="13"/>
      <c r="V839" s="13"/>
      <c r="W839" s="13"/>
      <c r="X839" s="13"/>
      <c r="Y839" s="13"/>
      <c r="Z839" s="13"/>
      <c r="AA839" s="13"/>
      <c r="AB839" s="13"/>
    </row>
    <row r="840" spans="1:28" x14ac:dyDescent="0.3">
      <c r="A840" s="13"/>
      <c r="B840" s="13"/>
      <c r="E840" s="13"/>
      <c r="H840" s="13"/>
      <c r="J840" s="13"/>
      <c r="K840" s="13"/>
      <c r="M840" s="13"/>
      <c r="O840" s="13"/>
      <c r="P840" s="13"/>
      <c r="R840" s="13"/>
      <c r="S840" s="13"/>
      <c r="U840" s="13"/>
      <c r="V840" s="13"/>
      <c r="W840" s="13"/>
      <c r="X840" s="13"/>
      <c r="Y840" s="13"/>
      <c r="Z840" s="13"/>
      <c r="AA840" s="13"/>
      <c r="AB840" s="13"/>
    </row>
    <row r="841" spans="1:28" x14ac:dyDescent="0.3">
      <c r="A841" s="13"/>
      <c r="B841" s="13"/>
      <c r="E841" s="13"/>
      <c r="H841" s="13"/>
      <c r="J841" s="13"/>
      <c r="K841" s="13"/>
      <c r="M841" s="13"/>
      <c r="O841" s="13"/>
      <c r="P841" s="13"/>
      <c r="R841" s="13"/>
      <c r="S841" s="13"/>
      <c r="U841" s="13"/>
      <c r="V841" s="13"/>
      <c r="W841" s="13"/>
      <c r="X841" s="13"/>
      <c r="Y841" s="13"/>
      <c r="Z841" s="13"/>
      <c r="AA841" s="13"/>
      <c r="AB841" s="13"/>
    </row>
    <row r="842" spans="1:28" x14ac:dyDescent="0.3">
      <c r="A842" s="13"/>
      <c r="B842" s="13"/>
      <c r="E842" s="13"/>
      <c r="H842" s="13"/>
      <c r="J842" s="13"/>
      <c r="K842" s="13"/>
      <c r="M842" s="13"/>
      <c r="O842" s="13"/>
      <c r="P842" s="13"/>
      <c r="R842" s="13"/>
      <c r="S842" s="13"/>
      <c r="U842" s="13"/>
      <c r="V842" s="13"/>
      <c r="W842" s="13"/>
      <c r="X842" s="13"/>
      <c r="Y842" s="13"/>
      <c r="Z842" s="13"/>
      <c r="AA842" s="13"/>
      <c r="AB842" s="13"/>
    </row>
    <row r="843" spans="1:28" x14ac:dyDescent="0.3">
      <c r="A843" s="13"/>
      <c r="B843" s="13"/>
      <c r="E843" s="13"/>
      <c r="H843" s="13"/>
      <c r="J843" s="13"/>
      <c r="K843" s="13"/>
      <c r="M843" s="13"/>
      <c r="O843" s="13"/>
      <c r="P843" s="13"/>
      <c r="R843" s="13"/>
      <c r="S843" s="13"/>
      <c r="U843" s="13"/>
      <c r="V843" s="13"/>
      <c r="W843" s="13"/>
      <c r="X843" s="13"/>
      <c r="Y843" s="13"/>
      <c r="Z843" s="13"/>
      <c r="AA843" s="13"/>
      <c r="AB843" s="13"/>
    </row>
    <row r="844" spans="1:28" x14ac:dyDescent="0.3">
      <c r="A844" s="13"/>
      <c r="B844" s="13"/>
      <c r="E844" s="13"/>
      <c r="H844" s="13"/>
      <c r="J844" s="13"/>
      <c r="K844" s="13"/>
      <c r="M844" s="13"/>
      <c r="O844" s="13"/>
      <c r="P844" s="13"/>
      <c r="R844" s="13"/>
      <c r="S844" s="13"/>
      <c r="U844" s="13"/>
      <c r="V844" s="13"/>
      <c r="W844" s="13"/>
      <c r="X844" s="13"/>
      <c r="Y844" s="13"/>
      <c r="Z844" s="13"/>
      <c r="AA844" s="13"/>
      <c r="AB844" s="13"/>
    </row>
    <row r="845" spans="1:28" x14ac:dyDescent="0.3">
      <c r="A845" s="13"/>
      <c r="B845" s="13"/>
      <c r="E845" s="13"/>
      <c r="H845" s="13"/>
      <c r="J845" s="13"/>
      <c r="K845" s="13"/>
      <c r="M845" s="13"/>
      <c r="O845" s="13"/>
      <c r="P845" s="13"/>
      <c r="R845" s="13"/>
      <c r="S845" s="13"/>
      <c r="U845" s="13"/>
      <c r="V845" s="13"/>
      <c r="W845" s="13"/>
      <c r="X845" s="13"/>
      <c r="Y845" s="13"/>
      <c r="Z845" s="13"/>
      <c r="AA845" s="13"/>
      <c r="AB845" s="13"/>
    </row>
    <row r="846" spans="1:28" x14ac:dyDescent="0.3">
      <c r="A846" s="13"/>
      <c r="B846" s="13"/>
      <c r="E846" s="13"/>
      <c r="H846" s="13"/>
      <c r="J846" s="13"/>
      <c r="K846" s="13"/>
      <c r="M846" s="13"/>
      <c r="O846" s="13"/>
      <c r="P846" s="13"/>
      <c r="R846" s="13"/>
      <c r="S846" s="13"/>
      <c r="U846" s="13"/>
      <c r="V846" s="13"/>
      <c r="W846" s="13"/>
      <c r="X846" s="13"/>
      <c r="Y846" s="13"/>
      <c r="Z846" s="13"/>
      <c r="AA846" s="13"/>
      <c r="AB846" s="13"/>
    </row>
    <row r="847" spans="1:28" x14ac:dyDescent="0.3">
      <c r="A847" s="13"/>
      <c r="B847" s="13"/>
      <c r="E847" s="13"/>
      <c r="H847" s="13"/>
      <c r="J847" s="13"/>
      <c r="K847" s="13"/>
      <c r="M847" s="13"/>
      <c r="O847" s="13"/>
      <c r="P847" s="13"/>
      <c r="R847" s="13"/>
      <c r="S847" s="13"/>
      <c r="U847" s="13"/>
      <c r="V847" s="13"/>
      <c r="W847" s="13"/>
      <c r="X847" s="13"/>
      <c r="Y847" s="13"/>
      <c r="Z847" s="13"/>
      <c r="AA847" s="13"/>
      <c r="AB847" s="13"/>
    </row>
    <row r="848" spans="1:28" x14ac:dyDescent="0.3">
      <c r="A848" s="13"/>
      <c r="B848" s="13"/>
      <c r="E848" s="13"/>
      <c r="H848" s="13"/>
      <c r="J848" s="13"/>
      <c r="K848" s="13"/>
      <c r="M848" s="13"/>
      <c r="O848" s="13"/>
      <c r="P848" s="13"/>
      <c r="R848" s="13"/>
      <c r="S848" s="13"/>
      <c r="U848" s="13"/>
      <c r="V848" s="13"/>
      <c r="W848" s="13"/>
      <c r="X848" s="13"/>
      <c r="Y848" s="13"/>
      <c r="Z848" s="13"/>
      <c r="AA848" s="13"/>
      <c r="AB848" s="13"/>
    </row>
    <row r="849" spans="1:28" x14ac:dyDescent="0.3">
      <c r="A849" s="13"/>
      <c r="B849" s="13"/>
      <c r="E849" s="13"/>
      <c r="H849" s="13"/>
      <c r="J849" s="13"/>
      <c r="K849" s="13"/>
      <c r="M849" s="13"/>
      <c r="O849" s="13"/>
      <c r="P849" s="13"/>
      <c r="R849" s="13"/>
      <c r="S849" s="13"/>
      <c r="U849" s="13"/>
      <c r="V849" s="13"/>
      <c r="W849" s="13"/>
      <c r="X849" s="13"/>
      <c r="Y849" s="13"/>
      <c r="Z849" s="13"/>
      <c r="AA849" s="13"/>
      <c r="AB849" s="13"/>
    </row>
    <row r="850" spans="1:28" x14ac:dyDescent="0.3">
      <c r="A850" s="13"/>
      <c r="B850" s="13"/>
      <c r="E850" s="13"/>
      <c r="H850" s="13"/>
      <c r="J850" s="13"/>
      <c r="K850" s="13"/>
      <c r="M850" s="13"/>
      <c r="O850" s="13"/>
      <c r="P850" s="13"/>
      <c r="R850" s="13"/>
      <c r="S850" s="13"/>
      <c r="U850" s="13"/>
      <c r="V850" s="13"/>
      <c r="W850" s="13"/>
      <c r="X850" s="13"/>
      <c r="Y850" s="13"/>
      <c r="Z850" s="13"/>
      <c r="AA850" s="13"/>
      <c r="AB850" s="13"/>
    </row>
    <row r="851" spans="1:28" x14ac:dyDescent="0.3">
      <c r="A851" s="13"/>
      <c r="B851" s="13"/>
      <c r="E851" s="13"/>
      <c r="H851" s="13"/>
      <c r="J851" s="13"/>
      <c r="K851" s="13"/>
      <c r="M851" s="13"/>
      <c r="O851" s="13"/>
      <c r="P851" s="13"/>
      <c r="R851" s="13"/>
      <c r="S851" s="13"/>
      <c r="U851" s="13"/>
      <c r="V851" s="13"/>
      <c r="W851" s="13"/>
      <c r="X851" s="13"/>
      <c r="Y851" s="13"/>
      <c r="Z851" s="13"/>
      <c r="AA851" s="13"/>
      <c r="AB851" s="13"/>
    </row>
    <row r="852" spans="1:28" x14ac:dyDescent="0.3">
      <c r="A852" s="13"/>
      <c r="B852" s="13"/>
      <c r="E852" s="13"/>
      <c r="H852" s="13"/>
      <c r="J852" s="13"/>
      <c r="K852" s="13"/>
      <c r="M852" s="13"/>
      <c r="O852" s="13"/>
      <c r="P852" s="13"/>
      <c r="R852" s="13"/>
      <c r="S852" s="13"/>
      <c r="U852" s="13"/>
      <c r="V852" s="13"/>
      <c r="W852" s="13"/>
      <c r="X852" s="13"/>
      <c r="Y852" s="13"/>
      <c r="Z852" s="13"/>
      <c r="AA852" s="13"/>
      <c r="AB852" s="13"/>
    </row>
    <row r="853" spans="1:28" x14ac:dyDescent="0.3">
      <c r="A853" s="13"/>
      <c r="B853" s="13"/>
      <c r="E853" s="13"/>
      <c r="H853" s="13"/>
      <c r="J853" s="13"/>
      <c r="K853" s="13"/>
      <c r="M853" s="13"/>
      <c r="O853" s="13"/>
      <c r="P853" s="13"/>
      <c r="R853" s="13"/>
      <c r="S853" s="13"/>
      <c r="U853" s="13"/>
      <c r="V853" s="13"/>
      <c r="W853" s="13"/>
      <c r="X853" s="13"/>
      <c r="Y853" s="13"/>
      <c r="Z853" s="13"/>
      <c r="AA853" s="13"/>
      <c r="AB853" s="13"/>
    </row>
    <row r="854" spans="1:28" x14ac:dyDescent="0.3">
      <c r="A854" s="13"/>
      <c r="B854" s="13"/>
      <c r="E854" s="13"/>
      <c r="H854" s="13"/>
      <c r="J854" s="13"/>
      <c r="K854" s="13"/>
      <c r="M854" s="13"/>
      <c r="O854" s="13"/>
      <c r="P854" s="13"/>
      <c r="R854" s="13"/>
      <c r="S854" s="13"/>
      <c r="U854" s="13"/>
      <c r="V854" s="13"/>
      <c r="W854" s="13"/>
      <c r="X854" s="13"/>
      <c r="Y854" s="13"/>
      <c r="Z854" s="13"/>
      <c r="AA854" s="13"/>
      <c r="AB854" s="13"/>
    </row>
    <row r="855" spans="1:28" x14ac:dyDescent="0.3">
      <c r="A855" s="13"/>
      <c r="B855" s="13"/>
      <c r="E855" s="13"/>
      <c r="H855" s="13"/>
      <c r="J855" s="13"/>
      <c r="K855" s="13"/>
      <c r="M855" s="13"/>
      <c r="O855" s="13"/>
      <c r="P855" s="13"/>
      <c r="R855" s="13"/>
      <c r="S855" s="13"/>
      <c r="U855" s="13"/>
      <c r="V855" s="13"/>
      <c r="W855" s="13"/>
      <c r="X855" s="13"/>
      <c r="Y855" s="13"/>
      <c r="Z855" s="13"/>
      <c r="AA855" s="13"/>
      <c r="AB855" s="13"/>
    </row>
    <row r="856" spans="1:28" x14ac:dyDescent="0.3">
      <c r="A856" s="13"/>
      <c r="B856" s="13"/>
      <c r="E856" s="13"/>
      <c r="H856" s="13"/>
      <c r="J856" s="13"/>
      <c r="K856" s="13"/>
      <c r="M856" s="13"/>
      <c r="O856" s="13"/>
      <c r="P856" s="13"/>
      <c r="R856" s="13"/>
      <c r="S856" s="13"/>
      <c r="U856" s="13"/>
      <c r="V856" s="13"/>
      <c r="W856" s="13"/>
      <c r="X856" s="13"/>
      <c r="Y856" s="13"/>
      <c r="Z856" s="13"/>
      <c r="AA856" s="13"/>
      <c r="AB856" s="13"/>
    </row>
    <row r="857" spans="1:28" x14ac:dyDescent="0.3">
      <c r="A857" s="13"/>
      <c r="B857" s="13"/>
      <c r="E857" s="13"/>
      <c r="H857" s="13"/>
      <c r="J857" s="13"/>
      <c r="K857" s="13"/>
      <c r="M857" s="13"/>
      <c r="O857" s="13"/>
      <c r="P857" s="13"/>
      <c r="R857" s="13"/>
      <c r="S857" s="13"/>
      <c r="U857" s="13"/>
      <c r="V857" s="13"/>
      <c r="W857" s="13"/>
      <c r="X857" s="13"/>
      <c r="Y857" s="13"/>
      <c r="Z857" s="13"/>
      <c r="AA857" s="13"/>
      <c r="AB857" s="13"/>
    </row>
    <row r="858" spans="1:28" x14ac:dyDescent="0.3">
      <c r="A858" s="13"/>
      <c r="B858" s="13"/>
      <c r="E858" s="13"/>
      <c r="H858" s="13"/>
      <c r="J858" s="13"/>
      <c r="K858" s="13"/>
      <c r="M858" s="13"/>
      <c r="O858" s="13"/>
      <c r="P858" s="13"/>
      <c r="R858" s="13"/>
      <c r="S858" s="13"/>
      <c r="U858" s="13"/>
      <c r="V858" s="13"/>
      <c r="W858" s="13"/>
      <c r="X858" s="13"/>
      <c r="Y858" s="13"/>
      <c r="Z858" s="13"/>
      <c r="AA858" s="13"/>
      <c r="AB858" s="13"/>
    </row>
    <row r="859" spans="1:28" x14ac:dyDescent="0.3">
      <c r="A859" s="13"/>
      <c r="B859" s="13"/>
      <c r="E859" s="13"/>
      <c r="H859" s="13"/>
      <c r="J859" s="13"/>
      <c r="K859" s="13"/>
      <c r="M859" s="13"/>
      <c r="O859" s="13"/>
      <c r="P859" s="13"/>
      <c r="R859" s="13"/>
      <c r="S859" s="13"/>
      <c r="U859" s="13"/>
      <c r="V859" s="13"/>
      <c r="W859" s="13"/>
      <c r="X859" s="13"/>
      <c r="Y859" s="13"/>
      <c r="Z859" s="13"/>
      <c r="AA859" s="13"/>
      <c r="AB859" s="13"/>
    </row>
    <row r="860" spans="1:28" x14ac:dyDescent="0.3">
      <c r="A860" s="13"/>
      <c r="B860" s="13"/>
      <c r="E860" s="13"/>
      <c r="H860" s="13"/>
      <c r="J860" s="13"/>
      <c r="K860" s="13"/>
      <c r="M860" s="13"/>
      <c r="O860" s="13"/>
      <c r="P860" s="13"/>
      <c r="R860" s="13"/>
      <c r="S860" s="13"/>
      <c r="U860" s="13"/>
      <c r="V860" s="13"/>
      <c r="W860" s="13"/>
      <c r="X860" s="13"/>
      <c r="Y860" s="13"/>
      <c r="Z860" s="13"/>
      <c r="AA860" s="13"/>
      <c r="AB860" s="13"/>
    </row>
    <row r="861" spans="1:28" x14ac:dyDescent="0.3">
      <c r="A861" s="13"/>
      <c r="B861" s="13"/>
      <c r="E861" s="13"/>
      <c r="H861" s="13"/>
      <c r="J861" s="13"/>
      <c r="K861" s="13"/>
      <c r="M861" s="13"/>
      <c r="O861" s="13"/>
      <c r="P861" s="13"/>
      <c r="R861" s="13"/>
      <c r="S861" s="13"/>
      <c r="U861" s="13"/>
      <c r="V861" s="13"/>
      <c r="W861" s="13"/>
      <c r="X861" s="13"/>
      <c r="Y861" s="13"/>
      <c r="Z861" s="13"/>
      <c r="AA861" s="13"/>
      <c r="AB861" s="13"/>
    </row>
    <row r="862" spans="1:28" x14ac:dyDescent="0.3">
      <c r="A862" s="13"/>
      <c r="B862" s="13"/>
      <c r="E862" s="13"/>
      <c r="H862" s="13"/>
      <c r="J862" s="13"/>
      <c r="K862" s="13"/>
      <c r="M862" s="13"/>
      <c r="O862" s="13"/>
      <c r="P862" s="13"/>
      <c r="R862" s="13"/>
      <c r="S862" s="13"/>
      <c r="U862" s="13"/>
      <c r="V862" s="13"/>
      <c r="W862" s="13"/>
      <c r="X862" s="13"/>
      <c r="Y862" s="13"/>
      <c r="Z862" s="13"/>
      <c r="AA862" s="13"/>
      <c r="AB862" s="13"/>
    </row>
    <row r="863" spans="1:28" x14ac:dyDescent="0.3">
      <c r="A863" s="13"/>
      <c r="B863" s="13"/>
      <c r="E863" s="13"/>
      <c r="H863" s="13"/>
      <c r="J863" s="13"/>
      <c r="K863" s="13"/>
      <c r="M863" s="13"/>
      <c r="O863" s="13"/>
      <c r="P863" s="13"/>
      <c r="R863" s="13"/>
      <c r="S863" s="13"/>
      <c r="U863" s="13"/>
      <c r="V863" s="13"/>
      <c r="W863" s="13"/>
      <c r="X863" s="13"/>
      <c r="Y863" s="13"/>
      <c r="Z863" s="13"/>
      <c r="AA863" s="13"/>
      <c r="AB863" s="13"/>
    </row>
    <row r="864" spans="1:28" x14ac:dyDescent="0.3">
      <c r="A864" s="13"/>
      <c r="B864" s="13"/>
      <c r="E864" s="13"/>
      <c r="H864" s="13"/>
      <c r="J864" s="13"/>
      <c r="K864" s="13"/>
      <c r="M864" s="13"/>
      <c r="O864" s="13"/>
      <c r="P864" s="13"/>
      <c r="R864" s="13"/>
      <c r="S864" s="13"/>
      <c r="U864" s="13"/>
      <c r="V864" s="13"/>
      <c r="W864" s="13"/>
      <c r="X864" s="13"/>
      <c r="Y864" s="13"/>
      <c r="Z864" s="13"/>
      <c r="AA864" s="13"/>
      <c r="AB864" s="13"/>
    </row>
    <row r="865" spans="1:28" x14ac:dyDescent="0.3">
      <c r="A865" s="13"/>
      <c r="B865" s="13"/>
      <c r="E865" s="13"/>
      <c r="H865" s="13"/>
      <c r="J865" s="13"/>
      <c r="K865" s="13"/>
      <c r="M865" s="13"/>
      <c r="O865" s="13"/>
      <c r="P865" s="13"/>
      <c r="R865" s="13"/>
      <c r="S865" s="13"/>
      <c r="U865" s="13"/>
      <c r="V865" s="13"/>
      <c r="W865" s="13"/>
      <c r="X865" s="13"/>
      <c r="Y865" s="13"/>
      <c r="Z865" s="13"/>
      <c r="AA865" s="13"/>
      <c r="AB865" s="13"/>
    </row>
    <row r="866" spans="1:28" x14ac:dyDescent="0.3">
      <c r="A866" s="13"/>
      <c r="B866" s="13"/>
      <c r="E866" s="13"/>
      <c r="H866" s="13"/>
      <c r="J866" s="13"/>
      <c r="K866" s="13"/>
      <c r="M866" s="13"/>
      <c r="O866" s="13"/>
      <c r="P866" s="13"/>
      <c r="R866" s="13"/>
      <c r="S866" s="13"/>
      <c r="U866" s="13"/>
      <c r="V866" s="13"/>
      <c r="W866" s="13"/>
      <c r="X866" s="13"/>
      <c r="Y866" s="13"/>
      <c r="Z866" s="13"/>
      <c r="AA866" s="13"/>
      <c r="AB866" s="13"/>
    </row>
    <row r="867" spans="1:28" x14ac:dyDescent="0.3">
      <c r="A867" s="13"/>
      <c r="B867" s="13"/>
      <c r="E867" s="13"/>
      <c r="H867" s="13"/>
      <c r="J867" s="13"/>
      <c r="K867" s="13"/>
      <c r="M867" s="13"/>
      <c r="O867" s="13"/>
      <c r="P867" s="13"/>
      <c r="R867" s="13"/>
      <c r="S867" s="13"/>
      <c r="U867" s="13"/>
      <c r="V867" s="13"/>
      <c r="W867" s="13"/>
      <c r="X867" s="13"/>
      <c r="Y867" s="13"/>
      <c r="Z867" s="13"/>
      <c r="AA867" s="13"/>
      <c r="AB867" s="13"/>
    </row>
    <row r="868" spans="1:28" x14ac:dyDescent="0.3">
      <c r="A868" s="13"/>
      <c r="B868" s="13"/>
      <c r="E868" s="13"/>
      <c r="H868" s="13"/>
      <c r="J868" s="13"/>
      <c r="K868" s="13"/>
      <c r="M868" s="13"/>
      <c r="O868" s="13"/>
      <c r="P868" s="13"/>
      <c r="R868" s="13"/>
      <c r="S868" s="13"/>
      <c r="U868" s="13"/>
      <c r="V868" s="13"/>
      <c r="W868" s="13"/>
      <c r="X868" s="13"/>
      <c r="Y868" s="13"/>
      <c r="Z868" s="13"/>
      <c r="AA868" s="13"/>
      <c r="AB868" s="13"/>
    </row>
    <row r="869" spans="1:28" x14ac:dyDescent="0.3">
      <c r="A869" s="13"/>
      <c r="B869" s="13"/>
      <c r="E869" s="13"/>
      <c r="H869" s="13"/>
      <c r="J869" s="13"/>
      <c r="K869" s="13"/>
      <c r="M869" s="13"/>
      <c r="O869" s="13"/>
      <c r="P869" s="13"/>
      <c r="R869" s="13"/>
      <c r="S869" s="13"/>
      <c r="U869" s="13"/>
      <c r="V869" s="13"/>
      <c r="W869" s="13"/>
      <c r="X869" s="13"/>
      <c r="Y869" s="13"/>
      <c r="Z869" s="13"/>
      <c r="AA869" s="13"/>
      <c r="AB869" s="13"/>
    </row>
    <row r="870" spans="1:28" x14ac:dyDescent="0.3">
      <c r="A870" s="13"/>
      <c r="B870" s="13"/>
      <c r="E870" s="13"/>
      <c r="H870" s="13"/>
      <c r="J870" s="13"/>
      <c r="K870" s="13"/>
      <c r="M870" s="13"/>
      <c r="O870" s="13"/>
      <c r="P870" s="13"/>
      <c r="R870" s="13"/>
      <c r="S870" s="13"/>
      <c r="U870" s="13"/>
      <c r="V870" s="13"/>
      <c r="W870" s="13"/>
      <c r="X870" s="13"/>
      <c r="Y870" s="13"/>
      <c r="Z870" s="13"/>
      <c r="AA870" s="13"/>
      <c r="AB870" s="13"/>
    </row>
    <row r="871" spans="1:28" x14ac:dyDescent="0.3">
      <c r="A871" s="13"/>
      <c r="B871" s="13"/>
      <c r="E871" s="13"/>
      <c r="H871" s="13"/>
      <c r="J871" s="13"/>
      <c r="K871" s="13"/>
      <c r="M871" s="13"/>
      <c r="O871" s="13"/>
      <c r="P871" s="13"/>
      <c r="R871" s="13"/>
      <c r="S871" s="13"/>
      <c r="U871" s="13"/>
      <c r="V871" s="13"/>
      <c r="W871" s="13"/>
      <c r="X871" s="13"/>
      <c r="Y871" s="13"/>
      <c r="Z871" s="13"/>
      <c r="AA871" s="13"/>
      <c r="AB871" s="13"/>
    </row>
    <row r="872" spans="1:28" x14ac:dyDescent="0.3">
      <c r="A872" s="13"/>
      <c r="B872" s="13"/>
      <c r="E872" s="13"/>
      <c r="H872" s="13"/>
      <c r="J872" s="13"/>
      <c r="K872" s="13"/>
      <c r="M872" s="13"/>
      <c r="O872" s="13"/>
      <c r="P872" s="13"/>
      <c r="R872" s="13"/>
      <c r="S872" s="13"/>
      <c r="U872" s="13"/>
      <c r="V872" s="13"/>
      <c r="W872" s="13"/>
      <c r="X872" s="13"/>
      <c r="Y872" s="13"/>
      <c r="Z872" s="13"/>
      <c r="AA872" s="13"/>
      <c r="AB872" s="13"/>
    </row>
    <row r="873" spans="1:28" x14ac:dyDescent="0.3">
      <c r="A873" s="13"/>
      <c r="B873" s="13"/>
      <c r="E873" s="13"/>
      <c r="H873" s="13"/>
      <c r="J873" s="13"/>
      <c r="K873" s="13"/>
      <c r="M873" s="13"/>
      <c r="O873" s="13"/>
      <c r="P873" s="13"/>
      <c r="R873" s="13"/>
      <c r="S873" s="13"/>
      <c r="U873" s="13"/>
      <c r="V873" s="13"/>
      <c r="W873" s="13"/>
      <c r="X873" s="13"/>
      <c r="Y873" s="13"/>
      <c r="Z873" s="13"/>
      <c r="AA873" s="13"/>
      <c r="AB873" s="13"/>
    </row>
    <row r="874" spans="1:28" x14ac:dyDescent="0.3">
      <c r="A874" s="13"/>
      <c r="B874" s="13"/>
      <c r="E874" s="13"/>
      <c r="H874" s="13"/>
      <c r="J874" s="13"/>
      <c r="K874" s="13"/>
      <c r="M874" s="13"/>
      <c r="O874" s="13"/>
      <c r="P874" s="13"/>
      <c r="R874" s="13"/>
      <c r="S874" s="13"/>
      <c r="U874" s="13"/>
      <c r="V874" s="13"/>
      <c r="W874" s="13"/>
      <c r="X874" s="13"/>
      <c r="Y874" s="13"/>
      <c r="Z874" s="13"/>
      <c r="AA874" s="13"/>
      <c r="AB874" s="13"/>
    </row>
    <row r="875" spans="1:28" x14ac:dyDescent="0.3">
      <c r="A875" s="13"/>
      <c r="B875" s="13"/>
      <c r="E875" s="13"/>
      <c r="H875" s="13"/>
      <c r="J875" s="13"/>
      <c r="K875" s="13"/>
      <c r="M875" s="13"/>
      <c r="O875" s="13"/>
      <c r="P875" s="13"/>
      <c r="R875" s="13"/>
      <c r="S875" s="13"/>
      <c r="U875" s="13"/>
      <c r="V875" s="13"/>
      <c r="W875" s="13"/>
      <c r="X875" s="13"/>
      <c r="Y875" s="13"/>
      <c r="Z875" s="13"/>
      <c r="AA875" s="13"/>
      <c r="AB875" s="13"/>
    </row>
    <row r="876" spans="1:28" x14ac:dyDescent="0.3">
      <c r="A876" s="13"/>
      <c r="B876" s="13"/>
      <c r="E876" s="13"/>
      <c r="H876" s="13"/>
      <c r="J876" s="13"/>
      <c r="K876" s="13"/>
      <c r="M876" s="13"/>
      <c r="O876" s="13"/>
      <c r="P876" s="13"/>
      <c r="R876" s="13"/>
      <c r="S876" s="13"/>
      <c r="U876" s="13"/>
      <c r="V876" s="13"/>
      <c r="W876" s="13"/>
      <c r="X876" s="13"/>
      <c r="Y876" s="13"/>
      <c r="Z876" s="13"/>
      <c r="AA876" s="13"/>
      <c r="AB876" s="13"/>
    </row>
    <row r="877" spans="1:28" x14ac:dyDescent="0.3">
      <c r="A877" s="13"/>
      <c r="B877" s="13"/>
      <c r="E877" s="13"/>
      <c r="H877" s="13"/>
      <c r="J877" s="13"/>
      <c r="K877" s="13"/>
      <c r="M877" s="13"/>
      <c r="O877" s="13"/>
      <c r="P877" s="13"/>
      <c r="R877" s="13"/>
      <c r="S877" s="13"/>
      <c r="U877" s="13"/>
      <c r="V877" s="13"/>
      <c r="W877" s="13"/>
      <c r="X877" s="13"/>
      <c r="Y877" s="13"/>
      <c r="Z877" s="13"/>
      <c r="AA877" s="13"/>
      <c r="AB877" s="13"/>
    </row>
    <row r="878" spans="1:28" x14ac:dyDescent="0.3">
      <c r="A878" s="13"/>
      <c r="B878" s="13"/>
      <c r="E878" s="13"/>
      <c r="H878" s="13"/>
      <c r="J878" s="13"/>
      <c r="K878" s="13"/>
      <c r="M878" s="13"/>
      <c r="O878" s="13"/>
      <c r="P878" s="13"/>
      <c r="R878" s="13"/>
      <c r="S878" s="13"/>
      <c r="U878" s="13"/>
      <c r="V878" s="13"/>
      <c r="W878" s="13"/>
      <c r="X878" s="13"/>
      <c r="Y878" s="13"/>
      <c r="Z878" s="13"/>
      <c r="AA878" s="13"/>
      <c r="AB878" s="13"/>
    </row>
    <row r="879" spans="1:28" x14ac:dyDescent="0.3">
      <c r="A879" s="13"/>
      <c r="B879" s="13"/>
      <c r="E879" s="13"/>
      <c r="H879" s="13"/>
      <c r="J879" s="13"/>
      <c r="K879" s="13"/>
      <c r="M879" s="13"/>
      <c r="O879" s="13"/>
      <c r="P879" s="13"/>
      <c r="R879" s="13"/>
      <c r="S879" s="13"/>
      <c r="U879" s="13"/>
      <c r="V879" s="13"/>
      <c r="W879" s="13"/>
      <c r="X879" s="13"/>
      <c r="Y879" s="13"/>
      <c r="Z879" s="13"/>
      <c r="AA879" s="13"/>
      <c r="AB879" s="13"/>
    </row>
    <row r="880" spans="1:28" x14ac:dyDescent="0.3">
      <c r="A880" s="13"/>
      <c r="B880" s="13"/>
      <c r="E880" s="13"/>
      <c r="H880" s="13"/>
      <c r="J880" s="13"/>
      <c r="K880" s="13"/>
      <c r="M880" s="13"/>
      <c r="O880" s="13"/>
      <c r="P880" s="13"/>
      <c r="R880" s="13"/>
      <c r="S880" s="13"/>
      <c r="U880" s="13"/>
      <c r="V880" s="13"/>
      <c r="W880" s="13"/>
      <c r="X880" s="13"/>
      <c r="Y880" s="13"/>
      <c r="Z880" s="13"/>
      <c r="AA880" s="13"/>
      <c r="AB880" s="13"/>
    </row>
    <row r="881" spans="1:28" x14ac:dyDescent="0.3">
      <c r="A881" s="13"/>
      <c r="B881" s="13"/>
      <c r="E881" s="13"/>
      <c r="H881" s="13"/>
      <c r="J881" s="13"/>
      <c r="K881" s="13"/>
      <c r="M881" s="13"/>
      <c r="O881" s="13"/>
      <c r="P881" s="13"/>
      <c r="R881" s="13"/>
      <c r="S881" s="13"/>
      <c r="U881" s="13"/>
      <c r="V881" s="13"/>
      <c r="W881" s="13"/>
      <c r="X881" s="13"/>
      <c r="Y881" s="13"/>
      <c r="Z881" s="13"/>
      <c r="AA881" s="13"/>
      <c r="AB881" s="13"/>
    </row>
    <row r="882" spans="1:28" x14ac:dyDescent="0.3">
      <c r="A882" s="13"/>
      <c r="B882" s="13"/>
      <c r="E882" s="13"/>
      <c r="H882" s="13"/>
      <c r="J882" s="13"/>
      <c r="K882" s="13"/>
      <c r="M882" s="13"/>
      <c r="O882" s="13"/>
      <c r="P882" s="13"/>
      <c r="R882" s="13"/>
      <c r="S882" s="13"/>
      <c r="U882" s="13"/>
      <c r="V882" s="13"/>
      <c r="W882" s="13"/>
      <c r="X882" s="13"/>
      <c r="Y882" s="13"/>
      <c r="Z882" s="13"/>
      <c r="AA882" s="13"/>
      <c r="AB882" s="13"/>
    </row>
    <row r="883" spans="1:28" x14ac:dyDescent="0.3">
      <c r="A883" s="13"/>
      <c r="B883" s="13"/>
      <c r="E883" s="13"/>
      <c r="H883" s="13"/>
      <c r="J883" s="13"/>
      <c r="K883" s="13"/>
      <c r="M883" s="13"/>
      <c r="O883" s="13"/>
      <c r="P883" s="13"/>
      <c r="R883" s="13"/>
      <c r="S883" s="13"/>
      <c r="U883" s="13"/>
      <c r="V883" s="13"/>
      <c r="W883" s="13"/>
      <c r="X883" s="13"/>
      <c r="Y883" s="13"/>
      <c r="Z883" s="13"/>
      <c r="AA883" s="13"/>
      <c r="AB883" s="13"/>
    </row>
    <row r="884" spans="1:28" x14ac:dyDescent="0.3">
      <c r="A884" s="13"/>
      <c r="B884" s="13"/>
      <c r="E884" s="13"/>
      <c r="H884" s="13"/>
      <c r="J884" s="13"/>
      <c r="K884" s="13"/>
      <c r="M884" s="13"/>
      <c r="O884" s="13"/>
      <c r="P884" s="13"/>
      <c r="R884" s="13"/>
      <c r="S884" s="13"/>
      <c r="U884" s="13"/>
      <c r="V884" s="13"/>
      <c r="W884" s="13"/>
      <c r="X884" s="13"/>
      <c r="Y884" s="13"/>
      <c r="Z884" s="13"/>
      <c r="AA884" s="13"/>
      <c r="AB884" s="13"/>
    </row>
    <row r="885" spans="1:28" x14ac:dyDescent="0.3">
      <c r="A885" s="13"/>
      <c r="B885" s="13"/>
      <c r="E885" s="13"/>
      <c r="H885" s="13"/>
      <c r="J885" s="13"/>
      <c r="K885" s="13"/>
      <c r="M885" s="13"/>
      <c r="O885" s="13"/>
      <c r="P885" s="13"/>
      <c r="R885" s="13"/>
      <c r="S885" s="13"/>
      <c r="U885" s="13"/>
      <c r="V885" s="13"/>
      <c r="W885" s="13"/>
      <c r="X885" s="13"/>
      <c r="Y885" s="13"/>
      <c r="Z885" s="13"/>
      <c r="AA885" s="13"/>
      <c r="AB885" s="13"/>
    </row>
    <row r="886" spans="1:28" x14ac:dyDescent="0.3">
      <c r="A886" s="13"/>
      <c r="B886" s="13"/>
      <c r="E886" s="13"/>
      <c r="H886" s="13"/>
      <c r="J886" s="13"/>
      <c r="K886" s="13"/>
      <c r="M886" s="13"/>
      <c r="O886" s="13"/>
      <c r="P886" s="13"/>
      <c r="R886" s="13"/>
      <c r="S886" s="13"/>
      <c r="U886" s="13"/>
      <c r="V886" s="13"/>
      <c r="W886" s="13"/>
      <c r="X886" s="13"/>
      <c r="Y886" s="13"/>
      <c r="Z886" s="13"/>
      <c r="AA886" s="13"/>
      <c r="AB886" s="13"/>
    </row>
    <row r="887" spans="1:28" x14ac:dyDescent="0.3">
      <c r="A887" s="13"/>
      <c r="B887" s="13"/>
      <c r="E887" s="13"/>
      <c r="H887" s="13"/>
      <c r="J887" s="13"/>
      <c r="K887" s="13"/>
      <c r="M887" s="13"/>
      <c r="O887" s="13"/>
      <c r="P887" s="13"/>
      <c r="R887" s="13"/>
      <c r="S887" s="13"/>
      <c r="U887" s="13"/>
      <c r="V887" s="13"/>
      <c r="W887" s="13"/>
      <c r="X887" s="13"/>
      <c r="Y887" s="13"/>
      <c r="Z887" s="13"/>
      <c r="AA887" s="13"/>
      <c r="AB887" s="13"/>
    </row>
    <row r="888" spans="1:28" x14ac:dyDescent="0.3">
      <c r="A888" s="13"/>
      <c r="B888" s="13"/>
      <c r="E888" s="13"/>
      <c r="H888" s="13"/>
      <c r="J888" s="13"/>
      <c r="K888" s="13"/>
      <c r="M888" s="13"/>
      <c r="O888" s="13"/>
      <c r="P888" s="13"/>
      <c r="R888" s="13"/>
      <c r="S888" s="13"/>
      <c r="U888" s="13"/>
      <c r="V888" s="13"/>
      <c r="W888" s="13"/>
      <c r="X888" s="13"/>
      <c r="Y888" s="13"/>
      <c r="Z888" s="13"/>
      <c r="AA888" s="13"/>
      <c r="AB888" s="13"/>
    </row>
    <row r="889" spans="1:28" x14ac:dyDescent="0.3">
      <c r="A889" s="13"/>
      <c r="B889" s="13"/>
      <c r="E889" s="13"/>
      <c r="H889" s="13"/>
      <c r="J889" s="13"/>
      <c r="K889" s="13"/>
      <c r="M889" s="13"/>
      <c r="O889" s="13"/>
      <c r="P889" s="13"/>
      <c r="R889" s="13"/>
      <c r="S889" s="13"/>
      <c r="U889" s="13"/>
      <c r="V889" s="13"/>
      <c r="W889" s="13"/>
      <c r="X889" s="13"/>
      <c r="Y889" s="13"/>
      <c r="Z889" s="13"/>
      <c r="AA889" s="13"/>
      <c r="AB889" s="13"/>
    </row>
    <row r="890" spans="1:28" x14ac:dyDescent="0.3">
      <c r="A890" s="13"/>
      <c r="B890" s="13"/>
      <c r="E890" s="13"/>
      <c r="H890" s="13"/>
      <c r="J890" s="13"/>
      <c r="K890" s="13"/>
      <c r="M890" s="13"/>
      <c r="O890" s="13"/>
      <c r="P890" s="13"/>
      <c r="R890" s="13"/>
      <c r="S890" s="13"/>
      <c r="U890" s="13"/>
      <c r="V890" s="13"/>
      <c r="W890" s="13"/>
      <c r="X890" s="13"/>
      <c r="Y890" s="13"/>
      <c r="Z890" s="13"/>
      <c r="AA890" s="13"/>
      <c r="AB890" s="13"/>
    </row>
    <row r="891" spans="1:28" x14ac:dyDescent="0.3">
      <c r="A891" s="13"/>
      <c r="B891" s="13"/>
      <c r="E891" s="13"/>
      <c r="H891" s="13"/>
      <c r="J891" s="13"/>
      <c r="K891" s="13"/>
      <c r="M891" s="13"/>
      <c r="O891" s="13"/>
      <c r="P891" s="13"/>
      <c r="R891" s="13"/>
      <c r="S891" s="13"/>
      <c r="U891" s="13"/>
      <c r="V891" s="13"/>
      <c r="W891" s="13"/>
      <c r="X891" s="13"/>
      <c r="Y891" s="13"/>
      <c r="Z891" s="13"/>
      <c r="AA891" s="13"/>
      <c r="AB891" s="13"/>
    </row>
    <row r="892" spans="1:28" x14ac:dyDescent="0.3">
      <c r="A892" s="13"/>
      <c r="B892" s="13"/>
      <c r="E892" s="13"/>
      <c r="H892" s="13"/>
      <c r="J892" s="13"/>
      <c r="K892" s="13"/>
      <c r="M892" s="13"/>
      <c r="O892" s="13"/>
      <c r="P892" s="13"/>
      <c r="R892" s="13"/>
      <c r="S892" s="13"/>
      <c r="U892" s="13"/>
      <c r="V892" s="13"/>
      <c r="W892" s="13"/>
      <c r="X892" s="13"/>
      <c r="Y892" s="13"/>
      <c r="Z892" s="13"/>
      <c r="AA892" s="13"/>
      <c r="AB892" s="13"/>
    </row>
    <row r="893" spans="1:28" x14ac:dyDescent="0.3">
      <c r="A893" s="13"/>
      <c r="B893" s="13"/>
      <c r="E893" s="13"/>
      <c r="H893" s="13"/>
      <c r="J893" s="13"/>
      <c r="K893" s="13"/>
      <c r="M893" s="13"/>
      <c r="O893" s="13"/>
      <c r="P893" s="13"/>
      <c r="R893" s="13"/>
      <c r="S893" s="13"/>
      <c r="U893" s="13"/>
      <c r="V893" s="13"/>
      <c r="W893" s="13"/>
      <c r="X893" s="13"/>
      <c r="Y893" s="13"/>
      <c r="Z893" s="13"/>
      <c r="AA893" s="13"/>
      <c r="AB893" s="13"/>
    </row>
    <row r="894" spans="1:28" x14ac:dyDescent="0.3">
      <c r="A894" s="13"/>
      <c r="B894" s="13"/>
      <c r="E894" s="13"/>
      <c r="H894" s="13"/>
      <c r="J894" s="13"/>
      <c r="K894" s="13"/>
      <c r="M894" s="13"/>
      <c r="O894" s="13"/>
      <c r="P894" s="13"/>
      <c r="R894" s="13"/>
      <c r="S894" s="13"/>
      <c r="U894" s="13"/>
      <c r="V894" s="13"/>
      <c r="W894" s="13"/>
      <c r="X894" s="13"/>
      <c r="Y894" s="13"/>
      <c r="Z894" s="13"/>
      <c r="AA894" s="13"/>
      <c r="AB894" s="13"/>
    </row>
    <row r="895" spans="1:28" x14ac:dyDescent="0.3">
      <c r="A895" s="13"/>
      <c r="B895" s="13"/>
      <c r="E895" s="13"/>
      <c r="H895" s="13"/>
      <c r="J895" s="13"/>
      <c r="K895" s="13"/>
      <c r="M895" s="13"/>
      <c r="O895" s="13"/>
      <c r="P895" s="13"/>
      <c r="R895" s="13"/>
      <c r="S895" s="13"/>
      <c r="U895" s="13"/>
      <c r="V895" s="13"/>
      <c r="W895" s="13"/>
      <c r="X895" s="13"/>
      <c r="Y895" s="13"/>
      <c r="Z895" s="13"/>
      <c r="AA895" s="13"/>
      <c r="AB895" s="13"/>
    </row>
    <row r="896" spans="1:28" x14ac:dyDescent="0.3">
      <c r="A896" s="13"/>
      <c r="B896" s="13"/>
      <c r="E896" s="13"/>
      <c r="H896" s="13"/>
      <c r="J896" s="13"/>
      <c r="K896" s="13"/>
      <c r="M896" s="13"/>
      <c r="O896" s="13"/>
      <c r="P896" s="13"/>
      <c r="R896" s="13"/>
      <c r="S896" s="13"/>
      <c r="U896" s="13"/>
      <c r="V896" s="13"/>
      <c r="W896" s="13"/>
      <c r="X896" s="13"/>
      <c r="Y896" s="13"/>
      <c r="Z896" s="13"/>
      <c r="AA896" s="13"/>
      <c r="AB896" s="13"/>
    </row>
    <row r="897" spans="1:28" x14ac:dyDescent="0.3">
      <c r="A897" s="13"/>
      <c r="B897" s="13"/>
      <c r="E897" s="13"/>
      <c r="H897" s="13"/>
      <c r="J897" s="13"/>
      <c r="K897" s="13"/>
      <c r="M897" s="13"/>
      <c r="O897" s="13"/>
      <c r="P897" s="13"/>
      <c r="R897" s="13"/>
      <c r="S897" s="13"/>
      <c r="U897" s="13"/>
      <c r="V897" s="13"/>
      <c r="W897" s="13"/>
      <c r="X897" s="13"/>
      <c r="Y897" s="13"/>
      <c r="Z897" s="13"/>
      <c r="AA897" s="13"/>
      <c r="AB897" s="13"/>
    </row>
    <row r="898" spans="1:28" x14ac:dyDescent="0.3">
      <c r="A898" s="13"/>
      <c r="B898" s="13"/>
      <c r="E898" s="13"/>
      <c r="H898" s="13"/>
      <c r="J898" s="13"/>
      <c r="K898" s="13"/>
      <c r="M898" s="13"/>
      <c r="O898" s="13"/>
      <c r="P898" s="13"/>
      <c r="R898" s="13"/>
      <c r="S898" s="13"/>
      <c r="U898" s="13"/>
      <c r="V898" s="13"/>
      <c r="W898" s="13"/>
      <c r="X898" s="13"/>
      <c r="Y898" s="13"/>
      <c r="Z898" s="13"/>
      <c r="AA898" s="13"/>
      <c r="AB898" s="13"/>
    </row>
    <row r="899" spans="1:28" x14ac:dyDescent="0.3">
      <c r="A899" s="13"/>
      <c r="B899" s="13"/>
      <c r="E899" s="13"/>
      <c r="H899" s="13"/>
      <c r="J899" s="13"/>
      <c r="K899" s="13"/>
      <c r="M899" s="13"/>
      <c r="O899" s="13"/>
      <c r="P899" s="13"/>
      <c r="R899" s="13"/>
      <c r="S899" s="13"/>
      <c r="U899" s="13"/>
      <c r="V899" s="13"/>
      <c r="W899" s="13"/>
      <c r="X899" s="13"/>
      <c r="Y899" s="13"/>
      <c r="Z899" s="13"/>
      <c r="AA899" s="13"/>
      <c r="AB899" s="13"/>
    </row>
    <row r="900" spans="1:28" x14ac:dyDescent="0.3">
      <c r="A900" s="13"/>
      <c r="B900" s="13"/>
      <c r="E900" s="13"/>
      <c r="H900" s="13"/>
      <c r="J900" s="13"/>
      <c r="K900" s="13"/>
      <c r="M900" s="13"/>
      <c r="O900" s="13"/>
      <c r="P900" s="13"/>
      <c r="R900" s="13"/>
      <c r="S900" s="13"/>
      <c r="U900" s="13"/>
      <c r="V900" s="13"/>
      <c r="W900" s="13"/>
      <c r="X900" s="13"/>
      <c r="Y900" s="13"/>
      <c r="Z900" s="13"/>
      <c r="AA900" s="13"/>
      <c r="AB900" s="13"/>
    </row>
    <row r="901" spans="1:28" x14ac:dyDescent="0.3">
      <c r="A901" s="13"/>
      <c r="B901" s="13"/>
      <c r="E901" s="13"/>
      <c r="H901" s="13"/>
      <c r="J901" s="13"/>
      <c r="K901" s="13"/>
      <c r="M901" s="13"/>
      <c r="O901" s="13"/>
      <c r="P901" s="13"/>
      <c r="R901" s="13"/>
      <c r="S901" s="13"/>
      <c r="U901" s="13"/>
      <c r="V901" s="13"/>
      <c r="W901" s="13"/>
      <c r="X901" s="13"/>
      <c r="Y901" s="13"/>
      <c r="Z901" s="13"/>
      <c r="AA901" s="13"/>
      <c r="AB901" s="13"/>
    </row>
    <row r="902" spans="1:28" x14ac:dyDescent="0.3">
      <c r="A902" s="13"/>
      <c r="B902" s="13"/>
      <c r="E902" s="13"/>
      <c r="H902" s="13"/>
      <c r="J902" s="13"/>
      <c r="K902" s="13"/>
      <c r="M902" s="13"/>
      <c r="O902" s="13"/>
      <c r="P902" s="13"/>
      <c r="R902" s="13"/>
      <c r="S902" s="13"/>
      <c r="U902" s="13"/>
      <c r="V902" s="13"/>
      <c r="W902" s="13"/>
      <c r="X902" s="13"/>
      <c r="Y902" s="13"/>
      <c r="Z902" s="13"/>
      <c r="AA902" s="13"/>
      <c r="AB902" s="13"/>
    </row>
    <row r="903" spans="1:28" x14ac:dyDescent="0.3">
      <c r="A903" s="13"/>
      <c r="B903" s="13"/>
      <c r="E903" s="13"/>
      <c r="H903" s="13"/>
      <c r="J903" s="13"/>
      <c r="K903" s="13"/>
      <c r="M903" s="13"/>
      <c r="O903" s="13"/>
      <c r="P903" s="13"/>
      <c r="R903" s="13"/>
      <c r="S903" s="13"/>
      <c r="U903" s="13"/>
      <c r="V903" s="13"/>
      <c r="W903" s="13"/>
      <c r="X903" s="13"/>
      <c r="Y903" s="13"/>
      <c r="Z903" s="13"/>
      <c r="AA903" s="13"/>
      <c r="AB903" s="13"/>
    </row>
    <row r="904" spans="1:28" x14ac:dyDescent="0.3">
      <c r="A904" s="13"/>
      <c r="B904" s="13"/>
      <c r="E904" s="13"/>
      <c r="H904" s="13"/>
      <c r="J904" s="13"/>
      <c r="K904" s="13"/>
      <c r="M904" s="13"/>
      <c r="O904" s="13"/>
      <c r="P904" s="13"/>
      <c r="R904" s="13"/>
      <c r="S904" s="13"/>
      <c r="U904" s="13"/>
      <c r="V904" s="13"/>
      <c r="W904" s="13"/>
      <c r="X904" s="13"/>
      <c r="Y904" s="13"/>
      <c r="Z904" s="13"/>
      <c r="AA904" s="13"/>
      <c r="AB904" s="13"/>
    </row>
    <row r="905" spans="1:28" x14ac:dyDescent="0.3">
      <c r="A905" s="13"/>
      <c r="B905" s="13"/>
      <c r="E905" s="13"/>
      <c r="H905" s="13"/>
      <c r="J905" s="13"/>
      <c r="K905" s="13"/>
      <c r="M905" s="13"/>
      <c r="O905" s="13"/>
      <c r="P905" s="13"/>
      <c r="R905" s="13"/>
      <c r="S905" s="13"/>
      <c r="U905" s="13"/>
      <c r="V905" s="13"/>
      <c r="W905" s="13"/>
      <c r="X905" s="13"/>
      <c r="Y905" s="13"/>
      <c r="Z905" s="13"/>
      <c r="AA905" s="13"/>
      <c r="AB905" s="13"/>
    </row>
    <row r="906" spans="1:28" x14ac:dyDescent="0.3">
      <c r="A906" s="13"/>
      <c r="B906" s="13"/>
      <c r="E906" s="13"/>
      <c r="H906" s="13"/>
      <c r="J906" s="13"/>
      <c r="K906" s="13"/>
      <c r="M906" s="13"/>
      <c r="O906" s="13"/>
      <c r="P906" s="13"/>
      <c r="R906" s="13"/>
      <c r="S906" s="13"/>
      <c r="U906" s="13"/>
      <c r="V906" s="13"/>
      <c r="W906" s="13"/>
      <c r="X906" s="13"/>
      <c r="Y906" s="13"/>
      <c r="Z906" s="13"/>
      <c r="AA906" s="13"/>
      <c r="AB906" s="13"/>
    </row>
    <row r="907" spans="1:28" x14ac:dyDescent="0.3">
      <c r="A907" s="13"/>
      <c r="B907" s="13"/>
      <c r="E907" s="13"/>
      <c r="H907" s="13"/>
      <c r="J907" s="13"/>
      <c r="K907" s="13"/>
      <c r="M907" s="13"/>
      <c r="O907" s="13"/>
      <c r="P907" s="13"/>
      <c r="R907" s="13"/>
      <c r="S907" s="13"/>
      <c r="U907" s="13"/>
      <c r="V907" s="13"/>
      <c r="W907" s="13"/>
      <c r="X907" s="13"/>
      <c r="Y907" s="13"/>
      <c r="Z907" s="13"/>
      <c r="AA907" s="13"/>
      <c r="AB907" s="13"/>
    </row>
    <row r="908" spans="1:28" x14ac:dyDescent="0.3">
      <c r="A908" s="13"/>
      <c r="B908" s="13"/>
      <c r="E908" s="13"/>
      <c r="H908" s="13"/>
      <c r="J908" s="13"/>
      <c r="K908" s="13"/>
      <c r="M908" s="13"/>
      <c r="O908" s="13"/>
      <c r="P908" s="13"/>
      <c r="R908" s="13"/>
      <c r="S908" s="13"/>
      <c r="U908" s="13"/>
      <c r="V908" s="13"/>
      <c r="W908" s="13"/>
      <c r="X908" s="13"/>
      <c r="Y908" s="13"/>
      <c r="Z908" s="13"/>
      <c r="AA908" s="13"/>
      <c r="AB908" s="13"/>
    </row>
    <row r="909" spans="1:28" x14ac:dyDescent="0.3">
      <c r="A909" s="13"/>
      <c r="B909" s="13"/>
      <c r="E909" s="13"/>
      <c r="H909" s="13"/>
      <c r="J909" s="13"/>
      <c r="K909" s="13"/>
      <c r="M909" s="13"/>
      <c r="O909" s="13"/>
      <c r="P909" s="13"/>
      <c r="R909" s="13"/>
      <c r="S909" s="13"/>
      <c r="U909" s="13"/>
      <c r="V909" s="13"/>
      <c r="W909" s="13"/>
      <c r="X909" s="13"/>
      <c r="Y909" s="13"/>
      <c r="Z909" s="13"/>
      <c r="AA909" s="13"/>
      <c r="AB909" s="13"/>
    </row>
    <row r="910" spans="1:28" x14ac:dyDescent="0.3">
      <c r="A910" s="13"/>
      <c r="B910" s="13"/>
      <c r="E910" s="13"/>
      <c r="H910" s="13"/>
      <c r="J910" s="13"/>
      <c r="K910" s="13"/>
      <c r="M910" s="13"/>
      <c r="O910" s="13"/>
      <c r="P910" s="13"/>
      <c r="R910" s="13"/>
      <c r="S910" s="13"/>
      <c r="U910" s="13"/>
      <c r="V910" s="13"/>
      <c r="W910" s="13"/>
      <c r="X910" s="13"/>
      <c r="Y910" s="13"/>
      <c r="Z910" s="13"/>
      <c r="AA910" s="13"/>
      <c r="AB910" s="13"/>
    </row>
    <row r="911" spans="1:28" x14ac:dyDescent="0.3">
      <c r="A911" s="13"/>
      <c r="B911" s="13"/>
      <c r="E911" s="13"/>
      <c r="H911" s="13"/>
      <c r="J911" s="13"/>
      <c r="K911" s="13"/>
      <c r="M911" s="13"/>
      <c r="O911" s="13"/>
      <c r="P911" s="13"/>
      <c r="R911" s="13"/>
      <c r="S911" s="13"/>
      <c r="U911" s="13"/>
      <c r="V911" s="13"/>
      <c r="W911" s="13"/>
      <c r="X911" s="13"/>
      <c r="Y911" s="13"/>
      <c r="Z911" s="13"/>
      <c r="AA911" s="13"/>
      <c r="AB911" s="13"/>
    </row>
    <row r="912" spans="1:28" x14ac:dyDescent="0.3">
      <c r="A912" s="13"/>
      <c r="B912" s="13"/>
      <c r="E912" s="13"/>
      <c r="H912" s="13"/>
      <c r="J912" s="13"/>
      <c r="K912" s="13"/>
      <c r="M912" s="13"/>
      <c r="O912" s="13"/>
      <c r="P912" s="13"/>
      <c r="R912" s="13"/>
      <c r="S912" s="13"/>
      <c r="U912" s="13"/>
      <c r="V912" s="13"/>
      <c r="W912" s="13"/>
      <c r="X912" s="13"/>
      <c r="Y912" s="13"/>
      <c r="Z912" s="13"/>
      <c r="AA912" s="13"/>
      <c r="AB912" s="13"/>
    </row>
    <row r="913" spans="1:28" x14ac:dyDescent="0.3">
      <c r="A913" s="13"/>
      <c r="B913" s="13"/>
      <c r="E913" s="13"/>
      <c r="H913" s="13"/>
      <c r="J913" s="13"/>
      <c r="K913" s="13"/>
      <c r="M913" s="13"/>
      <c r="O913" s="13"/>
      <c r="P913" s="13"/>
      <c r="R913" s="13"/>
      <c r="S913" s="13"/>
      <c r="U913" s="13"/>
      <c r="V913" s="13"/>
      <c r="W913" s="13"/>
      <c r="X913" s="13"/>
      <c r="Y913" s="13"/>
      <c r="Z913" s="13"/>
      <c r="AA913" s="13"/>
      <c r="AB913" s="13"/>
    </row>
    <row r="914" spans="1:28" x14ac:dyDescent="0.3">
      <c r="A914" s="13"/>
      <c r="B914" s="13"/>
      <c r="E914" s="13"/>
      <c r="H914" s="13"/>
      <c r="J914" s="13"/>
      <c r="K914" s="13"/>
      <c r="M914" s="13"/>
      <c r="O914" s="13"/>
      <c r="P914" s="13"/>
      <c r="R914" s="13"/>
      <c r="S914" s="13"/>
      <c r="U914" s="13"/>
      <c r="V914" s="13"/>
      <c r="W914" s="13"/>
      <c r="X914" s="13"/>
      <c r="Y914" s="13"/>
      <c r="Z914" s="13"/>
      <c r="AA914" s="13"/>
      <c r="AB914" s="13"/>
    </row>
    <row r="915" spans="1:28" x14ac:dyDescent="0.3">
      <c r="A915" s="13"/>
      <c r="B915" s="13"/>
      <c r="E915" s="13"/>
      <c r="H915" s="13"/>
      <c r="J915" s="13"/>
      <c r="K915" s="13"/>
      <c r="M915" s="13"/>
      <c r="O915" s="13"/>
      <c r="P915" s="13"/>
      <c r="R915" s="13"/>
      <c r="S915" s="13"/>
      <c r="U915" s="13"/>
      <c r="V915" s="13"/>
      <c r="W915" s="13"/>
      <c r="X915" s="13"/>
      <c r="Y915" s="13"/>
      <c r="Z915" s="13"/>
      <c r="AA915" s="13"/>
      <c r="AB915" s="13"/>
    </row>
    <row r="916" spans="1:28" x14ac:dyDescent="0.3">
      <c r="A916" s="13"/>
      <c r="B916" s="13"/>
      <c r="E916" s="13"/>
      <c r="H916" s="13"/>
      <c r="J916" s="13"/>
      <c r="K916" s="13"/>
      <c r="M916" s="13"/>
      <c r="O916" s="13"/>
      <c r="P916" s="13"/>
      <c r="R916" s="13"/>
      <c r="S916" s="13"/>
      <c r="U916" s="13"/>
      <c r="V916" s="13"/>
      <c r="W916" s="13"/>
      <c r="X916" s="13"/>
      <c r="Y916" s="13"/>
      <c r="Z916" s="13"/>
      <c r="AA916" s="13"/>
      <c r="AB916" s="13"/>
    </row>
    <row r="917" spans="1:28" x14ac:dyDescent="0.3">
      <c r="A917" s="13"/>
      <c r="B917" s="13"/>
      <c r="E917" s="13"/>
      <c r="H917" s="13"/>
      <c r="J917" s="13"/>
      <c r="K917" s="13"/>
      <c r="M917" s="13"/>
      <c r="O917" s="13"/>
      <c r="P917" s="13"/>
      <c r="R917" s="13"/>
      <c r="S917" s="13"/>
      <c r="U917" s="13"/>
      <c r="V917" s="13"/>
      <c r="W917" s="13"/>
      <c r="X917" s="13"/>
      <c r="Y917" s="13"/>
      <c r="Z917" s="13"/>
      <c r="AA917" s="13"/>
      <c r="AB917" s="13"/>
    </row>
    <row r="918" spans="1:28" x14ac:dyDescent="0.3">
      <c r="A918" s="13"/>
      <c r="B918" s="13"/>
      <c r="E918" s="13"/>
      <c r="H918" s="13"/>
      <c r="J918" s="13"/>
      <c r="K918" s="13"/>
      <c r="M918" s="13"/>
      <c r="O918" s="13"/>
      <c r="P918" s="13"/>
      <c r="R918" s="13"/>
      <c r="S918" s="13"/>
      <c r="U918" s="13"/>
      <c r="V918" s="13"/>
      <c r="W918" s="13"/>
      <c r="X918" s="13"/>
      <c r="Y918" s="13"/>
      <c r="Z918" s="13"/>
      <c r="AA918" s="13"/>
      <c r="AB918" s="13"/>
    </row>
    <row r="919" spans="1:28" x14ac:dyDescent="0.3">
      <c r="A919" s="13"/>
      <c r="B919" s="13"/>
      <c r="E919" s="13"/>
      <c r="H919" s="13"/>
      <c r="J919" s="13"/>
      <c r="K919" s="13"/>
      <c r="M919" s="13"/>
      <c r="O919" s="13"/>
      <c r="P919" s="13"/>
      <c r="R919" s="13"/>
      <c r="S919" s="13"/>
      <c r="U919" s="13"/>
      <c r="V919" s="13"/>
      <c r="W919" s="13"/>
      <c r="X919" s="13"/>
      <c r="Y919" s="13"/>
      <c r="Z919" s="13"/>
      <c r="AA919" s="13"/>
      <c r="AB919" s="13"/>
    </row>
    <row r="920" spans="1:28" x14ac:dyDescent="0.3">
      <c r="A920" s="13"/>
      <c r="B920" s="13"/>
      <c r="E920" s="13"/>
      <c r="H920" s="13"/>
      <c r="J920" s="13"/>
      <c r="K920" s="13"/>
      <c r="M920" s="13"/>
      <c r="O920" s="13"/>
      <c r="P920" s="13"/>
      <c r="R920" s="13"/>
      <c r="S920" s="13"/>
      <c r="U920" s="13"/>
      <c r="V920" s="13"/>
      <c r="W920" s="13"/>
      <c r="X920" s="13"/>
      <c r="Y920" s="13"/>
      <c r="Z920" s="13"/>
      <c r="AA920" s="13"/>
      <c r="AB920" s="13"/>
    </row>
    <row r="921" spans="1:28" x14ac:dyDescent="0.3">
      <c r="A921" s="13"/>
      <c r="B921" s="13"/>
      <c r="E921" s="13"/>
      <c r="H921" s="13"/>
      <c r="J921" s="13"/>
      <c r="K921" s="13"/>
      <c r="M921" s="13"/>
      <c r="O921" s="13"/>
      <c r="P921" s="13"/>
      <c r="R921" s="13"/>
      <c r="S921" s="13"/>
      <c r="U921" s="13"/>
      <c r="V921" s="13"/>
      <c r="W921" s="13"/>
      <c r="X921" s="13"/>
      <c r="Y921" s="13"/>
      <c r="Z921" s="13"/>
      <c r="AA921" s="13"/>
      <c r="AB921" s="13"/>
    </row>
    <row r="922" spans="1:28" x14ac:dyDescent="0.3">
      <c r="A922" s="13"/>
      <c r="B922" s="13"/>
      <c r="E922" s="13"/>
      <c r="H922" s="13"/>
      <c r="J922" s="13"/>
      <c r="K922" s="13"/>
      <c r="M922" s="13"/>
      <c r="O922" s="13"/>
      <c r="P922" s="13"/>
      <c r="R922" s="13"/>
      <c r="S922" s="13"/>
      <c r="U922" s="13"/>
      <c r="V922" s="13"/>
      <c r="W922" s="13"/>
      <c r="X922" s="13"/>
      <c r="Y922" s="13"/>
      <c r="Z922" s="13"/>
      <c r="AA922" s="13"/>
      <c r="AB922" s="13"/>
    </row>
    <row r="923" spans="1:28" x14ac:dyDescent="0.3">
      <c r="A923" s="13"/>
      <c r="B923" s="13"/>
      <c r="E923" s="13"/>
      <c r="H923" s="13"/>
      <c r="J923" s="13"/>
      <c r="K923" s="13"/>
      <c r="M923" s="13"/>
      <c r="O923" s="13"/>
      <c r="P923" s="13"/>
      <c r="R923" s="13"/>
      <c r="S923" s="13"/>
      <c r="U923" s="13"/>
      <c r="V923" s="13"/>
      <c r="W923" s="13"/>
      <c r="X923" s="13"/>
      <c r="Y923" s="13"/>
      <c r="Z923" s="13"/>
      <c r="AA923" s="13"/>
      <c r="AB923" s="13"/>
    </row>
    <row r="924" spans="1:28" x14ac:dyDescent="0.3">
      <c r="A924" s="13"/>
      <c r="B924" s="13"/>
      <c r="E924" s="13"/>
      <c r="H924" s="13"/>
      <c r="J924" s="13"/>
      <c r="K924" s="13"/>
      <c r="M924" s="13"/>
      <c r="O924" s="13"/>
      <c r="P924" s="13"/>
      <c r="R924" s="13"/>
      <c r="S924" s="13"/>
      <c r="U924" s="13"/>
      <c r="V924" s="13"/>
      <c r="W924" s="13"/>
      <c r="X924" s="13"/>
      <c r="Y924" s="13"/>
      <c r="Z924" s="13"/>
      <c r="AA924" s="13"/>
      <c r="AB924" s="13"/>
    </row>
    <row r="925" spans="1:28" x14ac:dyDescent="0.3">
      <c r="A925" s="13"/>
      <c r="B925" s="13"/>
      <c r="E925" s="13"/>
      <c r="H925" s="13"/>
      <c r="J925" s="13"/>
      <c r="K925" s="13"/>
      <c r="M925" s="13"/>
      <c r="O925" s="13"/>
      <c r="P925" s="13"/>
      <c r="R925" s="13"/>
      <c r="S925" s="13"/>
      <c r="U925" s="13"/>
      <c r="V925" s="13"/>
      <c r="W925" s="13"/>
      <c r="X925" s="13"/>
      <c r="Y925" s="13"/>
      <c r="Z925" s="13"/>
      <c r="AA925" s="13"/>
      <c r="AB925" s="13"/>
    </row>
    <row r="926" spans="1:28" x14ac:dyDescent="0.3">
      <c r="A926" s="13"/>
      <c r="B926" s="13"/>
      <c r="E926" s="13"/>
      <c r="H926" s="13"/>
      <c r="J926" s="13"/>
      <c r="K926" s="13"/>
      <c r="M926" s="13"/>
      <c r="O926" s="13"/>
      <c r="P926" s="13"/>
      <c r="R926" s="13"/>
      <c r="S926" s="13"/>
      <c r="U926" s="13"/>
      <c r="V926" s="13"/>
      <c r="W926" s="13"/>
      <c r="X926" s="13"/>
      <c r="Y926" s="13"/>
      <c r="Z926" s="13"/>
      <c r="AA926" s="13"/>
      <c r="AB926" s="13"/>
    </row>
    <row r="927" spans="1:28" x14ac:dyDescent="0.3">
      <c r="A927" s="13"/>
      <c r="B927" s="13"/>
      <c r="E927" s="13"/>
      <c r="H927" s="13"/>
      <c r="J927" s="13"/>
      <c r="K927" s="13"/>
      <c r="M927" s="13"/>
      <c r="O927" s="13"/>
      <c r="P927" s="13"/>
      <c r="R927" s="13"/>
      <c r="S927" s="13"/>
      <c r="U927" s="13"/>
      <c r="V927" s="13"/>
      <c r="W927" s="13"/>
      <c r="X927" s="13"/>
      <c r="Y927" s="13"/>
      <c r="Z927" s="13"/>
      <c r="AA927" s="13"/>
      <c r="AB927" s="13"/>
    </row>
    <row r="928" spans="1:28" x14ac:dyDescent="0.3">
      <c r="A928" s="13"/>
      <c r="B928" s="13"/>
      <c r="E928" s="13"/>
      <c r="H928" s="13"/>
      <c r="J928" s="13"/>
      <c r="K928" s="13"/>
      <c r="M928" s="13"/>
      <c r="O928" s="13"/>
      <c r="P928" s="13"/>
      <c r="R928" s="13"/>
      <c r="S928" s="13"/>
      <c r="U928" s="13"/>
      <c r="V928" s="13"/>
      <c r="W928" s="13"/>
      <c r="X928" s="13"/>
      <c r="Y928" s="13"/>
      <c r="Z928" s="13"/>
      <c r="AA928" s="13"/>
      <c r="AB928" s="13"/>
    </row>
    <row r="929" spans="1:28" x14ac:dyDescent="0.3">
      <c r="A929" s="13"/>
      <c r="B929" s="13"/>
      <c r="E929" s="13"/>
      <c r="H929" s="13"/>
      <c r="J929" s="13"/>
      <c r="K929" s="13"/>
      <c r="M929" s="13"/>
      <c r="O929" s="13"/>
      <c r="P929" s="13"/>
      <c r="R929" s="13"/>
      <c r="S929" s="13"/>
      <c r="U929" s="13"/>
      <c r="V929" s="13"/>
      <c r="W929" s="13"/>
      <c r="X929" s="13"/>
      <c r="Y929" s="13"/>
      <c r="Z929" s="13"/>
      <c r="AA929" s="13"/>
      <c r="AB929" s="13"/>
    </row>
    <row r="930" spans="1:28" x14ac:dyDescent="0.3">
      <c r="A930" s="13"/>
      <c r="B930" s="13"/>
      <c r="E930" s="13"/>
      <c r="H930" s="13"/>
      <c r="J930" s="13"/>
      <c r="K930" s="13"/>
      <c r="M930" s="13"/>
      <c r="O930" s="13"/>
      <c r="P930" s="13"/>
      <c r="R930" s="13"/>
      <c r="S930" s="13"/>
      <c r="U930" s="13"/>
      <c r="V930" s="13"/>
      <c r="W930" s="13"/>
      <c r="X930" s="13"/>
      <c r="Y930" s="13"/>
      <c r="Z930" s="13"/>
      <c r="AA930" s="13"/>
      <c r="AB930" s="13"/>
    </row>
    <row r="931" spans="1:28" x14ac:dyDescent="0.3">
      <c r="A931" s="13"/>
      <c r="B931" s="13"/>
      <c r="E931" s="13"/>
      <c r="H931" s="13"/>
      <c r="J931" s="13"/>
      <c r="K931" s="13"/>
      <c r="M931" s="13"/>
      <c r="O931" s="13"/>
      <c r="P931" s="13"/>
      <c r="R931" s="13"/>
      <c r="S931" s="13"/>
      <c r="U931" s="13"/>
      <c r="V931" s="13"/>
      <c r="W931" s="13"/>
      <c r="X931" s="13"/>
      <c r="Y931" s="13"/>
      <c r="Z931" s="13"/>
      <c r="AA931" s="13"/>
      <c r="AB931" s="13"/>
    </row>
    <row r="932" spans="1:28" x14ac:dyDescent="0.3">
      <c r="A932" s="13"/>
      <c r="B932" s="13"/>
      <c r="E932" s="13"/>
      <c r="H932" s="13"/>
      <c r="J932" s="13"/>
      <c r="K932" s="13"/>
      <c r="M932" s="13"/>
      <c r="O932" s="13"/>
      <c r="P932" s="13"/>
      <c r="R932" s="13"/>
      <c r="S932" s="13"/>
      <c r="U932" s="13"/>
      <c r="V932" s="13"/>
      <c r="W932" s="13"/>
      <c r="X932" s="13"/>
      <c r="Y932" s="13"/>
      <c r="Z932" s="13"/>
      <c r="AA932" s="13"/>
      <c r="AB932" s="13"/>
    </row>
    <row r="933" spans="1:28" x14ac:dyDescent="0.3">
      <c r="A933" s="13"/>
      <c r="B933" s="13"/>
      <c r="E933" s="13"/>
      <c r="H933" s="13"/>
      <c r="J933" s="13"/>
      <c r="K933" s="13"/>
      <c r="M933" s="13"/>
      <c r="O933" s="13"/>
      <c r="P933" s="13"/>
      <c r="R933" s="13"/>
      <c r="S933" s="13"/>
      <c r="U933" s="13"/>
      <c r="V933" s="13"/>
      <c r="W933" s="13"/>
      <c r="X933" s="13"/>
      <c r="Y933" s="13"/>
      <c r="Z933" s="13"/>
      <c r="AA933" s="13"/>
      <c r="AB933" s="13"/>
    </row>
    <row r="934" spans="1:28" x14ac:dyDescent="0.3">
      <c r="A934" s="13"/>
      <c r="B934" s="13"/>
      <c r="E934" s="13"/>
      <c r="H934" s="13"/>
      <c r="J934" s="13"/>
      <c r="K934" s="13"/>
      <c r="M934" s="13"/>
      <c r="O934" s="13"/>
      <c r="P934" s="13"/>
      <c r="R934" s="13"/>
      <c r="S934" s="13"/>
      <c r="U934" s="13"/>
      <c r="V934" s="13"/>
      <c r="W934" s="13"/>
      <c r="X934" s="13"/>
      <c r="Y934" s="13"/>
      <c r="Z934" s="13"/>
      <c r="AA934" s="13"/>
      <c r="AB934" s="13"/>
    </row>
    <row r="935" spans="1:28" x14ac:dyDescent="0.3">
      <c r="A935" s="13"/>
      <c r="B935" s="13"/>
      <c r="E935" s="13"/>
      <c r="H935" s="13"/>
      <c r="J935" s="13"/>
      <c r="K935" s="13"/>
      <c r="M935" s="13"/>
      <c r="O935" s="13"/>
      <c r="P935" s="13"/>
      <c r="R935" s="13"/>
      <c r="S935" s="13"/>
      <c r="U935" s="13"/>
      <c r="V935" s="13"/>
      <c r="W935" s="13"/>
      <c r="X935" s="13"/>
      <c r="Y935" s="13"/>
      <c r="Z935" s="13"/>
      <c r="AA935" s="13"/>
      <c r="AB935" s="13"/>
    </row>
    <row r="936" spans="1:28" x14ac:dyDescent="0.3">
      <c r="A936" s="13"/>
      <c r="B936" s="13"/>
      <c r="E936" s="13"/>
      <c r="H936" s="13"/>
      <c r="J936" s="13"/>
      <c r="K936" s="13"/>
      <c r="M936" s="13"/>
      <c r="O936" s="13"/>
      <c r="P936" s="13"/>
      <c r="R936" s="13"/>
      <c r="S936" s="13"/>
      <c r="U936" s="13"/>
      <c r="V936" s="13"/>
      <c r="W936" s="13"/>
      <c r="X936" s="13"/>
      <c r="Y936" s="13"/>
      <c r="Z936" s="13"/>
      <c r="AA936" s="13"/>
      <c r="AB936" s="13"/>
    </row>
    <row r="937" spans="1:28" x14ac:dyDescent="0.3">
      <c r="A937" s="13"/>
      <c r="B937" s="13"/>
      <c r="E937" s="13"/>
      <c r="H937" s="13"/>
      <c r="J937" s="13"/>
      <c r="K937" s="13"/>
      <c r="M937" s="13"/>
      <c r="O937" s="13"/>
      <c r="P937" s="13"/>
      <c r="R937" s="13"/>
      <c r="S937" s="13"/>
      <c r="U937" s="13"/>
      <c r="V937" s="13"/>
      <c r="W937" s="13"/>
      <c r="X937" s="13"/>
      <c r="Y937" s="13"/>
      <c r="Z937" s="13"/>
      <c r="AA937" s="13"/>
      <c r="AB937" s="13"/>
    </row>
    <row r="938" spans="1:28" x14ac:dyDescent="0.3">
      <c r="A938" s="13"/>
      <c r="B938" s="13"/>
      <c r="E938" s="13"/>
      <c r="H938" s="13"/>
      <c r="J938" s="13"/>
      <c r="K938" s="13"/>
      <c r="M938" s="13"/>
      <c r="O938" s="13"/>
      <c r="P938" s="13"/>
      <c r="R938" s="13"/>
      <c r="S938" s="13"/>
      <c r="U938" s="13"/>
      <c r="V938" s="13"/>
      <c r="W938" s="13"/>
      <c r="X938" s="13"/>
      <c r="Y938" s="13"/>
      <c r="Z938" s="13"/>
      <c r="AA938" s="13"/>
      <c r="AB938" s="13"/>
    </row>
    <row r="939" spans="1:28" x14ac:dyDescent="0.3">
      <c r="A939" s="13"/>
      <c r="B939" s="13"/>
      <c r="E939" s="13"/>
      <c r="H939" s="13"/>
      <c r="J939" s="13"/>
      <c r="K939" s="13"/>
      <c r="M939" s="13"/>
      <c r="O939" s="13"/>
      <c r="P939" s="13"/>
      <c r="R939" s="13"/>
      <c r="S939" s="13"/>
      <c r="U939" s="13"/>
      <c r="V939" s="13"/>
      <c r="W939" s="13"/>
      <c r="X939" s="13"/>
      <c r="Y939" s="13"/>
      <c r="Z939" s="13"/>
      <c r="AA939" s="13"/>
      <c r="AB939" s="13"/>
    </row>
    <row r="940" spans="1:28" x14ac:dyDescent="0.3">
      <c r="A940" s="13"/>
      <c r="B940" s="13"/>
      <c r="E940" s="13"/>
      <c r="H940" s="13"/>
      <c r="J940" s="13"/>
      <c r="K940" s="13"/>
      <c r="M940" s="13"/>
      <c r="O940" s="13"/>
      <c r="P940" s="13"/>
      <c r="R940" s="13"/>
      <c r="S940" s="13"/>
      <c r="U940" s="13"/>
      <c r="V940" s="13"/>
      <c r="W940" s="13"/>
      <c r="X940" s="13"/>
      <c r="Y940" s="13"/>
      <c r="Z940" s="13"/>
      <c r="AA940" s="13"/>
      <c r="AB940" s="13"/>
    </row>
    <row r="941" spans="1:28" x14ac:dyDescent="0.3">
      <c r="A941" s="13"/>
      <c r="B941" s="13"/>
      <c r="E941" s="13"/>
      <c r="H941" s="13"/>
      <c r="J941" s="13"/>
      <c r="K941" s="13"/>
      <c r="M941" s="13"/>
      <c r="O941" s="13"/>
      <c r="P941" s="13"/>
      <c r="R941" s="13"/>
      <c r="S941" s="13"/>
      <c r="U941" s="13"/>
      <c r="V941" s="13"/>
      <c r="W941" s="13"/>
      <c r="X941" s="13"/>
      <c r="Y941" s="13"/>
      <c r="Z941" s="13"/>
      <c r="AA941" s="13"/>
      <c r="AB941" s="13"/>
    </row>
    <row r="942" spans="1:28" x14ac:dyDescent="0.3">
      <c r="A942" s="13"/>
      <c r="B942" s="13"/>
      <c r="E942" s="13"/>
      <c r="H942" s="13"/>
      <c r="J942" s="13"/>
      <c r="K942" s="13"/>
      <c r="M942" s="13"/>
      <c r="O942" s="13"/>
      <c r="P942" s="13"/>
      <c r="R942" s="13"/>
      <c r="S942" s="13"/>
      <c r="U942" s="13"/>
      <c r="V942" s="13"/>
      <c r="W942" s="13"/>
      <c r="X942" s="13"/>
      <c r="Y942" s="13"/>
      <c r="Z942" s="13"/>
      <c r="AA942" s="13"/>
      <c r="AB942" s="13"/>
    </row>
    <row r="943" spans="1:28" x14ac:dyDescent="0.3">
      <c r="A943" s="13"/>
      <c r="B943" s="13"/>
      <c r="E943" s="13"/>
      <c r="H943" s="13"/>
      <c r="J943" s="13"/>
      <c r="K943" s="13"/>
      <c r="M943" s="13"/>
      <c r="O943" s="13"/>
      <c r="P943" s="13"/>
      <c r="R943" s="13"/>
      <c r="S943" s="13"/>
      <c r="U943" s="13"/>
      <c r="V943" s="13"/>
      <c r="W943" s="13"/>
      <c r="X943" s="13"/>
      <c r="Y943" s="13"/>
      <c r="Z943" s="13"/>
      <c r="AA943" s="13"/>
      <c r="AB943" s="13"/>
    </row>
    <row r="944" spans="1:28" x14ac:dyDescent="0.3">
      <c r="A944" s="13"/>
      <c r="B944" s="13"/>
      <c r="E944" s="13"/>
      <c r="H944" s="13"/>
      <c r="J944" s="13"/>
      <c r="K944" s="13"/>
      <c r="M944" s="13"/>
      <c r="O944" s="13"/>
      <c r="P944" s="13"/>
      <c r="R944" s="13"/>
      <c r="S944" s="13"/>
      <c r="U944" s="13"/>
      <c r="V944" s="13"/>
      <c r="W944" s="13"/>
      <c r="X944" s="13"/>
      <c r="Y944" s="13"/>
      <c r="Z944" s="13"/>
      <c r="AA944" s="13"/>
      <c r="AB944" s="13"/>
    </row>
    <row r="945" spans="1:28" x14ac:dyDescent="0.3">
      <c r="A945" s="13"/>
      <c r="B945" s="13"/>
      <c r="E945" s="13"/>
      <c r="H945" s="13"/>
      <c r="J945" s="13"/>
      <c r="K945" s="13"/>
      <c r="M945" s="13"/>
      <c r="O945" s="13"/>
      <c r="P945" s="13"/>
      <c r="R945" s="13"/>
      <c r="S945" s="13"/>
      <c r="U945" s="13"/>
      <c r="V945" s="13"/>
      <c r="W945" s="13"/>
      <c r="X945" s="13"/>
      <c r="Y945" s="13"/>
      <c r="Z945" s="13"/>
      <c r="AA945" s="13"/>
      <c r="AB945" s="13"/>
    </row>
    <row r="946" spans="1:28" x14ac:dyDescent="0.3">
      <c r="A946" s="13"/>
      <c r="B946" s="13"/>
      <c r="E946" s="13"/>
      <c r="H946" s="13"/>
      <c r="J946" s="13"/>
      <c r="K946" s="13"/>
      <c r="M946" s="13"/>
      <c r="O946" s="13"/>
      <c r="P946" s="13"/>
      <c r="R946" s="13"/>
      <c r="S946" s="13"/>
      <c r="U946" s="13"/>
      <c r="V946" s="13"/>
      <c r="W946" s="13"/>
      <c r="X946" s="13"/>
      <c r="Y946" s="13"/>
      <c r="Z946" s="13"/>
      <c r="AA946" s="13"/>
      <c r="AB946" s="13"/>
    </row>
    <row r="947" spans="1:28" x14ac:dyDescent="0.3">
      <c r="A947" s="13"/>
      <c r="B947" s="13"/>
      <c r="E947" s="13"/>
      <c r="H947" s="13"/>
      <c r="J947" s="13"/>
      <c r="K947" s="13"/>
      <c r="M947" s="13"/>
      <c r="O947" s="13"/>
      <c r="P947" s="13"/>
      <c r="R947" s="13"/>
      <c r="S947" s="13"/>
      <c r="U947" s="13"/>
      <c r="V947" s="13"/>
      <c r="W947" s="13"/>
      <c r="X947" s="13"/>
      <c r="Y947" s="13"/>
      <c r="Z947" s="13"/>
      <c r="AA947" s="13"/>
      <c r="AB947" s="13"/>
    </row>
    <row r="948" spans="1:28" x14ac:dyDescent="0.3">
      <c r="A948" s="13"/>
      <c r="B948" s="13"/>
      <c r="E948" s="13"/>
      <c r="H948" s="13"/>
      <c r="J948" s="13"/>
      <c r="K948" s="13"/>
      <c r="M948" s="13"/>
      <c r="O948" s="13"/>
      <c r="P948" s="13"/>
      <c r="R948" s="13"/>
      <c r="S948" s="13"/>
      <c r="U948" s="13"/>
      <c r="V948" s="13"/>
      <c r="W948" s="13"/>
      <c r="X948" s="13"/>
      <c r="Y948" s="13"/>
      <c r="Z948" s="13"/>
      <c r="AA948" s="13"/>
      <c r="AB948" s="13"/>
    </row>
    <row r="949" spans="1:28" x14ac:dyDescent="0.3">
      <c r="A949" s="13"/>
      <c r="B949" s="13"/>
      <c r="E949" s="13"/>
      <c r="H949" s="13"/>
      <c r="J949" s="13"/>
      <c r="K949" s="13"/>
      <c r="M949" s="13"/>
      <c r="O949" s="13"/>
      <c r="P949" s="13"/>
      <c r="R949" s="13"/>
      <c r="S949" s="13"/>
      <c r="U949" s="13"/>
      <c r="V949" s="13"/>
      <c r="W949" s="13"/>
      <c r="X949" s="13"/>
      <c r="Y949" s="13"/>
      <c r="Z949" s="13"/>
      <c r="AA949" s="13"/>
      <c r="AB949" s="13"/>
    </row>
    <row r="950" spans="1:28" x14ac:dyDescent="0.3">
      <c r="A950" s="13"/>
      <c r="B950" s="13"/>
      <c r="E950" s="13"/>
      <c r="H950" s="13"/>
      <c r="J950" s="13"/>
      <c r="K950" s="13"/>
      <c r="M950" s="13"/>
      <c r="O950" s="13"/>
      <c r="P950" s="13"/>
      <c r="R950" s="13"/>
      <c r="S950" s="13"/>
      <c r="U950" s="13"/>
      <c r="V950" s="13"/>
      <c r="W950" s="13"/>
      <c r="X950" s="13"/>
      <c r="Y950" s="13"/>
      <c r="Z950" s="13"/>
      <c r="AA950" s="13"/>
      <c r="AB950" s="13"/>
    </row>
    <row r="951" spans="1:28" x14ac:dyDescent="0.3">
      <c r="A951" s="13"/>
      <c r="B951" s="13"/>
      <c r="E951" s="13"/>
      <c r="H951" s="13"/>
      <c r="J951" s="13"/>
      <c r="K951" s="13"/>
      <c r="M951" s="13"/>
      <c r="O951" s="13"/>
      <c r="P951" s="13"/>
      <c r="R951" s="13"/>
      <c r="S951" s="13"/>
      <c r="U951" s="13"/>
      <c r="V951" s="13"/>
      <c r="W951" s="13"/>
      <c r="X951" s="13"/>
      <c r="Y951" s="13"/>
      <c r="Z951" s="13"/>
      <c r="AA951" s="13"/>
      <c r="AB951" s="13"/>
    </row>
    <row r="952" spans="1:28" x14ac:dyDescent="0.3">
      <c r="A952" s="13"/>
      <c r="B952" s="13"/>
      <c r="E952" s="13"/>
      <c r="H952" s="13"/>
      <c r="J952" s="13"/>
      <c r="K952" s="13"/>
      <c r="M952" s="13"/>
      <c r="O952" s="13"/>
      <c r="P952" s="13"/>
      <c r="R952" s="13"/>
      <c r="S952" s="13"/>
      <c r="U952" s="13"/>
      <c r="V952" s="13"/>
      <c r="W952" s="13"/>
      <c r="X952" s="13"/>
      <c r="Y952" s="13"/>
      <c r="Z952" s="13"/>
      <c r="AA952" s="13"/>
      <c r="AB952" s="13"/>
    </row>
    <row r="953" spans="1:28" x14ac:dyDescent="0.3">
      <c r="A953" s="13"/>
      <c r="B953" s="13"/>
      <c r="E953" s="13"/>
      <c r="H953" s="13"/>
      <c r="J953" s="13"/>
      <c r="K953" s="13"/>
      <c r="M953" s="13"/>
      <c r="O953" s="13"/>
      <c r="P953" s="13"/>
      <c r="R953" s="13"/>
      <c r="S953" s="13"/>
      <c r="U953" s="13"/>
      <c r="V953" s="13"/>
      <c r="W953" s="13"/>
      <c r="X953" s="13"/>
      <c r="Y953" s="13"/>
      <c r="Z953" s="13"/>
      <c r="AA953" s="13"/>
      <c r="AB953" s="13"/>
    </row>
    <row r="954" spans="1:28" x14ac:dyDescent="0.3">
      <c r="A954" s="13"/>
      <c r="B954" s="13"/>
      <c r="E954" s="13"/>
      <c r="H954" s="13"/>
      <c r="J954" s="13"/>
      <c r="K954" s="13"/>
      <c r="M954" s="13"/>
      <c r="O954" s="13"/>
      <c r="P954" s="13"/>
      <c r="R954" s="13"/>
      <c r="S954" s="13"/>
      <c r="U954" s="13"/>
      <c r="V954" s="13"/>
      <c r="W954" s="13"/>
      <c r="X954" s="13"/>
      <c r="Y954" s="13"/>
      <c r="Z954" s="13"/>
      <c r="AA954" s="13"/>
      <c r="AB954" s="13"/>
    </row>
    <row r="955" spans="1:28" x14ac:dyDescent="0.3">
      <c r="A955" s="13"/>
      <c r="B955" s="13"/>
      <c r="E955" s="13"/>
      <c r="H955" s="13"/>
      <c r="J955" s="13"/>
      <c r="K955" s="13"/>
      <c r="M955" s="13"/>
      <c r="O955" s="13"/>
      <c r="P955" s="13"/>
      <c r="R955" s="13"/>
      <c r="S955" s="13"/>
      <c r="U955" s="13"/>
      <c r="V955" s="13"/>
      <c r="W955" s="13"/>
      <c r="X955" s="13"/>
      <c r="Y955" s="13"/>
      <c r="Z955" s="13"/>
      <c r="AA955" s="13"/>
      <c r="AB955" s="13"/>
    </row>
    <row r="956" spans="1:28" x14ac:dyDescent="0.3">
      <c r="A956" s="13"/>
      <c r="B956" s="13"/>
      <c r="E956" s="13"/>
      <c r="H956" s="13"/>
      <c r="J956" s="13"/>
      <c r="K956" s="13"/>
      <c r="M956" s="13"/>
      <c r="O956" s="13"/>
      <c r="P956" s="13"/>
      <c r="R956" s="13"/>
      <c r="S956" s="13"/>
      <c r="U956" s="13"/>
      <c r="V956" s="13"/>
      <c r="W956" s="13"/>
      <c r="X956" s="13"/>
      <c r="Y956" s="13"/>
      <c r="Z956" s="13"/>
      <c r="AA956" s="13"/>
      <c r="AB956" s="13"/>
    </row>
    <row r="957" spans="1:28" x14ac:dyDescent="0.3">
      <c r="A957" s="13"/>
      <c r="B957" s="13"/>
      <c r="E957" s="13"/>
      <c r="H957" s="13"/>
      <c r="J957" s="13"/>
      <c r="K957" s="13"/>
      <c r="M957" s="13"/>
      <c r="O957" s="13"/>
      <c r="P957" s="13"/>
      <c r="R957" s="13"/>
      <c r="S957" s="13"/>
      <c r="U957" s="13"/>
      <c r="V957" s="13"/>
      <c r="W957" s="13"/>
      <c r="X957" s="13"/>
      <c r="Y957" s="13"/>
      <c r="Z957" s="13"/>
      <c r="AA957" s="13"/>
      <c r="AB957" s="13"/>
    </row>
    <row r="958" spans="1:28" x14ac:dyDescent="0.3">
      <c r="A958" s="13"/>
      <c r="B958" s="13"/>
      <c r="E958" s="13"/>
      <c r="H958" s="13"/>
      <c r="J958" s="13"/>
      <c r="K958" s="13"/>
      <c r="M958" s="13"/>
      <c r="O958" s="13"/>
      <c r="P958" s="13"/>
      <c r="R958" s="13"/>
      <c r="S958" s="13"/>
      <c r="U958" s="13"/>
      <c r="V958" s="13"/>
      <c r="W958" s="13"/>
      <c r="X958" s="13"/>
      <c r="Y958" s="13"/>
      <c r="Z958" s="13"/>
      <c r="AA958" s="13"/>
      <c r="AB958" s="13"/>
    </row>
    <row r="959" spans="1:28" x14ac:dyDescent="0.3">
      <c r="A959" s="13"/>
      <c r="B959" s="13"/>
      <c r="E959" s="13"/>
      <c r="H959" s="13"/>
      <c r="J959" s="13"/>
      <c r="K959" s="13"/>
      <c r="M959" s="13"/>
      <c r="O959" s="13"/>
      <c r="P959" s="13"/>
      <c r="R959" s="13"/>
      <c r="S959" s="13"/>
      <c r="U959" s="13"/>
      <c r="V959" s="13"/>
      <c r="W959" s="13"/>
      <c r="X959" s="13"/>
      <c r="Y959" s="13"/>
      <c r="Z959" s="13"/>
      <c r="AA959" s="13"/>
      <c r="AB959" s="13"/>
    </row>
    <row r="960" spans="1:28" x14ac:dyDescent="0.3">
      <c r="A960" s="13"/>
      <c r="B960" s="13"/>
      <c r="E960" s="13"/>
      <c r="H960" s="13"/>
      <c r="J960" s="13"/>
      <c r="K960" s="13"/>
      <c r="M960" s="13"/>
      <c r="O960" s="13"/>
      <c r="P960" s="13"/>
      <c r="R960" s="13"/>
      <c r="S960" s="13"/>
      <c r="U960" s="13"/>
      <c r="V960" s="13"/>
      <c r="W960" s="13"/>
      <c r="X960" s="13"/>
      <c r="Y960" s="13"/>
      <c r="Z960" s="13"/>
      <c r="AA960" s="13"/>
      <c r="AB960" s="13"/>
    </row>
    <row r="961" spans="1:28" x14ac:dyDescent="0.3">
      <c r="A961" s="13"/>
      <c r="B961" s="13"/>
      <c r="E961" s="13"/>
      <c r="H961" s="13"/>
      <c r="J961" s="13"/>
      <c r="K961" s="13"/>
      <c r="M961" s="13"/>
      <c r="O961" s="13"/>
      <c r="P961" s="13"/>
      <c r="R961" s="13"/>
      <c r="S961" s="13"/>
      <c r="U961" s="13"/>
      <c r="V961" s="13"/>
      <c r="W961" s="13"/>
      <c r="X961" s="13"/>
      <c r="Y961" s="13"/>
      <c r="Z961" s="13"/>
      <c r="AA961" s="13"/>
      <c r="AB961" s="13"/>
    </row>
    <row r="962" spans="1:28" x14ac:dyDescent="0.3">
      <c r="A962" s="13"/>
      <c r="B962" s="13"/>
      <c r="E962" s="13"/>
      <c r="H962" s="13"/>
      <c r="J962" s="13"/>
      <c r="K962" s="13"/>
      <c r="M962" s="13"/>
      <c r="O962" s="13"/>
      <c r="P962" s="13"/>
      <c r="R962" s="13"/>
      <c r="S962" s="13"/>
      <c r="U962" s="13"/>
      <c r="V962" s="13"/>
      <c r="W962" s="13"/>
      <c r="X962" s="13"/>
      <c r="Y962" s="13"/>
      <c r="Z962" s="13"/>
      <c r="AA962" s="13"/>
      <c r="AB962" s="13"/>
    </row>
    <row r="963" spans="1:28" x14ac:dyDescent="0.3">
      <c r="A963" s="13"/>
      <c r="B963" s="13"/>
      <c r="E963" s="13"/>
      <c r="H963" s="13"/>
      <c r="J963" s="13"/>
      <c r="K963" s="13"/>
      <c r="M963" s="13"/>
      <c r="O963" s="13"/>
      <c r="P963" s="13"/>
      <c r="R963" s="13"/>
      <c r="S963" s="13"/>
      <c r="U963" s="13"/>
      <c r="V963" s="13"/>
      <c r="W963" s="13"/>
      <c r="X963" s="13"/>
      <c r="Y963" s="13"/>
      <c r="Z963" s="13"/>
      <c r="AA963" s="13"/>
      <c r="AB963" s="13"/>
    </row>
    <row r="964" spans="1:28" x14ac:dyDescent="0.3">
      <c r="A964" s="13"/>
      <c r="B964" s="13"/>
      <c r="E964" s="13"/>
      <c r="H964" s="13"/>
      <c r="J964" s="13"/>
      <c r="K964" s="13"/>
      <c r="M964" s="13"/>
      <c r="O964" s="13"/>
      <c r="P964" s="13"/>
      <c r="R964" s="13"/>
      <c r="S964" s="13"/>
      <c r="U964" s="13"/>
      <c r="V964" s="13"/>
      <c r="W964" s="13"/>
      <c r="X964" s="13"/>
      <c r="Y964" s="13"/>
      <c r="Z964" s="13"/>
      <c r="AA964" s="13"/>
      <c r="AB964" s="13"/>
    </row>
    <row r="965" spans="1:28" x14ac:dyDescent="0.3">
      <c r="A965" s="13"/>
      <c r="B965" s="13"/>
      <c r="E965" s="13"/>
      <c r="H965" s="13"/>
      <c r="J965" s="13"/>
      <c r="K965" s="13"/>
      <c r="M965" s="13"/>
      <c r="O965" s="13"/>
      <c r="P965" s="13"/>
      <c r="R965" s="13"/>
      <c r="S965" s="13"/>
      <c r="U965" s="13"/>
      <c r="V965" s="13"/>
      <c r="W965" s="13"/>
      <c r="X965" s="13"/>
      <c r="Y965" s="13"/>
      <c r="Z965" s="13"/>
      <c r="AA965" s="13"/>
      <c r="AB965" s="13"/>
    </row>
    <row r="966" spans="1:28" x14ac:dyDescent="0.3">
      <c r="A966" s="13"/>
      <c r="B966" s="13"/>
      <c r="E966" s="13"/>
      <c r="H966" s="13"/>
      <c r="J966" s="13"/>
      <c r="K966" s="13"/>
      <c r="M966" s="13"/>
      <c r="O966" s="13"/>
      <c r="P966" s="13"/>
      <c r="R966" s="13"/>
      <c r="S966" s="13"/>
      <c r="U966" s="13"/>
      <c r="V966" s="13"/>
      <c r="W966" s="13"/>
      <c r="X966" s="13"/>
      <c r="Y966" s="13"/>
      <c r="Z966" s="13"/>
      <c r="AA966" s="13"/>
      <c r="AB966" s="13"/>
    </row>
    <row r="967" spans="1:28" x14ac:dyDescent="0.3">
      <c r="A967" s="13"/>
      <c r="B967" s="13"/>
      <c r="E967" s="13"/>
      <c r="H967" s="13"/>
      <c r="J967" s="13"/>
      <c r="K967" s="13"/>
      <c r="M967" s="13"/>
      <c r="O967" s="13"/>
      <c r="P967" s="13"/>
      <c r="R967" s="13"/>
      <c r="S967" s="13"/>
      <c r="U967" s="13"/>
      <c r="V967" s="13"/>
      <c r="W967" s="13"/>
      <c r="X967" s="13"/>
      <c r="Y967" s="13"/>
      <c r="Z967" s="13"/>
      <c r="AA967" s="13"/>
      <c r="AB967" s="13"/>
    </row>
    <row r="968" spans="1:28" x14ac:dyDescent="0.3">
      <c r="A968" s="13"/>
      <c r="B968" s="13"/>
      <c r="E968" s="13"/>
      <c r="H968" s="13"/>
      <c r="J968" s="13"/>
      <c r="K968" s="13"/>
      <c r="M968" s="13"/>
      <c r="O968" s="13"/>
      <c r="P968" s="13"/>
      <c r="R968" s="13"/>
      <c r="S968" s="13"/>
      <c r="U968" s="13"/>
      <c r="V968" s="13"/>
      <c r="W968" s="13"/>
      <c r="X968" s="13"/>
      <c r="Y968" s="13"/>
      <c r="Z968" s="13"/>
      <c r="AA968" s="13"/>
      <c r="AB968" s="13"/>
    </row>
    <row r="969" spans="1:28" x14ac:dyDescent="0.3">
      <c r="A969" s="13"/>
      <c r="B969" s="13"/>
      <c r="E969" s="13"/>
      <c r="H969" s="13"/>
      <c r="J969" s="13"/>
      <c r="K969" s="13"/>
      <c r="M969" s="13"/>
      <c r="O969" s="13"/>
      <c r="P969" s="13"/>
      <c r="R969" s="13"/>
      <c r="S969" s="13"/>
      <c r="U969" s="13"/>
      <c r="V969" s="13"/>
      <c r="W969" s="13"/>
      <c r="X969" s="13"/>
      <c r="Y969" s="13"/>
      <c r="Z969" s="13"/>
      <c r="AA969" s="13"/>
      <c r="AB969" s="13"/>
    </row>
    <row r="970" spans="1:28" x14ac:dyDescent="0.3">
      <c r="A970" s="13"/>
      <c r="B970" s="13"/>
      <c r="E970" s="13"/>
      <c r="H970" s="13"/>
      <c r="J970" s="13"/>
      <c r="K970" s="13"/>
      <c r="M970" s="13"/>
      <c r="O970" s="13"/>
      <c r="P970" s="13"/>
      <c r="R970" s="13"/>
      <c r="S970" s="13"/>
      <c r="U970" s="13"/>
      <c r="V970" s="13"/>
      <c r="W970" s="13"/>
      <c r="X970" s="13"/>
      <c r="Y970" s="13"/>
      <c r="Z970" s="13"/>
      <c r="AA970" s="13"/>
      <c r="AB970" s="13"/>
    </row>
    <row r="971" spans="1:28" x14ac:dyDescent="0.3">
      <c r="A971" s="13"/>
      <c r="B971" s="13"/>
      <c r="E971" s="13"/>
      <c r="H971" s="13"/>
      <c r="J971" s="13"/>
      <c r="K971" s="13"/>
      <c r="M971" s="13"/>
      <c r="O971" s="13"/>
      <c r="P971" s="13"/>
      <c r="R971" s="13"/>
      <c r="S971" s="13"/>
      <c r="U971" s="13"/>
      <c r="V971" s="13"/>
      <c r="W971" s="13"/>
      <c r="X971" s="13"/>
      <c r="Y971" s="13"/>
      <c r="Z971" s="13"/>
      <c r="AA971" s="13"/>
      <c r="AB971" s="13"/>
    </row>
    <row r="972" spans="1:28" x14ac:dyDescent="0.3">
      <c r="A972" s="13"/>
      <c r="B972" s="13"/>
      <c r="E972" s="13"/>
      <c r="H972" s="13"/>
      <c r="J972" s="13"/>
      <c r="K972" s="13"/>
      <c r="M972" s="13"/>
      <c r="O972" s="13"/>
      <c r="P972" s="13"/>
      <c r="R972" s="13"/>
      <c r="S972" s="13"/>
      <c r="U972" s="13"/>
      <c r="V972" s="13"/>
      <c r="W972" s="13"/>
      <c r="X972" s="13"/>
      <c r="Y972" s="13"/>
      <c r="Z972" s="13"/>
      <c r="AA972" s="13"/>
      <c r="AB972" s="13"/>
    </row>
    <row r="973" spans="1:28" x14ac:dyDescent="0.3">
      <c r="A973" s="13"/>
      <c r="B973" s="13"/>
      <c r="E973" s="13"/>
      <c r="H973" s="13"/>
      <c r="J973" s="13"/>
      <c r="K973" s="13"/>
      <c r="M973" s="13"/>
      <c r="O973" s="13"/>
      <c r="P973" s="13"/>
      <c r="R973" s="13"/>
      <c r="S973" s="13"/>
      <c r="U973" s="13"/>
      <c r="V973" s="13"/>
      <c r="W973" s="13"/>
      <c r="X973" s="13"/>
      <c r="Y973" s="13"/>
      <c r="Z973" s="13"/>
      <c r="AA973" s="13"/>
      <c r="AB973" s="13"/>
    </row>
    <row r="974" spans="1:28" x14ac:dyDescent="0.3">
      <c r="A974" s="13"/>
      <c r="B974" s="13"/>
      <c r="E974" s="13"/>
      <c r="H974" s="13"/>
      <c r="J974" s="13"/>
      <c r="K974" s="13"/>
      <c r="M974" s="13"/>
      <c r="O974" s="13"/>
      <c r="P974" s="13"/>
      <c r="R974" s="13"/>
      <c r="S974" s="13"/>
      <c r="U974" s="13"/>
      <c r="V974" s="13"/>
      <c r="W974" s="13"/>
      <c r="X974" s="13"/>
      <c r="Y974" s="13"/>
      <c r="Z974" s="13"/>
      <c r="AA974" s="13"/>
      <c r="AB974" s="13"/>
    </row>
    <row r="975" spans="1:28" x14ac:dyDescent="0.3">
      <c r="A975" s="13"/>
      <c r="B975" s="13"/>
      <c r="E975" s="13"/>
      <c r="H975" s="13"/>
      <c r="J975" s="13"/>
      <c r="K975" s="13"/>
      <c r="M975" s="13"/>
      <c r="O975" s="13"/>
      <c r="P975" s="13"/>
      <c r="R975" s="13"/>
      <c r="S975" s="13"/>
      <c r="U975" s="13"/>
      <c r="V975" s="13"/>
      <c r="W975" s="13"/>
      <c r="X975" s="13"/>
      <c r="Y975" s="13"/>
      <c r="Z975" s="13"/>
      <c r="AA975" s="13"/>
      <c r="AB975" s="13"/>
    </row>
    <row r="976" spans="1:28" x14ac:dyDescent="0.3">
      <c r="A976" s="13"/>
      <c r="B976" s="13"/>
      <c r="E976" s="13"/>
      <c r="H976" s="13"/>
      <c r="J976" s="13"/>
      <c r="K976" s="13"/>
      <c r="M976" s="13"/>
      <c r="O976" s="13"/>
      <c r="P976" s="13"/>
      <c r="R976" s="13"/>
      <c r="S976" s="13"/>
      <c r="U976" s="13"/>
      <c r="V976" s="13"/>
      <c r="W976" s="13"/>
      <c r="X976" s="13"/>
      <c r="Y976" s="13"/>
      <c r="Z976" s="13"/>
      <c r="AA976" s="13"/>
      <c r="AB976" s="13"/>
    </row>
    <row r="977" spans="1:28" x14ac:dyDescent="0.3">
      <c r="A977" s="13"/>
      <c r="B977" s="13"/>
      <c r="E977" s="13"/>
      <c r="H977" s="13"/>
      <c r="J977" s="13"/>
      <c r="K977" s="13"/>
      <c r="M977" s="13"/>
      <c r="O977" s="13"/>
      <c r="P977" s="13"/>
      <c r="R977" s="13"/>
      <c r="S977" s="13"/>
      <c r="U977" s="13"/>
      <c r="V977" s="13"/>
      <c r="W977" s="13"/>
      <c r="X977" s="13"/>
      <c r="Y977" s="13"/>
      <c r="Z977" s="13"/>
      <c r="AA977" s="13"/>
      <c r="AB977" s="13"/>
    </row>
    <row r="978" spans="1:28" x14ac:dyDescent="0.3">
      <c r="A978" s="13"/>
      <c r="B978" s="13"/>
      <c r="E978" s="13"/>
      <c r="H978" s="13"/>
      <c r="J978" s="13"/>
      <c r="K978" s="13"/>
      <c r="M978" s="13"/>
      <c r="O978" s="13"/>
      <c r="P978" s="13"/>
      <c r="R978" s="13"/>
      <c r="S978" s="13"/>
      <c r="U978" s="13"/>
      <c r="V978" s="13"/>
      <c r="W978" s="13"/>
      <c r="X978" s="13"/>
      <c r="Y978" s="13"/>
      <c r="Z978" s="13"/>
      <c r="AA978" s="13"/>
      <c r="AB978" s="13"/>
    </row>
    <row r="979" spans="1:28" x14ac:dyDescent="0.3">
      <c r="A979" s="13"/>
      <c r="B979" s="13"/>
      <c r="E979" s="13"/>
      <c r="H979" s="13"/>
      <c r="J979" s="13"/>
      <c r="K979" s="13"/>
      <c r="M979" s="13"/>
      <c r="O979" s="13"/>
      <c r="P979" s="13"/>
      <c r="R979" s="13"/>
      <c r="S979" s="13"/>
      <c r="U979" s="13"/>
      <c r="V979" s="13"/>
      <c r="W979" s="13"/>
      <c r="X979" s="13"/>
      <c r="Y979" s="13"/>
      <c r="Z979" s="13"/>
      <c r="AA979" s="13"/>
      <c r="AB979" s="13"/>
    </row>
    <row r="980" spans="1:28" x14ac:dyDescent="0.3">
      <c r="A980" s="13"/>
      <c r="B980" s="13"/>
      <c r="E980" s="13"/>
      <c r="H980" s="13"/>
      <c r="J980" s="13"/>
      <c r="K980" s="13"/>
      <c r="M980" s="13"/>
      <c r="O980" s="13"/>
      <c r="P980" s="13"/>
      <c r="R980" s="13"/>
      <c r="S980" s="13"/>
      <c r="U980" s="13"/>
      <c r="V980" s="13"/>
      <c r="W980" s="13"/>
      <c r="X980" s="13"/>
      <c r="Y980" s="13"/>
      <c r="Z980" s="13"/>
      <c r="AA980" s="13"/>
      <c r="AB980" s="13"/>
    </row>
    <row r="981" spans="1:28" x14ac:dyDescent="0.3">
      <c r="A981" s="13"/>
      <c r="B981" s="13"/>
      <c r="E981" s="13"/>
      <c r="H981" s="13"/>
      <c r="J981" s="13"/>
      <c r="K981" s="13"/>
      <c r="M981" s="13"/>
      <c r="O981" s="13"/>
      <c r="P981" s="13"/>
      <c r="R981" s="13"/>
      <c r="S981" s="13"/>
      <c r="U981" s="13"/>
      <c r="V981" s="13"/>
      <c r="W981" s="13"/>
      <c r="X981" s="13"/>
      <c r="Y981" s="13"/>
      <c r="Z981" s="13"/>
      <c r="AA981" s="13"/>
      <c r="AB981" s="13"/>
    </row>
    <row r="982" spans="1:28" x14ac:dyDescent="0.3">
      <c r="A982" s="13"/>
      <c r="B982" s="13"/>
      <c r="E982" s="13"/>
      <c r="H982" s="13"/>
      <c r="J982" s="13"/>
      <c r="K982" s="13"/>
      <c r="M982" s="13"/>
      <c r="O982" s="13"/>
      <c r="P982" s="13"/>
      <c r="R982" s="13"/>
      <c r="S982" s="13"/>
      <c r="U982" s="13"/>
      <c r="V982" s="13"/>
      <c r="W982" s="13"/>
      <c r="X982" s="13"/>
      <c r="Y982" s="13"/>
      <c r="Z982" s="13"/>
      <c r="AA982" s="13"/>
      <c r="AB982" s="13"/>
    </row>
    <row r="983" spans="1:28" x14ac:dyDescent="0.3">
      <c r="A983" s="13"/>
      <c r="B983" s="13"/>
      <c r="E983" s="13"/>
      <c r="H983" s="13"/>
      <c r="J983" s="13"/>
      <c r="K983" s="13"/>
      <c r="M983" s="13"/>
      <c r="O983" s="13"/>
      <c r="P983" s="13"/>
      <c r="R983" s="13"/>
      <c r="S983" s="13"/>
      <c r="U983" s="13"/>
      <c r="V983" s="13"/>
      <c r="W983" s="13"/>
      <c r="X983" s="13"/>
      <c r="Y983" s="13"/>
      <c r="Z983" s="13"/>
      <c r="AA983" s="13"/>
      <c r="AB983" s="13"/>
    </row>
    <row r="984" spans="1:28" x14ac:dyDescent="0.3">
      <c r="A984" s="13"/>
      <c r="B984" s="13"/>
      <c r="E984" s="13"/>
      <c r="H984" s="13"/>
      <c r="J984" s="13"/>
      <c r="K984" s="13"/>
      <c r="M984" s="13"/>
      <c r="O984" s="13"/>
      <c r="P984" s="13"/>
      <c r="R984" s="13"/>
      <c r="S984" s="13"/>
      <c r="U984" s="13"/>
      <c r="V984" s="13"/>
      <c r="W984" s="13"/>
      <c r="X984" s="13"/>
      <c r="Y984" s="13"/>
      <c r="Z984" s="13"/>
      <c r="AA984" s="13"/>
      <c r="AB984" s="13"/>
    </row>
    <row r="985" spans="1:28" x14ac:dyDescent="0.3">
      <c r="A985" s="13"/>
      <c r="B985" s="13"/>
      <c r="E985" s="13"/>
      <c r="H985" s="13"/>
      <c r="J985" s="13"/>
      <c r="K985" s="13"/>
      <c r="M985" s="13"/>
      <c r="O985" s="13"/>
      <c r="P985" s="13"/>
      <c r="R985" s="13"/>
      <c r="S985" s="13"/>
      <c r="U985" s="13"/>
      <c r="V985" s="13"/>
      <c r="W985" s="13"/>
      <c r="X985" s="13"/>
      <c r="Y985" s="13"/>
      <c r="Z985" s="13"/>
      <c r="AA985" s="13"/>
      <c r="AB985" s="13"/>
    </row>
    <row r="986" spans="1:28" x14ac:dyDescent="0.3">
      <c r="A986" s="13"/>
      <c r="B986" s="13"/>
      <c r="E986" s="13"/>
      <c r="H986" s="13"/>
      <c r="J986" s="13"/>
      <c r="K986" s="13"/>
      <c r="M986" s="13"/>
      <c r="O986" s="13"/>
      <c r="P986" s="13"/>
      <c r="R986" s="13"/>
      <c r="S986" s="13"/>
      <c r="U986" s="13"/>
      <c r="V986" s="13"/>
      <c r="W986" s="13"/>
      <c r="X986" s="13"/>
      <c r="Y986" s="13"/>
      <c r="Z986" s="13"/>
      <c r="AA986" s="13"/>
      <c r="AB986" s="13"/>
    </row>
    <row r="987" spans="1:28" x14ac:dyDescent="0.3">
      <c r="A987" s="13"/>
      <c r="B987" s="13"/>
      <c r="E987" s="13"/>
      <c r="H987" s="13"/>
      <c r="J987" s="13"/>
      <c r="K987" s="13"/>
      <c r="M987" s="13"/>
      <c r="O987" s="13"/>
      <c r="P987" s="13"/>
      <c r="R987" s="13"/>
      <c r="S987" s="13"/>
      <c r="U987" s="13"/>
      <c r="V987" s="13"/>
      <c r="W987" s="13"/>
      <c r="X987" s="13"/>
      <c r="Y987" s="13"/>
      <c r="Z987" s="13"/>
      <c r="AA987" s="13"/>
      <c r="AB987" s="13"/>
    </row>
    <row r="988" spans="1:28" x14ac:dyDescent="0.3">
      <c r="A988" s="13"/>
      <c r="B988" s="13"/>
      <c r="E988" s="13"/>
      <c r="H988" s="13"/>
      <c r="J988" s="13"/>
      <c r="K988" s="13"/>
      <c r="M988" s="13"/>
      <c r="O988" s="13"/>
      <c r="P988" s="13"/>
      <c r="R988" s="13"/>
      <c r="S988" s="13"/>
      <c r="U988" s="13"/>
      <c r="V988" s="13"/>
      <c r="W988" s="13"/>
      <c r="X988" s="13"/>
      <c r="Y988" s="13"/>
      <c r="Z988" s="13"/>
      <c r="AA988" s="13"/>
      <c r="AB988" s="13"/>
    </row>
    <row r="989" spans="1:28" x14ac:dyDescent="0.3">
      <c r="A989" s="13"/>
      <c r="B989" s="13"/>
      <c r="E989" s="13"/>
      <c r="H989" s="13"/>
      <c r="J989" s="13"/>
      <c r="K989" s="13"/>
      <c r="M989" s="13"/>
      <c r="O989" s="13"/>
      <c r="P989" s="13"/>
      <c r="R989" s="13"/>
      <c r="S989" s="13"/>
      <c r="U989" s="13"/>
      <c r="V989" s="13"/>
      <c r="W989" s="13"/>
      <c r="X989" s="13"/>
      <c r="Y989" s="13"/>
      <c r="Z989" s="13"/>
      <c r="AA989" s="13"/>
      <c r="AB989" s="13"/>
    </row>
    <row r="990" spans="1:28" x14ac:dyDescent="0.3">
      <c r="A990" s="13"/>
      <c r="B990" s="13"/>
      <c r="E990" s="13"/>
      <c r="H990" s="13"/>
      <c r="J990" s="13"/>
      <c r="K990" s="13"/>
      <c r="M990" s="13"/>
      <c r="O990" s="13"/>
      <c r="P990" s="13"/>
      <c r="R990" s="13"/>
      <c r="S990" s="13"/>
      <c r="U990" s="13"/>
      <c r="V990" s="13"/>
      <c r="W990" s="13"/>
      <c r="X990" s="13"/>
      <c r="Y990" s="13"/>
      <c r="Z990" s="13"/>
      <c r="AA990" s="13"/>
      <c r="AB990" s="13"/>
    </row>
    <row r="991" spans="1:28" x14ac:dyDescent="0.3">
      <c r="A991" s="13"/>
      <c r="B991" s="13"/>
      <c r="E991" s="13"/>
      <c r="H991" s="13"/>
      <c r="J991" s="13"/>
      <c r="K991" s="13"/>
      <c r="M991" s="13"/>
      <c r="O991" s="13"/>
      <c r="P991" s="13"/>
      <c r="R991" s="13"/>
      <c r="S991" s="13"/>
      <c r="U991" s="13"/>
      <c r="V991" s="13"/>
      <c r="W991" s="13"/>
      <c r="X991" s="13"/>
      <c r="Y991" s="13"/>
      <c r="Z991" s="13"/>
      <c r="AA991" s="13"/>
      <c r="AB991" s="13"/>
    </row>
    <row r="992" spans="1:28" x14ac:dyDescent="0.3">
      <c r="A992" s="13"/>
      <c r="B992" s="13"/>
      <c r="E992" s="13"/>
      <c r="H992" s="13"/>
      <c r="J992" s="13"/>
      <c r="K992" s="13"/>
      <c r="M992" s="13"/>
      <c r="O992" s="13"/>
      <c r="P992" s="13"/>
      <c r="R992" s="13"/>
      <c r="S992" s="13"/>
      <c r="U992" s="13"/>
      <c r="V992" s="13"/>
      <c r="W992" s="13"/>
      <c r="X992" s="13"/>
      <c r="Y992" s="13"/>
      <c r="Z992" s="13"/>
      <c r="AA992" s="13"/>
      <c r="AB992" s="13"/>
    </row>
    <row r="993" spans="1:28" x14ac:dyDescent="0.3">
      <c r="A993" s="13"/>
      <c r="B993" s="13"/>
      <c r="E993" s="13"/>
      <c r="H993" s="13"/>
      <c r="J993" s="13"/>
      <c r="K993" s="13"/>
      <c r="M993" s="13"/>
      <c r="O993" s="13"/>
      <c r="P993" s="13"/>
      <c r="R993" s="13"/>
      <c r="S993" s="13"/>
      <c r="U993" s="13"/>
      <c r="V993" s="13"/>
      <c r="W993" s="13"/>
      <c r="X993" s="13"/>
      <c r="Y993" s="13"/>
      <c r="Z993" s="13"/>
      <c r="AA993" s="13"/>
      <c r="AB993" s="13"/>
    </row>
    <row r="994" spans="1:28" x14ac:dyDescent="0.3">
      <c r="A994" s="13"/>
      <c r="B994" s="13"/>
      <c r="E994" s="13"/>
      <c r="H994" s="13"/>
      <c r="J994" s="13"/>
      <c r="K994" s="13"/>
      <c r="M994" s="13"/>
      <c r="O994" s="13"/>
      <c r="P994" s="13"/>
      <c r="R994" s="13"/>
      <c r="S994" s="13"/>
      <c r="U994" s="13"/>
      <c r="V994" s="13"/>
      <c r="W994" s="13"/>
      <c r="X994" s="13"/>
      <c r="Y994" s="13"/>
      <c r="Z994" s="13"/>
      <c r="AA994" s="13"/>
      <c r="AB994" s="13"/>
    </row>
    <row r="995" spans="1:28" x14ac:dyDescent="0.3">
      <c r="A995" s="13"/>
      <c r="B995" s="13"/>
      <c r="E995" s="13"/>
      <c r="H995" s="13"/>
      <c r="J995" s="13"/>
      <c r="K995" s="13"/>
      <c r="M995" s="13"/>
      <c r="O995" s="13"/>
      <c r="P995" s="13"/>
      <c r="R995" s="13"/>
      <c r="S995" s="13"/>
      <c r="U995" s="13"/>
      <c r="V995" s="13"/>
      <c r="W995" s="13"/>
      <c r="X995" s="13"/>
      <c r="Y995" s="13"/>
      <c r="Z995" s="13"/>
      <c r="AA995" s="13"/>
      <c r="AB995" s="13"/>
    </row>
    <row r="996" spans="1:28" x14ac:dyDescent="0.3">
      <c r="A996" s="13"/>
      <c r="B996" s="13"/>
      <c r="E996" s="13"/>
      <c r="H996" s="13"/>
      <c r="J996" s="13"/>
      <c r="K996" s="13"/>
      <c r="M996" s="13"/>
      <c r="O996" s="13"/>
      <c r="P996" s="13"/>
      <c r="R996" s="13"/>
      <c r="S996" s="13"/>
      <c r="U996" s="13"/>
      <c r="V996" s="13"/>
      <c r="W996" s="13"/>
      <c r="X996" s="13"/>
      <c r="Y996" s="13"/>
      <c r="Z996" s="13"/>
      <c r="AA996" s="13"/>
      <c r="AB996" s="13"/>
    </row>
    <row r="997" spans="1:28" x14ac:dyDescent="0.3">
      <c r="A997" s="13"/>
      <c r="B997" s="13"/>
      <c r="E997" s="13"/>
      <c r="H997" s="13"/>
      <c r="J997" s="13"/>
      <c r="K997" s="13"/>
      <c r="M997" s="13"/>
      <c r="O997" s="13"/>
      <c r="P997" s="13"/>
      <c r="R997" s="13"/>
      <c r="S997" s="13"/>
      <c r="U997" s="13"/>
      <c r="V997" s="13"/>
      <c r="W997" s="13"/>
      <c r="X997" s="13"/>
      <c r="Y997" s="13"/>
      <c r="Z997" s="13"/>
      <c r="AA997" s="13"/>
      <c r="AB997" s="13"/>
    </row>
    <row r="998" spans="1:28" x14ac:dyDescent="0.3">
      <c r="A998" s="13"/>
      <c r="B998" s="13"/>
      <c r="E998" s="13"/>
      <c r="H998" s="13"/>
      <c r="J998" s="13"/>
      <c r="K998" s="13"/>
      <c r="M998" s="13"/>
      <c r="O998" s="13"/>
      <c r="P998" s="13"/>
      <c r="R998" s="13"/>
      <c r="S998" s="13"/>
      <c r="U998" s="13"/>
      <c r="V998" s="13"/>
      <c r="W998" s="13"/>
      <c r="X998" s="13"/>
      <c r="Y998" s="13"/>
      <c r="Z998" s="13"/>
      <c r="AA998" s="13"/>
      <c r="AB998" s="13"/>
    </row>
    <row r="999" spans="1:28" x14ac:dyDescent="0.3">
      <c r="A999" s="13"/>
      <c r="B999" s="13"/>
      <c r="E999" s="13"/>
      <c r="H999" s="13"/>
      <c r="J999" s="13"/>
      <c r="K999" s="13"/>
      <c r="M999" s="13"/>
      <c r="O999" s="13"/>
      <c r="P999" s="13"/>
      <c r="R999" s="13"/>
      <c r="S999" s="13"/>
      <c r="U999" s="13"/>
      <c r="V999" s="13"/>
      <c r="W999" s="13"/>
      <c r="X999" s="13"/>
      <c r="Y999" s="13"/>
      <c r="Z999" s="13"/>
      <c r="AA999" s="13"/>
      <c r="AB999" s="13"/>
    </row>
    <row r="1000" spans="1:28" x14ac:dyDescent="0.3">
      <c r="A1000" s="13"/>
      <c r="B1000" s="13"/>
      <c r="E1000" s="13"/>
      <c r="H1000" s="13"/>
      <c r="J1000" s="13"/>
      <c r="K1000" s="13"/>
      <c r="M1000" s="13"/>
      <c r="O1000" s="13"/>
      <c r="P1000" s="13"/>
      <c r="R1000" s="13"/>
      <c r="S1000" s="13"/>
      <c r="U1000" s="13"/>
      <c r="V1000" s="13"/>
      <c r="W1000" s="13"/>
      <c r="X1000" s="13"/>
      <c r="Y1000" s="13"/>
      <c r="Z1000" s="13"/>
      <c r="AA1000" s="13"/>
      <c r="AB1000" s="13"/>
    </row>
    <row r="1001" spans="1:28" x14ac:dyDescent="0.3">
      <c r="A1001" s="13"/>
      <c r="B1001" s="13"/>
      <c r="E1001" s="13"/>
      <c r="H1001" s="13"/>
      <c r="J1001" s="13"/>
      <c r="K1001" s="13"/>
      <c r="M1001" s="13"/>
      <c r="O1001" s="13"/>
      <c r="P1001" s="13"/>
      <c r="R1001" s="13"/>
      <c r="S1001" s="13"/>
      <c r="U1001" s="13"/>
      <c r="V1001" s="13"/>
      <c r="W1001" s="13"/>
      <c r="X1001" s="13"/>
      <c r="Y1001" s="13"/>
      <c r="Z1001" s="13"/>
      <c r="AA1001" s="13"/>
      <c r="AB1001" s="13"/>
    </row>
    <row r="1002" spans="1:28" x14ac:dyDescent="0.3">
      <c r="A1002" s="13"/>
      <c r="B1002" s="13"/>
      <c r="E1002" s="13"/>
      <c r="H1002" s="13"/>
      <c r="J1002" s="13"/>
      <c r="K1002" s="13"/>
      <c r="M1002" s="13"/>
      <c r="O1002" s="13"/>
      <c r="P1002" s="13"/>
      <c r="R1002" s="13"/>
      <c r="S1002" s="13"/>
      <c r="U1002" s="13"/>
      <c r="V1002" s="13"/>
      <c r="W1002" s="13"/>
      <c r="X1002" s="13"/>
      <c r="Y1002" s="13"/>
      <c r="Z1002" s="13"/>
      <c r="AA1002" s="13"/>
      <c r="AB1002" s="13"/>
    </row>
    <row r="1003" spans="1:28" x14ac:dyDescent="0.3">
      <c r="A1003" s="13"/>
      <c r="B1003" s="13"/>
      <c r="E1003" s="13"/>
      <c r="H1003" s="13"/>
      <c r="J1003" s="13"/>
      <c r="K1003" s="13"/>
      <c r="M1003" s="13"/>
      <c r="O1003" s="13"/>
      <c r="P1003" s="13"/>
      <c r="R1003" s="13"/>
      <c r="S1003" s="13"/>
      <c r="U1003" s="13"/>
      <c r="V1003" s="13"/>
      <c r="W1003" s="13"/>
      <c r="X1003" s="13"/>
      <c r="Y1003" s="13"/>
      <c r="Z1003" s="13"/>
      <c r="AA1003" s="13"/>
      <c r="AB1003" s="13"/>
    </row>
    <row r="1004" spans="1:28" x14ac:dyDescent="0.3">
      <c r="A1004" s="13"/>
      <c r="B1004" s="13"/>
      <c r="E1004" s="13"/>
      <c r="H1004" s="13"/>
      <c r="J1004" s="13"/>
      <c r="K1004" s="13"/>
      <c r="M1004" s="13"/>
      <c r="O1004" s="13"/>
      <c r="P1004" s="13"/>
      <c r="R1004" s="13"/>
      <c r="S1004" s="13"/>
      <c r="U1004" s="13"/>
      <c r="V1004" s="13"/>
      <c r="W1004" s="13"/>
      <c r="X1004" s="13"/>
      <c r="Y1004" s="13"/>
      <c r="Z1004" s="13"/>
      <c r="AA1004" s="13"/>
      <c r="AB1004" s="13"/>
    </row>
    <row r="1005" spans="1:28" x14ac:dyDescent="0.3">
      <c r="A1005" s="13"/>
      <c r="B1005" s="13"/>
      <c r="E1005" s="13"/>
      <c r="H1005" s="13"/>
      <c r="J1005" s="13"/>
      <c r="K1005" s="13"/>
      <c r="M1005" s="13"/>
      <c r="O1005" s="13"/>
      <c r="P1005" s="13"/>
      <c r="R1005" s="13"/>
      <c r="S1005" s="13"/>
      <c r="U1005" s="13"/>
      <c r="V1005" s="13"/>
      <c r="W1005" s="13"/>
      <c r="X1005" s="13"/>
      <c r="Y1005" s="13"/>
      <c r="Z1005" s="13"/>
      <c r="AA1005" s="13"/>
      <c r="AB1005" s="13"/>
    </row>
    <row r="1006" spans="1:28" x14ac:dyDescent="0.3">
      <c r="A1006" s="13"/>
      <c r="B1006" s="13"/>
      <c r="E1006" s="13"/>
      <c r="H1006" s="13"/>
      <c r="J1006" s="13"/>
      <c r="K1006" s="13"/>
      <c r="M1006" s="13"/>
      <c r="O1006" s="13"/>
      <c r="P1006" s="13"/>
      <c r="R1006" s="13"/>
      <c r="S1006" s="13"/>
      <c r="U1006" s="13"/>
      <c r="V1006" s="13"/>
      <c r="W1006" s="13"/>
      <c r="X1006" s="13"/>
      <c r="Y1006" s="13"/>
      <c r="Z1006" s="13"/>
      <c r="AA1006" s="13"/>
      <c r="AB1006" s="13"/>
    </row>
    <row r="1007" spans="1:28" x14ac:dyDescent="0.3">
      <c r="A1007" s="13"/>
      <c r="B1007" s="13"/>
      <c r="E1007" s="13"/>
      <c r="H1007" s="13"/>
      <c r="J1007" s="13"/>
      <c r="K1007" s="13"/>
      <c r="M1007" s="13"/>
      <c r="O1007" s="13"/>
      <c r="P1007" s="13"/>
      <c r="R1007" s="13"/>
      <c r="S1007" s="13"/>
      <c r="U1007" s="13"/>
      <c r="V1007" s="13"/>
      <c r="W1007" s="13"/>
      <c r="X1007" s="13"/>
      <c r="Y1007" s="13"/>
      <c r="Z1007" s="13"/>
      <c r="AA1007" s="13"/>
      <c r="AB1007" s="13"/>
    </row>
    <row r="1008" spans="1:28" x14ac:dyDescent="0.3">
      <c r="A1008" s="13"/>
      <c r="B1008" s="13"/>
      <c r="E1008" s="13"/>
      <c r="H1008" s="13"/>
      <c r="J1008" s="13"/>
      <c r="K1008" s="13"/>
      <c r="M1008" s="13"/>
      <c r="O1008" s="13"/>
      <c r="P1008" s="13"/>
      <c r="R1008" s="13"/>
      <c r="S1008" s="13"/>
      <c r="U1008" s="13"/>
      <c r="V1008" s="13"/>
      <c r="W1008" s="13"/>
      <c r="X1008" s="13"/>
      <c r="Y1008" s="13"/>
      <c r="Z1008" s="13"/>
      <c r="AA1008" s="13"/>
      <c r="AB1008" s="13"/>
    </row>
    <row r="1009" spans="1:28" x14ac:dyDescent="0.3">
      <c r="A1009" s="13"/>
      <c r="B1009" s="13"/>
      <c r="E1009" s="13"/>
      <c r="H1009" s="13"/>
      <c r="J1009" s="13"/>
      <c r="K1009" s="13"/>
      <c r="M1009" s="13"/>
      <c r="O1009" s="13"/>
      <c r="P1009" s="13"/>
      <c r="R1009" s="13"/>
      <c r="S1009" s="13"/>
      <c r="U1009" s="13"/>
      <c r="V1009" s="13"/>
      <c r="W1009" s="13"/>
      <c r="X1009" s="13"/>
      <c r="Y1009" s="13"/>
      <c r="Z1009" s="13"/>
      <c r="AA1009" s="13"/>
      <c r="AB1009" s="13"/>
    </row>
    <row r="1010" spans="1:28" x14ac:dyDescent="0.3">
      <c r="A1010" s="13"/>
      <c r="B1010" s="13"/>
      <c r="E1010" s="13"/>
      <c r="H1010" s="13"/>
      <c r="J1010" s="13"/>
      <c r="K1010" s="13"/>
      <c r="M1010" s="13"/>
      <c r="O1010" s="13"/>
      <c r="P1010" s="13"/>
      <c r="R1010" s="13"/>
      <c r="S1010" s="13"/>
      <c r="U1010" s="13"/>
      <c r="V1010" s="13"/>
      <c r="W1010" s="13"/>
      <c r="X1010" s="13"/>
      <c r="Y1010" s="13"/>
      <c r="Z1010" s="13"/>
      <c r="AA1010" s="13"/>
      <c r="AB1010" s="13"/>
    </row>
    <row r="1011" spans="1:28" x14ac:dyDescent="0.3">
      <c r="A1011" s="13"/>
      <c r="B1011" s="13"/>
      <c r="E1011" s="13"/>
      <c r="H1011" s="13"/>
      <c r="J1011" s="13"/>
      <c r="K1011" s="13"/>
      <c r="M1011" s="13"/>
      <c r="O1011" s="13"/>
      <c r="P1011" s="13"/>
      <c r="R1011" s="13"/>
      <c r="S1011" s="13"/>
      <c r="U1011" s="13"/>
      <c r="V1011" s="13"/>
      <c r="W1011" s="13"/>
      <c r="X1011" s="13"/>
      <c r="Y1011" s="13"/>
      <c r="Z1011" s="13"/>
      <c r="AA1011" s="13"/>
      <c r="AB1011" s="13"/>
    </row>
    <row r="1012" spans="1:28" x14ac:dyDescent="0.3">
      <c r="A1012" s="13"/>
      <c r="B1012" s="13"/>
      <c r="E1012" s="13"/>
      <c r="H1012" s="13"/>
      <c r="J1012" s="13"/>
      <c r="K1012" s="13"/>
      <c r="M1012" s="13"/>
      <c r="O1012" s="13"/>
      <c r="P1012" s="13"/>
      <c r="R1012" s="13"/>
      <c r="S1012" s="13"/>
      <c r="U1012" s="13"/>
      <c r="V1012" s="13"/>
      <c r="W1012" s="13"/>
      <c r="X1012" s="13"/>
      <c r="Y1012" s="13"/>
      <c r="Z1012" s="13"/>
      <c r="AA1012" s="13"/>
      <c r="AB1012" s="13"/>
    </row>
    <row r="1013" spans="1:28" x14ac:dyDescent="0.3">
      <c r="A1013" s="13"/>
      <c r="B1013" s="13"/>
      <c r="E1013" s="13"/>
      <c r="H1013" s="13"/>
      <c r="J1013" s="13"/>
      <c r="K1013" s="13"/>
      <c r="M1013" s="13"/>
      <c r="O1013" s="13"/>
      <c r="P1013" s="13"/>
      <c r="R1013" s="13"/>
      <c r="S1013" s="13"/>
      <c r="U1013" s="13"/>
      <c r="V1013" s="13"/>
      <c r="W1013" s="13"/>
      <c r="X1013" s="13"/>
      <c r="Y1013" s="13"/>
      <c r="Z1013" s="13"/>
      <c r="AA1013" s="13"/>
      <c r="AB1013" s="13"/>
    </row>
    <row r="1014" spans="1:28" x14ac:dyDescent="0.3">
      <c r="A1014" s="13"/>
      <c r="B1014" s="13"/>
      <c r="E1014" s="13"/>
      <c r="H1014" s="13"/>
      <c r="J1014" s="13"/>
      <c r="K1014" s="13"/>
      <c r="M1014" s="13"/>
      <c r="O1014" s="13"/>
      <c r="P1014" s="13"/>
      <c r="R1014" s="13"/>
      <c r="S1014" s="13"/>
      <c r="U1014" s="13"/>
      <c r="V1014" s="13"/>
      <c r="W1014" s="13"/>
      <c r="X1014" s="13"/>
      <c r="Y1014" s="13"/>
      <c r="Z1014" s="13"/>
      <c r="AA1014" s="13"/>
      <c r="AB1014" s="13"/>
    </row>
    <row r="1015" spans="1:28" x14ac:dyDescent="0.3">
      <c r="A1015" s="13"/>
      <c r="B1015" s="13"/>
      <c r="E1015" s="13"/>
      <c r="H1015" s="13"/>
      <c r="J1015" s="13"/>
      <c r="K1015" s="13"/>
      <c r="M1015" s="13"/>
      <c r="O1015" s="13"/>
      <c r="P1015" s="13"/>
      <c r="R1015" s="13"/>
      <c r="S1015" s="13"/>
      <c r="U1015" s="13"/>
      <c r="V1015" s="13"/>
      <c r="W1015" s="13"/>
      <c r="X1015" s="13"/>
      <c r="Y1015" s="13"/>
      <c r="Z1015" s="13"/>
      <c r="AA1015" s="13"/>
      <c r="AB1015" s="13"/>
    </row>
    <row r="1016" spans="1:28" x14ac:dyDescent="0.3">
      <c r="A1016" s="13"/>
      <c r="B1016" s="13"/>
      <c r="E1016" s="13"/>
      <c r="H1016" s="13"/>
      <c r="J1016" s="13"/>
      <c r="K1016" s="13"/>
      <c r="M1016" s="13"/>
      <c r="O1016" s="13"/>
      <c r="P1016" s="13"/>
      <c r="R1016" s="13"/>
      <c r="S1016" s="13"/>
      <c r="U1016" s="13"/>
      <c r="V1016" s="13"/>
      <c r="W1016" s="13"/>
      <c r="X1016" s="13"/>
      <c r="Y1016" s="13"/>
      <c r="Z1016" s="13"/>
      <c r="AA1016" s="13"/>
      <c r="AB1016" s="13"/>
    </row>
    <row r="1017" spans="1:28" x14ac:dyDescent="0.3">
      <c r="A1017" s="13"/>
      <c r="B1017" s="13"/>
      <c r="E1017" s="13"/>
      <c r="H1017" s="13"/>
      <c r="J1017" s="13"/>
      <c r="K1017" s="13"/>
      <c r="M1017" s="13"/>
      <c r="O1017" s="13"/>
      <c r="P1017" s="13"/>
      <c r="R1017" s="13"/>
      <c r="S1017" s="13"/>
      <c r="U1017" s="13"/>
      <c r="V1017" s="13"/>
      <c r="W1017" s="13"/>
      <c r="X1017" s="13"/>
      <c r="Y1017" s="13"/>
      <c r="Z1017" s="13"/>
      <c r="AA1017" s="13"/>
      <c r="AB1017" s="13"/>
    </row>
    <row r="1018" spans="1:28" x14ac:dyDescent="0.3">
      <c r="A1018" s="13"/>
      <c r="B1018" s="13"/>
      <c r="E1018" s="13"/>
      <c r="H1018" s="13"/>
      <c r="J1018" s="13"/>
      <c r="K1018" s="13"/>
      <c r="M1018" s="13"/>
      <c r="O1018" s="13"/>
      <c r="P1018" s="13"/>
      <c r="R1018" s="13"/>
      <c r="S1018" s="13"/>
      <c r="U1018" s="13"/>
      <c r="V1018" s="13"/>
      <c r="W1018" s="13"/>
      <c r="X1018" s="13"/>
      <c r="Y1018" s="13"/>
      <c r="Z1018" s="13"/>
      <c r="AA1018" s="13"/>
      <c r="AB1018" s="13"/>
    </row>
    <row r="1019" spans="1:28" x14ac:dyDescent="0.3">
      <c r="A1019" s="13"/>
      <c r="B1019" s="13"/>
      <c r="E1019" s="13"/>
      <c r="H1019" s="13"/>
      <c r="J1019" s="13"/>
      <c r="K1019" s="13"/>
      <c r="M1019" s="13"/>
      <c r="O1019" s="13"/>
      <c r="P1019" s="13"/>
      <c r="R1019" s="13"/>
      <c r="S1019" s="13"/>
      <c r="U1019" s="13"/>
      <c r="V1019" s="13"/>
      <c r="W1019" s="13"/>
      <c r="X1019" s="13"/>
      <c r="Y1019" s="13"/>
      <c r="Z1019" s="13"/>
      <c r="AA1019" s="13"/>
      <c r="AB1019" s="13"/>
    </row>
    <row r="1020" spans="1:28" x14ac:dyDescent="0.3">
      <c r="A1020" s="13"/>
      <c r="B1020" s="13"/>
      <c r="E1020" s="13"/>
      <c r="H1020" s="13"/>
      <c r="J1020" s="13"/>
      <c r="K1020" s="13"/>
      <c r="M1020" s="13"/>
      <c r="O1020" s="13"/>
      <c r="P1020" s="13"/>
      <c r="R1020" s="13"/>
      <c r="S1020" s="13"/>
      <c r="U1020" s="13"/>
      <c r="V1020" s="13"/>
      <c r="W1020" s="13"/>
      <c r="X1020" s="13"/>
      <c r="Y1020" s="13"/>
      <c r="Z1020" s="13"/>
      <c r="AA1020" s="13"/>
      <c r="AB1020" s="13"/>
    </row>
    <row r="1021" spans="1:28" x14ac:dyDescent="0.3">
      <c r="A1021" s="13"/>
      <c r="B1021" s="13"/>
      <c r="E1021" s="13"/>
      <c r="H1021" s="13"/>
      <c r="J1021" s="13"/>
      <c r="K1021" s="13"/>
      <c r="M1021" s="13"/>
      <c r="O1021" s="13"/>
      <c r="P1021" s="13"/>
      <c r="R1021" s="13"/>
      <c r="S1021" s="13"/>
      <c r="U1021" s="13"/>
      <c r="V1021" s="13"/>
      <c r="W1021" s="13"/>
      <c r="X1021" s="13"/>
      <c r="Y1021" s="13"/>
      <c r="Z1021" s="13"/>
      <c r="AA1021" s="13"/>
      <c r="AB1021" s="13"/>
    </row>
    <row r="1022" spans="1:28" x14ac:dyDescent="0.3">
      <c r="A1022" s="13"/>
      <c r="B1022" s="13"/>
      <c r="E1022" s="13"/>
      <c r="H1022" s="13"/>
      <c r="J1022" s="13"/>
      <c r="K1022" s="13"/>
      <c r="M1022" s="13"/>
      <c r="O1022" s="13"/>
      <c r="P1022" s="13"/>
      <c r="R1022" s="13"/>
      <c r="S1022" s="13"/>
      <c r="U1022" s="13"/>
      <c r="V1022" s="13"/>
      <c r="W1022" s="13"/>
      <c r="X1022" s="13"/>
      <c r="Y1022" s="13"/>
      <c r="Z1022" s="13"/>
      <c r="AA1022" s="13"/>
      <c r="AB1022" s="13"/>
    </row>
    <row r="1023" spans="1:28" x14ac:dyDescent="0.3">
      <c r="A1023" s="13"/>
      <c r="B1023" s="13"/>
      <c r="E1023" s="13"/>
      <c r="H1023" s="13"/>
      <c r="J1023" s="13"/>
      <c r="K1023" s="13"/>
      <c r="M1023" s="13"/>
      <c r="O1023" s="13"/>
      <c r="P1023" s="13"/>
      <c r="R1023" s="13"/>
      <c r="S1023" s="13"/>
      <c r="U1023" s="13"/>
      <c r="V1023" s="13"/>
      <c r="W1023" s="13"/>
      <c r="X1023" s="13"/>
      <c r="Y1023" s="13"/>
      <c r="Z1023" s="13"/>
      <c r="AA1023" s="13"/>
      <c r="AB1023" s="13"/>
    </row>
    <row r="1024" spans="1:28" x14ac:dyDescent="0.3">
      <c r="A1024" s="13"/>
      <c r="B1024" s="13"/>
      <c r="E1024" s="13"/>
      <c r="H1024" s="13"/>
      <c r="J1024" s="13"/>
      <c r="K1024" s="13"/>
      <c r="M1024" s="13"/>
      <c r="O1024" s="13"/>
      <c r="P1024" s="13"/>
      <c r="R1024" s="13"/>
      <c r="S1024" s="13"/>
      <c r="U1024" s="13"/>
      <c r="V1024" s="13"/>
      <c r="W1024" s="13"/>
      <c r="X1024" s="13"/>
      <c r="Y1024" s="13"/>
      <c r="Z1024" s="13"/>
      <c r="AA1024" s="13"/>
      <c r="AB1024" s="13"/>
    </row>
    <row r="1025" spans="1:28" x14ac:dyDescent="0.3">
      <c r="A1025" s="13"/>
      <c r="B1025" s="13"/>
      <c r="E1025" s="13"/>
      <c r="H1025" s="13"/>
      <c r="J1025" s="13"/>
      <c r="K1025" s="13"/>
      <c r="M1025" s="13"/>
      <c r="O1025" s="13"/>
      <c r="P1025" s="13"/>
      <c r="R1025" s="13"/>
      <c r="S1025" s="13"/>
      <c r="U1025" s="13"/>
      <c r="V1025" s="13"/>
      <c r="W1025" s="13"/>
      <c r="X1025" s="13"/>
      <c r="Y1025" s="13"/>
      <c r="Z1025" s="13"/>
      <c r="AA1025" s="13"/>
      <c r="AB1025" s="13"/>
    </row>
    <row r="1026" spans="1:28" x14ac:dyDescent="0.3">
      <c r="A1026" s="13"/>
      <c r="B1026" s="13"/>
      <c r="E1026" s="13"/>
      <c r="H1026" s="13"/>
      <c r="J1026" s="13"/>
      <c r="K1026" s="13"/>
      <c r="M1026" s="13"/>
      <c r="O1026" s="13"/>
      <c r="P1026" s="13"/>
      <c r="R1026" s="13"/>
      <c r="S1026" s="13"/>
      <c r="U1026" s="13"/>
      <c r="V1026" s="13"/>
      <c r="W1026" s="13"/>
      <c r="X1026" s="13"/>
      <c r="Y1026" s="13"/>
      <c r="Z1026" s="13"/>
      <c r="AA1026" s="13"/>
      <c r="AB1026" s="13"/>
    </row>
    <row r="1027" spans="1:28" x14ac:dyDescent="0.3">
      <c r="A1027" s="13"/>
      <c r="B1027" s="13"/>
      <c r="E1027" s="13"/>
      <c r="H1027" s="13"/>
      <c r="J1027" s="13"/>
      <c r="K1027" s="13"/>
      <c r="M1027" s="13"/>
      <c r="O1027" s="13"/>
      <c r="P1027" s="13"/>
      <c r="R1027" s="13"/>
      <c r="S1027" s="13"/>
      <c r="U1027" s="13"/>
      <c r="V1027" s="13"/>
      <c r="W1027" s="13"/>
      <c r="X1027" s="13"/>
      <c r="Y1027" s="13"/>
      <c r="Z1027" s="13"/>
      <c r="AA1027" s="13"/>
      <c r="AB1027" s="13"/>
    </row>
    <row r="1028" spans="1:28" x14ac:dyDescent="0.3">
      <c r="A1028" s="13"/>
      <c r="B1028" s="13"/>
      <c r="E1028" s="13"/>
      <c r="H1028" s="13"/>
      <c r="J1028" s="13"/>
      <c r="K1028" s="13"/>
      <c r="M1028" s="13"/>
      <c r="O1028" s="13"/>
      <c r="P1028" s="13"/>
      <c r="R1028" s="13"/>
      <c r="S1028" s="13"/>
      <c r="U1028" s="13"/>
      <c r="V1028" s="13"/>
      <c r="W1028" s="13"/>
      <c r="X1028" s="13"/>
      <c r="Y1028" s="13"/>
      <c r="Z1028" s="13"/>
      <c r="AA1028" s="13"/>
      <c r="AB1028" s="13"/>
    </row>
    <row r="1029" spans="1:28" x14ac:dyDescent="0.3">
      <c r="A1029" s="13"/>
      <c r="B1029" s="13"/>
      <c r="E1029" s="13"/>
      <c r="H1029" s="13"/>
      <c r="J1029" s="13"/>
      <c r="K1029" s="13"/>
      <c r="M1029" s="13"/>
      <c r="O1029" s="13"/>
      <c r="P1029" s="13"/>
      <c r="R1029" s="13"/>
      <c r="S1029" s="13"/>
      <c r="U1029" s="13"/>
      <c r="V1029" s="13"/>
      <c r="W1029" s="13"/>
      <c r="X1029" s="13"/>
      <c r="Y1029" s="13"/>
      <c r="Z1029" s="13"/>
      <c r="AA1029" s="13"/>
      <c r="AB1029" s="13"/>
    </row>
    <row r="1030" spans="1:28" x14ac:dyDescent="0.3">
      <c r="A1030" s="13"/>
      <c r="B1030" s="13"/>
      <c r="E1030" s="13"/>
      <c r="H1030" s="13"/>
      <c r="J1030" s="13"/>
      <c r="K1030" s="13"/>
      <c r="M1030" s="13"/>
      <c r="O1030" s="13"/>
      <c r="P1030" s="13"/>
      <c r="R1030" s="13"/>
      <c r="S1030" s="13"/>
      <c r="U1030" s="13"/>
      <c r="V1030" s="13"/>
      <c r="W1030" s="13"/>
      <c r="X1030" s="13"/>
      <c r="Y1030" s="13"/>
      <c r="Z1030" s="13"/>
      <c r="AA1030" s="13"/>
      <c r="AB1030" s="13"/>
    </row>
    <row r="1031" spans="1:28" x14ac:dyDescent="0.3">
      <c r="A1031" s="13"/>
      <c r="B1031" s="13"/>
      <c r="E1031" s="13"/>
      <c r="H1031" s="13"/>
      <c r="J1031" s="13"/>
      <c r="K1031" s="13"/>
      <c r="M1031" s="13"/>
      <c r="O1031" s="13"/>
      <c r="P1031" s="13"/>
      <c r="R1031" s="13"/>
      <c r="S1031" s="13"/>
      <c r="U1031" s="13"/>
      <c r="V1031" s="13"/>
      <c r="W1031" s="13"/>
      <c r="X1031" s="13"/>
      <c r="Y1031" s="13"/>
      <c r="Z1031" s="13"/>
      <c r="AA1031" s="13"/>
      <c r="AB1031" s="13"/>
    </row>
    <row r="1032" spans="1:28" x14ac:dyDescent="0.3">
      <c r="A1032" s="13"/>
      <c r="B1032" s="13"/>
      <c r="E1032" s="13"/>
      <c r="H1032" s="13"/>
      <c r="J1032" s="13"/>
      <c r="K1032" s="13"/>
      <c r="M1032" s="13"/>
      <c r="O1032" s="13"/>
      <c r="P1032" s="13"/>
      <c r="R1032" s="13"/>
      <c r="S1032" s="13"/>
      <c r="U1032" s="13"/>
      <c r="V1032" s="13"/>
      <c r="W1032" s="13"/>
      <c r="X1032" s="13"/>
      <c r="Y1032" s="13"/>
      <c r="Z1032" s="13"/>
      <c r="AA1032" s="13"/>
      <c r="AB1032" s="13"/>
    </row>
    <row r="1033" spans="1:28" x14ac:dyDescent="0.3">
      <c r="A1033" s="13"/>
      <c r="B1033" s="13"/>
      <c r="E1033" s="13"/>
      <c r="H1033" s="13"/>
      <c r="J1033" s="13"/>
      <c r="K1033" s="13"/>
      <c r="M1033" s="13"/>
      <c r="O1033" s="13"/>
      <c r="P1033" s="13"/>
      <c r="R1033" s="13"/>
      <c r="S1033" s="13"/>
      <c r="U1033" s="13"/>
      <c r="V1033" s="13"/>
      <c r="W1033" s="13"/>
      <c r="X1033" s="13"/>
      <c r="Y1033" s="13"/>
      <c r="Z1033" s="13"/>
      <c r="AA1033" s="13"/>
      <c r="AB1033" s="13"/>
    </row>
    <row r="1034" spans="1:28" x14ac:dyDescent="0.3">
      <c r="A1034" s="13"/>
      <c r="B1034" s="13"/>
      <c r="E1034" s="13"/>
      <c r="H1034" s="13"/>
      <c r="J1034" s="13"/>
      <c r="K1034" s="13"/>
      <c r="M1034" s="13"/>
      <c r="O1034" s="13"/>
      <c r="P1034" s="13"/>
      <c r="R1034" s="13"/>
      <c r="S1034" s="13"/>
      <c r="U1034" s="13"/>
      <c r="V1034" s="13"/>
      <c r="W1034" s="13"/>
      <c r="X1034" s="13"/>
      <c r="Y1034" s="13"/>
      <c r="Z1034" s="13"/>
      <c r="AA1034" s="13"/>
      <c r="AB1034" s="13"/>
    </row>
    <row r="1035" spans="1:28" x14ac:dyDescent="0.3">
      <c r="A1035" s="13"/>
      <c r="B1035" s="13"/>
      <c r="E1035" s="13"/>
      <c r="H1035" s="13"/>
      <c r="J1035" s="13"/>
      <c r="K1035" s="13"/>
      <c r="M1035" s="13"/>
      <c r="O1035" s="13"/>
      <c r="P1035" s="13"/>
      <c r="R1035" s="13"/>
      <c r="S1035" s="13"/>
      <c r="U1035" s="13"/>
      <c r="V1035" s="13"/>
      <c r="W1035" s="13"/>
      <c r="X1035" s="13"/>
      <c r="Y1035" s="13"/>
      <c r="Z1035" s="13"/>
      <c r="AA1035" s="13"/>
      <c r="AB1035" s="13"/>
    </row>
    <row r="1036" spans="1:28" x14ac:dyDescent="0.3">
      <c r="A1036" s="13"/>
      <c r="B1036" s="13"/>
      <c r="E1036" s="13"/>
      <c r="H1036" s="13"/>
      <c r="J1036" s="13"/>
      <c r="K1036" s="13"/>
      <c r="M1036" s="13"/>
      <c r="O1036" s="13"/>
      <c r="P1036" s="13"/>
      <c r="R1036" s="13"/>
      <c r="S1036" s="13"/>
      <c r="U1036" s="13"/>
      <c r="V1036" s="13"/>
      <c r="W1036" s="13"/>
      <c r="X1036" s="13"/>
      <c r="Y1036" s="13"/>
      <c r="Z1036" s="13"/>
      <c r="AA1036" s="13"/>
      <c r="AB1036" s="13"/>
    </row>
    <row r="1037" spans="1:28" x14ac:dyDescent="0.3">
      <c r="A1037" s="13"/>
      <c r="B1037" s="13"/>
      <c r="E1037" s="13"/>
      <c r="H1037" s="13"/>
      <c r="J1037" s="13"/>
      <c r="K1037" s="13"/>
      <c r="M1037" s="13"/>
      <c r="O1037" s="13"/>
      <c r="P1037" s="13"/>
      <c r="R1037" s="13"/>
      <c r="S1037" s="13"/>
      <c r="U1037" s="13"/>
      <c r="V1037" s="13"/>
      <c r="W1037" s="13"/>
      <c r="X1037" s="13"/>
      <c r="Y1037" s="13"/>
      <c r="Z1037" s="13"/>
      <c r="AA1037" s="13"/>
      <c r="AB1037" s="13"/>
    </row>
    <row r="1038" spans="1:28" x14ac:dyDescent="0.3">
      <c r="A1038" s="13"/>
      <c r="B1038" s="13"/>
      <c r="E1038" s="13"/>
      <c r="H1038" s="13"/>
      <c r="J1038" s="13"/>
      <c r="K1038" s="13"/>
      <c r="M1038" s="13"/>
      <c r="O1038" s="13"/>
      <c r="P1038" s="13"/>
      <c r="R1038" s="13"/>
      <c r="S1038" s="13"/>
      <c r="U1038" s="13"/>
      <c r="V1038" s="13"/>
      <c r="W1038" s="13"/>
      <c r="X1038" s="13"/>
      <c r="Y1038" s="13"/>
      <c r="Z1038" s="13"/>
      <c r="AA1038" s="13"/>
      <c r="AB1038" s="13"/>
    </row>
    <row r="1039" spans="1:28" x14ac:dyDescent="0.3">
      <c r="A1039" s="13"/>
      <c r="B1039" s="13"/>
      <c r="E1039" s="13"/>
      <c r="H1039" s="13"/>
      <c r="J1039" s="13"/>
      <c r="K1039" s="13"/>
      <c r="M1039" s="13"/>
      <c r="O1039" s="13"/>
      <c r="P1039" s="13"/>
      <c r="R1039" s="13"/>
      <c r="S1039" s="13"/>
      <c r="U1039" s="13"/>
      <c r="V1039" s="13"/>
      <c r="W1039" s="13"/>
      <c r="X1039" s="13"/>
      <c r="Y1039" s="13"/>
      <c r="Z1039" s="13"/>
      <c r="AA1039" s="13"/>
      <c r="AB1039" s="13"/>
    </row>
    <row r="1040" spans="1:28" x14ac:dyDescent="0.3">
      <c r="A1040" s="13"/>
      <c r="B1040" s="13"/>
      <c r="E1040" s="13"/>
      <c r="H1040" s="13"/>
      <c r="J1040" s="13"/>
      <c r="K1040" s="13"/>
      <c r="M1040" s="13"/>
      <c r="O1040" s="13"/>
      <c r="P1040" s="13"/>
      <c r="R1040" s="13"/>
      <c r="S1040" s="13"/>
      <c r="U1040" s="13"/>
      <c r="V1040" s="13"/>
      <c r="W1040" s="13"/>
      <c r="X1040" s="13"/>
      <c r="Y1040" s="13"/>
      <c r="Z1040" s="13"/>
      <c r="AA1040" s="13"/>
      <c r="AB1040" s="13"/>
    </row>
    <row r="1041" spans="1:28" x14ac:dyDescent="0.3">
      <c r="A1041" s="13"/>
      <c r="B1041" s="13"/>
      <c r="E1041" s="13"/>
      <c r="H1041" s="13"/>
      <c r="J1041" s="13"/>
      <c r="K1041" s="13"/>
      <c r="M1041" s="13"/>
      <c r="O1041" s="13"/>
      <c r="P1041" s="13"/>
      <c r="R1041" s="13"/>
      <c r="S1041" s="13"/>
      <c r="U1041" s="13"/>
      <c r="V1041" s="13"/>
      <c r="W1041" s="13"/>
      <c r="X1041" s="13"/>
      <c r="Y1041" s="13"/>
      <c r="Z1041" s="13"/>
      <c r="AA1041" s="13"/>
      <c r="AB1041" s="13"/>
    </row>
    <row r="1042" spans="1:28" x14ac:dyDescent="0.3">
      <c r="A1042" s="13"/>
      <c r="B1042" s="13"/>
      <c r="E1042" s="13"/>
      <c r="H1042" s="13"/>
      <c r="J1042" s="13"/>
      <c r="K1042" s="13"/>
      <c r="M1042" s="13"/>
      <c r="O1042" s="13"/>
      <c r="P1042" s="13"/>
      <c r="R1042" s="13"/>
      <c r="S1042" s="13"/>
      <c r="U1042" s="13"/>
      <c r="V1042" s="13"/>
      <c r="W1042" s="13"/>
      <c r="X1042" s="13"/>
      <c r="Y1042" s="13"/>
      <c r="Z1042" s="13"/>
      <c r="AA1042" s="13"/>
      <c r="AB1042" s="13"/>
    </row>
    <row r="1043" spans="1:28" x14ac:dyDescent="0.3">
      <c r="A1043" s="13"/>
      <c r="B1043" s="13"/>
      <c r="E1043" s="13"/>
      <c r="H1043" s="13"/>
      <c r="J1043" s="13"/>
      <c r="K1043" s="13"/>
      <c r="M1043" s="13"/>
      <c r="O1043" s="13"/>
      <c r="P1043" s="13"/>
      <c r="R1043" s="13"/>
      <c r="S1043" s="13"/>
      <c r="U1043" s="13"/>
      <c r="V1043" s="13"/>
      <c r="W1043" s="13"/>
      <c r="X1043" s="13"/>
      <c r="Y1043" s="13"/>
      <c r="Z1043" s="13"/>
      <c r="AA1043" s="13"/>
      <c r="AB1043" s="13"/>
    </row>
    <row r="1044" spans="1:28" x14ac:dyDescent="0.3">
      <c r="A1044" s="13"/>
      <c r="B1044" s="13"/>
      <c r="E1044" s="13"/>
      <c r="H1044" s="13"/>
      <c r="J1044" s="13"/>
      <c r="K1044" s="13"/>
      <c r="M1044" s="13"/>
      <c r="O1044" s="13"/>
      <c r="P1044" s="13"/>
      <c r="R1044" s="13"/>
      <c r="S1044" s="13"/>
      <c r="U1044" s="13"/>
      <c r="V1044" s="13"/>
      <c r="W1044" s="13"/>
      <c r="X1044" s="13"/>
      <c r="Y1044" s="13"/>
      <c r="Z1044" s="13"/>
      <c r="AA1044" s="13"/>
      <c r="AB1044" s="13"/>
    </row>
    <row r="1045" spans="1:28" x14ac:dyDescent="0.3">
      <c r="A1045" s="13"/>
      <c r="B1045" s="13"/>
      <c r="E1045" s="13"/>
      <c r="H1045" s="13"/>
      <c r="J1045" s="13"/>
      <c r="K1045" s="13"/>
      <c r="M1045" s="13"/>
      <c r="O1045" s="13"/>
      <c r="P1045" s="13"/>
      <c r="R1045" s="13"/>
      <c r="S1045" s="13"/>
      <c r="U1045" s="13"/>
      <c r="V1045" s="13"/>
      <c r="W1045" s="13"/>
      <c r="X1045" s="13"/>
      <c r="Y1045" s="13"/>
      <c r="Z1045" s="13"/>
      <c r="AA1045" s="13"/>
      <c r="AB1045" s="13"/>
    </row>
    <row r="1046" spans="1:28" x14ac:dyDescent="0.3">
      <c r="A1046" s="13"/>
      <c r="B1046" s="13"/>
      <c r="E1046" s="13"/>
      <c r="H1046" s="13"/>
      <c r="J1046" s="13"/>
      <c r="K1046" s="13"/>
      <c r="M1046" s="13"/>
      <c r="O1046" s="13"/>
      <c r="P1046" s="13"/>
      <c r="R1046" s="13"/>
      <c r="S1046" s="13"/>
      <c r="U1046" s="13"/>
      <c r="V1046" s="13"/>
      <c r="W1046" s="13"/>
      <c r="X1046" s="13"/>
      <c r="Y1046" s="13"/>
      <c r="Z1046" s="13"/>
      <c r="AA1046" s="13"/>
      <c r="AB1046" s="13"/>
    </row>
    <row r="1047" spans="1:28" x14ac:dyDescent="0.3">
      <c r="A1047" s="13"/>
      <c r="B1047" s="13"/>
      <c r="E1047" s="13"/>
      <c r="H1047" s="13"/>
      <c r="J1047" s="13"/>
      <c r="K1047" s="13"/>
      <c r="M1047" s="13"/>
      <c r="O1047" s="13"/>
      <c r="P1047" s="13"/>
      <c r="R1047" s="13"/>
      <c r="S1047" s="13"/>
      <c r="U1047" s="13"/>
      <c r="V1047" s="13"/>
      <c r="W1047" s="13"/>
      <c r="X1047" s="13"/>
      <c r="Y1047" s="13"/>
      <c r="Z1047" s="13"/>
      <c r="AA1047" s="13"/>
      <c r="AB1047" s="13"/>
    </row>
    <row r="1048" spans="1:28" x14ac:dyDescent="0.3">
      <c r="A1048" s="13"/>
      <c r="B1048" s="13"/>
      <c r="E1048" s="13"/>
      <c r="H1048" s="13"/>
      <c r="J1048" s="13"/>
      <c r="K1048" s="13"/>
      <c r="M1048" s="13"/>
      <c r="O1048" s="13"/>
      <c r="P1048" s="13"/>
      <c r="R1048" s="13"/>
      <c r="S1048" s="13"/>
      <c r="U1048" s="13"/>
      <c r="V1048" s="13"/>
      <c r="W1048" s="13"/>
      <c r="X1048" s="13"/>
      <c r="Y1048" s="13"/>
      <c r="Z1048" s="13"/>
      <c r="AA1048" s="13"/>
      <c r="AB1048" s="13"/>
    </row>
    <row r="1049" spans="1:28" x14ac:dyDescent="0.3">
      <c r="A1049" s="13"/>
      <c r="B1049" s="13"/>
      <c r="E1049" s="13"/>
      <c r="H1049" s="13"/>
      <c r="J1049" s="13"/>
      <c r="K1049" s="13"/>
      <c r="M1049" s="13"/>
      <c r="O1049" s="13"/>
      <c r="P1049" s="13"/>
      <c r="R1049" s="13"/>
      <c r="S1049" s="13"/>
      <c r="U1049" s="13"/>
      <c r="V1049" s="13"/>
      <c r="W1049" s="13"/>
      <c r="X1049" s="13"/>
      <c r="Y1049" s="13"/>
      <c r="Z1049" s="13"/>
      <c r="AA1049" s="13"/>
      <c r="AB1049" s="13"/>
    </row>
    <row r="1050" spans="1:28" x14ac:dyDescent="0.3">
      <c r="A1050" s="13"/>
      <c r="B1050" s="13"/>
      <c r="E1050" s="13"/>
      <c r="H1050" s="13"/>
      <c r="J1050" s="13"/>
      <c r="K1050" s="13"/>
      <c r="M1050" s="13"/>
      <c r="O1050" s="13"/>
      <c r="P1050" s="13"/>
      <c r="R1050" s="13"/>
      <c r="S1050" s="13"/>
      <c r="U1050" s="13"/>
      <c r="V1050" s="13"/>
      <c r="W1050" s="13"/>
      <c r="X1050" s="13"/>
      <c r="Y1050" s="13"/>
      <c r="Z1050" s="13"/>
      <c r="AA1050" s="13"/>
      <c r="AB1050" s="13"/>
    </row>
    <row r="1051" spans="1:28" x14ac:dyDescent="0.3">
      <c r="A1051" s="13"/>
      <c r="B1051" s="13"/>
      <c r="E1051" s="13"/>
      <c r="H1051" s="13"/>
      <c r="J1051" s="13"/>
      <c r="K1051" s="13"/>
      <c r="M1051" s="13"/>
      <c r="O1051" s="13"/>
      <c r="P1051" s="13"/>
      <c r="R1051" s="13"/>
      <c r="S1051" s="13"/>
      <c r="U1051" s="13"/>
      <c r="V1051" s="13"/>
      <c r="W1051" s="13"/>
      <c r="X1051" s="13"/>
      <c r="Y1051" s="13"/>
      <c r="Z1051" s="13"/>
      <c r="AA1051" s="13"/>
      <c r="AB1051" s="13"/>
    </row>
    <row r="1052" spans="1:28" x14ac:dyDescent="0.3">
      <c r="A1052" s="13"/>
      <c r="B1052" s="13"/>
      <c r="E1052" s="13"/>
      <c r="H1052" s="13"/>
      <c r="J1052" s="13"/>
      <c r="K1052" s="13"/>
      <c r="M1052" s="13"/>
      <c r="O1052" s="13"/>
      <c r="P1052" s="13"/>
      <c r="R1052" s="13"/>
      <c r="S1052" s="13"/>
      <c r="U1052" s="13"/>
      <c r="V1052" s="13"/>
      <c r="W1052" s="13"/>
      <c r="X1052" s="13"/>
      <c r="Y1052" s="13"/>
      <c r="Z1052" s="13"/>
      <c r="AA1052" s="13"/>
      <c r="AB1052" s="13"/>
    </row>
    <row r="1053" spans="1:28" x14ac:dyDescent="0.3">
      <c r="A1053" s="13"/>
      <c r="B1053" s="13"/>
      <c r="E1053" s="13"/>
      <c r="H1053" s="13"/>
      <c r="J1053" s="13"/>
      <c r="K1053" s="13"/>
      <c r="M1053" s="13"/>
      <c r="O1053" s="13"/>
      <c r="P1053" s="13"/>
      <c r="R1053" s="13"/>
      <c r="S1053" s="13"/>
      <c r="U1053" s="13"/>
      <c r="V1053" s="13"/>
      <c r="W1053" s="13"/>
      <c r="X1053" s="13"/>
      <c r="Y1053" s="13"/>
      <c r="Z1053" s="13"/>
      <c r="AA1053" s="13"/>
      <c r="AB1053" s="13"/>
    </row>
    <row r="1054" spans="1:28" x14ac:dyDescent="0.3">
      <c r="A1054" s="13"/>
      <c r="B1054" s="13"/>
      <c r="E1054" s="13"/>
      <c r="H1054" s="13"/>
      <c r="J1054" s="13"/>
      <c r="K1054" s="13"/>
      <c r="M1054" s="13"/>
      <c r="O1054" s="13"/>
      <c r="P1054" s="13"/>
      <c r="R1054" s="13"/>
      <c r="S1054" s="13"/>
      <c r="U1054" s="13"/>
      <c r="V1054" s="13"/>
      <c r="W1054" s="13"/>
      <c r="X1054" s="13"/>
      <c r="Y1054" s="13"/>
      <c r="Z1054" s="13"/>
      <c r="AA1054" s="13"/>
      <c r="AB1054" s="13"/>
    </row>
    <row r="1055" spans="1:28" x14ac:dyDescent="0.3">
      <c r="A1055" s="13"/>
      <c r="B1055" s="13"/>
      <c r="E1055" s="13"/>
      <c r="H1055" s="13"/>
      <c r="J1055" s="13"/>
      <c r="K1055" s="13"/>
      <c r="M1055" s="13"/>
      <c r="O1055" s="13"/>
      <c r="P1055" s="13"/>
      <c r="R1055" s="13"/>
      <c r="S1055" s="13"/>
      <c r="U1055" s="13"/>
      <c r="V1055" s="13"/>
      <c r="W1055" s="13"/>
      <c r="X1055" s="13"/>
      <c r="Y1055" s="13"/>
      <c r="Z1055" s="13"/>
      <c r="AA1055" s="13"/>
      <c r="AB1055" s="13"/>
    </row>
    <row r="1056" spans="1:28" x14ac:dyDescent="0.3">
      <c r="A1056" s="13"/>
      <c r="B1056" s="13"/>
      <c r="E1056" s="13"/>
      <c r="H1056" s="13"/>
      <c r="J1056" s="13"/>
      <c r="K1056" s="13"/>
      <c r="M1056" s="13"/>
      <c r="O1056" s="13"/>
      <c r="P1056" s="13"/>
      <c r="R1056" s="13"/>
      <c r="S1056" s="13"/>
      <c r="U1056" s="13"/>
      <c r="V1056" s="13"/>
      <c r="W1056" s="13"/>
      <c r="X1056" s="13"/>
      <c r="Y1056" s="13"/>
      <c r="Z1056" s="13"/>
      <c r="AA1056" s="13"/>
      <c r="AB1056" s="13"/>
    </row>
    <row r="1057" spans="1:28" x14ac:dyDescent="0.3">
      <c r="A1057" s="13"/>
      <c r="B1057" s="13"/>
      <c r="E1057" s="13"/>
      <c r="H1057" s="13"/>
      <c r="J1057" s="13"/>
      <c r="K1057" s="13"/>
      <c r="M1057" s="13"/>
      <c r="O1057" s="13"/>
      <c r="P1057" s="13"/>
      <c r="R1057" s="13"/>
      <c r="S1057" s="13"/>
      <c r="U1057" s="13"/>
      <c r="V1057" s="13"/>
      <c r="W1057" s="13"/>
      <c r="X1057" s="13"/>
      <c r="Y1057" s="13"/>
      <c r="Z1057" s="13"/>
      <c r="AA1057" s="13"/>
      <c r="AB1057" s="13"/>
    </row>
    <row r="1058" spans="1:28" x14ac:dyDescent="0.3">
      <c r="A1058" s="13"/>
      <c r="B1058" s="13"/>
      <c r="E1058" s="13"/>
      <c r="H1058" s="13"/>
      <c r="J1058" s="13"/>
      <c r="K1058" s="13"/>
      <c r="M1058" s="13"/>
      <c r="O1058" s="13"/>
      <c r="P1058" s="13"/>
      <c r="R1058" s="13"/>
      <c r="S1058" s="13"/>
      <c r="U1058" s="13"/>
      <c r="V1058" s="13"/>
      <c r="W1058" s="13"/>
      <c r="X1058" s="13"/>
      <c r="Y1058" s="13"/>
      <c r="Z1058" s="13"/>
      <c r="AA1058" s="13"/>
      <c r="AB1058" s="13"/>
    </row>
    <row r="1059" spans="1:28" x14ac:dyDescent="0.3">
      <c r="A1059" s="13"/>
      <c r="B1059" s="13"/>
      <c r="E1059" s="13"/>
      <c r="H1059" s="13"/>
      <c r="J1059" s="13"/>
      <c r="K1059" s="13"/>
      <c r="M1059" s="13"/>
      <c r="O1059" s="13"/>
      <c r="P1059" s="13"/>
      <c r="R1059" s="13"/>
      <c r="S1059" s="13"/>
      <c r="U1059" s="13"/>
      <c r="V1059" s="13"/>
      <c r="W1059" s="13"/>
      <c r="X1059" s="13"/>
      <c r="Y1059" s="13"/>
      <c r="Z1059" s="13"/>
      <c r="AA1059" s="13"/>
      <c r="AB1059" s="13"/>
    </row>
    <row r="1060" spans="1:28" x14ac:dyDescent="0.3">
      <c r="A1060" s="13"/>
      <c r="B1060" s="13"/>
      <c r="E1060" s="13"/>
      <c r="H1060" s="13"/>
      <c r="J1060" s="13"/>
      <c r="K1060" s="13"/>
      <c r="M1060" s="13"/>
      <c r="O1060" s="13"/>
      <c r="P1060" s="13"/>
      <c r="R1060" s="13"/>
      <c r="S1060" s="13"/>
      <c r="U1060" s="13"/>
      <c r="V1060" s="13"/>
      <c r="W1060" s="13"/>
      <c r="X1060" s="13"/>
      <c r="Y1060" s="13"/>
      <c r="Z1060" s="13"/>
      <c r="AA1060" s="13"/>
      <c r="AB1060" s="13"/>
    </row>
    <row r="1061" spans="1:28" x14ac:dyDescent="0.3">
      <c r="A1061" s="13"/>
      <c r="B1061" s="13"/>
      <c r="E1061" s="13"/>
      <c r="H1061" s="13"/>
      <c r="J1061" s="13"/>
      <c r="K1061" s="13"/>
      <c r="M1061" s="13"/>
      <c r="O1061" s="13"/>
      <c r="P1061" s="13"/>
      <c r="R1061" s="13"/>
      <c r="S1061" s="13"/>
      <c r="U1061" s="13"/>
      <c r="V1061" s="13"/>
      <c r="W1061" s="13"/>
      <c r="X1061" s="13"/>
      <c r="Y1061" s="13"/>
      <c r="Z1061" s="13"/>
      <c r="AA1061" s="13"/>
      <c r="AB1061" s="13"/>
    </row>
    <row r="1062" spans="1:28" x14ac:dyDescent="0.3">
      <c r="A1062" s="13"/>
      <c r="B1062" s="13"/>
      <c r="E1062" s="13"/>
      <c r="H1062" s="13"/>
      <c r="J1062" s="13"/>
      <c r="K1062" s="13"/>
      <c r="M1062" s="13"/>
      <c r="O1062" s="13"/>
      <c r="P1062" s="13"/>
      <c r="R1062" s="13"/>
      <c r="S1062" s="13"/>
      <c r="U1062" s="13"/>
      <c r="V1062" s="13"/>
      <c r="W1062" s="13"/>
      <c r="X1062" s="13"/>
      <c r="Y1062" s="13"/>
      <c r="Z1062" s="13"/>
      <c r="AA1062" s="13"/>
      <c r="AB1062" s="13"/>
    </row>
    <row r="1063" spans="1:28" x14ac:dyDescent="0.3">
      <c r="A1063" s="13"/>
      <c r="B1063" s="13"/>
      <c r="E1063" s="13"/>
      <c r="H1063" s="13"/>
      <c r="J1063" s="13"/>
      <c r="K1063" s="13"/>
      <c r="M1063" s="13"/>
      <c r="O1063" s="13"/>
      <c r="P1063" s="13"/>
      <c r="R1063" s="13"/>
      <c r="S1063" s="13"/>
      <c r="U1063" s="13"/>
      <c r="V1063" s="13"/>
      <c r="W1063" s="13"/>
      <c r="X1063" s="13"/>
      <c r="Y1063" s="13"/>
      <c r="Z1063" s="13"/>
      <c r="AA1063" s="13"/>
      <c r="AB1063" s="13"/>
    </row>
    <row r="1064" spans="1:28" x14ac:dyDescent="0.3">
      <c r="A1064" s="13"/>
      <c r="B1064" s="13"/>
      <c r="E1064" s="13"/>
      <c r="H1064" s="13"/>
      <c r="J1064" s="13"/>
      <c r="K1064" s="13"/>
      <c r="M1064" s="13"/>
      <c r="O1064" s="13"/>
      <c r="P1064" s="13"/>
      <c r="R1064" s="13"/>
      <c r="S1064" s="13"/>
      <c r="U1064" s="13"/>
      <c r="V1064" s="13"/>
      <c r="W1064" s="13"/>
      <c r="X1064" s="13"/>
      <c r="Y1064" s="13"/>
      <c r="Z1064" s="13"/>
      <c r="AA1064" s="13"/>
      <c r="AB1064" s="13"/>
    </row>
    <row r="1065" spans="1:28" x14ac:dyDescent="0.3">
      <c r="A1065" s="13"/>
      <c r="B1065" s="13"/>
      <c r="E1065" s="13"/>
      <c r="H1065" s="13"/>
      <c r="J1065" s="13"/>
      <c r="K1065" s="13"/>
      <c r="M1065" s="13"/>
      <c r="O1065" s="13"/>
      <c r="P1065" s="13"/>
      <c r="R1065" s="13"/>
      <c r="S1065" s="13"/>
      <c r="U1065" s="13"/>
      <c r="V1065" s="13"/>
      <c r="W1065" s="13"/>
      <c r="X1065" s="13"/>
      <c r="Y1065" s="13"/>
      <c r="Z1065" s="13"/>
      <c r="AA1065" s="13"/>
      <c r="AB1065" s="13"/>
    </row>
    <row r="1066" spans="1:28" x14ac:dyDescent="0.3">
      <c r="A1066" s="13"/>
      <c r="B1066" s="13"/>
      <c r="E1066" s="13"/>
      <c r="H1066" s="13"/>
      <c r="J1066" s="13"/>
      <c r="K1066" s="13"/>
      <c r="M1066" s="13"/>
      <c r="O1066" s="13"/>
      <c r="P1066" s="13"/>
      <c r="R1066" s="13"/>
      <c r="S1066" s="13"/>
      <c r="U1066" s="13"/>
      <c r="V1066" s="13"/>
      <c r="W1066" s="13"/>
      <c r="X1066" s="13"/>
      <c r="Y1066" s="13"/>
      <c r="Z1066" s="13"/>
      <c r="AA1066" s="13"/>
      <c r="AB1066" s="13"/>
    </row>
    <row r="1067" spans="1:28" x14ac:dyDescent="0.3">
      <c r="A1067" s="13"/>
      <c r="B1067" s="13"/>
      <c r="E1067" s="13"/>
      <c r="H1067" s="13"/>
      <c r="J1067" s="13"/>
      <c r="K1067" s="13"/>
      <c r="M1067" s="13"/>
      <c r="O1067" s="13"/>
      <c r="P1067" s="13"/>
      <c r="R1067" s="13"/>
      <c r="S1067" s="13"/>
      <c r="U1067" s="13"/>
      <c r="V1067" s="13"/>
      <c r="W1067" s="13"/>
      <c r="X1067" s="13"/>
      <c r="Y1067" s="13"/>
      <c r="Z1067" s="13"/>
      <c r="AA1067" s="13"/>
      <c r="AB1067" s="13"/>
    </row>
    <row r="1068" spans="1:28" x14ac:dyDescent="0.3">
      <c r="A1068" s="13"/>
      <c r="B1068" s="13"/>
      <c r="E1068" s="13"/>
      <c r="H1068" s="13"/>
      <c r="J1068" s="13"/>
      <c r="K1068" s="13"/>
      <c r="M1068" s="13"/>
      <c r="O1068" s="13"/>
      <c r="P1068" s="13"/>
      <c r="R1068" s="13"/>
      <c r="S1068" s="13"/>
      <c r="U1068" s="13"/>
      <c r="V1068" s="13"/>
      <c r="W1068" s="13"/>
      <c r="X1068" s="13"/>
      <c r="Y1068" s="13"/>
      <c r="Z1068" s="13"/>
      <c r="AA1068" s="13"/>
      <c r="AB1068" s="13"/>
    </row>
    <row r="1069" spans="1:28" x14ac:dyDescent="0.3">
      <c r="A1069" s="13"/>
      <c r="B1069" s="13"/>
      <c r="E1069" s="13"/>
      <c r="H1069" s="13"/>
      <c r="J1069" s="13"/>
      <c r="K1069" s="13"/>
      <c r="M1069" s="13"/>
      <c r="O1069" s="13"/>
      <c r="P1069" s="13"/>
      <c r="R1069" s="13"/>
      <c r="S1069" s="13"/>
      <c r="U1069" s="13"/>
      <c r="V1069" s="13"/>
      <c r="W1069" s="13"/>
      <c r="X1069" s="13"/>
      <c r="Y1069" s="13"/>
      <c r="Z1069" s="13"/>
      <c r="AA1069" s="13"/>
      <c r="AB1069" s="13"/>
    </row>
    <row r="1070" spans="1:28" x14ac:dyDescent="0.3">
      <c r="A1070" s="13"/>
      <c r="B1070" s="13"/>
      <c r="E1070" s="13"/>
      <c r="H1070" s="13"/>
      <c r="J1070" s="13"/>
      <c r="K1070" s="13"/>
      <c r="M1070" s="13"/>
      <c r="O1070" s="13"/>
      <c r="P1070" s="13"/>
      <c r="R1070" s="13"/>
      <c r="S1070" s="13"/>
      <c r="U1070" s="13"/>
      <c r="V1070" s="13"/>
      <c r="W1070" s="13"/>
      <c r="X1070" s="13"/>
      <c r="Y1070" s="13"/>
      <c r="Z1070" s="13"/>
      <c r="AA1070" s="13"/>
      <c r="AB1070" s="13"/>
    </row>
    <row r="1071" spans="1:28" x14ac:dyDescent="0.3">
      <c r="A1071" s="13"/>
      <c r="B1071" s="13"/>
      <c r="E1071" s="13"/>
      <c r="H1071" s="13"/>
      <c r="J1071" s="13"/>
      <c r="K1071" s="13"/>
      <c r="M1071" s="13"/>
      <c r="O1071" s="13"/>
      <c r="P1071" s="13"/>
      <c r="R1071" s="13"/>
      <c r="S1071" s="13"/>
      <c r="U1071" s="13"/>
      <c r="V1071" s="13"/>
      <c r="W1071" s="13"/>
      <c r="X1071" s="13"/>
      <c r="Y1071" s="13"/>
      <c r="Z1071" s="13"/>
      <c r="AA1071" s="13"/>
      <c r="AB1071" s="13"/>
    </row>
    <row r="1072" spans="1:28" x14ac:dyDescent="0.3">
      <c r="A1072" s="13"/>
      <c r="B1072" s="13"/>
      <c r="E1072" s="13"/>
      <c r="H1072" s="13"/>
      <c r="J1072" s="13"/>
      <c r="K1072" s="13"/>
      <c r="M1072" s="13"/>
      <c r="O1072" s="13"/>
      <c r="P1072" s="13"/>
      <c r="R1072" s="13"/>
      <c r="S1072" s="13"/>
      <c r="U1072" s="13"/>
      <c r="V1072" s="13"/>
      <c r="W1072" s="13"/>
      <c r="X1072" s="13"/>
      <c r="Y1072" s="13"/>
      <c r="Z1072" s="13"/>
      <c r="AA1072" s="13"/>
      <c r="AB1072" s="13"/>
    </row>
    <row r="1073" spans="1:28" x14ac:dyDescent="0.3">
      <c r="A1073" s="13"/>
      <c r="B1073" s="13"/>
      <c r="E1073" s="13"/>
      <c r="H1073" s="13"/>
      <c r="J1073" s="13"/>
      <c r="K1073" s="13"/>
      <c r="M1073" s="13"/>
      <c r="O1073" s="13"/>
      <c r="P1073" s="13"/>
      <c r="R1073" s="13"/>
      <c r="S1073" s="13"/>
      <c r="U1073" s="13"/>
      <c r="V1073" s="13"/>
      <c r="W1073" s="13"/>
      <c r="X1073" s="13"/>
      <c r="Y1073" s="13"/>
      <c r="Z1073" s="13"/>
      <c r="AA1073" s="13"/>
      <c r="AB1073" s="13"/>
    </row>
    <row r="1074" spans="1:28" x14ac:dyDescent="0.3">
      <c r="A1074" s="13"/>
      <c r="B1074" s="13"/>
      <c r="E1074" s="13"/>
      <c r="H1074" s="13"/>
      <c r="J1074" s="13"/>
      <c r="K1074" s="13"/>
      <c r="M1074" s="13"/>
      <c r="O1074" s="13"/>
      <c r="P1074" s="13"/>
      <c r="R1074" s="13"/>
      <c r="S1074" s="13"/>
      <c r="U1074" s="13"/>
      <c r="V1074" s="13"/>
      <c r="W1074" s="13"/>
      <c r="X1074" s="13"/>
      <c r="Y1074" s="13"/>
      <c r="Z1074" s="13"/>
      <c r="AA1074" s="13"/>
      <c r="AB1074" s="13"/>
    </row>
    <row r="1075" spans="1:28" x14ac:dyDescent="0.3">
      <c r="A1075" s="13"/>
      <c r="B1075" s="13"/>
      <c r="E1075" s="13"/>
      <c r="H1075" s="13"/>
      <c r="J1075" s="13"/>
      <c r="K1075" s="13"/>
      <c r="M1075" s="13"/>
      <c r="O1075" s="13"/>
      <c r="P1075" s="13"/>
      <c r="R1075" s="13"/>
      <c r="S1075" s="13"/>
      <c r="U1075" s="13"/>
      <c r="V1075" s="13"/>
      <c r="W1075" s="13"/>
      <c r="X1075" s="13"/>
      <c r="Y1075" s="13"/>
      <c r="Z1075" s="13"/>
      <c r="AA1075" s="13"/>
      <c r="AB1075" s="13"/>
    </row>
    <row r="1076" spans="1:28" x14ac:dyDescent="0.3">
      <c r="A1076" s="13"/>
      <c r="B1076" s="13"/>
      <c r="E1076" s="13"/>
      <c r="H1076" s="13"/>
      <c r="J1076" s="13"/>
      <c r="K1076" s="13"/>
      <c r="M1076" s="13"/>
      <c r="O1076" s="13"/>
      <c r="P1076" s="13"/>
      <c r="R1076" s="13"/>
      <c r="S1076" s="13"/>
      <c r="U1076" s="13"/>
      <c r="V1076" s="13"/>
      <c r="W1076" s="13"/>
      <c r="X1076" s="13"/>
      <c r="Y1076" s="13"/>
      <c r="Z1076" s="13"/>
      <c r="AA1076" s="13"/>
      <c r="AB1076" s="13"/>
    </row>
    <row r="1077" spans="1:28" x14ac:dyDescent="0.3">
      <c r="A1077" s="13"/>
      <c r="B1077" s="13"/>
      <c r="E1077" s="13"/>
      <c r="H1077" s="13"/>
      <c r="J1077" s="13"/>
      <c r="K1077" s="13"/>
      <c r="M1077" s="13"/>
      <c r="O1077" s="13"/>
      <c r="P1077" s="13"/>
      <c r="R1077" s="13"/>
      <c r="S1077" s="13"/>
      <c r="U1077" s="13"/>
      <c r="V1077" s="13"/>
      <c r="W1077" s="13"/>
      <c r="X1077" s="13"/>
      <c r="Y1077" s="13"/>
      <c r="Z1077" s="13"/>
      <c r="AA1077" s="13"/>
      <c r="AB1077" s="13"/>
    </row>
    <row r="1078" spans="1:28" x14ac:dyDescent="0.3">
      <c r="A1078" s="13"/>
      <c r="B1078" s="13"/>
      <c r="E1078" s="13"/>
      <c r="H1078" s="13"/>
      <c r="J1078" s="13"/>
      <c r="K1078" s="13"/>
      <c r="M1078" s="13"/>
      <c r="O1078" s="13"/>
      <c r="P1078" s="13"/>
      <c r="R1078" s="13"/>
      <c r="S1078" s="13"/>
      <c r="U1078" s="13"/>
      <c r="V1078" s="13"/>
      <c r="W1078" s="13"/>
      <c r="X1078" s="13"/>
      <c r="Y1078" s="13"/>
      <c r="Z1078" s="13"/>
      <c r="AA1078" s="13"/>
      <c r="AB1078" s="13"/>
    </row>
    <row r="1079" spans="1:28" x14ac:dyDescent="0.3">
      <c r="A1079" s="13"/>
      <c r="B1079" s="13"/>
      <c r="E1079" s="13"/>
      <c r="H1079" s="13"/>
      <c r="J1079" s="13"/>
      <c r="K1079" s="13"/>
      <c r="M1079" s="13"/>
      <c r="O1079" s="13"/>
      <c r="P1079" s="13"/>
      <c r="R1079" s="13"/>
      <c r="S1079" s="13"/>
      <c r="U1079" s="13"/>
      <c r="V1079" s="13"/>
      <c r="W1079" s="13"/>
      <c r="X1079" s="13"/>
      <c r="Y1079" s="13"/>
      <c r="Z1079" s="13"/>
      <c r="AA1079" s="13"/>
      <c r="AB1079" s="13"/>
    </row>
    <row r="1080" spans="1:28" x14ac:dyDescent="0.3">
      <c r="A1080" s="13"/>
      <c r="B1080" s="13"/>
      <c r="E1080" s="13"/>
      <c r="H1080" s="13"/>
      <c r="J1080" s="13"/>
      <c r="K1080" s="13"/>
      <c r="M1080" s="13"/>
      <c r="O1080" s="13"/>
      <c r="P1080" s="13"/>
      <c r="R1080" s="13"/>
      <c r="S1080" s="13"/>
      <c r="U1080" s="13"/>
      <c r="V1080" s="13"/>
      <c r="W1080" s="13"/>
      <c r="X1080" s="13"/>
      <c r="Y1080" s="13"/>
      <c r="Z1080" s="13"/>
      <c r="AA1080" s="13"/>
      <c r="AB1080" s="13"/>
    </row>
    <row r="1081" spans="1:28" x14ac:dyDescent="0.3">
      <c r="A1081" s="13"/>
      <c r="B1081" s="13"/>
      <c r="E1081" s="13"/>
      <c r="H1081" s="13"/>
      <c r="J1081" s="13"/>
      <c r="K1081" s="13"/>
      <c r="M1081" s="13"/>
      <c r="O1081" s="13"/>
      <c r="P1081" s="13"/>
      <c r="R1081" s="13"/>
      <c r="S1081" s="13"/>
      <c r="U1081" s="13"/>
      <c r="V1081" s="13"/>
      <c r="W1081" s="13"/>
      <c r="X1081" s="13"/>
      <c r="Y1081" s="13"/>
      <c r="Z1081" s="13"/>
      <c r="AA1081" s="13"/>
      <c r="AB1081" s="13"/>
    </row>
    <row r="1082" spans="1:28" x14ac:dyDescent="0.3">
      <c r="A1082" s="13"/>
      <c r="B1082" s="13"/>
      <c r="E1082" s="13"/>
      <c r="H1082" s="13"/>
      <c r="J1082" s="13"/>
      <c r="K1082" s="13"/>
      <c r="M1082" s="13"/>
      <c r="O1082" s="13"/>
      <c r="P1082" s="13"/>
      <c r="R1082" s="13"/>
      <c r="S1082" s="13"/>
      <c r="U1082" s="13"/>
      <c r="V1082" s="13"/>
      <c r="W1082" s="13"/>
      <c r="X1082" s="13"/>
      <c r="Y1082" s="13"/>
      <c r="Z1082" s="13"/>
      <c r="AA1082" s="13"/>
      <c r="AB1082" s="13"/>
    </row>
    <row r="1083" spans="1:28" x14ac:dyDescent="0.3">
      <c r="A1083" s="13"/>
      <c r="B1083" s="13"/>
      <c r="E1083" s="13"/>
      <c r="H1083" s="13"/>
      <c r="J1083" s="13"/>
      <c r="K1083" s="13"/>
      <c r="M1083" s="13"/>
      <c r="O1083" s="13"/>
      <c r="P1083" s="13"/>
      <c r="R1083" s="13"/>
      <c r="S1083" s="13"/>
      <c r="U1083" s="13"/>
      <c r="V1083" s="13"/>
      <c r="W1083" s="13"/>
      <c r="X1083" s="13"/>
      <c r="Y1083" s="13"/>
      <c r="Z1083" s="13"/>
      <c r="AA1083" s="13"/>
      <c r="AB1083" s="13"/>
    </row>
    <row r="1084" spans="1:28" x14ac:dyDescent="0.3">
      <c r="A1084" s="13"/>
      <c r="B1084" s="13"/>
      <c r="E1084" s="13"/>
      <c r="H1084" s="13"/>
      <c r="J1084" s="13"/>
      <c r="K1084" s="13"/>
      <c r="M1084" s="13"/>
      <c r="O1084" s="13"/>
      <c r="P1084" s="13"/>
      <c r="R1084" s="13"/>
      <c r="S1084" s="13"/>
      <c r="U1084" s="13"/>
      <c r="V1084" s="13"/>
      <c r="W1084" s="13"/>
      <c r="X1084" s="13"/>
      <c r="Y1084" s="13"/>
      <c r="Z1084" s="13"/>
      <c r="AA1084" s="13"/>
      <c r="AB1084" s="13"/>
    </row>
    <row r="1085" spans="1:28" x14ac:dyDescent="0.3">
      <c r="A1085" s="13"/>
      <c r="B1085" s="13"/>
      <c r="E1085" s="13"/>
      <c r="H1085" s="13"/>
      <c r="J1085" s="13"/>
      <c r="K1085" s="13"/>
      <c r="M1085" s="13"/>
      <c r="O1085" s="13"/>
      <c r="P1085" s="13"/>
      <c r="R1085" s="13"/>
      <c r="S1085" s="13"/>
      <c r="U1085" s="13"/>
      <c r="V1085" s="13"/>
      <c r="W1085" s="13"/>
      <c r="X1085" s="13"/>
      <c r="Y1085" s="13"/>
      <c r="Z1085" s="13"/>
      <c r="AA1085" s="13"/>
      <c r="AB1085" s="13"/>
    </row>
    <row r="1086" spans="1:28" x14ac:dyDescent="0.3">
      <c r="A1086" s="13"/>
      <c r="B1086" s="13"/>
      <c r="E1086" s="13"/>
      <c r="H1086" s="13"/>
      <c r="J1086" s="13"/>
      <c r="K1086" s="13"/>
      <c r="M1086" s="13"/>
      <c r="O1086" s="13"/>
      <c r="P1086" s="13"/>
      <c r="R1086" s="13"/>
      <c r="S1086" s="13"/>
      <c r="U1086" s="13"/>
      <c r="V1086" s="13"/>
      <c r="W1086" s="13"/>
      <c r="X1086" s="13"/>
      <c r="Y1086" s="13"/>
      <c r="Z1086" s="13"/>
      <c r="AA1086" s="13"/>
      <c r="AB1086" s="13"/>
    </row>
    <row r="1087" spans="1:28" x14ac:dyDescent="0.3">
      <c r="A1087" s="13"/>
      <c r="B1087" s="13"/>
      <c r="E1087" s="13"/>
      <c r="H1087" s="13"/>
      <c r="J1087" s="13"/>
      <c r="K1087" s="13"/>
      <c r="M1087" s="13"/>
      <c r="O1087" s="13"/>
      <c r="P1087" s="13"/>
      <c r="R1087" s="13"/>
      <c r="S1087" s="13"/>
      <c r="U1087" s="13"/>
      <c r="V1087" s="13"/>
      <c r="W1087" s="13"/>
      <c r="X1087" s="13"/>
      <c r="Y1087" s="13"/>
      <c r="Z1087" s="13"/>
      <c r="AA1087" s="13"/>
      <c r="AB1087" s="13"/>
    </row>
    <row r="1088" spans="1:28" x14ac:dyDescent="0.3">
      <c r="A1088" s="13"/>
      <c r="B1088" s="13"/>
      <c r="E1088" s="13"/>
      <c r="H1088" s="13"/>
      <c r="J1088" s="13"/>
      <c r="K1088" s="13"/>
      <c r="M1088" s="13"/>
      <c r="O1088" s="13"/>
      <c r="P1088" s="13"/>
      <c r="R1088" s="13"/>
      <c r="S1088" s="13"/>
      <c r="U1088" s="13"/>
      <c r="V1088" s="13"/>
      <c r="W1088" s="13"/>
      <c r="X1088" s="13"/>
      <c r="Y1088" s="13"/>
      <c r="Z1088" s="13"/>
      <c r="AA1088" s="13"/>
      <c r="AB1088" s="13"/>
    </row>
    <row r="1089" spans="1:28" x14ac:dyDescent="0.3">
      <c r="A1089" s="13"/>
      <c r="B1089" s="13"/>
      <c r="E1089" s="13"/>
      <c r="H1089" s="13"/>
      <c r="J1089" s="13"/>
      <c r="K1089" s="13"/>
      <c r="M1089" s="13"/>
      <c r="O1089" s="13"/>
      <c r="P1089" s="13"/>
      <c r="R1089" s="13"/>
      <c r="S1089" s="13"/>
      <c r="U1089" s="13"/>
      <c r="V1089" s="13"/>
      <c r="W1089" s="13"/>
      <c r="X1089" s="13"/>
      <c r="Y1089" s="13"/>
      <c r="Z1089" s="13"/>
      <c r="AA1089" s="13"/>
      <c r="AB1089" s="13"/>
    </row>
    <row r="1090" spans="1:28" x14ac:dyDescent="0.3">
      <c r="A1090" s="13"/>
      <c r="B1090" s="13"/>
      <c r="E1090" s="13"/>
      <c r="H1090" s="13"/>
      <c r="J1090" s="13"/>
      <c r="K1090" s="13"/>
      <c r="M1090" s="13"/>
      <c r="O1090" s="13"/>
      <c r="P1090" s="13"/>
      <c r="R1090" s="13"/>
      <c r="S1090" s="13"/>
      <c r="U1090" s="13"/>
      <c r="V1090" s="13"/>
      <c r="W1090" s="13"/>
      <c r="X1090" s="13"/>
      <c r="Y1090" s="13"/>
      <c r="Z1090" s="13"/>
      <c r="AA1090" s="13"/>
      <c r="AB1090" s="13"/>
    </row>
    <row r="1091" spans="1:28" x14ac:dyDescent="0.3">
      <c r="A1091" s="13"/>
      <c r="B1091" s="13"/>
      <c r="E1091" s="13"/>
      <c r="H1091" s="13"/>
      <c r="J1091" s="13"/>
      <c r="K1091" s="13"/>
      <c r="M1091" s="13"/>
      <c r="O1091" s="13"/>
      <c r="P1091" s="13"/>
      <c r="R1091" s="13"/>
      <c r="S1091" s="13"/>
      <c r="U1091" s="13"/>
      <c r="V1091" s="13"/>
      <c r="W1091" s="13"/>
      <c r="X1091" s="13"/>
      <c r="Y1091" s="13"/>
      <c r="Z1091" s="13"/>
      <c r="AA1091" s="13"/>
      <c r="AB1091" s="13"/>
    </row>
    <row r="1092" spans="1:28" x14ac:dyDescent="0.3">
      <c r="A1092" s="13"/>
      <c r="B1092" s="13"/>
      <c r="E1092" s="13"/>
      <c r="H1092" s="13"/>
      <c r="J1092" s="13"/>
      <c r="K1092" s="13"/>
      <c r="M1092" s="13"/>
      <c r="O1092" s="13"/>
      <c r="P1092" s="13"/>
      <c r="R1092" s="13"/>
      <c r="S1092" s="13"/>
      <c r="U1092" s="13"/>
      <c r="V1092" s="13"/>
      <c r="W1092" s="13"/>
      <c r="X1092" s="13"/>
      <c r="Y1092" s="13"/>
      <c r="Z1092" s="13"/>
      <c r="AA1092" s="13"/>
      <c r="AB1092" s="13"/>
    </row>
    <row r="1093" spans="1:28" x14ac:dyDescent="0.3">
      <c r="A1093" s="13"/>
      <c r="B1093" s="13"/>
      <c r="E1093" s="13"/>
      <c r="H1093" s="13"/>
      <c r="J1093" s="13"/>
      <c r="K1093" s="13"/>
      <c r="M1093" s="13"/>
      <c r="O1093" s="13"/>
      <c r="P1093" s="13"/>
      <c r="R1093" s="13"/>
      <c r="S1093" s="13"/>
      <c r="U1093" s="13"/>
      <c r="V1093" s="13"/>
      <c r="W1093" s="13"/>
      <c r="X1093" s="13"/>
      <c r="Y1093" s="13"/>
      <c r="Z1093" s="13"/>
      <c r="AA1093" s="13"/>
      <c r="AB1093" s="13"/>
    </row>
    <row r="1094" spans="1:28" x14ac:dyDescent="0.3">
      <c r="A1094" s="13"/>
      <c r="B1094" s="13"/>
      <c r="E1094" s="13"/>
      <c r="H1094" s="13"/>
      <c r="J1094" s="13"/>
      <c r="K1094" s="13"/>
      <c r="M1094" s="13"/>
      <c r="O1094" s="13"/>
      <c r="P1094" s="13"/>
      <c r="R1094" s="13"/>
      <c r="S1094" s="13"/>
      <c r="U1094" s="13"/>
      <c r="V1094" s="13"/>
      <c r="W1094" s="13"/>
      <c r="X1094" s="13"/>
      <c r="Y1094" s="13"/>
      <c r="Z1094" s="13"/>
      <c r="AA1094" s="13"/>
      <c r="AB1094" s="13"/>
    </row>
    <row r="1095" spans="1:28" x14ac:dyDescent="0.3">
      <c r="A1095" s="13"/>
      <c r="B1095" s="13"/>
      <c r="E1095" s="13"/>
      <c r="H1095" s="13"/>
      <c r="J1095" s="13"/>
      <c r="K1095" s="13"/>
      <c r="M1095" s="13"/>
      <c r="O1095" s="13"/>
      <c r="P1095" s="13"/>
      <c r="R1095" s="13"/>
      <c r="S1095" s="13"/>
      <c r="U1095" s="13"/>
      <c r="V1095" s="13"/>
      <c r="W1095" s="13"/>
      <c r="X1095" s="13"/>
      <c r="Y1095" s="13"/>
      <c r="Z1095" s="13"/>
      <c r="AA1095" s="13"/>
      <c r="AB1095" s="13"/>
    </row>
    <row r="1096" spans="1:28" x14ac:dyDescent="0.3">
      <c r="A1096" s="13"/>
      <c r="B1096" s="13"/>
      <c r="E1096" s="13"/>
      <c r="H1096" s="13"/>
      <c r="J1096" s="13"/>
      <c r="K1096" s="13"/>
      <c r="M1096" s="13"/>
      <c r="O1096" s="13"/>
      <c r="P1096" s="13"/>
      <c r="R1096" s="13"/>
      <c r="S1096" s="13"/>
      <c r="U1096" s="13"/>
      <c r="V1096" s="13"/>
      <c r="W1096" s="13"/>
      <c r="X1096" s="13"/>
      <c r="Y1096" s="13"/>
      <c r="Z1096" s="13"/>
      <c r="AA1096" s="13"/>
      <c r="AB1096" s="13"/>
    </row>
    <row r="1097" spans="1:28" x14ac:dyDescent="0.3">
      <c r="A1097" s="13"/>
      <c r="B1097" s="13"/>
      <c r="E1097" s="13"/>
      <c r="H1097" s="13"/>
      <c r="J1097" s="13"/>
      <c r="K1097" s="13"/>
      <c r="M1097" s="13"/>
      <c r="O1097" s="13"/>
      <c r="P1097" s="13"/>
      <c r="R1097" s="13"/>
      <c r="S1097" s="13"/>
      <c r="U1097" s="13"/>
      <c r="V1097" s="13"/>
      <c r="W1097" s="13"/>
      <c r="X1097" s="13"/>
      <c r="Y1097" s="13"/>
      <c r="Z1097" s="13"/>
      <c r="AA1097" s="13"/>
      <c r="AB1097" s="13"/>
    </row>
    <row r="1098" spans="1:28" x14ac:dyDescent="0.3">
      <c r="A1098" s="13"/>
      <c r="B1098" s="13"/>
      <c r="E1098" s="13"/>
      <c r="H1098" s="13"/>
      <c r="J1098" s="13"/>
      <c r="K1098" s="13"/>
      <c r="M1098" s="13"/>
      <c r="O1098" s="13"/>
      <c r="P1098" s="13"/>
      <c r="R1098" s="13"/>
      <c r="S1098" s="13"/>
      <c r="U1098" s="13"/>
      <c r="V1098" s="13"/>
      <c r="W1098" s="13"/>
      <c r="X1098" s="13"/>
      <c r="Y1098" s="13"/>
      <c r="Z1098" s="13"/>
      <c r="AA1098" s="13"/>
      <c r="AB1098" s="13"/>
    </row>
    <row r="1099" spans="1:28" x14ac:dyDescent="0.3">
      <c r="A1099" s="13"/>
      <c r="B1099" s="13"/>
      <c r="E1099" s="13"/>
      <c r="H1099" s="13"/>
      <c r="J1099" s="13"/>
      <c r="K1099" s="13"/>
      <c r="M1099" s="13"/>
      <c r="O1099" s="13"/>
      <c r="P1099" s="13"/>
      <c r="R1099" s="13"/>
      <c r="S1099" s="13"/>
      <c r="U1099" s="13"/>
      <c r="V1099" s="13"/>
      <c r="W1099" s="13"/>
      <c r="X1099" s="13"/>
      <c r="Y1099" s="13"/>
      <c r="Z1099" s="13"/>
      <c r="AA1099" s="13"/>
      <c r="AB1099" s="13"/>
    </row>
    <row r="1100" spans="1:28" x14ac:dyDescent="0.3">
      <c r="A1100" s="13"/>
      <c r="B1100" s="13"/>
      <c r="E1100" s="13"/>
      <c r="H1100" s="13"/>
      <c r="J1100" s="13"/>
      <c r="K1100" s="13"/>
      <c r="M1100" s="13"/>
      <c r="O1100" s="13"/>
      <c r="P1100" s="13"/>
      <c r="R1100" s="13"/>
      <c r="S1100" s="13"/>
      <c r="U1100" s="13"/>
      <c r="V1100" s="13"/>
      <c r="W1100" s="13"/>
      <c r="X1100" s="13"/>
      <c r="Y1100" s="13"/>
      <c r="Z1100" s="13"/>
      <c r="AA1100" s="13"/>
      <c r="AB1100" s="13"/>
    </row>
    <row r="1101" spans="1:28" x14ac:dyDescent="0.3">
      <c r="A1101" s="13"/>
      <c r="B1101" s="13"/>
      <c r="E1101" s="13"/>
      <c r="H1101" s="13"/>
      <c r="J1101" s="13"/>
      <c r="K1101" s="13"/>
      <c r="M1101" s="13"/>
      <c r="O1101" s="13"/>
      <c r="P1101" s="13"/>
      <c r="R1101" s="13"/>
      <c r="S1101" s="13"/>
      <c r="U1101" s="13"/>
      <c r="V1101" s="13"/>
      <c r="W1101" s="13"/>
      <c r="X1101" s="13"/>
      <c r="Y1101" s="13"/>
      <c r="Z1101" s="13"/>
      <c r="AA1101" s="13"/>
      <c r="AB1101" s="13"/>
    </row>
    <row r="1102" spans="1:28" x14ac:dyDescent="0.3">
      <c r="A1102" s="13"/>
      <c r="B1102" s="13"/>
      <c r="E1102" s="13"/>
      <c r="H1102" s="13"/>
      <c r="J1102" s="13"/>
      <c r="K1102" s="13"/>
      <c r="M1102" s="13"/>
      <c r="O1102" s="13"/>
      <c r="P1102" s="13"/>
      <c r="R1102" s="13"/>
      <c r="S1102" s="13"/>
      <c r="U1102" s="13"/>
      <c r="V1102" s="13"/>
      <c r="W1102" s="13"/>
      <c r="X1102" s="13"/>
      <c r="Y1102" s="13"/>
      <c r="Z1102" s="13"/>
      <c r="AA1102" s="13"/>
      <c r="AB1102" s="13"/>
    </row>
    <row r="1103" spans="1:28" x14ac:dyDescent="0.3">
      <c r="A1103" s="13"/>
      <c r="B1103" s="13"/>
      <c r="E1103" s="13"/>
      <c r="H1103" s="13"/>
      <c r="J1103" s="13"/>
      <c r="K1103" s="13"/>
      <c r="M1103" s="13"/>
      <c r="O1103" s="13"/>
      <c r="P1103" s="13"/>
      <c r="R1103" s="13"/>
      <c r="S1103" s="13"/>
      <c r="U1103" s="13"/>
      <c r="V1103" s="13"/>
      <c r="W1103" s="13"/>
      <c r="X1103" s="13"/>
      <c r="Y1103" s="13"/>
      <c r="Z1103" s="13"/>
      <c r="AA1103" s="13"/>
      <c r="AB1103" s="13"/>
    </row>
    <row r="1104" spans="1:28" x14ac:dyDescent="0.3">
      <c r="A1104" s="13"/>
      <c r="B1104" s="13"/>
      <c r="E1104" s="13"/>
      <c r="H1104" s="13"/>
      <c r="J1104" s="13"/>
      <c r="K1104" s="13"/>
      <c r="M1104" s="13"/>
      <c r="O1104" s="13"/>
      <c r="P1104" s="13"/>
      <c r="R1104" s="13"/>
      <c r="S1104" s="13"/>
      <c r="U1104" s="13"/>
      <c r="V1104" s="13"/>
      <c r="W1104" s="13"/>
      <c r="X1104" s="13"/>
      <c r="Y1104" s="13"/>
      <c r="Z1104" s="13"/>
      <c r="AA1104" s="13"/>
      <c r="AB1104" s="13"/>
    </row>
    <row r="1105" spans="1:28" x14ac:dyDescent="0.3">
      <c r="A1105" s="13"/>
      <c r="B1105" s="13"/>
      <c r="E1105" s="13"/>
      <c r="H1105" s="13"/>
      <c r="J1105" s="13"/>
      <c r="K1105" s="13"/>
      <c r="M1105" s="13"/>
      <c r="O1105" s="13"/>
      <c r="P1105" s="13"/>
      <c r="R1105" s="13"/>
      <c r="S1105" s="13"/>
      <c r="U1105" s="13"/>
      <c r="V1105" s="13"/>
      <c r="W1105" s="13"/>
      <c r="X1105" s="13"/>
      <c r="Y1105" s="13"/>
      <c r="Z1105" s="13"/>
      <c r="AA1105" s="13"/>
      <c r="AB1105" s="13"/>
    </row>
    <row r="1106" spans="1:28" x14ac:dyDescent="0.3">
      <c r="A1106" s="13"/>
      <c r="B1106" s="13"/>
      <c r="E1106" s="13"/>
      <c r="H1106" s="13"/>
      <c r="J1106" s="13"/>
      <c r="K1106" s="13"/>
      <c r="M1106" s="13"/>
      <c r="O1106" s="13"/>
      <c r="P1106" s="13"/>
      <c r="R1106" s="13"/>
      <c r="S1106" s="13"/>
      <c r="U1106" s="13"/>
      <c r="V1106" s="13"/>
      <c r="W1106" s="13"/>
      <c r="X1106" s="13"/>
      <c r="Y1106" s="13"/>
      <c r="Z1106" s="13"/>
      <c r="AA1106" s="13"/>
      <c r="AB1106" s="13"/>
    </row>
    <row r="1107" spans="1:28" x14ac:dyDescent="0.3">
      <c r="A1107" s="13"/>
      <c r="B1107" s="13"/>
      <c r="E1107" s="13"/>
      <c r="H1107" s="13"/>
      <c r="J1107" s="13"/>
      <c r="K1107" s="13"/>
      <c r="M1107" s="13"/>
      <c r="O1107" s="13"/>
      <c r="P1107" s="13"/>
      <c r="R1107" s="13"/>
      <c r="S1107" s="13"/>
      <c r="U1107" s="13"/>
      <c r="V1107" s="13"/>
      <c r="W1107" s="13"/>
      <c r="X1107" s="13"/>
      <c r="Y1107" s="13"/>
      <c r="Z1107" s="13"/>
      <c r="AA1107" s="13"/>
      <c r="AB1107" s="13"/>
    </row>
    <row r="1108" spans="1:28" x14ac:dyDescent="0.3">
      <c r="A1108" s="13"/>
      <c r="B1108" s="13"/>
      <c r="E1108" s="13"/>
      <c r="H1108" s="13"/>
      <c r="J1108" s="13"/>
      <c r="K1108" s="13"/>
      <c r="M1108" s="13"/>
      <c r="O1108" s="13"/>
      <c r="P1108" s="13"/>
      <c r="R1108" s="13"/>
      <c r="S1108" s="13"/>
      <c r="U1108" s="13"/>
      <c r="V1108" s="13"/>
      <c r="W1108" s="13"/>
      <c r="X1108" s="13"/>
      <c r="Y1108" s="13"/>
      <c r="Z1108" s="13"/>
      <c r="AA1108" s="13"/>
      <c r="AB1108" s="13"/>
    </row>
    <row r="1109" spans="1:28" x14ac:dyDescent="0.3">
      <c r="A1109" s="13"/>
      <c r="B1109" s="13"/>
      <c r="E1109" s="13"/>
      <c r="H1109" s="13"/>
      <c r="J1109" s="13"/>
      <c r="K1109" s="13"/>
      <c r="M1109" s="13"/>
      <c r="O1109" s="13"/>
      <c r="P1109" s="13"/>
      <c r="R1109" s="13"/>
      <c r="S1109" s="13"/>
      <c r="U1109" s="13"/>
      <c r="V1109" s="13"/>
      <c r="W1109" s="13"/>
      <c r="X1109" s="13"/>
      <c r="Y1109" s="13"/>
      <c r="Z1109" s="13"/>
      <c r="AA1109" s="13"/>
      <c r="AB1109" s="13"/>
    </row>
    <row r="1110" spans="1:28" x14ac:dyDescent="0.3">
      <c r="A1110" s="13"/>
      <c r="B1110" s="13"/>
      <c r="E1110" s="13"/>
      <c r="H1110" s="13"/>
      <c r="J1110" s="13"/>
      <c r="K1110" s="13"/>
      <c r="M1110" s="13"/>
      <c r="O1110" s="13"/>
      <c r="P1110" s="13"/>
      <c r="R1110" s="13"/>
      <c r="S1110" s="13"/>
      <c r="U1110" s="13"/>
      <c r="V1110" s="13"/>
      <c r="W1110" s="13"/>
      <c r="X1110" s="13"/>
      <c r="Y1110" s="13"/>
      <c r="Z1110" s="13"/>
      <c r="AA1110" s="13"/>
      <c r="AB1110" s="13"/>
    </row>
    <row r="1111" spans="1:28" x14ac:dyDescent="0.3">
      <c r="A1111" s="13"/>
      <c r="B1111" s="13"/>
      <c r="E1111" s="13"/>
      <c r="H1111" s="13"/>
      <c r="J1111" s="13"/>
      <c r="K1111" s="13"/>
      <c r="M1111" s="13"/>
      <c r="O1111" s="13"/>
      <c r="P1111" s="13"/>
      <c r="R1111" s="13"/>
      <c r="S1111" s="13"/>
      <c r="U1111" s="13"/>
      <c r="V1111" s="13"/>
      <c r="W1111" s="13"/>
      <c r="X1111" s="13"/>
      <c r="Y1111" s="13"/>
      <c r="Z1111" s="13"/>
      <c r="AA1111" s="13"/>
      <c r="AB1111" s="13"/>
    </row>
    <row r="1112" spans="1:28" x14ac:dyDescent="0.3">
      <c r="A1112" s="13"/>
      <c r="B1112" s="13"/>
      <c r="E1112" s="13"/>
      <c r="H1112" s="13"/>
      <c r="J1112" s="13"/>
      <c r="K1112" s="13"/>
      <c r="M1112" s="13"/>
      <c r="O1112" s="13"/>
      <c r="P1112" s="13"/>
      <c r="R1112" s="13"/>
      <c r="S1112" s="13"/>
      <c r="U1112" s="13"/>
      <c r="V1112" s="13"/>
      <c r="W1112" s="13"/>
      <c r="X1112" s="13"/>
      <c r="Y1112" s="13"/>
      <c r="Z1112" s="13"/>
      <c r="AA1112" s="13"/>
      <c r="AB1112" s="13"/>
    </row>
    <row r="1113" spans="1:28" x14ac:dyDescent="0.3">
      <c r="A1113" s="13"/>
      <c r="B1113" s="13"/>
      <c r="E1113" s="13"/>
      <c r="H1113" s="13"/>
      <c r="J1113" s="13"/>
      <c r="K1113" s="13"/>
      <c r="M1113" s="13"/>
      <c r="O1113" s="13"/>
      <c r="P1113" s="13"/>
      <c r="R1113" s="13"/>
      <c r="S1113" s="13"/>
      <c r="U1113" s="13"/>
      <c r="V1113" s="13"/>
      <c r="W1113" s="13"/>
      <c r="X1113" s="13"/>
      <c r="Y1113" s="13"/>
      <c r="Z1113" s="13"/>
      <c r="AA1113" s="13"/>
      <c r="AB1113" s="13"/>
    </row>
    <row r="1114" spans="1:28" x14ac:dyDescent="0.3">
      <c r="A1114" s="13"/>
      <c r="B1114" s="13"/>
      <c r="E1114" s="13"/>
      <c r="H1114" s="13"/>
      <c r="J1114" s="13"/>
      <c r="K1114" s="13"/>
      <c r="M1114" s="13"/>
      <c r="O1114" s="13"/>
      <c r="P1114" s="13"/>
      <c r="R1114" s="13"/>
      <c r="S1114" s="13"/>
      <c r="U1114" s="13"/>
      <c r="V1114" s="13"/>
      <c r="W1114" s="13"/>
      <c r="X1114" s="13"/>
      <c r="Y1114" s="13"/>
      <c r="Z1114" s="13"/>
      <c r="AA1114" s="13"/>
      <c r="AB1114" s="13"/>
    </row>
    <row r="1115" spans="1:28" x14ac:dyDescent="0.3">
      <c r="A1115" s="13"/>
      <c r="B1115" s="13"/>
      <c r="E1115" s="13"/>
      <c r="H1115" s="13"/>
      <c r="J1115" s="13"/>
      <c r="K1115" s="13"/>
      <c r="M1115" s="13"/>
      <c r="O1115" s="13"/>
      <c r="P1115" s="13"/>
      <c r="R1115" s="13"/>
      <c r="S1115" s="13"/>
      <c r="U1115" s="13"/>
      <c r="V1115" s="13"/>
      <c r="W1115" s="13"/>
      <c r="X1115" s="13"/>
      <c r="Y1115" s="13"/>
      <c r="Z1115" s="13"/>
      <c r="AA1115" s="13"/>
      <c r="AB1115" s="13"/>
    </row>
    <row r="1116" spans="1:28" x14ac:dyDescent="0.3">
      <c r="A1116" s="13"/>
      <c r="B1116" s="13"/>
      <c r="E1116" s="13"/>
      <c r="H1116" s="13"/>
      <c r="J1116" s="13"/>
      <c r="K1116" s="13"/>
      <c r="M1116" s="13"/>
      <c r="O1116" s="13"/>
      <c r="P1116" s="13"/>
      <c r="R1116" s="13"/>
      <c r="S1116" s="13"/>
      <c r="U1116" s="13"/>
      <c r="V1116" s="13"/>
      <c r="W1116" s="13"/>
      <c r="X1116" s="13"/>
      <c r="Y1116" s="13"/>
      <c r="Z1116" s="13"/>
      <c r="AA1116" s="13"/>
      <c r="AB1116" s="13"/>
    </row>
    <row r="1117" spans="1:28" x14ac:dyDescent="0.3">
      <c r="A1117" s="13"/>
      <c r="B1117" s="13"/>
      <c r="E1117" s="13"/>
      <c r="H1117" s="13"/>
      <c r="J1117" s="13"/>
      <c r="K1117" s="13"/>
      <c r="M1117" s="13"/>
      <c r="O1117" s="13"/>
      <c r="P1117" s="13"/>
      <c r="R1117" s="13"/>
      <c r="S1117" s="13"/>
      <c r="U1117" s="13"/>
      <c r="V1117" s="13"/>
      <c r="W1117" s="13"/>
      <c r="X1117" s="13"/>
      <c r="Y1117" s="13"/>
      <c r="Z1117" s="13"/>
      <c r="AA1117" s="13"/>
      <c r="AB1117" s="13"/>
    </row>
    <row r="1118" spans="1:28" x14ac:dyDescent="0.3">
      <c r="A1118" s="13"/>
      <c r="B1118" s="13"/>
      <c r="E1118" s="13"/>
      <c r="H1118" s="13"/>
      <c r="J1118" s="13"/>
      <c r="K1118" s="13"/>
      <c r="M1118" s="13"/>
      <c r="O1118" s="13"/>
      <c r="P1118" s="13"/>
      <c r="R1118" s="13"/>
      <c r="S1118" s="13"/>
      <c r="U1118" s="13"/>
      <c r="V1118" s="13"/>
      <c r="W1118" s="13"/>
      <c r="X1118" s="13"/>
      <c r="Y1118" s="13"/>
      <c r="Z1118" s="13"/>
      <c r="AA1118" s="13"/>
      <c r="AB1118" s="13"/>
    </row>
    <row r="1119" spans="1:28" x14ac:dyDescent="0.3">
      <c r="A1119" s="13"/>
      <c r="B1119" s="13"/>
      <c r="E1119" s="13"/>
      <c r="H1119" s="13"/>
      <c r="J1119" s="13"/>
      <c r="K1119" s="13"/>
      <c r="M1119" s="13"/>
      <c r="O1119" s="13"/>
      <c r="P1119" s="13"/>
      <c r="R1119" s="13"/>
      <c r="S1119" s="13"/>
      <c r="U1119" s="13"/>
      <c r="V1119" s="13"/>
      <c r="W1119" s="13"/>
      <c r="X1119" s="13"/>
      <c r="Y1119" s="13"/>
      <c r="Z1119" s="13"/>
      <c r="AA1119" s="13"/>
      <c r="AB1119" s="13"/>
    </row>
    <row r="1120" spans="1:28" x14ac:dyDescent="0.3">
      <c r="A1120" s="13"/>
      <c r="B1120" s="13"/>
      <c r="E1120" s="13"/>
      <c r="H1120" s="13"/>
      <c r="J1120" s="13"/>
      <c r="K1120" s="13"/>
      <c r="M1120" s="13"/>
      <c r="O1120" s="13"/>
      <c r="P1120" s="13"/>
      <c r="R1120" s="13"/>
      <c r="S1120" s="13"/>
      <c r="U1120" s="13"/>
      <c r="V1120" s="13"/>
      <c r="W1120" s="13"/>
      <c r="X1120" s="13"/>
      <c r="Y1120" s="13"/>
      <c r="Z1120" s="13"/>
      <c r="AA1120" s="13"/>
      <c r="AB1120" s="13"/>
    </row>
    <row r="1121" spans="1:28" x14ac:dyDescent="0.3">
      <c r="A1121" s="13"/>
      <c r="B1121" s="13"/>
      <c r="E1121" s="13"/>
      <c r="H1121" s="13"/>
      <c r="J1121" s="13"/>
      <c r="K1121" s="13"/>
      <c r="M1121" s="13"/>
      <c r="O1121" s="13"/>
      <c r="P1121" s="13"/>
      <c r="R1121" s="13"/>
      <c r="S1121" s="13"/>
      <c r="U1121" s="13"/>
      <c r="V1121" s="13"/>
      <c r="W1121" s="13"/>
      <c r="X1121" s="13"/>
      <c r="Y1121" s="13"/>
      <c r="Z1121" s="13"/>
      <c r="AA1121" s="13"/>
      <c r="AB1121" s="13"/>
    </row>
    <row r="1122" spans="1:28" x14ac:dyDescent="0.3">
      <c r="A1122" s="13"/>
      <c r="B1122" s="13"/>
      <c r="E1122" s="13"/>
      <c r="H1122" s="13"/>
      <c r="J1122" s="13"/>
      <c r="K1122" s="13"/>
      <c r="M1122" s="13"/>
      <c r="O1122" s="13"/>
      <c r="P1122" s="13"/>
      <c r="R1122" s="13"/>
      <c r="S1122" s="13"/>
      <c r="U1122" s="13"/>
      <c r="V1122" s="13"/>
      <c r="W1122" s="13"/>
      <c r="X1122" s="13"/>
      <c r="Y1122" s="13"/>
      <c r="Z1122" s="13"/>
      <c r="AA1122" s="13"/>
      <c r="AB1122" s="13"/>
    </row>
    <row r="1123" spans="1:28" x14ac:dyDescent="0.3">
      <c r="A1123" s="13"/>
      <c r="B1123" s="13"/>
      <c r="E1123" s="13"/>
      <c r="H1123" s="13"/>
      <c r="J1123" s="13"/>
      <c r="K1123" s="13"/>
      <c r="M1123" s="13"/>
      <c r="O1123" s="13"/>
      <c r="P1123" s="13"/>
      <c r="R1123" s="13"/>
      <c r="S1123" s="13"/>
      <c r="U1123" s="13"/>
      <c r="V1123" s="13"/>
      <c r="W1123" s="13"/>
      <c r="X1123" s="13"/>
      <c r="Y1123" s="13"/>
      <c r="Z1123" s="13"/>
      <c r="AA1123" s="13"/>
      <c r="AB1123" s="13"/>
    </row>
    <row r="1124" spans="1:28" x14ac:dyDescent="0.3">
      <c r="A1124" s="13"/>
      <c r="B1124" s="13"/>
      <c r="E1124" s="13"/>
      <c r="H1124" s="13"/>
      <c r="J1124" s="13"/>
      <c r="K1124" s="13"/>
      <c r="M1124" s="13"/>
      <c r="O1124" s="13"/>
      <c r="P1124" s="13"/>
      <c r="R1124" s="13"/>
      <c r="S1124" s="13"/>
      <c r="U1124" s="13"/>
      <c r="V1124" s="13"/>
      <c r="W1124" s="13"/>
      <c r="X1124" s="13"/>
      <c r="Y1124" s="13"/>
      <c r="Z1124" s="13"/>
      <c r="AA1124" s="13"/>
      <c r="AB1124" s="13"/>
    </row>
    <row r="1125" spans="1:28" x14ac:dyDescent="0.3">
      <c r="A1125" s="13"/>
      <c r="B1125" s="13"/>
      <c r="E1125" s="13"/>
      <c r="H1125" s="13"/>
      <c r="J1125" s="13"/>
      <c r="K1125" s="13"/>
      <c r="M1125" s="13"/>
      <c r="O1125" s="13"/>
      <c r="P1125" s="13"/>
      <c r="R1125" s="13"/>
      <c r="S1125" s="13"/>
      <c r="U1125" s="13"/>
      <c r="V1125" s="13"/>
      <c r="W1125" s="13"/>
      <c r="X1125" s="13"/>
      <c r="Y1125" s="13"/>
      <c r="Z1125" s="13"/>
      <c r="AA1125" s="13"/>
      <c r="AB1125" s="13"/>
    </row>
    <row r="1126" spans="1:28" x14ac:dyDescent="0.3">
      <c r="A1126" s="13"/>
      <c r="B1126" s="13"/>
      <c r="E1126" s="13"/>
      <c r="H1126" s="13"/>
      <c r="J1126" s="13"/>
      <c r="K1126" s="13"/>
      <c r="M1126" s="13"/>
      <c r="O1126" s="13"/>
      <c r="P1126" s="13"/>
      <c r="R1126" s="13"/>
      <c r="S1126" s="13"/>
      <c r="U1126" s="13"/>
      <c r="V1126" s="13"/>
      <c r="W1126" s="13"/>
      <c r="X1126" s="13"/>
      <c r="Y1126" s="13"/>
      <c r="Z1126" s="13"/>
      <c r="AA1126" s="13"/>
      <c r="AB1126" s="13"/>
    </row>
    <row r="1127" spans="1:28" x14ac:dyDescent="0.3">
      <c r="A1127" s="13"/>
      <c r="B1127" s="13"/>
      <c r="E1127" s="13"/>
      <c r="H1127" s="13"/>
      <c r="J1127" s="13"/>
      <c r="K1127" s="13"/>
      <c r="M1127" s="13"/>
      <c r="O1127" s="13"/>
      <c r="P1127" s="13"/>
      <c r="R1127" s="13"/>
      <c r="S1127" s="13"/>
      <c r="U1127" s="13"/>
      <c r="V1127" s="13"/>
      <c r="W1127" s="13"/>
      <c r="X1127" s="13"/>
      <c r="Y1127" s="13"/>
      <c r="Z1127" s="13"/>
      <c r="AA1127" s="13"/>
      <c r="AB1127" s="13"/>
    </row>
    <row r="1128" spans="1:28" x14ac:dyDescent="0.3">
      <c r="A1128" s="13"/>
      <c r="B1128" s="13"/>
      <c r="E1128" s="13"/>
      <c r="H1128" s="13"/>
      <c r="J1128" s="13"/>
      <c r="K1128" s="13"/>
      <c r="M1128" s="13"/>
      <c r="O1128" s="13"/>
      <c r="P1128" s="13"/>
      <c r="R1128" s="13"/>
      <c r="S1128" s="13"/>
      <c r="U1128" s="13"/>
      <c r="V1128" s="13"/>
      <c r="W1128" s="13"/>
      <c r="X1128" s="13"/>
      <c r="Y1128" s="13"/>
      <c r="Z1128" s="13"/>
      <c r="AA1128" s="13"/>
      <c r="AB1128" s="13"/>
    </row>
    <row r="1129" spans="1:28" x14ac:dyDescent="0.3">
      <c r="A1129" s="13"/>
      <c r="B1129" s="13"/>
      <c r="E1129" s="13"/>
      <c r="H1129" s="13"/>
      <c r="J1129" s="13"/>
      <c r="K1129" s="13"/>
      <c r="M1129" s="13"/>
      <c r="O1129" s="13"/>
      <c r="P1129" s="13"/>
      <c r="R1129" s="13"/>
      <c r="S1129" s="13"/>
      <c r="U1129" s="13"/>
      <c r="V1129" s="13"/>
      <c r="W1129" s="13"/>
      <c r="X1129" s="13"/>
      <c r="Y1129" s="13"/>
      <c r="Z1129" s="13"/>
      <c r="AA1129" s="13"/>
      <c r="AB1129" s="13"/>
    </row>
    <row r="1130" spans="1:28" x14ac:dyDescent="0.3">
      <c r="A1130" s="13"/>
      <c r="B1130" s="13"/>
      <c r="E1130" s="13"/>
      <c r="H1130" s="13"/>
      <c r="J1130" s="13"/>
      <c r="K1130" s="13"/>
      <c r="M1130" s="13"/>
      <c r="O1130" s="13"/>
      <c r="P1130" s="13"/>
      <c r="R1130" s="13"/>
      <c r="S1130" s="13"/>
      <c r="U1130" s="13"/>
      <c r="V1130" s="13"/>
      <c r="W1130" s="13"/>
      <c r="X1130" s="13"/>
      <c r="Y1130" s="13"/>
      <c r="Z1130" s="13"/>
      <c r="AA1130" s="13"/>
      <c r="AB1130" s="13"/>
    </row>
    <row r="1131" spans="1:28" x14ac:dyDescent="0.3">
      <c r="A1131" s="13"/>
      <c r="B1131" s="13"/>
      <c r="E1131" s="13"/>
      <c r="H1131" s="13"/>
      <c r="J1131" s="13"/>
      <c r="K1131" s="13"/>
      <c r="M1131" s="13"/>
      <c r="O1131" s="13"/>
      <c r="P1131" s="13"/>
      <c r="R1131" s="13"/>
      <c r="S1131" s="13"/>
      <c r="U1131" s="13"/>
      <c r="V1131" s="13"/>
      <c r="W1131" s="13"/>
      <c r="X1131" s="13"/>
      <c r="Y1131" s="13"/>
      <c r="Z1131" s="13"/>
      <c r="AA1131" s="13"/>
      <c r="AB1131" s="13"/>
    </row>
    <row r="1132" spans="1:28" x14ac:dyDescent="0.3">
      <c r="A1132" s="13"/>
      <c r="B1132" s="13"/>
      <c r="E1132" s="13"/>
      <c r="H1132" s="13"/>
      <c r="J1132" s="13"/>
      <c r="K1132" s="13"/>
      <c r="M1132" s="13"/>
      <c r="O1132" s="13"/>
      <c r="P1132" s="13"/>
      <c r="R1132" s="13"/>
      <c r="S1132" s="13"/>
      <c r="U1132" s="13"/>
      <c r="V1132" s="13"/>
      <c r="W1132" s="13"/>
      <c r="X1132" s="13"/>
      <c r="Y1132" s="13"/>
      <c r="Z1132" s="13"/>
      <c r="AA1132" s="13"/>
      <c r="AB1132" s="13"/>
    </row>
    <row r="1133" spans="1:28" x14ac:dyDescent="0.3">
      <c r="A1133" s="13"/>
      <c r="B1133" s="13"/>
      <c r="E1133" s="13"/>
      <c r="H1133" s="13"/>
      <c r="J1133" s="13"/>
      <c r="K1133" s="13"/>
      <c r="M1133" s="13"/>
      <c r="O1133" s="13"/>
      <c r="P1133" s="13"/>
      <c r="R1133" s="13"/>
      <c r="S1133" s="13"/>
      <c r="U1133" s="13"/>
      <c r="V1133" s="13"/>
      <c r="W1133" s="13"/>
      <c r="X1133" s="13"/>
      <c r="Y1133" s="13"/>
      <c r="Z1133" s="13"/>
      <c r="AA1133" s="13"/>
      <c r="AB1133" s="13"/>
    </row>
    <row r="1134" spans="1:28" x14ac:dyDescent="0.3">
      <c r="A1134" s="13"/>
      <c r="B1134" s="13"/>
      <c r="E1134" s="13"/>
      <c r="H1134" s="13"/>
      <c r="J1134" s="13"/>
      <c r="K1134" s="13"/>
      <c r="M1134" s="13"/>
      <c r="O1134" s="13"/>
      <c r="P1134" s="13"/>
      <c r="R1134" s="13"/>
      <c r="S1134" s="13"/>
      <c r="U1134" s="13"/>
      <c r="V1134" s="13"/>
      <c r="W1134" s="13"/>
      <c r="X1134" s="13"/>
      <c r="Y1134" s="13"/>
      <c r="Z1134" s="13"/>
      <c r="AA1134" s="13"/>
      <c r="AB1134" s="13"/>
    </row>
    <row r="1135" spans="1:28" x14ac:dyDescent="0.3">
      <c r="A1135" s="13"/>
      <c r="B1135" s="13"/>
      <c r="E1135" s="13"/>
      <c r="H1135" s="13"/>
      <c r="J1135" s="13"/>
      <c r="K1135" s="13"/>
      <c r="M1135" s="13"/>
      <c r="O1135" s="13"/>
      <c r="P1135" s="13"/>
      <c r="R1135" s="13"/>
      <c r="S1135" s="13"/>
      <c r="U1135" s="13"/>
      <c r="V1135" s="13"/>
      <c r="W1135" s="13"/>
      <c r="X1135" s="13"/>
      <c r="Y1135" s="13"/>
      <c r="Z1135" s="13"/>
      <c r="AA1135" s="13"/>
      <c r="AB1135" s="13"/>
    </row>
    <row r="1136" spans="1:28" x14ac:dyDescent="0.3">
      <c r="A1136" s="13"/>
      <c r="B1136" s="13"/>
      <c r="E1136" s="13"/>
      <c r="H1136" s="13"/>
      <c r="J1136" s="13"/>
      <c r="K1136" s="13"/>
      <c r="M1136" s="13"/>
      <c r="O1136" s="13"/>
      <c r="P1136" s="13"/>
      <c r="R1136" s="13"/>
      <c r="S1136" s="13"/>
      <c r="U1136" s="13"/>
      <c r="V1136" s="13"/>
      <c r="W1136" s="13"/>
      <c r="X1136" s="13"/>
      <c r="Y1136" s="13"/>
      <c r="Z1136" s="13"/>
      <c r="AA1136" s="13"/>
      <c r="AB1136" s="13"/>
    </row>
    <row r="1137" spans="1:28" x14ac:dyDescent="0.3">
      <c r="A1137" s="13"/>
      <c r="B1137" s="13"/>
      <c r="E1137" s="13"/>
      <c r="H1137" s="13"/>
      <c r="J1137" s="13"/>
      <c r="K1137" s="13"/>
      <c r="M1137" s="13"/>
      <c r="O1137" s="13"/>
      <c r="P1137" s="13"/>
      <c r="R1137" s="13"/>
      <c r="S1137" s="13"/>
      <c r="U1137" s="13"/>
      <c r="V1137" s="13"/>
      <c r="W1137" s="13"/>
      <c r="X1137" s="13"/>
      <c r="Y1137" s="13"/>
      <c r="Z1137" s="13"/>
      <c r="AA1137" s="13"/>
      <c r="AB1137" s="13"/>
    </row>
    <row r="1138" spans="1:28" x14ac:dyDescent="0.3">
      <c r="A1138" s="13"/>
      <c r="B1138" s="13"/>
      <c r="E1138" s="13"/>
      <c r="H1138" s="13"/>
      <c r="J1138" s="13"/>
      <c r="K1138" s="13"/>
      <c r="M1138" s="13"/>
      <c r="O1138" s="13"/>
      <c r="P1138" s="13"/>
      <c r="R1138" s="13"/>
      <c r="S1138" s="13"/>
      <c r="U1138" s="13"/>
      <c r="V1138" s="13"/>
      <c r="W1138" s="13"/>
      <c r="X1138" s="13"/>
      <c r="Y1138" s="13"/>
      <c r="Z1138" s="13"/>
      <c r="AA1138" s="13"/>
      <c r="AB1138" s="13"/>
    </row>
    <row r="1139" spans="1:28" x14ac:dyDescent="0.3">
      <c r="A1139" s="13"/>
      <c r="B1139" s="13"/>
      <c r="E1139" s="13"/>
      <c r="H1139" s="13"/>
      <c r="J1139" s="13"/>
      <c r="K1139" s="13"/>
      <c r="M1139" s="13"/>
      <c r="O1139" s="13"/>
      <c r="P1139" s="13"/>
      <c r="R1139" s="13"/>
      <c r="S1139" s="13"/>
      <c r="U1139" s="13"/>
      <c r="V1139" s="13"/>
      <c r="W1139" s="13"/>
      <c r="X1139" s="13"/>
      <c r="Y1139" s="13"/>
      <c r="Z1139" s="13"/>
      <c r="AA1139" s="13"/>
      <c r="AB1139" s="13"/>
    </row>
    <row r="1140" spans="1:28" x14ac:dyDescent="0.3">
      <c r="A1140" s="13"/>
      <c r="B1140" s="13"/>
      <c r="E1140" s="13"/>
      <c r="H1140" s="13"/>
      <c r="J1140" s="13"/>
      <c r="K1140" s="13"/>
      <c r="M1140" s="13"/>
      <c r="O1140" s="13"/>
      <c r="P1140" s="13"/>
      <c r="R1140" s="13"/>
      <c r="S1140" s="13"/>
      <c r="U1140" s="13"/>
      <c r="V1140" s="13"/>
      <c r="W1140" s="13"/>
      <c r="X1140" s="13"/>
      <c r="Y1140" s="13"/>
      <c r="Z1140" s="13"/>
      <c r="AA1140" s="13"/>
      <c r="AB1140" s="13"/>
    </row>
    <row r="1141" spans="1:28" x14ac:dyDescent="0.3">
      <c r="A1141" s="13"/>
      <c r="B1141" s="13"/>
      <c r="E1141" s="13"/>
      <c r="H1141" s="13"/>
      <c r="J1141" s="13"/>
      <c r="K1141" s="13"/>
      <c r="M1141" s="13"/>
      <c r="O1141" s="13"/>
      <c r="P1141" s="13"/>
      <c r="R1141" s="13"/>
      <c r="S1141" s="13"/>
      <c r="U1141" s="13"/>
      <c r="V1141" s="13"/>
      <c r="W1141" s="13"/>
      <c r="X1141" s="13"/>
      <c r="Y1141" s="13"/>
      <c r="Z1141" s="13"/>
      <c r="AA1141" s="13"/>
      <c r="AB1141" s="13"/>
    </row>
    <row r="1142" spans="1:28" x14ac:dyDescent="0.3">
      <c r="A1142" s="13"/>
      <c r="B1142" s="13"/>
      <c r="E1142" s="13"/>
      <c r="H1142" s="13"/>
      <c r="J1142" s="13"/>
      <c r="K1142" s="13"/>
      <c r="M1142" s="13"/>
      <c r="O1142" s="13"/>
      <c r="P1142" s="13"/>
      <c r="R1142" s="13"/>
      <c r="S1142" s="13"/>
      <c r="U1142" s="13"/>
      <c r="V1142" s="13"/>
      <c r="W1142" s="13"/>
      <c r="X1142" s="13"/>
      <c r="Y1142" s="13"/>
      <c r="Z1142" s="13"/>
      <c r="AA1142" s="13"/>
      <c r="AB1142" s="13"/>
    </row>
    <row r="1143" spans="1:28" x14ac:dyDescent="0.3">
      <c r="A1143" s="13"/>
      <c r="B1143" s="13"/>
      <c r="E1143" s="13"/>
      <c r="H1143" s="13"/>
      <c r="J1143" s="13"/>
      <c r="K1143" s="13"/>
      <c r="M1143" s="13"/>
      <c r="O1143" s="13"/>
      <c r="P1143" s="13"/>
      <c r="R1143" s="13"/>
      <c r="S1143" s="13"/>
      <c r="U1143" s="13"/>
      <c r="V1143" s="13"/>
      <c r="W1143" s="13"/>
      <c r="X1143" s="13"/>
      <c r="Y1143" s="13"/>
      <c r="Z1143" s="13"/>
      <c r="AA1143" s="13"/>
      <c r="AB1143" s="13"/>
    </row>
    <row r="1144" spans="1:28" x14ac:dyDescent="0.3">
      <c r="A1144" s="13"/>
      <c r="B1144" s="13"/>
      <c r="E1144" s="13"/>
      <c r="H1144" s="13"/>
      <c r="J1144" s="13"/>
      <c r="K1144" s="13"/>
      <c r="M1144" s="13"/>
      <c r="O1144" s="13"/>
      <c r="P1144" s="13"/>
      <c r="R1144" s="13"/>
      <c r="S1144" s="13"/>
      <c r="U1144" s="13"/>
      <c r="V1144" s="13"/>
      <c r="W1144" s="13"/>
      <c r="X1144" s="13"/>
      <c r="Y1144" s="13"/>
      <c r="Z1144" s="13"/>
      <c r="AA1144" s="13"/>
      <c r="AB1144" s="13"/>
    </row>
    <row r="1145" spans="1:28" x14ac:dyDescent="0.3">
      <c r="A1145" s="13"/>
      <c r="B1145" s="13"/>
      <c r="E1145" s="13"/>
      <c r="H1145" s="13"/>
      <c r="J1145" s="13"/>
      <c r="K1145" s="13"/>
      <c r="M1145" s="13"/>
      <c r="O1145" s="13"/>
      <c r="P1145" s="13"/>
      <c r="R1145" s="13"/>
      <c r="S1145" s="13"/>
      <c r="U1145" s="13"/>
      <c r="V1145" s="13"/>
      <c r="W1145" s="13"/>
      <c r="X1145" s="13"/>
      <c r="Y1145" s="13"/>
      <c r="Z1145" s="13"/>
      <c r="AA1145" s="13"/>
      <c r="AB1145" s="13"/>
    </row>
    <row r="1146" spans="1:28" x14ac:dyDescent="0.3">
      <c r="A1146" s="13"/>
      <c r="B1146" s="13"/>
      <c r="E1146" s="13"/>
      <c r="H1146" s="13"/>
      <c r="J1146" s="13"/>
      <c r="K1146" s="13"/>
      <c r="M1146" s="13"/>
      <c r="O1146" s="13"/>
      <c r="P1146" s="13"/>
      <c r="R1146" s="13"/>
      <c r="S1146" s="13"/>
      <c r="U1146" s="13"/>
      <c r="V1146" s="13"/>
      <c r="W1146" s="13"/>
      <c r="X1146" s="13"/>
      <c r="Y1146" s="13"/>
      <c r="Z1146" s="13"/>
      <c r="AA1146" s="13"/>
      <c r="AB1146" s="13"/>
    </row>
    <row r="1147" spans="1:28" x14ac:dyDescent="0.3">
      <c r="A1147" s="13"/>
      <c r="B1147" s="13"/>
      <c r="E1147" s="13"/>
      <c r="H1147" s="13"/>
      <c r="J1147" s="13"/>
      <c r="K1147" s="13"/>
      <c r="M1147" s="13"/>
      <c r="O1147" s="13"/>
      <c r="P1147" s="13"/>
      <c r="R1147" s="13"/>
      <c r="S1147" s="13"/>
      <c r="U1147" s="13"/>
      <c r="V1147" s="13"/>
      <c r="W1147" s="13"/>
      <c r="X1147" s="13"/>
      <c r="Y1147" s="13"/>
      <c r="Z1147" s="13"/>
      <c r="AA1147" s="13"/>
      <c r="AB1147" s="13"/>
    </row>
    <row r="1148" spans="1:28" x14ac:dyDescent="0.3">
      <c r="A1148" s="13"/>
      <c r="B1148" s="13"/>
      <c r="E1148" s="13"/>
      <c r="H1148" s="13"/>
      <c r="J1148" s="13"/>
      <c r="K1148" s="13"/>
      <c r="M1148" s="13"/>
      <c r="O1148" s="13"/>
      <c r="P1148" s="13"/>
      <c r="R1148" s="13"/>
      <c r="S1148" s="13"/>
      <c r="U1148" s="13"/>
      <c r="V1148" s="13"/>
      <c r="W1148" s="13"/>
      <c r="X1148" s="13"/>
      <c r="Y1148" s="13"/>
      <c r="Z1148" s="13"/>
      <c r="AA1148" s="13"/>
      <c r="AB1148" s="13"/>
    </row>
    <row r="1149" spans="1:28" x14ac:dyDescent="0.3">
      <c r="A1149" s="13"/>
      <c r="B1149" s="13"/>
      <c r="E1149" s="13"/>
      <c r="H1149" s="13"/>
      <c r="J1149" s="13"/>
      <c r="K1149" s="13"/>
      <c r="M1149" s="13"/>
      <c r="O1149" s="13"/>
      <c r="P1149" s="13"/>
      <c r="R1149" s="13"/>
      <c r="S1149" s="13"/>
      <c r="U1149" s="13"/>
      <c r="V1149" s="13"/>
      <c r="W1149" s="13"/>
      <c r="X1149" s="13"/>
      <c r="Y1149" s="13"/>
      <c r="Z1149" s="13"/>
      <c r="AA1149" s="13"/>
      <c r="AB1149" s="13"/>
    </row>
    <row r="1150" spans="1:28" x14ac:dyDescent="0.3">
      <c r="A1150" s="13"/>
      <c r="B1150" s="13"/>
      <c r="E1150" s="13"/>
      <c r="H1150" s="13"/>
      <c r="J1150" s="13"/>
      <c r="K1150" s="13"/>
      <c r="M1150" s="13"/>
      <c r="O1150" s="13"/>
      <c r="P1150" s="13"/>
      <c r="R1150" s="13"/>
      <c r="S1150" s="13"/>
      <c r="U1150" s="13"/>
      <c r="V1150" s="13"/>
      <c r="W1150" s="13"/>
      <c r="X1150" s="13"/>
      <c r="Y1150" s="13"/>
      <c r="Z1150" s="13"/>
      <c r="AA1150" s="13"/>
      <c r="AB1150" s="13"/>
    </row>
    <row r="1151" spans="1:28" x14ac:dyDescent="0.3">
      <c r="A1151" s="13"/>
      <c r="B1151" s="13"/>
      <c r="E1151" s="13"/>
      <c r="H1151" s="13"/>
      <c r="J1151" s="13"/>
      <c r="K1151" s="13"/>
      <c r="M1151" s="13"/>
      <c r="O1151" s="13"/>
      <c r="P1151" s="13"/>
      <c r="R1151" s="13"/>
      <c r="S1151" s="13"/>
      <c r="U1151" s="13"/>
      <c r="V1151" s="13"/>
      <c r="W1151" s="13"/>
      <c r="X1151" s="13"/>
      <c r="Y1151" s="13"/>
      <c r="Z1151" s="13"/>
      <c r="AA1151" s="13"/>
      <c r="AB1151" s="13"/>
    </row>
    <row r="1152" spans="1:28" x14ac:dyDescent="0.3">
      <c r="A1152" s="13"/>
      <c r="B1152" s="13"/>
      <c r="E1152" s="13"/>
      <c r="H1152" s="13"/>
      <c r="J1152" s="13"/>
      <c r="K1152" s="13"/>
      <c r="M1152" s="13"/>
      <c r="O1152" s="13"/>
      <c r="P1152" s="13"/>
      <c r="R1152" s="13"/>
      <c r="S1152" s="13"/>
      <c r="U1152" s="13"/>
      <c r="V1152" s="13"/>
      <c r="W1152" s="13"/>
      <c r="X1152" s="13"/>
      <c r="Y1152" s="13"/>
      <c r="Z1152" s="13"/>
      <c r="AA1152" s="13"/>
      <c r="AB1152" s="13"/>
    </row>
    <row r="1153" spans="1:28" x14ac:dyDescent="0.3">
      <c r="A1153" s="13"/>
      <c r="B1153" s="13"/>
      <c r="E1153" s="13"/>
      <c r="H1153" s="13"/>
      <c r="J1153" s="13"/>
      <c r="K1153" s="13"/>
      <c r="M1153" s="13"/>
      <c r="O1153" s="13"/>
      <c r="P1153" s="13"/>
      <c r="R1153" s="13"/>
      <c r="S1153" s="13"/>
      <c r="U1153" s="13"/>
      <c r="V1153" s="13"/>
      <c r="W1153" s="13"/>
      <c r="X1153" s="13"/>
      <c r="Y1153" s="13"/>
      <c r="Z1153" s="13"/>
      <c r="AA1153" s="13"/>
      <c r="AB1153" s="13"/>
    </row>
    <row r="1154" spans="1:28" x14ac:dyDescent="0.3">
      <c r="A1154" s="13"/>
      <c r="B1154" s="13"/>
      <c r="E1154" s="13"/>
      <c r="H1154" s="13"/>
      <c r="J1154" s="13"/>
      <c r="K1154" s="13"/>
      <c r="M1154" s="13"/>
      <c r="O1154" s="13"/>
      <c r="P1154" s="13"/>
      <c r="R1154" s="13"/>
      <c r="S1154" s="13"/>
      <c r="U1154" s="13"/>
      <c r="V1154" s="13"/>
      <c r="W1154" s="13"/>
      <c r="X1154" s="13"/>
      <c r="Y1154" s="13"/>
      <c r="Z1154" s="13"/>
      <c r="AA1154" s="13"/>
      <c r="AB1154" s="13"/>
    </row>
    <row r="1155" spans="1:28" x14ac:dyDescent="0.3">
      <c r="A1155" s="13"/>
      <c r="B1155" s="13"/>
      <c r="E1155" s="13"/>
      <c r="H1155" s="13"/>
      <c r="J1155" s="13"/>
      <c r="K1155" s="13"/>
      <c r="M1155" s="13"/>
      <c r="O1155" s="13"/>
      <c r="P1155" s="13"/>
      <c r="R1155" s="13"/>
      <c r="S1155" s="13"/>
      <c r="U1155" s="13"/>
      <c r="V1155" s="13"/>
      <c r="W1155" s="13"/>
      <c r="X1155" s="13"/>
      <c r="Y1155" s="13"/>
      <c r="Z1155" s="13"/>
      <c r="AA1155" s="13"/>
      <c r="AB1155" s="13"/>
    </row>
    <row r="1156" spans="1:28" x14ac:dyDescent="0.3">
      <c r="A1156" s="13"/>
      <c r="B1156" s="13"/>
      <c r="E1156" s="13"/>
      <c r="H1156" s="13"/>
      <c r="J1156" s="13"/>
      <c r="K1156" s="13"/>
      <c r="M1156" s="13"/>
      <c r="O1156" s="13"/>
      <c r="P1156" s="13"/>
      <c r="R1156" s="13"/>
      <c r="S1156" s="13"/>
      <c r="U1156" s="13"/>
      <c r="V1156" s="13"/>
      <c r="W1156" s="13"/>
      <c r="X1156" s="13"/>
      <c r="Y1156" s="13"/>
      <c r="Z1156" s="13"/>
      <c r="AA1156" s="13"/>
      <c r="AB1156" s="13"/>
    </row>
    <row r="1157" spans="1:28" x14ac:dyDescent="0.3">
      <c r="A1157" s="13"/>
      <c r="B1157" s="13"/>
      <c r="E1157" s="13"/>
      <c r="H1157" s="13"/>
      <c r="J1157" s="13"/>
      <c r="K1157" s="13"/>
      <c r="M1157" s="13"/>
      <c r="O1157" s="13"/>
      <c r="P1157" s="13"/>
      <c r="R1157" s="13"/>
      <c r="S1157" s="13"/>
      <c r="U1157" s="13"/>
      <c r="V1157" s="13"/>
      <c r="W1157" s="13"/>
      <c r="X1157" s="13"/>
      <c r="Y1157" s="13"/>
      <c r="Z1157" s="13"/>
      <c r="AA1157" s="13"/>
      <c r="AB1157" s="13"/>
    </row>
    <row r="1158" spans="1:28" x14ac:dyDescent="0.3">
      <c r="A1158" s="13"/>
      <c r="B1158" s="13"/>
      <c r="E1158" s="13"/>
      <c r="H1158" s="13"/>
      <c r="J1158" s="13"/>
      <c r="K1158" s="13"/>
      <c r="M1158" s="13"/>
      <c r="O1158" s="13"/>
      <c r="P1158" s="13"/>
      <c r="R1158" s="13"/>
      <c r="S1158" s="13"/>
      <c r="U1158" s="13"/>
      <c r="V1158" s="13"/>
      <c r="W1158" s="13"/>
      <c r="X1158" s="13"/>
      <c r="Y1158" s="13"/>
      <c r="Z1158" s="13"/>
      <c r="AA1158" s="13"/>
      <c r="AB1158" s="13"/>
    </row>
    <row r="1159" spans="1:28" x14ac:dyDescent="0.3">
      <c r="A1159" s="13"/>
      <c r="B1159" s="13"/>
      <c r="E1159" s="13"/>
      <c r="H1159" s="13"/>
      <c r="J1159" s="13"/>
      <c r="K1159" s="13"/>
      <c r="M1159" s="13"/>
      <c r="O1159" s="13"/>
      <c r="P1159" s="13"/>
      <c r="R1159" s="13"/>
      <c r="S1159" s="13"/>
      <c r="U1159" s="13"/>
      <c r="V1159" s="13"/>
      <c r="W1159" s="13"/>
      <c r="X1159" s="13"/>
      <c r="Y1159" s="13"/>
      <c r="Z1159" s="13"/>
      <c r="AA1159" s="13"/>
      <c r="AB1159" s="13"/>
    </row>
    <row r="1160" spans="1:28" x14ac:dyDescent="0.3">
      <c r="A1160" s="13"/>
      <c r="B1160" s="13"/>
      <c r="E1160" s="13"/>
      <c r="H1160" s="13"/>
      <c r="J1160" s="13"/>
      <c r="K1160" s="13"/>
      <c r="M1160" s="13"/>
      <c r="O1160" s="13"/>
      <c r="P1160" s="13"/>
      <c r="R1160" s="13"/>
      <c r="S1160" s="13"/>
      <c r="U1160" s="13"/>
      <c r="V1160" s="13"/>
      <c r="W1160" s="13"/>
      <c r="X1160" s="13"/>
      <c r="Y1160" s="13"/>
      <c r="Z1160" s="13"/>
      <c r="AA1160" s="13"/>
      <c r="AB1160" s="13"/>
    </row>
    <row r="1161" spans="1:28" x14ac:dyDescent="0.3">
      <c r="A1161" s="13"/>
      <c r="B1161" s="13"/>
      <c r="E1161" s="13"/>
      <c r="H1161" s="13"/>
      <c r="J1161" s="13"/>
      <c r="K1161" s="13"/>
      <c r="M1161" s="13"/>
      <c r="O1161" s="13"/>
      <c r="P1161" s="13"/>
      <c r="R1161" s="13"/>
      <c r="S1161" s="13"/>
      <c r="U1161" s="13"/>
      <c r="V1161" s="13"/>
      <c r="W1161" s="13"/>
      <c r="X1161" s="13"/>
      <c r="Y1161" s="13"/>
      <c r="Z1161" s="13"/>
      <c r="AA1161" s="13"/>
      <c r="AB1161" s="13"/>
    </row>
    <row r="1162" spans="1:28" x14ac:dyDescent="0.3">
      <c r="A1162" s="13"/>
      <c r="B1162" s="13"/>
      <c r="E1162" s="13"/>
      <c r="H1162" s="13"/>
      <c r="J1162" s="13"/>
      <c r="K1162" s="13"/>
      <c r="M1162" s="13"/>
      <c r="O1162" s="13"/>
      <c r="P1162" s="13"/>
      <c r="R1162" s="13"/>
      <c r="S1162" s="13"/>
      <c r="U1162" s="13"/>
      <c r="V1162" s="13"/>
      <c r="W1162" s="13"/>
      <c r="X1162" s="13"/>
      <c r="Y1162" s="13"/>
      <c r="Z1162" s="13"/>
      <c r="AA1162" s="13"/>
      <c r="AB1162" s="13"/>
    </row>
    <row r="1163" spans="1:28" x14ac:dyDescent="0.3">
      <c r="A1163" s="13"/>
      <c r="B1163" s="13"/>
      <c r="E1163" s="13"/>
      <c r="H1163" s="13"/>
      <c r="J1163" s="13"/>
      <c r="K1163" s="13"/>
      <c r="M1163" s="13"/>
      <c r="O1163" s="13"/>
      <c r="P1163" s="13"/>
      <c r="R1163" s="13"/>
      <c r="S1163" s="13"/>
      <c r="U1163" s="13"/>
      <c r="V1163" s="13"/>
      <c r="W1163" s="13"/>
      <c r="X1163" s="13"/>
      <c r="Y1163" s="13"/>
      <c r="Z1163" s="13"/>
      <c r="AA1163" s="13"/>
      <c r="AB1163" s="13"/>
    </row>
    <row r="1164" spans="1:28" x14ac:dyDescent="0.3">
      <c r="A1164" s="13"/>
      <c r="B1164" s="13"/>
      <c r="E1164" s="13"/>
      <c r="H1164" s="13"/>
      <c r="J1164" s="13"/>
      <c r="K1164" s="13"/>
      <c r="M1164" s="13"/>
      <c r="O1164" s="13"/>
      <c r="P1164" s="13"/>
      <c r="R1164" s="13"/>
      <c r="S1164" s="13"/>
      <c r="U1164" s="13"/>
      <c r="V1164" s="13"/>
      <c r="W1164" s="13"/>
      <c r="X1164" s="13"/>
      <c r="Y1164" s="13"/>
      <c r="Z1164" s="13"/>
      <c r="AA1164" s="13"/>
      <c r="AB1164" s="13"/>
    </row>
    <row r="1165" spans="1:28" x14ac:dyDescent="0.3">
      <c r="A1165" s="13"/>
      <c r="B1165" s="13"/>
      <c r="E1165" s="13"/>
      <c r="H1165" s="13"/>
      <c r="J1165" s="13"/>
      <c r="K1165" s="13"/>
      <c r="M1165" s="13"/>
      <c r="O1165" s="13"/>
      <c r="P1165" s="13"/>
      <c r="R1165" s="13"/>
      <c r="S1165" s="13"/>
      <c r="U1165" s="13"/>
      <c r="V1165" s="13"/>
      <c r="W1165" s="13"/>
      <c r="X1165" s="13"/>
      <c r="Y1165" s="13"/>
      <c r="Z1165" s="13"/>
      <c r="AA1165" s="13"/>
      <c r="AB1165" s="13"/>
    </row>
    <row r="1166" spans="1:28" x14ac:dyDescent="0.3">
      <c r="A1166" s="13"/>
      <c r="B1166" s="13"/>
      <c r="E1166" s="13"/>
      <c r="H1166" s="13"/>
      <c r="J1166" s="13"/>
      <c r="K1166" s="13"/>
      <c r="M1166" s="13"/>
      <c r="O1166" s="13"/>
      <c r="P1166" s="13"/>
      <c r="R1166" s="13"/>
      <c r="S1166" s="13"/>
      <c r="U1166" s="13"/>
      <c r="V1166" s="13"/>
      <c r="W1166" s="13"/>
      <c r="X1166" s="13"/>
      <c r="Y1166" s="13"/>
      <c r="Z1166" s="13"/>
      <c r="AA1166" s="13"/>
      <c r="AB1166" s="13"/>
    </row>
    <row r="1167" spans="1:28" x14ac:dyDescent="0.3">
      <c r="A1167" s="13"/>
      <c r="B1167" s="13"/>
      <c r="E1167" s="13"/>
      <c r="H1167" s="13"/>
      <c r="J1167" s="13"/>
      <c r="K1167" s="13"/>
      <c r="M1167" s="13"/>
      <c r="O1167" s="13"/>
      <c r="P1167" s="13"/>
      <c r="R1167" s="13"/>
      <c r="S1167" s="13"/>
      <c r="U1167" s="13"/>
      <c r="V1167" s="13"/>
      <c r="W1167" s="13"/>
      <c r="X1167" s="13"/>
      <c r="Y1167" s="13"/>
      <c r="Z1167" s="13"/>
      <c r="AA1167" s="13"/>
      <c r="AB1167" s="13"/>
    </row>
    <row r="1168" spans="1:28" x14ac:dyDescent="0.3">
      <c r="A1168" s="13"/>
      <c r="B1168" s="13"/>
      <c r="E1168" s="13"/>
      <c r="H1168" s="13"/>
      <c r="J1168" s="13"/>
      <c r="K1168" s="13"/>
      <c r="M1168" s="13"/>
      <c r="O1168" s="13"/>
      <c r="P1168" s="13"/>
      <c r="R1168" s="13"/>
      <c r="S1168" s="13"/>
      <c r="U1168" s="13"/>
      <c r="V1168" s="13"/>
      <c r="W1168" s="13"/>
      <c r="X1168" s="13"/>
      <c r="Y1168" s="13"/>
      <c r="Z1168" s="13"/>
      <c r="AA1168" s="13"/>
      <c r="AB1168" s="13"/>
    </row>
    <row r="1169" spans="1:28" x14ac:dyDescent="0.3">
      <c r="A1169" s="13"/>
      <c r="B1169" s="13"/>
      <c r="E1169" s="13"/>
      <c r="H1169" s="13"/>
      <c r="J1169" s="13"/>
      <c r="K1169" s="13"/>
      <c r="M1169" s="13"/>
      <c r="O1169" s="13"/>
      <c r="P1169" s="13"/>
      <c r="R1169" s="13"/>
      <c r="S1169" s="13"/>
      <c r="U1169" s="13"/>
      <c r="V1169" s="13"/>
      <c r="W1169" s="13"/>
      <c r="X1169" s="13"/>
      <c r="Y1169" s="13"/>
      <c r="Z1169" s="13"/>
      <c r="AA1169" s="13"/>
      <c r="AB1169" s="13"/>
    </row>
    <row r="1170" spans="1:28" x14ac:dyDescent="0.3">
      <c r="A1170" s="13"/>
      <c r="B1170" s="13"/>
      <c r="E1170" s="13"/>
      <c r="H1170" s="13"/>
      <c r="J1170" s="13"/>
      <c r="K1170" s="13"/>
      <c r="M1170" s="13"/>
      <c r="O1170" s="13"/>
      <c r="P1170" s="13"/>
      <c r="R1170" s="13"/>
      <c r="S1170" s="13"/>
      <c r="U1170" s="13"/>
      <c r="V1170" s="13"/>
      <c r="W1170" s="13"/>
      <c r="X1170" s="13"/>
      <c r="Y1170" s="13"/>
      <c r="Z1170" s="13"/>
      <c r="AA1170" s="13"/>
      <c r="AB1170" s="13"/>
    </row>
    <row r="1171" spans="1:28" x14ac:dyDescent="0.3">
      <c r="A1171" s="13"/>
      <c r="B1171" s="13"/>
      <c r="E1171" s="13"/>
      <c r="H1171" s="13"/>
      <c r="J1171" s="13"/>
      <c r="K1171" s="13"/>
      <c r="M1171" s="13"/>
      <c r="O1171" s="13"/>
      <c r="P1171" s="13"/>
      <c r="R1171" s="13"/>
      <c r="S1171" s="13"/>
      <c r="U1171" s="13"/>
      <c r="V1171" s="13"/>
      <c r="W1171" s="13"/>
      <c r="X1171" s="13"/>
      <c r="Y1171" s="13"/>
      <c r="Z1171" s="13"/>
      <c r="AA1171" s="13"/>
      <c r="AB1171" s="13"/>
    </row>
    <row r="1172" spans="1:28" x14ac:dyDescent="0.3">
      <c r="A1172" s="13"/>
      <c r="B1172" s="13"/>
      <c r="E1172" s="13"/>
      <c r="H1172" s="13"/>
      <c r="J1172" s="13"/>
      <c r="K1172" s="13"/>
      <c r="M1172" s="13"/>
      <c r="O1172" s="13"/>
      <c r="P1172" s="13"/>
      <c r="R1172" s="13"/>
      <c r="S1172" s="13"/>
      <c r="U1172" s="13"/>
      <c r="V1172" s="13"/>
      <c r="W1172" s="13"/>
      <c r="X1172" s="13"/>
      <c r="Y1172" s="13"/>
      <c r="Z1172" s="13"/>
      <c r="AA1172" s="13"/>
      <c r="AB1172" s="13"/>
    </row>
    <row r="1173" spans="1:28" x14ac:dyDescent="0.3">
      <c r="A1173" s="13"/>
      <c r="B1173" s="13"/>
      <c r="E1173" s="13"/>
      <c r="H1173" s="13"/>
      <c r="J1173" s="13"/>
      <c r="K1173" s="13"/>
      <c r="M1173" s="13"/>
      <c r="O1173" s="13"/>
      <c r="P1173" s="13"/>
      <c r="R1173" s="13"/>
      <c r="S1173" s="13"/>
      <c r="U1173" s="13"/>
      <c r="V1173" s="13"/>
      <c r="W1173" s="13"/>
      <c r="X1173" s="13"/>
      <c r="Y1173" s="13"/>
      <c r="Z1173" s="13"/>
      <c r="AA1173" s="13"/>
      <c r="AB1173" s="13"/>
    </row>
    <row r="1174" spans="1:28" x14ac:dyDescent="0.3">
      <c r="A1174" s="13"/>
      <c r="B1174" s="13"/>
      <c r="E1174" s="13"/>
      <c r="H1174" s="13"/>
      <c r="J1174" s="13"/>
      <c r="K1174" s="13"/>
      <c r="M1174" s="13"/>
      <c r="O1174" s="13"/>
      <c r="P1174" s="13"/>
      <c r="R1174" s="13"/>
      <c r="S1174" s="13"/>
      <c r="U1174" s="13"/>
      <c r="V1174" s="13"/>
      <c r="W1174" s="13"/>
      <c r="X1174" s="13"/>
      <c r="Y1174" s="13"/>
      <c r="Z1174" s="13"/>
      <c r="AA1174" s="13"/>
      <c r="AB1174" s="13"/>
    </row>
    <row r="1175" spans="1:28" x14ac:dyDescent="0.3">
      <c r="A1175" s="13"/>
      <c r="B1175" s="13"/>
      <c r="E1175" s="13"/>
      <c r="H1175" s="13"/>
      <c r="J1175" s="13"/>
      <c r="K1175" s="13"/>
      <c r="M1175" s="13"/>
      <c r="O1175" s="13"/>
      <c r="P1175" s="13"/>
      <c r="R1175" s="13"/>
      <c r="S1175" s="13"/>
      <c r="U1175" s="13"/>
      <c r="V1175" s="13"/>
      <c r="W1175" s="13"/>
      <c r="X1175" s="13"/>
      <c r="Y1175" s="13"/>
      <c r="Z1175" s="13"/>
      <c r="AA1175" s="13"/>
      <c r="AB1175" s="13"/>
    </row>
    <row r="1176" spans="1:28" x14ac:dyDescent="0.3">
      <c r="A1176" s="13"/>
      <c r="B1176" s="13"/>
      <c r="E1176" s="13"/>
      <c r="H1176" s="13"/>
      <c r="J1176" s="13"/>
      <c r="K1176" s="13"/>
      <c r="M1176" s="13"/>
      <c r="O1176" s="13"/>
      <c r="P1176" s="13"/>
      <c r="R1176" s="13"/>
      <c r="S1176" s="13"/>
      <c r="U1176" s="13"/>
      <c r="V1176" s="13"/>
      <c r="W1176" s="13"/>
      <c r="X1176" s="13"/>
      <c r="Y1176" s="13"/>
      <c r="Z1176" s="13"/>
      <c r="AA1176" s="13"/>
      <c r="AB1176" s="13"/>
    </row>
    <row r="1177" spans="1:28" x14ac:dyDescent="0.3">
      <c r="A1177" s="13"/>
      <c r="B1177" s="13"/>
      <c r="E1177" s="13"/>
      <c r="H1177" s="13"/>
      <c r="J1177" s="13"/>
      <c r="K1177" s="13"/>
      <c r="M1177" s="13"/>
      <c r="O1177" s="13"/>
      <c r="P1177" s="13"/>
      <c r="R1177" s="13"/>
      <c r="S1177" s="13"/>
      <c r="U1177" s="13"/>
      <c r="V1177" s="13"/>
      <c r="W1177" s="13"/>
      <c r="X1177" s="13"/>
      <c r="Y1177" s="13"/>
      <c r="Z1177" s="13"/>
      <c r="AA1177" s="13"/>
      <c r="AB1177" s="13"/>
    </row>
    <row r="1178" spans="1:28" x14ac:dyDescent="0.3">
      <c r="A1178" s="13"/>
      <c r="B1178" s="13"/>
      <c r="E1178" s="13"/>
      <c r="H1178" s="13"/>
      <c r="J1178" s="13"/>
      <c r="K1178" s="13"/>
      <c r="M1178" s="13"/>
      <c r="O1178" s="13"/>
      <c r="P1178" s="13"/>
      <c r="R1178" s="13"/>
      <c r="S1178" s="13"/>
      <c r="U1178" s="13"/>
      <c r="V1178" s="13"/>
      <c r="W1178" s="13"/>
      <c r="X1178" s="13"/>
      <c r="Y1178" s="13"/>
      <c r="Z1178" s="13"/>
      <c r="AA1178" s="13"/>
      <c r="AB1178" s="13"/>
    </row>
    <row r="1179" spans="1:28" x14ac:dyDescent="0.3">
      <c r="A1179" s="13"/>
      <c r="B1179" s="13"/>
      <c r="E1179" s="13"/>
      <c r="H1179" s="13"/>
      <c r="J1179" s="13"/>
      <c r="K1179" s="13"/>
      <c r="M1179" s="13"/>
      <c r="O1179" s="13"/>
      <c r="P1179" s="13"/>
      <c r="R1179" s="13"/>
      <c r="S1179" s="13"/>
      <c r="U1179" s="13"/>
      <c r="V1179" s="13"/>
      <c r="W1179" s="13"/>
      <c r="X1179" s="13"/>
      <c r="Y1179" s="13"/>
      <c r="Z1179" s="13"/>
      <c r="AA1179" s="13"/>
      <c r="AB1179" s="13"/>
    </row>
    <row r="1180" spans="1:28" x14ac:dyDescent="0.3">
      <c r="A1180" s="13"/>
      <c r="B1180" s="13"/>
      <c r="E1180" s="13"/>
      <c r="H1180" s="13"/>
      <c r="J1180" s="13"/>
      <c r="K1180" s="13"/>
      <c r="M1180" s="13"/>
      <c r="O1180" s="13"/>
      <c r="P1180" s="13"/>
      <c r="R1180" s="13"/>
      <c r="S1180" s="13"/>
      <c r="U1180" s="13"/>
      <c r="V1180" s="13"/>
      <c r="W1180" s="13"/>
      <c r="X1180" s="13"/>
      <c r="Y1180" s="13"/>
      <c r="Z1180" s="13"/>
      <c r="AA1180" s="13"/>
      <c r="AB1180" s="13"/>
    </row>
    <row r="1181" spans="1:28" x14ac:dyDescent="0.3">
      <c r="A1181" s="13"/>
      <c r="B1181" s="13"/>
      <c r="E1181" s="13"/>
      <c r="H1181" s="13"/>
      <c r="J1181" s="13"/>
      <c r="K1181" s="13"/>
      <c r="M1181" s="13"/>
      <c r="O1181" s="13"/>
      <c r="P1181" s="13"/>
      <c r="R1181" s="13"/>
      <c r="S1181" s="13"/>
      <c r="U1181" s="13"/>
      <c r="V1181" s="13"/>
      <c r="W1181" s="13"/>
      <c r="X1181" s="13"/>
      <c r="Y1181" s="13"/>
      <c r="Z1181" s="13"/>
      <c r="AA1181" s="13"/>
      <c r="AB1181" s="13"/>
    </row>
    <row r="1182" spans="1:28" x14ac:dyDescent="0.3">
      <c r="A1182" s="13"/>
      <c r="B1182" s="13"/>
      <c r="E1182" s="13"/>
      <c r="H1182" s="13"/>
      <c r="J1182" s="13"/>
      <c r="K1182" s="13"/>
      <c r="M1182" s="13"/>
      <c r="O1182" s="13"/>
      <c r="P1182" s="13"/>
      <c r="R1182" s="13"/>
      <c r="S1182" s="13"/>
      <c r="U1182" s="13"/>
      <c r="V1182" s="13"/>
      <c r="W1182" s="13"/>
      <c r="X1182" s="13"/>
      <c r="Y1182" s="13"/>
      <c r="Z1182" s="13"/>
      <c r="AA1182" s="13"/>
      <c r="AB1182" s="13"/>
    </row>
    <row r="1183" spans="1:28" x14ac:dyDescent="0.3">
      <c r="A1183" s="13"/>
      <c r="B1183" s="13"/>
      <c r="E1183" s="13"/>
      <c r="H1183" s="13"/>
      <c r="J1183" s="13"/>
      <c r="K1183" s="13"/>
      <c r="M1183" s="13"/>
      <c r="O1183" s="13"/>
      <c r="P1183" s="13"/>
      <c r="R1183" s="13"/>
      <c r="S1183" s="13"/>
      <c r="U1183" s="13"/>
      <c r="V1183" s="13"/>
      <c r="W1183" s="13"/>
      <c r="X1183" s="13"/>
      <c r="Y1183" s="13"/>
      <c r="Z1183" s="13"/>
      <c r="AA1183" s="13"/>
      <c r="AB1183" s="13"/>
    </row>
    <row r="1184" spans="1:28" x14ac:dyDescent="0.3">
      <c r="A1184" s="13"/>
      <c r="B1184" s="13"/>
      <c r="E1184" s="13"/>
      <c r="H1184" s="13"/>
      <c r="J1184" s="13"/>
      <c r="K1184" s="13"/>
      <c r="M1184" s="13"/>
      <c r="O1184" s="13"/>
      <c r="P1184" s="13"/>
      <c r="R1184" s="13"/>
      <c r="S1184" s="13"/>
      <c r="U1184" s="13"/>
      <c r="V1184" s="13"/>
      <c r="W1184" s="13"/>
      <c r="X1184" s="13"/>
      <c r="Y1184" s="13"/>
      <c r="Z1184" s="13"/>
      <c r="AA1184" s="13"/>
      <c r="AB1184" s="13"/>
    </row>
    <row r="1185" spans="1:28" x14ac:dyDescent="0.3">
      <c r="A1185" s="13"/>
      <c r="B1185" s="13"/>
      <c r="E1185" s="13"/>
      <c r="H1185" s="13"/>
      <c r="J1185" s="13"/>
      <c r="K1185" s="13"/>
      <c r="M1185" s="13"/>
      <c r="O1185" s="13"/>
      <c r="P1185" s="13"/>
      <c r="R1185" s="13"/>
      <c r="S1185" s="13"/>
      <c r="U1185" s="13"/>
      <c r="V1185" s="13"/>
      <c r="W1185" s="13"/>
      <c r="X1185" s="13"/>
      <c r="Y1185" s="13"/>
      <c r="Z1185" s="13"/>
      <c r="AA1185" s="13"/>
      <c r="AB1185" s="13"/>
    </row>
    <row r="1186" spans="1:28" x14ac:dyDescent="0.3">
      <c r="A1186" s="13"/>
      <c r="B1186" s="13"/>
      <c r="E1186" s="13"/>
      <c r="H1186" s="13"/>
      <c r="J1186" s="13"/>
      <c r="K1186" s="13"/>
      <c r="M1186" s="13"/>
      <c r="O1186" s="13"/>
      <c r="P1186" s="13"/>
      <c r="R1186" s="13"/>
      <c r="S1186" s="13"/>
      <c r="U1186" s="13"/>
      <c r="V1186" s="13"/>
      <c r="W1186" s="13"/>
      <c r="X1186" s="13"/>
      <c r="Y1186" s="13"/>
      <c r="Z1186" s="13"/>
      <c r="AA1186" s="13"/>
      <c r="AB1186" s="13"/>
    </row>
    <row r="1187" spans="1:28" x14ac:dyDescent="0.3">
      <c r="A1187" s="13"/>
      <c r="B1187" s="13"/>
      <c r="E1187" s="13"/>
      <c r="H1187" s="13"/>
      <c r="J1187" s="13"/>
      <c r="K1187" s="13"/>
      <c r="M1187" s="13"/>
      <c r="O1187" s="13"/>
      <c r="P1187" s="13"/>
      <c r="R1187" s="13"/>
      <c r="S1187" s="13"/>
      <c r="U1187" s="13"/>
      <c r="V1187" s="13"/>
      <c r="W1187" s="13"/>
      <c r="X1187" s="13"/>
      <c r="Y1187" s="13"/>
      <c r="Z1187" s="13"/>
      <c r="AA1187" s="13"/>
      <c r="AB1187" s="13"/>
    </row>
    <row r="1188" spans="1:28" x14ac:dyDescent="0.3">
      <c r="A1188" s="13"/>
      <c r="B1188" s="13"/>
      <c r="E1188" s="13"/>
      <c r="H1188" s="13"/>
      <c r="J1188" s="13"/>
      <c r="K1188" s="13"/>
      <c r="M1188" s="13"/>
      <c r="O1188" s="13"/>
      <c r="P1188" s="13"/>
      <c r="R1188" s="13"/>
      <c r="S1188" s="13"/>
      <c r="U1188" s="13"/>
      <c r="V1188" s="13"/>
      <c r="W1188" s="13"/>
      <c r="X1188" s="13"/>
      <c r="Y1188" s="13"/>
      <c r="Z1188" s="13"/>
      <c r="AA1188" s="13"/>
      <c r="AB1188" s="13"/>
    </row>
    <row r="1189" spans="1:28" x14ac:dyDescent="0.3">
      <c r="A1189" s="13"/>
      <c r="B1189" s="13"/>
      <c r="E1189" s="13"/>
      <c r="H1189" s="13"/>
      <c r="J1189" s="13"/>
      <c r="K1189" s="13"/>
      <c r="M1189" s="13"/>
      <c r="O1189" s="13"/>
      <c r="P1189" s="13"/>
      <c r="R1189" s="13"/>
      <c r="S1189" s="13"/>
      <c r="U1189" s="13"/>
      <c r="V1189" s="13"/>
      <c r="W1189" s="13"/>
      <c r="X1189" s="13"/>
      <c r="Y1189" s="13"/>
      <c r="Z1189" s="13"/>
      <c r="AA1189" s="13"/>
      <c r="AB1189" s="13"/>
    </row>
    <row r="1190" spans="1:28" x14ac:dyDescent="0.3">
      <c r="A1190" s="13"/>
      <c r="B1190" s="13"/>
      <c r="E1190" s="13"/>
      <c r="H1190" s="13"/>
      <c r="J1190" s="13"/>
      <c r="K1190" s="13"/>
      <c r="M1190" s="13"/>
      <c r="O1190" s="13"/>
      <c r="P1190" s="13"/>
      <c r="R1190" s="13"/>
      <c r="S1190" s="13"/>
      <c r="U1190" s="13"/>
      <c r="V1190" s="13"/>
      <c r="W1190" s="13"/>
      <c r="X1190" s="13"/>
      <c r="Y1190" s="13"/>
      <c r="Z1190" s="13"/>
      <c r="AA1190" s="13"/>
      <c r="AB1190" s="13"/>
    </row>
    <row r="1191" spans="1:28" x14ac:dyDescent="0.3">
      <c r="A1191" s="13"/>
      <c r="B1191" s="13"/>
      <c r="E1191" s="13"/>
      <c r="H1191" s="13"/>
      <c r="J1191" s="13"/>
      <c r="K1191" s="13"/>
      <c r="M1191" s="13"/>
      <c r="O1191" s="13"/>
      <c r="P1191" s="13"/>
      <c r="R1191" s="13"/>
      <c r="S1191" s="13"/>
      <c r="U1191" s="13"/>
      <c r="V1191" s="13"/>
      <c r="W1191" s="13"/>
      <c r="X1191" s="13"/>
      <c r="Y1191" s="13"/>
      <c r="Z1191" s="13"/>
      <c r="AA1191" s="13"/>
      <c r="AB1191" s="13"/>
    </row>
    <row r="1192" spans="1:28" x14ac:dyDescent="0.3">
      <c r="A1192" s="13"/>
      <c r="B1192" s="13"/>
      <c r="E1192" s="13"/>
      <c r="H1192" s="13"/>
      <c r="J1192" s="13"/>
      <c r="K1192" s="13"/>
      <c r="M1192" s="13"/>
      <c r="O1192" s="13"/>
      <c r="P1192" s="13"/>
      <c r="R1192" s="13"/>
      <c r="S1192" s="13"/>
      <c r="U1192" s="13"/>
      <c r="V1192" s="13"/>
      <c r="W1192" s="13"/>
      <c r="X1192" s="13"/>
      <c r="Y1192" s="13"/>
      <c r="Z1192" s="13"/>
      <c r="AA1192" s="13"/>
      <c r="AB1192" s="13"/>
    </row>
    <row r="1193" spans="1:28" x14ac:dyDescent="0.3">
      <c r="A1193" s="13"/>
      <c r="B1193" s="13"/>
      <c r="E1193" s="13"/>
      <c r="H1193" s="13"/>
      <c r="J1193" s="13"/>
      <c r="K1193" s="13"/>
      <c r="M1193" s="13"/>
      <c r="O1193" s="13"/>
      <c r="P1193" s="13"/>
      <c r="R1193" s="13"/>
      <c r="S1193" s="13"/>
      <c r="U1193" s="13"/>
      <c r="V1193" s="13"/>
      <c r="W1193" s="13"/>
      <c r="X1193" s="13"/>
      <c r="Y1193" s="13"/>
      <c r="Z1193" s="13"/>
      <c r="AA1193" s="13"/>
      <c r="AB1193" s="13"/>
    </row>
    <row r="1194" spans="1:28" x14ac:dyDescent="0.3">
      <c r="A1194" s="13"/>
      <c r="B1194" s="13"/>
      <c r="E1194" s="13"/>
      <c r="H1194" s="13"/>
      <c r="J1194" s="13"/>
      <c r="K1194" s="13"/>
      <c r="M1194" s="13"/>
      <c r="O1194" s="13"/>
      <c r="P1194" s="13"/>
      <c r="R1194" s="13"/>
      <c r="S1194" s="13"/>
      <c r="U1194" s="13"/>
      <c r="V1194" s="13"/>
      <c r="W1194" s="13"/>
      <c r="X1194" s="13"/>
      <c r="Y1194" s="13"/>
      <c r="Z1194" s="13"/>
      <c r="AA1194" s="13"/>
      <c r="AB1194" s="13"/>
    </row>
    <row r="1195" spans="1:28" x14ac:dyDescent="0.3">
      <c r="A1195" s="13"/>
      <c r="B1195" s="13"/>
      <c r="E1195" s="13"/>
      <c r="H1195" s="13"/>
      <c r="J1195" s="13"/>
      <c r="K1195" s="13"/>
      <c r="M1195" s="13"/>
      <c r="O1195" s="13"/>
      <c r="P1195" s="13"/>
      <c r="R1195" s="13"/>
      <c r="S1195" s="13"/>
      <c r="U1195" s="13"/>
      <c r="V1195" s="13"/>
      <c r="W1195" s="13"/>
      <c r="X1195" s="13"/>
      <c r="Y1195" s="13"/>
      <c r="Z1195" s="13"/>
      <c r="AA1195" s="13"/>
      <c r="AB1195" s="13"/>
    </row>
    <row r="1196" spans="1:28" x14ac:dyDescent="0.3">
      <c r="A1196" s="13"/>
      <c r="B1196" s="13"/>
      <c r="E1196" s="13"/>
      <c r="H1196" s="13"/>
      <c r="J1196" s="13"/>
      <c r="K1196" s="13"/>
      <c r="M1196" s="13"/>
      <c r="O1196" s="13"/>
      <c r="P1196" s="13"/>
      <c r="R1196" s="13"/>
      <c r="S1196" s="13"/>
      <c r="U1196" s="13"/>
      <c r="V1196" s="13"/>
      <c r="W1196" s="13"/>
      <c r="X1196" s="13"/>
      <c r="Y1196" s="13"/>
      <c r="Z1196" s="13"/>
      <c r="AA1196" s="13"/>
      <c r="AB1196" s="13"/>
    </row>
    <row r="1197" spans="1:28" x14ac:dyDescent="0.3">
      <c r="A1197" s="13"/>
      <c r="B1197" s="13"/>
      <c r="E1197" s="13"/>
      <c r="H1197" s="13"/>
      <c r="J1197" s="13"/>
      <c r="K1197" s="13"/>
      <c r="M1197" s="13"/>
      <c r="O1197" s="13"/>
      <c r="P1197" s="13"/>
      <c r="R1197" s="13"/>
      <c r="S1197" s="13"/>
      <c r="U1197" s="13"/>
      <c r="V1197" s="13"/>
      <c r="W1197" s="13"/>
      <c r="X1197" s="13"/>
      <c r="Y1197" s="13"/>
      <c r="Z1197" s="13"/>
      <c r="AA1197" s="13"/>
      <c r="AB1197" s="13"/>
    </row>
    <row r="1198" spans="1:28" x14ac:dyDescent="0.3">
      <c r="A1198" s="13"/>
      <c r="B1198" s="13"/>
      <c r="E1198" s="13"/>
      <c r="H1198" s="13"/>
      <c r="J1198" s="13"/>
      <c r="K1198" s="13"/>
      <c r="M1198" s="13"/>
      <c r="O1198" s="13"/>
      <c r="P1198" s="13"/>
      <c r="R1198" s="13"/>
      <c r="S1198" s="13"/>
      <c r="U1198" s="13"/>
      <c r="V1198" s="13"/>
      <c r="W1198" s="13"/>
      <c r="X1198" s="13"/>
      <c r="Y1198" s="13"/>
      <c r="Z1198" s="13"/>
      <c r="AA1198" s="13"/>
      <c r="AB1198" s="13"/>
    </row>
    <row r="1199" spans="1:28" x14ac:dyDescent="0.3">
      <c r="A1199" s="13"/>
      <c r="B1199" s="13"/>
      <c r="E1199" s="13"/>
      <c r="H1199" s="13"/>
      <c r="J1199" s="13"/>
      <c r="K1199" s="13"/>
      <c r="M1199" s="13"/>
      <c r="O1199" s="13"/>
      <c r="P1199" s="13"/>
      <c r="R1199" s="13"/>
      <c r="S1199" s="13"/>
      <c r="U1199" s="13"/>
      <c r="V1199" s="13"/>
      <c r="W1199" s="13"/>
      <c r="X1199" s="13"/>
      <c r="Y1199" s="13"/>
      <c r="Z1199" s="13"/>
      <c r="AA1199" s="13"/>
      <c r="AB1199" s="13"/>
    </row>
    <row r="1200" spans="1:28" x14ac:dyDescent="0.3">
      <c r="A1200" s="13"/>
      <c r="B1200" s="13"/>
      <c r="E1200" s="13"/>
      <c r="H1200" s="13"/>
      <c r="J1200" s="13"/>
      <c r="K1200" s="13"/>
      <c r="M1200" s="13"/>
      <c r="O1200" s="13"/>
      <c r="P1200" s="13"/>
      <c r="R1200" s="13"/>
      <c r="S1200" s="13"/>
      <c r="U1200" s="13"/>
      <c r="V1200" s="13"/>
      <c r="W1200" s="13"/>
      <c r="X1200" s="13"/>
      <c r="Y1200" s="13"/>
      <c r="Z1200" s="13"/>
      <c r="AA1200" s="13"/>
      <c r="AB1200" s="13"/>
    </row>
    <row r="1201" spans="1:28" x14ac:dyDescent="0.3">
      <c r="A1201" s="13"/>
      <c r="B1201" s="13"/>
      <c r="E1201" s="13"/>
      <c r="H1201" s="13"/>
      <c r="J1201" s="13"/>
      <c r="K1201" s="13"/>
      <c r="M1201" s="13"/>
      <c r="O1201" s="13"/>
      <c r="P1201" s="13"/>
      <c r="R1201" s="13"/>
      <c r="S1201" s="13"/>
      <c r="U1201" s="13"/>
      <c r="V1201" s="13"/>
      <c r="W1201" s="13"/>
      <c r="X1201" s="13"/>
      <c r="Y1201" s="13"/>
      <c r="Z1201" s="13"/>
      <c r="AA1201" s="13"/>
      <c r="AB1201" s="13"/>
    </row>
    <row r="1202" spans="1:28" x14ac:dyDescent="0.3">
      <c r="A1202" s="13"/>
      <c r="B1202" s="13"/>
      <c r="E1202" s="13"/>
      <c r="H1202" s="13"/>
      <c r="J1202" s="13"/>
      <c r="K1202" s="13"/>
      <c r="M1202" s="13"/>
      <c r="O1202" s="13"/>
      <c r="P1202" s="13"/>
      <c r="R1202" s="13"/>
      <c r="S1202" s="13"/>
      <c r="U1202" s="13"/>
      <c r="V1202" s="13"/>
      <c r="W1202" s="13"/>
      <c r="X1202" s="13"/>
      <c r="Y1202" s="13"/>
      <c r="Z1202" s="13"/>
      <c r="AA1202" s="13"/>
      <c r="AB1202" s="13"/>
    </row>
    <row r="1203" spans="1:28" x14ac:dyDescent="0.3">
      <c r="A1203" s="13"/>
      <c r="B1203" s="13"/>
      <c r="E1203" s="13"/>
      <c r="H1203" s="13"/>
      <c r="J1203" s="13"/>
      <c r="K1203" s="13"/>
      <c r="M1203" s="13"/>
      <c r="O1203" s="13"/>
      <c r="P1203" s="13"/>
      <c r="R1203" s="13"/>
      <c r="S1203" s="13"/>
      <c r="U1203" s="13"/>
      <c r="V1203" s="13"/>
      <c r="W1203" s="13"/>
      <c r="X1203" s="13"/>
      <c r="Y1203" s="13"/>
      <c r="Z1203" s="13"/>
      <c r="AA1203" s="13"/>
      <c r="AB1203" s="13"/>
    </row>
    <row r="1204" spans="1:28" x14ac:dyDescent="0.3">
      <c r="A1204" s="13"/>
      <c r="B1204" s="13"/>
      <c r="E1204" s="13"/>
      <c r="H1204" s="13"/>
      <c r="J1204" s="13"/>
      <c r="K1204" s="13"/>
      <c r="M1204" s="13"/>
      <c r="O1204" s="13"/>
      <c r="P1204" s="13"/>
      <c r="R1204" s="13"/>
      <c r="S1204" s="13"/>
      <c r="U1204" s="13"/>
      <c r="V1204" s="13"/>
      <c r="W1204" s="13"/>
      <c r="X1204" s="13"/>
      <c r="Y1204" s="13"/>
      <c r="Z1204" s="13"/>
      <c r="AA1204" s="13"/>
      <c r="AB1204" s="13"/>
    </row>
    <row r="1205" spans="1:28" x14ac:dyDescent="0.3">
      <c r="A1205" s="13"/>
      <c r="B1205" s="13"/>
      <c r="E1205" s="13"/>
      <c r="H1205" s="13"/>
      <c r="J1205" s="13"/>
      <c r="K1205" s="13"/>
      <c r="M1205" s="13"/>
      <c r="O1205" s="13"/>
      <c r="P1205" s="13"/>
      <c r="R1205" s="13"/>
      <c r="S1205" s="13"/>
      <c r="U1205" s="13"/>
      <c r="V1205" s="13"/>
      <c r="W1205" s="13"/>
      <c r="X1205" s="13"/>
      <c r="Y1205" s="13"/>
      <c r="Z1205" s="13"/>
      <c r="AA1205" s="13"/>
      <c r="AB1205" s="13"/>
    </row>
    <row r="1206" spans="1:28" x14ac:dyDescent="0.3">
      <c r="A1206" s="13"/>
      <c r="B1206" s="13"/>
      <c r="E1206" s="13"/>
      <c r="H1206" s="13"/>
      <c r="J1206" s="13"/>
      <c r="K1206" s="13"/>
      <c r="M1206" s="13"/>
      <c r="O1206" s="13"/>
      <c r="P1206" s="13"/>
      <c r="R1206" s="13"/>
      <c r="S1206" s="13"/>
      <c r="U1206" s="13"/>
      <c r="V1206" s="13"/>
      <c r="W1206" s="13"/>
      <c r="X1206" s="13"/>
      <c r="Y1206" s="13"/>
      <c r="Z1206" s="13"/>
      <c r="AA1206" s="13"/>
      <c r="AB1206" s="13"/>
    </row>
    <row r="1207" spans="1:28" x14ac:dyDescent="0.3">
      <c r="A1207" s="13"/>
      <c r="B1207" s="13"/>
      <c r="E1207" s="13"/>
      <c r="H1207" s="13"/>
      <c r="J1207" s="13"/>
      <c r="K1207" s="13"/>
      <c r="M1207" s="13"/>
      <c r="O1207" s="13"/>
      <c r="P1207" s="13"/>
      <c r="R1207" s="13"/>
      <c r="S1207" s="13"/>
      <c r="U1207" s="13"/>
      <c r="V1207" s="13"/>
      <c r="W1207" s="13"/>
      <c r="X1207" s="13"/>
      <c r="Y1207" s="13"/>
      <c r="Z1207" s="13"/>
      <c r="AA1207" s="13"/>
      <c r="AB1207" s="13"/>
    </row>
    <row r="1208" spans="1:28" x14ac:dyDescent="0.3">
      <c r="A1208" s="13"/>
      <c r="B1208" s="13"/>
      <c r="E1208" s="13"/>
      <c r="H1208" s="13"/>
      <c r="J1208" s="13"/>
      <c r="K1208" s="13"/>
      <c r="M1208" s="13"/>
      <c r="O1208" s="13"/>
      <c r="P1208" s="13"/>
      <c r="R1208" s="13"/>
      <c r="S1208" s="13"/>
      <c r="U1208" s="13"/>
      <c r="V1208" s="13"/>
      <c r="W1208" s="13"/>
      <c r="X1208" s="13"/>
      <c r="Y1208" s="13"/>
      <c r="Z1208" s="13"/>
      <c r="AA1208" s="13"/>
      <c r="AB1208" s="13"/>
    </row>
    <row r="1209" spans="1:28" x14ac:dyDescent="0.3">
      <c r="A1209" s="13"/>
      <c r="B1209" s="13"/>
      <c r="E1209" s="13"/>
      <c r="H1209" s="13"/>
      <c r="J1209" s="13"/>
      <c r="K1209" s="13"/>
      <c r="M1209" s="13"/>
      <c r="O1209" s="13"/>
      <c r="P1209" s="13"/>
      <c r="R1209" s="13"/>
      <c r="S1209" s="13"/>
      <c r="U1209" s="13"/>
      <c r="V1209" s="13"/>
      <c r="W1209" s="13"/>
      <c r="X1209" s="13"/>
      <c r="Y1209" s="13"/>
      <c r="Z1209" s="13"/>
      <c r="AA1209" s="13"/>
      <c r="AB1209" s="13"/>
    </row>
    <row r="1210" spans="1:28" x14ac:dyDescent="0.3">
      <c r="A1210" s="13"/>
      <c r="B1210" s="13"/>
      <c r="E1210" s="13"/>
      <c r="H1210" s="13"/>
      <c r="J1210" s="13"/>
      <c r="K1210" s="13"/>
      <c r="M1210" s="13"/>
      <c r="O1210" s="13"/>
      <c r="P1210" s="13"/>
      <c r="R1210" s="13"/>
      <c r="S1210" s="13"/>
      <c r="U1210" s="13"/>
      <c r="V1210" s="13"/>
      <c r="W1210" s="13"/>
      <c r="X1210" s="13"/>
      <c r="Y1210" s="13"/>
      <c r="Z1210" s="13"/>
      <c r="AA1210" s="13"/>
      <c r="AB1210" s="13"/>
    </row>
    <row r="1211" spans="1:28" x14ac:dyDescent="0.3">
      <c r="A1211" s="13"/>
      <c r="B1211" s="13"/>
      <c r="E1211" s="13"/>
      <c r="H1211" s="13"/>
      <c r="J1211" s="13"/>
      <c r="K1211" s="13"/>
      <c r="M1211" s="13"/>
      <c r="O1211" s="13"/>
      <c r="P1211" s="13"/>
      <c r="R1211" s="13"/>
      <c r="S1211" s="13"/>
      <c r="U1211" s="13"/>
      <c r="V1211" s="13"/>
      <c r="W1211" s="13"/>
      <c r="X1211" s="13"/>
      <c r="Y1211" s="13"/>
      <c r="Z1211" s="13"/>
      <c r="AA1211" s="13"/>
      <c r="AB1211" s="13"/>
    </row>
    <row r="1212" spans="1:28" x14ac:dyDescent="0.3">
      <c r="A1212" s="13"/>
      <c r="B1212" s="13"/>
      <c r="E1212" s="13"/>
      <c r="H1212" s="13"/>
      <c r="J1212" s="13"/>
      <c r="K1212" s="13"/>
      <c r="M1212" s="13"/>
      <c r="O1212" s="13"/>
      <c r="P1212" s="13"/>
      <c r="R1212" s="13"/>
      <c r="S1212" s="13"/>
      <c r="U1212" s="13"/>
      <c r="V1212" s="13"/>
      <c r="W1212" s="13"/>
      <c r="X1212" s="13"/>
      <c r="Y1212" s="13"/>
      <c r="Z1212" s="13"/>
      <c r="AA1212" s="13"/>
      <c r="AB1212" s="13"/>
    </row>
    <row r="1213" spans="1:28" x14ac:dyDescent="0.3">
      <c r="A1213" s="13"/>
      <c r="B1213" s="13"/>
      <c r="E1213" s="13"/>
      <c r="H1213" s="13"/>
      <c r="J1213" s="13"/>
      <c r="K1213" s="13"/>
      <c r="M1213" s="13"/>
      <c r="O1213" s="13"/>
      <c r="P1213" s="13"/>
      <c r="R1213" s="13"/>
      <c r="S1213" s="13"/>
      <c r="U1213" s="13"/>
      <c r="V1213" s="13"/>
      <c r="W1213" s="13"/>
      <c r="X1213" s="13"/>
      <c r="Y1213" s="13"/>
      <c r="Z1213" s="13"/>
      <c r="AA1213" s="13"/>
      <c r="AB1213" s="13"/>
    </row>
    <row r="1214" spans="1:28" x14ac:dyDescent="0.3">
      <c r="A1214" s="13"/>
      <c r="B1214" s="13"/>
      <c r="E1214" s="13"/>
      <c r="H1214" s="13"/>
      <c r="J1214" s="13"/>
      <c r="K1214" s="13"/>
      <c r="M1214" s="13"/>
      <c r="O1214" s="13"/>
      <c r="P1214" s="13"/>
      <c r="R1214" s="13"/>
      <c r="S1214" s="13"/>
      <c r="U1214" s="13"/>
      <c r="V1214" s="13"/>
      <c r="W1214" s="13"/>
      <c r="X1214" s="13"/>
      <c r="Y1214" s="13"/>
      <c r="Z1214" s="13"/>
      <c r="AA1214" s="13"/>
      <c r="AB1214" s="13"/>
    </row>
    <row r="1215" spans="1:28" x14ac:dyDescent="0.3">
      <c r="A1215" s="13"/>
      <c r="B1215" s="13"/>
      <c r="E1215" s="13"/>
      <c r="H1215" s="13"/>
      <c r="J1215" s="13"/>
      <c r="K1215" s="13"/>
      <c r="M1215" s="13"/>
      <c r="O1215" s="13"/>
      <c r="P1215" s="13"/>
      <c r="R1215" s="13"/>
      <c r="S1215" s="13"/>
      <c r="U1215" s="13"/>
      <c r="V1215" s="13"/>
      <c r="W1215" s="13"/>
      <c r="X1215" s="13"/>
      <c r="Y1215" s="13"/>
      <c r="Z1215" s="13"/>
      <c r="AA1215" s="13"/>
      <c r="AB1215" s="13"/>
    </row>
    <row r="1216" spans="1:28" x14ac:dyDescent="0.3">
      <c r="A1216" s="13"/>
      <c r="B1216" s="13"/>
      <c r="E1216" s="13"/>
      <c r="H1216" s="13"/>
      <c r="J1216" s="13"/>
      <c r="K1216" s="13"/>
      <c r="M1216" s="13"/>
      <c r="O1216" s="13"/>
      <c r="P1216" s="13"/>
      <c r="R1216" s="13"/>
      <c r="S1216" s="13"/>
      <c r="U1216" s="13"/>
      <c r="V1216" s="13"/>
      <c r="W1216" s="13"/>
      <c r="X1216" s="13"/>
      <c r="Y1216" s="13"/>
      <c r="Z1216" s="13"/>
      <c r="AA1216" s="13"/>
      <c r="AB1216" s="13"/>
    </row>
    <row r="1217" spans="1:28" x14ac:dyDescent="0.3">
      <c r="A1217" s="13"/>
      <c r="B1217" s="13"/>
      <c r="E1217" s="13"/>
      <c r="H1217" s="13"/>
      <c r="J1217" s="13"/>
      <c r="K1217" s="13"/>
      <c r="M1217" s="13"/>
      <c r="O1217" s="13"/>
      <c r="P1217" s="13"/>
      <c r="R1217" s="13"/>
      <c r="S1217" s="13"/>
      <c r="U1217" s="13"/>
      <c r="V1217" s="13"/>
      <c r="W1217" s="13"/>
      <c r="X1217" s="13"/>
      <c r="Y1217" s="13"/>
      <c r="Z1217" s="13"/>
      <c r="AA1217" s="13"/>
      <c r="AB1217" s="13"/>
    </row>
    <row r="1218" spans="1:28" x14ac:dyDescent="0.3">
      <c r="A1218" s="13"/>
      <c r="B1218" s="13"/>
      <c r="E1218" s="13"/>
      <c r="H1218" s="13"/>
      <c r="J1218" s="13"/>
      <c r="K1218" s="13"/>
      <c r="M1218" s="13"/>
      <c r="O1218" s="13"/>
      <c r="P1218" s="13"/>
      <c r="R1218" s="13"/>
      <c r="S1218" s="13"/>
      <c r="U1218" s="13"/>
      <c r="V1218" s="13"/>
      <c r="W1218" s="13"/>
      <c r="X1218" s="13"/>
      <c r="Y1218" s="13"/>
      <c r="Z1218" s="13"/>
      <c r="AA1218" s="13"/>
      <c r="AB1218" s="13"/>
    </row>
    <row r="1219" spans="1:28" x14ac:dyDescent="0.3">
      <c r="A1219" s="13"/>
      <c r="B1219" s="13"/>
      <c r="E1219" s="13"/>
      <c r="H1219" s="13"/>
      <c r="J1219" s="13"/>
      <c r="K1219" s="13"/>
      <c r="M1219" s="13"/>
      <c r="O1219" s="13"/>
      <c r="P1219" s="13"/>
      <c r="R1219" s="13"/>
      <c r="S1219" s="13"/>
      <c r="U1219" s="13"/>
      <c r="V1219" s="13"/>
      <c r="W1219" s="13"/>
      <c r="X1219" s="13"/>
      <c r="Y1219" s="13"/>
      <c r="Z1219" s="13"/>
      <c r="AA1219" s="13"/>
      <c r="AB1219" s="13"/>
    </row>
    <row r="1220" spans="1:28" x14ac:dyDescent="0.3">
      <c r="A1220" s="13"/>
      <c r="B1220" s="13"/>
      <c r="E1220" s="13"/>
      <c r="H1220" s="13"/>
      <c r="J1220" s="13"/>
      <c r="K1220" s="13"/>
      <c r="M1220" s="13"/>
      <c r="O1220" s="13"/>
      <c r="P1220" s="13"/>
      <c r="R1220" s="13"/>
      <c r="S1220" s="13"/>
      <c r="U1220" s="13"/>
      <c r="V1220" s="13"/>
      <c r="W1220" s="13"/>
      <c r="X1220" s="13"/>
      <c r="Y1220" s="13"/>
      <c r="Z1220" s="13"/>
      <c r="AA1220" s="13"/>
      <c r="AB1220" s="13"/>
    </row>
    <row r="1221" spans="1:28" x14ac:dyDescent="0.3">
      <c r="A1221" s="13"/>
      <c r="B1221" s="13"/>
      <c r="E1221" s="13"/>
      <c r="H1221" s="13"/>
      <c r="J1221" s="13"/>
      <c r="K1221" s="13"/>
      <c r="M1221" s="13"/>
      <c r="O1221" s="13"/>
      <c r="P1221" s="13"/>
      <c r="R1221" s="13"/>
      <c r="S1221" s="13"/>
      <c r="U1221" s="13"/>
      <c r="V1221" s="13"/>
      <c r="W1221" s="13"/>
      <c r="X1221" s="13"/>
      <c r="Y1221" s="13"/>
      <c r="Z1221" s="13"/>
      <c r="AA1221" s="13"/>
      <c r="AB1221" s="13"/>
    </row>
    <row r="1222" spans="1:28" x14ac:dyDescent="0.3">
      <c r="A1222" s="13"/>
      <c r="B1222" s="13"/>
      <c r="E1222" s="13"/>
      <c r="H1222" s="13"/>
      <c r="J1222" s="13"/>
      <c r="K1222" s="13"/>
      <c r="M1222" s="13"/>
      <c r="O1222" s="13"/>
      <c r="P1222" s="13"/>
      <c r="R1222" s="13"/>
      <c r="S1222" s="13"/>
      <c r="U1222" s="13"/>
      <c r="V1222" s="13"/>
      <c r="W1222" s="13"/>
      <c r="X1222" s="13"/>
      <c r="Y1222" s="13"/>
      <c r="Z1222" s="13"/>
      <c r="AA1222" s="13"/>
      <c r="AB1222" s="13"/>
    </row>
    <row r="1223" spans="1:28" x14ac:dyDescent="0.3">
      <c r="A1223" s="13"/>
      <c r="B1223" s="13"/>
      <c r="E1223" s="13"/>
      <c r="H1223" s="13"/>
      <c r="J1223" s="13"/>
      <c r="K1223" s="13"/>
      <c r="M1223" s="13"/>
      <c r="O1223" s="13"/>
      <c r="P1223" s="13"/>
      <c r="R1223" s="13"/>
      <c r="S1223" s="13"/>
      <c r="U1223" s="13"/>
      <c r="V1223" s="13"/>
      <c r="W1223" s="13"/>
      <c r="X1223" s="13"/>
      <c r="Y1223" s="13"/>
      <c r="Z1223" s="13"/>
      <c r="AA1223" s="13"/>
      <c r="AB1223" s="13"/>
    </row>
    <row r="1224" spans="1:28" x14ac:dyDescent="0.3">
      <c r="A1224" s="13"/>
      <c r="B1224" s="13"/>
      <c r="E1224" s="13"/>
      <c r="H1224" s="13"/>
      <c r="J1224" s="13"/>
      <c r="K1224" s="13"/>
      <c r="M1224" s="13"/>
      <c r="O1224" s="13"/>
      <c r="P1224" s="13"/>
      <c r="R1224" s="13"/>
      <c r="S1224" s="13"/>
      <c r="U1224" s="13"/>
      <c r="V1224" s="13"/>
      <c r="W1224" s="13"/>
      <c r="X1224" s="13"/>
      <c r="Y1224" s="13"/>
      <c r="Z1224" s="13"/>
      <c r="AA1224" s="13"/>
      <c r="AB1224" s="13"/>
    </row>
    <row r="1225" spans="1:28" x14ac:dyDescent="0.3">
      <c r="A1225" s="13"/>
      <c r="B1225" s="13"/>
      <c r="E1225" s="13"/>
      <c r="H1225" s="13"/>
      <c r="J1225" s="13"/>
      <c r="K1225" s="13"/>
      <c r="M1225" s="13"/>
      <c r="O1225" s="13"/>
      <c r="P1225" s="13"/>
      <c r="R1225" s="13"/>
      <c r="S1225" s="13"/>
      <c r="U1225" s="13"/>
      <c r="V1225" s="13"/>
      <c r="W1225" s="13"/>
      <c r="X1225" s="13"/>
      <c r="Y1225" s="13"/>
      <c r="Z1225" s="13"/>
      <c r="AA1225" s="13"/>
      <c r="AB1225" s="13"/>
    </row>
    <row r="1226" spans="1:28" x14ac:dyDescent="0.3">
      <c r="A1226" s="13"/>
      <c r="B1226" s="13"/>
      <c r="E1226" s="13"/>
      <c r="H1226" s="13"/>
      <c r="J1226" s="13"/>
      <c r="K1226" s="13"/>
      <c r="M1226" s="13"/>
      <c r="O1226" s="13"/>
      <c r="P1226" s="13"/>
      <c r="R1226" s="13"/>
      <c r="S1226" s="13"/>
      <c r="U1226" s="13"/>
      <c r="V1226" s="13"/>
      <c r="W1226" s="13"/>
      <c r="X1226" s="13"/>
      <c r="Y1226" s="13"/>
      <c r="Z1226" s="13"/>
      <c r="AA1226" s="13"/>
      <c r="AB1226" s="13"/>
    </row>
    <row r="1227" spans="1:28" x14ac:dyDescent="0.3">
      <c r="A1227" s="13"/>
      <c r="B1227" s="13"/>
      <c r="E1227" s="13"/>
      <c r="H1227" s="13"/>
      <c r="J1227" s="13"/>
      <c r="K1227" s="13"/>
      <c r="M1227" s="13"/>
      <c r="O1227" s="13"/>
      <c r="P1227" s="13"/>
      <c r="R1227" s="13"/>
      <c r="S1227" s="13"/>
      <c r="U1227" s="13"/>
      <c r="V1227" s="13"/>
      <c r="W1227" s="13"/>
      <c r="X1227" s="13"/>
      <c r="Y1227" s="13"/>
      <c r="Z1227" s="13"/>
      <c r="AA1227" s="13"/>
      <c r="AB1227" s="13"/>
    </row>
    <row r="1228" spans="1:28" x14ac:dyDescent="0.3">
      <c r="A1228" s="13"/>
      <c r="B1228" s="13"/>
      <c r="E1228" s="13"/>
      <c r="H1228" s="13"/>
      <c r="J1228" s="13"/>
      <c r="K1228" s="13"/>
      <c r="M1228" s="13"/>
      <c r="O1228" s="13"/>
      <c r="P1228" s="13"/>
      <c r="R1228" s="13"/>
      <c r="S1228" s="13"/>
      <c r="U1228" s="13"/>
      <c r="V1228" s="13"/>
      <c r="W1228" s="13"/>
      <c r="X1228" s="13"/>
      <c r="Y1228" s="13"/>
      <c r="Z1228" s="13"/>
      <c r="AA1228" s="13"/>
      <c r="AB1228" s="13"/>
    </row>
    <row r="1229" spans="1:28" x14ac:dyDescent="0.3">
      <c r="A1229" s="13"/>
      <c r="B1229" s="13"/>
      <c r="E1229" s="13"/>
      <c r="H1229" s="13"/>
      <c r="J1229" s="13"/>
      <c r="K1229" s="13"/>
      <c r="M1229" s="13"/>
      <c r="O1229" s="13"/>
      <c r="P1229" s="13"/>
      <c r="R1229" s="13"/>
      <c r="S1229" s="13"/>
      <c r="U1229" s="13"/>
      <c r="V1229" s="13"/>
      <c r="W1229" s="13"/>
      <c r="X1229" s="13"/>
      <c r="Y1229" s="13"/>
      <c r="Z1229" s="13"/>
      <c r="AA1229" s="13"/>
      <c r="AB1229" s="13"/>
    </row>
    <row r="1230" spans="1:28" x14ac:dyDescent="0.3">
      <c r="A1230" s="13"/>
      <c r="B1230" s="13"/>
      <c r="E1230" s="13"/>
      <c r="H1230" s="13"/>
      <c r="J1230" s="13"/>
      <c r="K1230" s="13"/>
      <c r="M1230" s="13"/>
      <c r="O1230" s="13"/>
      <c r="P1230" s="13"/>
      <c r="R1230" s="13"/>
      <c r="S1230" s="13"/>
      <c r="U1230" s="13"/>
      <c r="V1230" s="13"/>
      <c r="W1230" s="13"/>
      <c r="X1230" s="13"/>
      <c r="Y1230" s="13"/>
      <c r="Z1230" s="13"/>
      <c r="AA1230" s="13"/>
      <c r="AB1230" s="13"/>
    </row>
    <row r="1231" spans="1:28" x14ac:dyDescent="0.3">
      <c r="A1231" s="13"/>
      <c r="B1231" s="13"/>
      <c r="E1231" s="13"/>
      <c r="H1231" s="13"/>
      <c r="J1231" s="13"/>
      <c r="K1231" s="13"/>
      <c r="M1231" s="13"/>
      <c r="O1231" s="13"/>
      <c r="P1231" s="13"/>
      <c r="R1231" s="13"/>
      <c r="S1231" s="13"/>
      <c r="U1231" s="13"/>
      <c r="V1231" s="13"/>
      <c r="W1231" s="13"/>
      <c r="X1231" s="13"/>
      <c r="Y1231" s="13"/>
      <c r="Z1231" s="13"/>
      <c r="AA1231" s="13"/>
      <c r="AB1231" s="13"/>
    </row>
    <row r="1232" spans="1:28" x14ac:dyDescent="0.3">
      <c r="A1232" s="13"/>
      <c r="B1232" s="13"/>
      <c r="E1232" s="13"/>
      <c r="H1232" s="13"/>
      <c r="J1232" s="13"/>
      <c r="K1232" s="13"/>
      <c r="M1232" s="13"/>
      <c r="O1232" s="13"/>
      <c r="P1232" s="13"/>
      <c r="R1232" s="13"/>
      <c r="S1232" s="13"/>
      <c r="U1232" s="13"/>
      <c r="V1232" s="13"/>
      <c r="W1232" s="13"/>
      <c r="X1232" s="13"/>
      <c r="Y1232" s="13"/>
      <c r="Z1232" s="13"/>
      <c r="AA1232" s="13"/>
      <c r="AB1232" s="13"/>
    </row>
    <row r="1233" spans="1:28" x14ac:dyDescent="0.3">
      <c r="A1233" s="13"/>
      <c r="B1233" s="13"/>
      <c r="E1233" s="13"/>
      <c r="H1233" s="13"/>
      <c r="J1233" s="13"/>
      <c r="K1233" s="13"/>
      <c r="M1233" s="13"/>
      <c r="O1233" s="13"/>
      <c r="P1233" s="13"/>
      <c r="R1233" s="13"/>
      <c r="S1233" s="13"/>
      <c r="U1233" s="13"/>
      <c r="V1233" s="13"/>
      <c r="W1233" s="13"/>
      <c r="X1233" s="13"/>
      <c r="Y1233" s="13"/>
      <c r="Z1233" s="13"/>
      <c r="AA1233" s="13"/>
      <c r="AB1233" s="13"/>
    </row>
    <row r="1234" spans="1:28" x14ac:dyDescent="0.3">
      <c r="A1234" s="13"/>
      <c r="B1234" s="13"/>
      <c r="E1234" s="13"/>
      <c r="H1234" s="13"/>
      <c r="J1234" s="13"/>
      <c r="K1234" s="13"/>
      <c r="M1234" s="13"/>
      <c r="O1234" s="13"/>
      <c r="P1234" s="13"/>
      <c r="R1234" s="13"/>
      <c r="S1234" s="13"/>
      <c r="U1234" s="13"/>
      <c r="V1234" s="13"/>
      <c r="W1234" s="13"/>
      <c r="X1234" s="13"/>
      <c r="Y1234" s="13"/>
      <c r="Z1234" s="13"/>
      <c r="AA1234" s="13"/>
      <c r="AB1234" s="13"/>
    </row>
    <row r="1235" spans="1:28" x14ac:dyDescent="0.3">
      <c r="A1235" s="13"/>
      <c r="B1235" s="13"/>
      <c r="E1235" s="13"/>
      <c r="H1235" s="13"/>
      <c r="J1235" s="13"/>
      <c r="K1235" s="13"/>
      <c r="M1235" s="13"/>
      <c r="O1235" s="13"/>
      <c r="P1235" s="13"/>
      <c r="R1235" s="13"/>
      <c r="S1235" s="13"/>
      <c r="U1235" s="13"/>
      <c r="V1235" s="13"/>
      <c r="W1235" s="13"/>
      <c r="X1235" s="13"/>
      <c r="Y1235" s="13"/>
      <c r="Z1235" s="13"/>
      <c r="AA1235" s="13"/>
      <c r="AB1235" s="13"/>
    </row>
    <row r="1236" spans="1:28" x14ac:dyDescent="0.3">
      <c r="A1236" s="13"/>
      <c r="B1236" s="13"/>
      <c r="E1236" s="13"/>
      <c r="H1236" s="13"/>
      <c r="J1236" s="13"/>
      <c r="K1236" s="13"/>
      <c r="M1236" s="13"/>
      <c r="O1236" s="13"/>
      <c r="P1236" s="13"/>
      <c r="R1236" s="13"/>
      <c r="S1236" s="13"/>
      <c r="U1236" s="13"/>
      <c r="V1236" s="13"/>
      <c r="W1236" s="13"/>
      <c r="X1236" s="13"/>
      <c r="Y1236" s="13"/>
      <c r="Z1236" s="13"/>
      <c r="AA1236" s="13"/>
      <c r="AB1236" s="13"/>
    </row>
    <row r="1237" spans="1:28" x14ac:dyDescent="0.3">
      <c r="A1237" s="13"/>
      <c r="B1237" s="13"/>
      <c r="E1237" s="13"/>
      <c r="H1237" s="13"/>
      <c r="J1237" s="13"/>
      <c r="K1237" s="13"/>
      <c r="M1237" s="13"/>
      <c r="O1237" s="13"/>
      <c r="P1237" s="13"/>
      <c r="R1237" s="13"/>
      <c r="S1237" s="13"/>
      <c r="U1237" s="13"/>
      <c r="V1237" s="13"/>
      <c r="W1237" s="13"/>
      <c r="X1237" s="13"/>
      <c r="Y1237" s="13"/>
      <c r="Z1237" s="13"/>
      <c r="AA1237" s="13"/>
      <c r="AB1237" s="13"/>
    </row>
    <row r="1238" spans="1:28" x14ac:dyDescent="0.3">
      <c r="A1238" s="13"/>
      <c r="B1238" s="13"/>
      <c r="E1238" s="13"/>
      <c r="H1238" s="13"/>
      <c r="J1238" s="13"/>
      <c r="K1238" s="13"/>
      <c r="M1238" s="13"/>
      <c r="O1238" s="13"/>
      <c r="P1238" s="13"/>
      <c r="R1238" s="13"/>
      <c r="S1238" s="13"/>
      <c r="U1238" s="13"/>
      <c r="V1238" s="13"/>
      <c r="W1238" s="13"/>
      <c r="X1238" s="13"/>
      <c r="Y1238" s="13"/>
      <c r="Z1238" s="13"/>
      <c r="AA1238" s="13"/>
      <c r="AB1238" s="13"/>
    </row>
    <row r="1239" spans="1:28" x14ac:dyDescent="0.3">
      <c r="A1239" s="13"/>
      <c r="B1239" s="13"/>
      <c r="E1239" s="13"/>
      <c r="H1239" s="13"/>
      <c r="J1239" s="13"/>
      <c r="K1239" s="13"/>
      <c r="M1239" s="13"/>
      <c r="O1239" s="13"/>
      <c r="P1239" s="13"/>
      <c r="R1239" s="13"/>
      <c r="S1239" s="13"/>
      <c r="U1239" s="13"/>
      <c r="V1239" s="13"/>
      <c r="W1239" s="13"/>
      <c r="X1239" s="13"/>
      <c r="Y1239" s="13"/>
      <c r="Z1239" s="13"/>
      <c r="AA1239" s="13"/>
      <c r="AB1239" s="13"/>
    </row>
    <row r="1240" spans="1:28" x14ac:dyDescent="0.3">
      <c r="A1240" s="13"/>
      <c r="B1240" s="13"/>
      <c r="E1240" s="13"/>
      <c r="H1240" s="13"/>
      <c r="J1240" s="13"/>
      <c r="K1240" s="13"/>
      <c r="M1240" s="13"/>
      <c r="O1240" s="13"/>
      <c r="P1240" s="13"/>
      <c r="R1240" s="13"/>
      <c r="S1240" s="13"/>
      <c r="U1240" s="13"/>
      <c r="V1240" s="13"/>
      <c r="W1240" s="13"/>
      <c r="X1240" s="13"/>
      <c r="Y1240" s="13"/>
      <c r="Z1240" s="13"/>
      <c r="AA1240" s="13"/>
      <c r="AB1240" s="13"/>
    </row>
    <row r="1241" spans="1:28" x14ac:dyDescent="0.3">
      <c r="A1241" s="13"/>
      <c r="B1241" s="13"/>
      <c r="E1241" s="13"/>
      <c r="H1241" s="13"/>
      <c r="J1241" s="13"/>
      <c r="K1241" s="13"/>
      <c r="M1241" s="13"/>
      <c r="O1241" s="13"/>
      <c r="P1241" s="13"/>
      <c r="R1241" s="13"/>
      <c r="S1241" s="13"/>
      <c r="U1241" s="13"/>
      <c r="V1241" s="13"/>
      <c r="W1241" s="13"/>
      <c r="X1241" s="13"/>
      <c r="Y1241" s="13"/>
      <c r="Z1241" s="13"/>
      <c r="AA1241" s="13"/>
      <c r="AB1241" s="13"/>
    </row>
    <row r="1242" spans="1:28" x14ac:dyDescent="0.3">
      <c r="A1242" s="13"/>
      <c r="B1242" s="13"/>
      <c r="E1242" s="13"/>
      <c r="H1242" s="13"/>
      <c r="J1242" s="13"/>
      <c r="K1242" s="13"/>
      <c r="M1242" s="13"/>
      <c r="O1242" s="13"/>
      <c r="P1242" s="13"/>
      <c r="R1242" s="13"/>
      <c r="S1242" s="13"/>
      <c r="U1242" s="13"/>
      <c r="V1242" s="13"/>
      <c r="W1242" s="13"/>
      <c r="X1242" s="13"/>
      <c r="Y1242" s="13"/>
      <c r="Z1242" s="13"/>
      <c r="AA1242" s="13"/>
      <c r="AB1242" s="13"/>
    </row>
    <row r="1243" spans="1:28" x14ac:dyDescent="0.3">
      <c r="A1243" s="13"/>
      <c r="B1243" s="13"/>
      <c r="E1243" s="13"/>
      <c r="H1243" s="13"/>
      <c r="J1243" s="13"/>
      <c r="K1243" s="13"/>
      <c r="M1243" s="13"/>
      <c r="O1243" s="13"/>
      <c r="P1243" s="13"/>
      <c r="R1243" s="13"/>
      <c r="S1243" s="13"/>
      <c r="U1243" s="13"/>
      <c r="V1243" s="13"/>
      <c r="W1243" s="13"/>
      <c r="X1243" s="13"/>
      <c r="Y1243" s="13"/>
      <c r="Z1243" s="13"/>
      <c r="AA1243" s="13"/>
      <c r="AB1243" s="13"/>
    </row>
    <row r="1244" spans="1:28" x14ac:dyDescent="0.3">
      <c r="A1244" s="13"/>
      <c r="B1244" s="13"/>
      <c r="E1244" s="13"/>
      <c r="H1244" s="13"/>
      <c r="J1244" s="13"/>
      <c r="K1244" s="13"/>
      <c r="M1244" s="13"/>
      <c r="O1244" s="13"/>
      <c r="P1244" s="13"/>
      <c r="R1244" s="13"/>
      <c r="S1244" s="13"/>
      <c r="U1244" s="13"/>
      <c r="V1244" s="13"/>
      <c r="W1244" s="13"/>
      <c r="X1244" s="13"/>
      <c r="Y1244" s="13"/>
      <c r="Z1244" s="13"/>
      <c r="AA1244" s="13"/>
      <c r="AB1244" s="13"/>
    </row>
    <row r="1245" spans="1:28" x14ac:dyDescent="0.3">
      <c r="A1245" s="13"/>
      <c r="B1245" s="13"/>
      <c r="E1245" s="13"/>
      <c r="H1245" s="13"/>
      <c r="J1245" s="13"/>
      <c r="K1245" s="13"/>
      <c r="M1245" s="13"/>
      <c r="O1245" s="13"/>
      <c r="P1245" s="13"/>
      <c r="R1245" s="13"/>
      <c r="S1245" s="13"/>
      <c r="U1245" s="13"/>
      <c r="V1245" s="13"/>
      <c r="W1245" s="13"/>
      <c r="X1245" s="13"/>
      <c r="Y1245" s="13"/>
      <c r="Z1245" s="13"/>
      <c r="AA1245" s="13"/>
      <c r="AB1245" s="13"/>
    </row>
    <row r="1246" spans="1:28" x14ac:dyDescent="0.3">
      <c r="A1246" s="13"/>
      <c r="B1246" s="13"/>
      <c r="E1246" s="13"/>
      <c r="H1246" s="13"/>
      <c r="J1246" s="13"/>
      <c r="K1246" s="13"/>
      <c r="M1246" s="13"/>
      <c r="O1246" s="13"/>
      <c r="P1246" s="13"/>
      <c r="R1246" s="13"/>
      <c r="S1246" s="13"/>
      <c r="U1246" s="13"/>
      <c r="V1246" s="13"/>
      <c r="W1246" s="13"/>
      <c r="X1246" s="13"/>
      <c r="Y1246" s="13"/>
      <c r="Z1246" s="13"/>
      <c r="AA1246" s="13"/>
      <c r="AB1246" s="13"/>
    </row>
    <row r="1247" spans="1:28" x14ac:dyDescent="0.3">
      <c r="O1247" s="13"/>
      <c r="P1247" s="13"/>
      <c r="R1247" s="13"/>
      <c r="S1247" s="13"/>
      <c r="U1247" s="13"/>
      <c r="V1247" s="13"/>
      <c r="W1247" s="13"/>
      <c r="X1247" s="13"/>
      <c r="Y1247" s="13"/>
      <c r="Z1247" s="13"/>
      <c r="AA1247" s="13"/>
      <c r="AB1247" s="13"/>
    </row>
    <row r="1248" spans="1:28" x14ac:dyDescent="0.3">
      <c r="O1248" s="13"/>
      <c r="P1248" s="13"/>
      <c r="R1248" s="13"/>
      <c r="S1248" s="13"/>
      <c r="U1248" s="13"/>
      <c r="V1248" s="13"/>
      <c r="W1248" s="13"/>
      <c r="X1248" s="13"/>
      <c r="Y1248" s="13"/>
      <c r="Z1248" s="13"/>
      <c r="AA1248" s="13"/>
      <c r="AB1248" s="13"/>
    </row>
    <row r="1249" spans="15:28" x14ac:dyDescent="0.3">
      <c r="O1249" s="13"/>
      <c r="P1249" s="13"/>
      <c r="R1249" s="13"/>
      <c r="S1249" s="13"/>
      <c r="U1249" s="13"/>
      <c r="V1249" s="13"/>
      <c r="W1249" s="13"/>
      <c r="X1249" s="13"/>
      <c r="Y1249" s="13"/>
      <c r="Z1249" s="13"/>
      <c r="AA1249" s="13"/>
      <c r="AB1249" s="13"/>
    </row>
    <row r="1250" spans="15:28" x14ac:dyDescent="0.3">
      <c r="O1250" s="13"/>
      <c r="P1250" s="13"/>
      <c r="R1250" s="13"/>
      <c r="S1250" s="13"/>
      <c r="U1250" s="13"/>
      <c r="V1250" s="13"/>
      <c r="W1250" s="13"/>
      <c r="X1250" s="13"/>
      <c r="Y1250" s="13"/>
      <c r="Z1250" s="13"/>
      <c r="AA1250" s="13"/>
      <c r="AB1250" s="13"/>
    </row>
    <row r="1251" spans="15:28" x14ac:dyDescent="0.3">
      <c r="O1251" s="13"/>
      <c r="P1251" s="13"/>
      <c r="R1251" s="13"/>
      <c r="S1251" s="13"/>
      <c r="U1251" s="13"/>
      <c r="V1251" s="13"/>
      <c r="W1251" s="13"/>
      <c r="X1251" s="13"/>
      <c r="Y1251" s="13"/>
      <c r="Z1251" s="13"/>
      <c r="AA1251" s="13"/>
      <c r="AB1251" s="13"/>
    </row>
    <row r="1252" spans="15:28" x14ac:dyDescent="0.3">
      <c r="O1252" s="13"/>
      <c r="P1252" s="13"/>
      <c r="R1252" s="13"/>
      <c r="S1252" s="13"/>
      <c r="U1252" s="13"/>
      <c r="V1252" s="13"/>
      <c r="W1252" s="13"/>
      <c r="X1252" s="13"/>
      <c r="Y1252" s="13"/>
      <c r="Z1252" s="13"/>
      <c r="AA1252" s="13"/>
      <c r="AB1252" s="13"/>
    </row>
    <row r="1253" spans="15:28" x14ac:dyDescent="0.3">
      <c r="O1253" s="13"/>
      <c r="P1253" s="13"/>
      <c r="R1253" s="13"/>
      <c r="S1253" s="13"/>
      <c r="U1253" s="13"/>
      <c r="V1253" s="13"/>
      <c r="W1253" s="13"/>
      <c r="X1253" s="13"/>
      <c r="Y1253" s="13"/>
      <c r="Z1253" s="13"/>
      <c r="AA1253" s="13"/>
      <c r="AB1253" s="13"/>
    </row>
    <row r="1254" spans="15:28" x14ac:dyDescent="0.3">
      <c r="O1254" s="13"/>
      <c r="P1254" s="13"/>
      <c r="R1254" s="13"/>
      <c r="S1254" s="13"/>
      <c r="U1254" s="13"/>
      <c r="V1254" s="13"/>
      <c r="W1254" s="13"/>
      <c r="X1254" s="13"/>
      <c r="Y1254" s="13"/>
      <c r="Z1254" s="13"/>
      <c r="AA1254" s="13"/>
      <c r="AB1254" s="13"/>
    </row>
    <row r="1255" spans="15:28" x14ac:dyDescent="0.3">
      <c r="O1255" s="13"/>
      <c r="P1255" s="13"/>
      <c r="R1255" s="13"/>
      <c r="S1255" s="13"/>
      <c r="U1255" s="13"/>
      <c r="V1255" s="13"/>
      <c r="W1255" s="13"/>
      <c r="X1255" s="13"/>
      <c r="Y1255" s="13"/>
      <c r="Z1255" s="13"/>
      <c r="AA1255" s="13"/>
      <c r="AB1255" s="13"/>
    </row>
    <row r="1256" spans="15:28" x14ac:dyDescent="0.3">
      <c r="O1256" s="13"/>
      <c r="P1256" s="13"/>
      <c r="R1256" s="13"/>
      <c r="S1256" s="13"/>
      <c r="U1256" s="13"/>
      <c r="V1256" s="13"/>
      <c r="W1256" s="13"/>
      <c r="X1256" s="13"/>
      <c r="Y1256" s="13"/>
      <c r="Z1256" s="13"/>
      <c r="AA1256" s="13"/>
      <c r="AB1256" s="13"/>
    </row>
    <row r="1257" spans="15:28" x14ac:dyDescent="0.3">
      <c r="O1257" s="13"/>
      <c r="P1257" s="13"/>
      <c r="R1257" s="13"/>
      <c r="S1257" s="13"/>
      <c r="U1257" s="13"/>
      <c r="V1257" s="13"/>
      <c r="W1257" s="13"/>
      <c r="X1257" s="13"/>
      <c r="Y1257" s="13"/>
      <c r="Z1257" s="13"/>
      <c r="AA1257" s="13"/>
      <c r="AB1257" s="13"/>
    </row>
    <row r="1258" spans="15:28" x14ac:dyDescent="0.3">
      <c r="O1258" s="13"/>
      <c r="P1258" s="13"/>
      <c r="R1258" s="13"/>
      <c r="S1258" s="13"/>
      <c r="U1258" s="13"/>
      <c r="V1258" s="13"/>
      <c r="W1258" s="13"/>
      <c r="X1258" s="13"/>
      <c r="Y1258" s="13"/>
      <c r="Z1258" s="13"/>
      <c r="AA1258" s="13"/>
      <c r="AB1258" s="13"/>
    </row>
    <row r="1259" spans="15:28" x14ac:dyDescent="0.3">
      <c r="O1259" s="13"/>
      <c r="P1259" s="13"/>
      <c r="R1259" s="13"/>
      <c r="S1259" s="13"/>
      <c r="U1259" s="13"/>
      <c r="V1259" s="13"/>
      <c r="W1259" s="13"/>
      <c r="X1259" s="13"/>
      <c r="Y1259" s="13"/>
      <c r="Z1259" s="13"/>
      <c r="AA1259" s="13"/>
      <c r="AB1259" s="13"/>
    </row>
    <row r="1260" spans="15:28" x14ac:dyDescent="0.3">
      <c r="O1260" s="13"/>
      <c r="P1260" s="13"/>
      <c r="R1260" s="13"/>
      <c r="S1260" s="13"/>
      <c r="U1260" s="13"/>
      <c r="V1260" s="13"/>
      <c r="W1260" s="13"/>
      <c r="X1260" s="13"/>
      <c r="Y1260" s="13"/>
      <c r="Z1260" s="13"/>
      <c r="AA1260" s="13"/>
      <c r="AB1260" s="13"/>
    </row>
    <row r="1261" spans="15:28" x14ac:dyDescent="0.3">
      <c r="O1261" s="13"/>
      <c r="P1261" s="13"/>
      <c r="R1261" s="13"/>
      <c r="S1261" s="13"/>
      <c r="U1261" s="13"/>
      <c r="V1261" s="13"/>
      <c r="W1261" s="13"/>
      <c r="X1261" s="13"/>
      <c r="Y1261" s="13"/>
      <c r="Z1261" s="13"/>
      <c r="AA1261" s="13"/>
      <c r="AB1261" s="13"/>
    </row>
    <row r="1262" spans="15:28" x14ac:dyDescent="0.3">
      <c r="O1262" s="13"/>
      <c r="P1262" s="13"/>
      <c r="R1262" s="13"/>
      <c r="S1262" s="13"/>
      <c r="U1262" s="13"/>
      <c r="V1262" s="13"/>
      <c r="W1262" s="13"/>
      <c r="X1262" s="13"/>
      <c r="Y1262" s="13"/>
      <c r="Z1262" s="13"/>
      <c r="AA1262" s="13"/>
      <c r="AB1262" s="13"/>
    </row>
    <row r="1263" spans="15:28" x14ac:dyDescent="0.3">
      <c r="O1263" s="13"/>
      <c r="P1263" s="13"/>
      <c r="R1263" s="13"/>
      <c r="S1263" s="13"/>
      <c r="U1263" s="13"/>
      <c r="V1263" s="13"/>
      <c r="W1263" s="13"/>
      <c r="X1263" s="13"/>
      <c r="Y1263" s="13"/>
      <c r="Z1263" s="13"/>
      <c r="AA1263" s="13"/>
      <c r="AB1263" s="13"/>
    </row>
    <row r="1264" spans="15:28" x14ac:dyDescent="0.3">
      <c r="O1264" s="13"/>
      <c r="P1264" s="13"/>
      <c r="R1264" s="13"/>
      <c r="S1264" s="13"/>
      <c r="U1264" s="13"/>
      <c r="V1264" s="13"/>
      <c r="W1264" s="13"/>
      <c r="X1264" s="13"/>
      <c r="Y1264" s="13"/>
      <c r="Z1264" s="13"/>
      <c r="AA1264" s="13"/>
      <c r="AB1264" s="13"/>
    </row>
    <row r="1265" spans="15:28" x14ac:dyDescent="0.3">
      <c r="O1265" s="13"/>
      <c r="P1265" s="13"/>
      <c r="R1265" s="13"/>
      <c r="S1265" s="13"/>
      <c r="U1265" s="13"/>
      <c r="V1265" s="13"/>
      <c r="W1265" s="13"/>
      <c r="X1265" s="13"/>
      <c r="Y1265" s="13"/>
      <c r="Z1265" s="13"/>
      <c r="AA1265" s="13"/>
      <c r="AB1265" s="13"/>
    </row>
    <row r="1266" spans="15:28" x14ac:dyDescent="0.3">
      <c r="O1266" s="13"/>
      <c r="P1266" s="13"/>
      <c r="R1266" s="13"/>
      <c r="S1266" s="13"/>
      <c r="U1266" s="13"/>
      <c r="V1266" s="13"/>
      <c r="W1266" s="13"/>
      <c r="X1266" s="13"/>
      <c r="Y1266" s="13"/>
      <c r="Z1266" s="13"/>
      <c r="AA1266" s="13"/>
      <c r="AB1266" s="13"/>
    </row>
    <row r="1267" spans="15:28" x14ac:dyDescent="0.3">
      <c r="O1267" s="13"/>
      <c r="P1267" s="13"/>
      <c r="R1267" s="13"/>
      <c r="S1267" s="13"/>
      <c r="U1267" s="13"/>
      <c r="V1267" s="13"/>
      <c r="W1267" s="13"/>
      <c r="X1267" s="13"/>
      <c r="Y1267" s="13"/>
      <c r="Z1267" s="13"/>
      <c r="AA1267" s="13"/>
      <c r="AB1267" s="13"/>
    </row>
    <row r="1268" spans="15:28" x14ac:dyDescent="0.3">
      <c r="O1268" s="13"/>
      <c r="P1268" s="13"/>
      <c r="R1268" s="13"/>
      <c r="S1268" s="13"/>
      <c r="U1268" s="13"/>
      <c r="V1268" s="13"/>
      <c r="W1268" s="13"/>
      <c r="X1268" s="13"/>
      <c r="Y1268" s="13"/>
      <c r="Z1268" s="13"/>
      <c r="AA1268" s="13"/>
      <c r="AB1268" s="13"/>
    </row>
    <row r="1269" spans="15:28" x14ac:dyDescent="0.3">
      <c r="O1269" s="13"/>
      <c r="P1269" s="13"/>
      <c r="R1269" s="13"/>
      <c r="S1269" s="13"/>
      <c r="U1269" s="13"/>
      <c r="V1269" s="13"/>
      <c r="W1269" s="13"/>
      <c r="X1269" s="13"/>
      <c r="Y1269" s="13"/>
      <c r="Z1269" s="13"/>
      <c r="AA1269" s="13"/>
      <c r="AB1269" s="13"/>
    </row>
    <row r="1270" spans="15:28" x14ac:dyDescent="0.3">
      <c r="O1270" s="13"/>
      <c r="P1270" s="13"/>
      <c r="R1270" s="13"/>
      <c r="S1270" s="13"/>
      <c r="U1270" s="13"/>
      <c r="V1270" s="13"/>
      <c r="W1270" s="13"/>
      <c r="X1270" s="13"/>
      <c r="Y1270" s="13"/>
      <c r="Z1270" s="13"/>
      <c r="AA1270" s="13"/>
      <c r="AB1270" s="13"/>
    </row>
    <row r="1271" spans="15:28" x14ac:dyDescent="0.3">
      <c r="O1271" s="13"/>
      <c r="P1271" s="13"/>
      <c r="R1271" s="13"/>
      <c r="S1271" s="13"/>
      <c r="U1271" s="13"/>
      <c r="V1271" s="13"/>
      <c r="W1271" s="13"/>
      <c r="X1271" s="13"/>
      <c r="Y1271" s="13"/>
      <c r="Z1271" s="13"/>
      <c r="AA1271" s="13"/>
      <c r="AB1271" s="13"/>
    </row>
    <row r="1272" spans="15:28" x14ac:dyDescent="0.3">
      <c r="O1272" s="13"/>
      <c r="P1272" s="13"/>
      <c r="R1272" s="13"/>
      <c r="S1272" s="13"/>
      <c r="U1272" s="13"/>
      <c r="V1272" s="13"/>
      <c r="W1272" s="13"/>
      <c r="X1272" s="13"/>
      <c r="Y1272" s="13"/>
      <c r="Z1272" s="13"/>
      <c r="AA1272" s="13"/>
      <c r="AB1272" s="13"/>
    </row>
    <row r="1273" spans="15:28" x14ac:dyDescent="0.3">
      <c r="O1273" s="13"/>
      <c r="P1273" s="13"/>
      <c r="R1273" s="13"/>
      <c r="S1273" s="13"/>
      <c r="U1273" s="13"/>
      <c r="V1273" s="13"/>
      <c r="W1273" s="13"/>
      <c r="X1273" s="13"/>
      <c r="Y1273" s="13"/>
      <c r="Z1273" s="13"/>
      <c r="AA1273" s="13"/>
      <c r="AB1273" s="13"/>
    </row>
    <row r="1274" spans="15:28" x14ac:dyDescent="0.3">
      <c r="O1274" s="13"/>
      <c r="P1274" s="13"/>
      <c r="R1274" s="13"/>
      <c r="S1274" s="13"/>
      <c r="U1274" s="13"/>
      <c r="V1274" s="13"/>
      <c r="W1274" s="13"/>
      <c r="X1274" s="13"/>
      <c r="Y1274" s="13"/>
      <c r="Z1274" s="13"/>
      <c r="AA1274" s="13"/>
      <c r="AB1274" s="13"/>
    </row>
    <row r="1275" spans="15:28" x14ac:dyDescent="0.3">
      <c r="O1275" s="13"/>
      <c r="P1275" s="13"/>
      <c r="R1275" s="13"/>
      <c r="S1275" s="13"/>
      <c r="U1275" s="13"/>
      <c r="V1275" s="13"/>
      <c r="W1275" s="13"/>
      <c r="X1275" s="13"/>
      <c r="Y1275" s="13"/>
      <c r="Z1275" s="13"/>
      <c r="AA1275" s="13"/>
      <c r="AB1275" s="13"/>
    </row>
    <row r="1276" spans="15:28" x14ac:dyDescent="0.3">
      <c r="O1276" s="13"/>
      <c r="P1276" s="13"/>
      <c r="R1276" s="13"/>
      <c r="S1276" s="13"/>
      <c r="U1276" s="13"/>
      <c r="V1276" s="13"/>
      <c r="W1276" s="13"/>
      <c r="X1276" s="13"/>
      <c r="Y1276" s="13"/>
      <c r="Z1276" s="13"/>
      <c r="AA1276" s="13"/>
      <c r="AB1276" s="13"/>
    </row>
    <row r="1277" spans="15:28" x14ac:dyDescent="0.3">
      <c r="O1277" s="13"/>
      <c r="P1277" s="13"/>
      <c r="R1277" s="13"/>
      <c r="S1277" s="13"/>
      <c r="U1277" s="13"/>
      <c r="V1277" s="13"/>
      <c r="W1277" s="13"/>
      <c r="X1277" s="13"/>
      <c r="Y1277" s="13"/>
      <c r="Z1277" s="13"/>
      <c r="AA1277" s="13"/>
      <c r="AB1277" s="13"/>
    </row>
    <row r="1278" spans="15:28" x14ac:dyDescent="0.3">
      <c r="O1278" s="13"/>
      <c r="P1278" s="13"/>
      <c r="R1278" s="13"/>
      <c r="S1278" s="13"/>
      <c r="U1278" s="13"/>
      <c r="V1278" s="13"/>
      <c r="W1278" s="13"/>
      <c r="X1278" s="13"/>
      <c r="Y1278" s="13"/>
      <c r="Z1278" s="13"/>
      <c r="AA1278" s="13"/>
      <c r="AB1278" s="13"/>
    </row>
    <row r="1279" spans="15:28" x14ac:dyDescent="0.3">
      <c r="O1279" s="13"/>
      <c r="P1279" s="13"/>
      <c r="R1279" s="13"/>
      <c r="S1279" s="13"/>
      <c r="U1279" s="13"/>
      <c r="V1279" s="13"/>
      <c r="W1279" s="13"/>
      <c r="X1279" s="13"/>
      <c r="Y1279" s="13"/>
      <c r="Z1279" s="13"/>
      <c r="AA1279" s="13"/>
      <c r="AB1279" s="13"/>
    </row>
    <row r="1280" spans="15:28" x14ac:dyDescent="0.3">
      <c r="O1280" s="13"/>
      <c r="P1280" s="13"/>
      <c r="R1280" s="13"/>
      <c r="S1280" s="13"/>
      <c r="U1280" s="13"/>
      <c r="V1280" s="13"/>
      <c r="W1280" s="13"/>
      <c r="X1280" s="13"/>
      <c r="Y1280" s="13"/>
      <c r="Z1280" s="13"/>
      <c r="AA1280" s="13"/>
      <c r="AB1280" s="13"/>
    </row>
    <row r="1281" spans="15:28" x14ac:dyDescent="0.3">
      <c r="O1281" s="13"/>
      <c r="P1281" s="13"/>
      <c r="R1281" s="13"/>
      <c r="S1281" s="13"/>
      <c r="U1281" s="13"/>
      <c r="V1281" s="13"/>
      <c r="W1281" s="13"/>
      <c r="X1281" s="13"/>
      <c r="Y1281" s="13"/>
      <c r="Z1281" s="13"/>
      <c r="AA1281" s="13"/>
      <c r="AB1281" s="13"/>
    </row>
    <row r="1282" spans="15:28" x14ac:dyDescent="0.3">
      <c r="O1282" s="13"/>
      <c r="P1282" s="13"/>
      <c r="R1282" s="13"/>
      <c r="S1282" s="13"/>
      <c r="U1282" s="13"/>
      <c r="V1282" s="13"/>
      <c r="W1282" s="13"/>
      <c r="X1282" s="13"/>
      <c r="Y1282" s="13"/>
      <c r="Z1282" s="13"/>
      <c r="AA1282" s="13"/>
      <c r="AB1282" s="13"/>
    </row>
    <row r="1283" spans="15:28" x14ac:dyDescent="0.3">
      <c r="O1283" s="13"/>
      <c r="P1283" s="13"/>
      <c r="R1283" s="13"/>
      <c r="S1283" s="13"/>
      <c r="U1283" s="13"/>
      <c r="V1283" s="13"/>
      <c r="W1283" s="13"/>
      <c r="X1283" s="13"/>
      <c r="Y1283" s="13"/>
      <c r="Z1283" s="13"/>
      <c r="AA1283" s="13"/>
      <c r="AB1283" s="13"/>
    </row>
    <row r="1284" spans="15:28" x14ac:dyDescent="0.3">
      <c r="O1284" s="13"/>
      <c r="P1284" s="13"/>
      <c r="R1284" s="13"/>
      <c r="S1284" s="13"/>
      <c r="U1284" s="13"/>
      <c r="V1284" s="13"/>
      <c r="W1284" s="13"/>
      <c r="X1284" s="13"/>
      <c r="Y1284" s="13"/>
      <c r="Z1284" s="13"/>
      <c r="AA1284" s="13"/>
      <c r="AB1284" s="13"/>
    </row>
    <row r="1285" spans="15:28" x14ac:dyDescent="0.3">
      <c r="O1285" s="13"/>
      <c r="P1285" s="13"/>
      <c r="R1285" s="13"/>
      <c r="S1285" s="13"/>
      <c r="U1285" s="13"/>
      <c r="V1285" s="13"/>
      <c r="W1285" s="13"/>
      <c r="X1285" s="13"/>
      <c r="Y1285" s="13"/>
      <c r="Z1285" s="13"/>
      <c r="AA1285" s="13"/>
      <c r="AB1285" s="13"/>
    </row>
    <row r="1286" spans="15:28" x14ac:dyDescent="0.3">
      <c r="O1286" s="13"/>
      <c r="P1286" s="13"/>
      <c r="R1286" s="13"/>
      <c r="S1286" s="13"/>
      <c r="U1286" s="13"/>
      <c r="V1286" s="13"/>
      <c r="W1286" s="13"/>
      <c r="X1286" s="13"/>
      <c r="Y1286" s="13"/>
      <c r="Z1286" s="13"/>
      <c r="AA1286" s="13"/>
      <c r="AB1286" s="13"/>
    </row>
    <row r="1287" spans="15:28" x14ac:dyDescent="0.3">
      <c r="O1287" s="13"/>
      <c r="P1287" s="13"/>
      <c r="R1287" s="13"/>
      <c r="S1287" s="13"/>
      <c r="U1287" s="13"/>
      <c r="V1287" s="13"/>
      <c r="W1287" s="13"/>
      <c r="X1287" s="13"/>
      <c r="Y1287" s="13"/>
      <c r="Z1287" s="13"/>
      <c r="AA1287" s="13"/>
      <c r="AB1287" s="13"/>
    </row>
    <row r="1288" spans="15:28" x14ac:dyDescent="0.3">
      <c r="O1288" s="13"/>
      <c r="P1288" s="13"/>
      <c r="R1288" s="13"/>
      <c r="S1288" s="13"/>
      <c r="U1288" s="13"/>
      <c r="V1288" s="13"/>
      <c r="W1288" s="13"/>
      <c r="X1288" s="13"/>
      <c r="Y1288" s="13"/>
      <c r="Z1288" s="13"/>
      <c r="AA1288" s="13"/>
      <c r="AB1288" s="13"/>
    </row>
    <row r="1289" spans="15:28" x14ac:dyDescent="0.3">
      <c r="O1289" s="13"/>
      <c r="P1289" s="13"/>
      <c r="R1289" s="13"/>
      <c r="S1289" s="13"/>
      <c r="U1289" s="13"/>
      <c r="V1289" s="13"/>
      <c r="W1289" s="13"/>
      <c r="X1289" s="13"/>
      <c r="Y1289" s="13"/>
      <c r="Z1289" s="13"/>
      <c r="AA1289" s="13"/>
      <c r="AB1289" s="13"/>
    </row>
    <row r="1290" spans="15:28" x14ac:dyDescent="0.3">
      <c r="O1290" s="13"/>
      <c r="P1290" s="13"/>
      <c r="R1290" s="13"/>
      <c r="S1290" s="13"/>
      <c r="U1290" s="13"/>
      <c r="V1290" s="13"/>
      <c r="W1290" s="13"/>
      <c r="X1290" s="13"/>
      <c r="Y1290" s="13"/>
      <c r="Z1290" s="13"/>
      <c r="AA1290" s="13"/>
      <c r="AB1290" s="13"/>
    </row>
    <row r="1291" spans="15:28" x14ac:dyDescent="0.3">
      <c r="O1291" s="13"/>
      <c r="P1291" s="13"/>
      <c r="R1291" s="13"/>
      <c r="S1291" s="13"/>
      <c r="U1291" s="13"/>
      <c r="V1291" s="13"/>
      <c r="W1291" s="13"/>
      <c r="X1291" s="13"/>
      <c r="Y1291" s="13"/>
      <c r="Z1291" s="13"/>
      <c r="AA1291" s="13"/>
      <c r="AB1291" s="13"/>
    </row>
    <row r="1292" spans="15:28" x14ac:dyDescent="0.3">
      <c r="O1292" s="13"/>
      <c r="P1292" s="13"/>
      <c r="R1292" s="13"/>
      <c r="S1292" s="13"/>
      <c r="U1292" s="13"/>
      <c r="V1292" s="13"/>
      <c r="W1292" s="13"/>
      <c r="X1292" s="13"/>
      <c r="Y1292" s="13"/>
      <c r="Z1292" s="13"/>
      <c r="AA1292" s="13"/>
      <c r="AB1292" s="13"/>
    </row>
    <row r="1293" spans="15:28" x14ac:dyDescent="0.3">
      <c r="O1293" s="13"/>
      <c r="P1293" s="13"/>
      <c r="R1293" s="13"/>
      <c r="S1293" s="13"/>
      <c r="U1293" s="13"/>
      <c r="V1293" s="13"/>
      <c r="W1293" s="13"/>
      <c r="X1293" s="13"/>
      <c r="Y1293" s="13"/>
      <c r="Z1293" s="13"/>
      <c r="AA1293" s="13"/>
      <c r="AB1293" s="13"/>
    </row>
    <row r="1294" spans="15:28" x14ac:dyDescent="0.3">
      <c r="O1294" s="13"/>
      <c r="P1294" s="13"/>
      <c r="R1294" s="13"/>
      <c r="S1294" s="13"/>
      <c r="U1294" s="13"/>
      <c r="V1294" s="13"/>
      <c r="W1294" s="13"/>
      <c r="X1294" s="13"/>
      <c r="Y1294" s="13"/>
      <c r="Z1294" s="13"/>
      <c r="AA1294" s="13"/>
      <c r="AB1294" s="13"/>
    </row>
    <row r="1295" spans="15:28" x14ac:dyDescent="0.3">
      <c r="O1295" s="13"/>
      <c r="P1295" s="13"/>
      <c r="R1295" s="13"/>
      <c r="S1295" s="13"/>
      <c r="U1295" s="13"/>
      <c r="V1295" s="13"/>
      <c r="W1295" s="13"/>
      <c r="X1295" s="13"/>
      <c r="Y1295" s="13"/>
      <c r="Z1295" s="13"/>
      <c r="AA1295" s="13"/>
      <c r="AB1295" s="13"/>
    </row>
    <row r="1296" spans="15:28" x14ac:dyDescent="0.3">
      <c r="O1296" s="13"/>
      <c r="P1296" s="13"/>
      <c r="R1296" s="13"/>
      <c r="S1296" s="13"/>
      <c r="U1296" s="13"/>
      <c r="V1296" s="13"/>
      <c r="W1296" s="13"/>
      <c r="X1296" s="13"/>
      <c r="Y1296" s="13"/>
      <c r="Z1296" s="13"/>
      <c r="AA1296" s="13"/>
      <c r="AB1296" s="13"/>
    </row>
    <row r="1297" spans="15:28" x14ac:dyDescent="0.3">
      <c r="O1297" s="13"/>
      <c r="P1297" s="13"/>
      <c r="R1297" s="13"/>
      <c r="S1297" s="13"/>
      <c r="U1297" s="13"/>
      <c r="V1297" s="13"/>
      <c r="W1297" s="13"/>
      <c r="X1297" s="13"/>
      <c r="Y1297" s="13"/>
      <c r="Z1297" s="13"/>
      <c r="AA1297" s="13"/>
      <c r="AB1297" s="13"/>
    </row>
    <row r="1298" spans="15:28" x14ac:dyDescent="0.3">
      <c r="O1298" s="13"/>
      <c r="P1298" s="13"/>
      <c r="R1298" s="13"/>
      <c r="S1298" s="13"/>
      <c r="U1298" s="13"/>
      <c r="V1298" s="13"/>
      <c r="W1298" s="13"/>
      <c r="X1298" s="13"/>
      <c r="Y1298" s="13"/>
      <c r="Z1298" s="13"/>
      <c r="AA1298" s="13"/>
      <c r="AB1298" s="13"/>
    </row>
    <row r="1299" spans="15:28" x14ac:dyDescent="0.3">
      <c r="O1299" s="13"/>
      <c r="P1299" s="13"/>
      <c r="R1299" s="13"/>
      <c r="S1299" s="13"/>
      <c r="U1299" s="13"/>
      <c r="V1299" s="13"/>
      <c r="W1299" s="13"/>
      <c r="X1299" s="13"/>
      <c r="Y1299" s="13"/>
      <c r="Z1299" s="13"/>
      <c r="AA1299" s="13"/>
      <c r="AB1299" s="13"/>
    </row>
    <row r="1300" spans="15:28" x14ac:dyDescent="0.3">
      <c r="O1300" s="13"/>
      <c r="P1300" s="13"/>
      <c r="R1300" s="13"/>
      <c r="S1300" s="13"/>
      <c r="U1300" s="13"/>
      <c r="V1300" s="13"/>
      <c r="W1300" s="13"/>
      <c r="X1300" s="13"/>
      <c r="Y1300" s="13"/>
      <c r="Z1300" s="13"/>
      <c r="AA1300" s="13"/>
      <c r="AB1300" s="13"/>
    </row>
    <row r="1301" spans="15:28" x14ac:dyDescent="0.3">
      <c r="O1301" s="13"/>
      <c r="P1301" s="13"/>
      <c r="R1301" s="13"/>
      <c r="S1301" s="13"/>
      <c r="U1301" s="13"/>
      <c r="V1301" s="13"/>
      <c r="W1301" s="13"/>
      <c r="X1301" s="13"/>
      <c r="Y1301" s="13"/>
      <c r="Z1301" s="13"/>
      <c r="AA1301" s="13"/>
      <c r="AB1301" s="13"/>
    </row>
    <row r="1302" spans="15:28" x14ac:dyDescent="0.3">
      <c r="O1302" s="13"/>
      <c r="P1302" s="13"/>
      <c r="R1302" s="13"/>
      <c r="S1302" s="13"/>
      <c r="U1302" s="13"/>
      <c r="V1302" s="13"/>
      <c r="W1302" s="13"/>
      <c r="X1302" s="13"/>
      <c r="Y1302" s="13"/>
      <c r="Z1302" s="13"/>
      <c r="AA1302" s="13"/>
      <c r="AB1302" s="13"/>
    </row>
    <row r="1303" spans="15:28" x14ac:dyDescent="0.3">
      <c r="O1303" s="13"/>
      <c r="P1303" s="13"/>
      <c r="R1303" s="13"/>
      <c r="S1303" s="13"/>
      <c r="U1303" s="13"/>
      <c r="V1303" s="13"/>
      <c r="W1303" s="13"/>
      <c r="X1303" s="13"/>
      <c r="Y1303" s="13"/>
      <c r="Z1303" s="13"/>
      <c r="AA1303" s="13"/>
      <c r="AB1303" s="13"/>
    </row>
    <row r="1304" spans="15:28" x14ac:dyDescent="0.3">
      <c r="O1304" s="13"/>
      <c r="P1304" s="13"/>
      <c r="R1304" s="13"/>
      <c r="S1304" s="13"/>
      <c r="U1304" s="13"/>
      <c r="V1304" s="13"/>
      <c r="W1304" s="13"/>
      <c r="X1304" s="13"/>
      <c r="Y1304" s="13"/>
      <c r="Z1304" s="13"/>
      <c r="AA1304" s="13"/>
      <c r="AB1304" s="13"/>
    </row>
    <row r="1305" spans="15:28" x14ac:dyDescent="0.3">
      <c r="O1305" s="13"/>
      <c r="P1305" s="13"/>
      <c r="R1305" s="13"/>
      <c r="S1305" s="13"/>
      <c r="U1305" s="13"/>
      <c r="V1305" s="13"/>
      <c r="W1305" s="13"/>
      <c r="X1305" s="13"/>
      <c r="Y1305" s="13"/>
      <c r="Z1305" s="13"/>
      <c r="AA1305" s="13"/>
      <c r="AB1305" s="13"/>
    </row>
    <row r="1306" spans="15:28" x14ac:dyDescent="0.3">
      <c r="O1306" s="13"/>
      <c r="P1306" s="13"/>
      <c r="R1306" s="13"/>
      <c r="S1306" s="13"/>
      <c r="U1306" s="13"/>
      <c r="V1306" s="13"/>
      <c r="W1306" s="13"/>
      <c r="X1306" s="13"/>
      <c r="Y1306" s="13"/>
      <c r="Z1306" s="13"/>
      <c r="AA1306" s="13"/>
      <c r="AB1306" s="13"/>
    </row>
    <row r="1307" spans="15:28" x14ac:dyDescent="0.3">
      <c r="O1307" s="13"/>
      <c r="P1307" s="13"/>
      <c r="R1307" s="13"/>
      <c r="S1307" s="13"/>
      <c r="U1307" s="13"/>
      <c r="V1307" s="13"/>
      <c r="W1307" s="13"/>
      <c r="X1307" s="13"/>
      <c r="Y1307" s="13"/>
      <c r="Z1307" s="13"/>
      <c r="AA1307" s="13"/>
      <c r="AB1307" s="13"/>
    </row>
    <row r="1308" spans="15:28" x14ac:dyDescent="0.3">
      <c r="O1308" s="13"/>
      <c r="P1308" s="13"/>
      <c r="R1308" s="13"/>
      <c r="S1308" s="13"/>
      <c r="U1308" s="13"/>
      <c r="V1308" s="13"/>
      <c r="W1308" s="13"/>
      <c r="X1308" s="13"/>
      <c r="Y1308" s="13"/>
      <c r="Z1308" s="13"/>
      <c r="AA1308" s="13"/>
      <c r="AB1308" s="13"/>
    </row>
    <row r="1309" spans="15:28" x14ac:dyDescent="0.3">
      <c r="O1309" s="13"/>
      <c r="P1309" s="13"/>
      <c r="R1309" s="13"/>
      <c r="S1309" s="13"/>
      <c r="U1309" s="13"/>
      <c r="V1309" s="13"/>
      <c r="W1309" s="13"/>
      <c r="X1309" s="13"/>
      <c r="Y1309" s="13"/>
      <c r="Z1309" s="13"/>
      <c r="AA1309" s="13"/>
      <c r="AB1309" s="13"/>
    </row>
    <row r="1310" spans="15:28" x14ac:dyDescent="0.3">
      <c r="O1310" s="13"/>
      <c r="P1310" s="13"/>
      <c r="R1310" s="13"/>
      <c r="S1310" s="13"/>
      <c r="U1310" s="13"/>
      <c r="V1310" s="13"/>
      <c r="W1310" s="13"/>
      <c r="X1310" s="13"/>
      <c r="Y1310" s="13"/>
      <c r="Z1310" s="13"/>
      <c r="AA1310" s="13"/>
      <c r="AB1310" s="13"/>
    </row>
    <row r="1311" spans="15:28" x14ac:dyDescent="0.3">
      <c r="O1311" s="13"/>
      <c r="P1311" s="13"/>
      <c r="R1311" s="13"/>
      <c r="S1311" s="13"/>
      <c r="U1311" s="13"/>
      <c r="V1311" s="13"/>
      <c r="W1311" s="13"/>
      <c r="X1311" s="13"/>
      <c r="Y1311" s="13"/>
      <c r="Z1311" s="13"/>
      <c r="AA1311" s="13"/>
      <c r="AB1311" s="13"/>
    </row>
    <row r="1312" spans="15:28" x14ac:dyDescent="0.3">
      <c r="O1312" s="13"/>
      <c r="P1312" s="13"/>
      <c r="R1312" s="13"/>
      <c r="S1312" s="13"/>
      <c r="U1312" s="13"/>
      <c r="V1312" s="13"/>
      <c r="W1312" s="13"/>
      <c r="X1312" s="13"/>
      <c r="Y1312" s="13"/>
      <c r="Z1312" s="13"/>
      <c r="AA1312" s="13"/>
      <c r="AB1312" s="13"/>
    </row>
    <row r="1313" spans="15:28" x14ac:dyDescent="0.3">
      <c r="O1313" s="13"/>
      <c r="P1313" s="13"/>
      <c r="R1313" s="13"/>
      <c r="S1313" s="13"/>
      <c r="U1313" s="13"/>
      <c r="V1313" s="13"/>
      <c r="W1313" s="13"/>
      <c r="X1313" s="13"/>
      <c r="Y1313" s="13"/>
      <c r="Z1313" s="13"/>
      <c r="AA1313" s="13"/>
      <c r="AB1313" s="13"/>
    </row>
    <row r="1314" spans="15:28" x14ac:dyDescent="0.3">
      <c r="O1314" s="13"/>
      <c r="P1314" s="13"/>
      <c r="R1314" s="13"/>
      <c r="S1314" s="13"/>
      <c r="U1314" s="13"/>
      <c r="V1314" s="13"/>
      <c r="W1314" s="13"/>
      <c r="X1314" s="13"/>
      <c r="Y1314" s="13"/>
      <c r="Z1314" s="13"/>
      <c r="AA1314" s="13"/>
      <c r="AB1314" s="13"/>
    </row>
    <row r="1315" spans="15:28" x14ac:dyDescent="0.3">
      <c r="O1315" s="13"/>
      <c r="P1315" s="13"/>
      <c r="R1315" s="13"/>
      <c r="S1315" s="13"/>
      <c r="U1315" s="13"/>
      <c r="V1315" s="13"/>
      <c r="W1315" s="13"/>
      <c r="X1315" s="13"/>
      <c r="Y1315" s="13"/>
      <c r="Z1315" s="13"/>
      <c r="AA1315" s="13"/>
      <c r="AB1315" s="13"/>
    </row>
    <row r="1316" spans="15:28" x14ac:dyDescent="0.3">
      <c r="O1316" s="13"/>
      <c r="P1316" s="13"/>
      <c r="R1316" s="13"/>
      <c r="S1316" s="13"/>
      <c r="U1316" s="13"/>
      <c r="V1316" s="13"/>
      <c r="W1316" s="13"/>
      <c r="X1316" s="13"/>
      <c r="Y1316" s="13"/>
      <c r="Z1316" s="13"/>
      <c r="AA1316" s="13"/>
      <c r="AB1316" s="13"/>
    </row>
    <row r="1317" spans="15:28" x14ac:dyDescent="0.3">
      <c r="O1317" s="13"/>
      <c r="P1317" s="13"/>
      <c r="R1317" s="13"/>
      <c r="S1317" s="13"/>
      <c r="U1317" s="13"/>
      <c r="V1317" s="13"/>
      <c r="W1317" s="13"/>
      <c r="X1317" s="13"/>
      <c r="Y1317" s="13"/>
      <c r="Z1317" s="13"/>
      <c r="AA1317" s="13"/>
      <c r="AB1317" s="13"/>
    </row>
    <row r="1318" spans="15:28" x14ac:dyDescent="0.3">
      <c r="O1318" s="13"/>
      <c r="P1318" s="13"/>
      <c r="R1318" s="13"/>
      <c r="S1318" s="13"/>
      <c r="U1318" s="13"/>
      <c r="V1318" s="13"/>
      <c r="W1318" s="13"/>
      <c r="X1318" s="13"/>
      <c r="Y1318" s="13"/>
      <c r="Z1318" s="13"/>
      <c r="AA1318" s="13"/>
      <c r="AB1318" s="13"/>
    </row>
    <row r="1319" spans="15:28" x14ac:dyDescent="0.3">
      <c r="O1319" s="13"/>
      <c r="P1319" s="13"/>
      <c r="R1319" s="13"/>
      <c r="S1319" s="13"/>
      <c r="U1319" s="13"/>
      <c r="V1319" s="13"/>
      <c r="W1319" s="13"/>
      <c r="X1319" s="13"/>
      <c r="Y1319" s="13"/>
      <c r="Z1319" s="13"/>
      <c r="AA1319" s="13"/>
      <c r="AB1319" s="13"/>
    </row>
    <row r="1320" spans="15:28" x14ac:dyDescent="0.3">
      <c r="O1320" s="13"/>
      <c r="P1320" s="13"/>
      <c r="R1320" s="13"/>
      <c r="S1320" s="13"/>
      <c r="U1320" s="13"/>
      <c r="V1320" s="13"/>
      <c r="W1320" s="13"/>
      <c r="X1320" s="13"/>
      <c r="Y1320" s="13"/>
      <c r="Z1320" s="13"/>
      <c r="AA1320" s="13"/>
      <c r="AB1320" s="13"/>
    </row>
    <row r="1321" spans="15:28" x14ac:dyDescent="0.3">
      <c r="O1321" s="13"/>
      <c r="P1321" s="13"/>
      <c r="R1321" s="13"/>
      <c r="S1321" s="13"/>
      <c r="U1321" s="13"/>
      <c r="V1321" s="13"/>
      <c r="W1321" s="13"/>
      <c r="X1321" s="13"/>
      <c r="Y1321" s="13"/>
      <c r="Z1321" s="13"/>
      <c r="AA1321" s="13"/>
      <c r="AB1321" s="13"/>
    </row>
    <row r="1322" spans="15:28" x14ac:dyDescent="0.3">
      <c r="O1322" s="13"/>
      <c r="P1322" s="13"/>
      <c r="R1322" s="13"/>
      <c r="S1322" s="13"/>
      <c r="U1322" s="13"/>
      <c r="V1322" s="13"/>
      <c r="W1322" s="13"/>
      <c r="X1322" s="13"/>
      <c r="Y1322" s="13"/>
      <c r="Z1322" s="13"/>
      <c r="AA1322" s="13"/>
      <c r="AB1322" s="13"/>
    </row>
    <row r="1323" spans="15:28" x14ac:dyDescent="0.3">
      <c r="O1323" s="13"/>
      <c r="P1323" s="13"/>
      <c r="R1323" s="13"/>
      <c r="S1323" s="13"/>
      <c r="U1323" s="13"/>
      <c r="V1323" s="13"/>
      <c r="W1323" s="13"/>
      <c r="X1323" s="13"/>
      <c r="Y1323" s="13"/>
      <c r="Z1323" s="13"/>
      <c r="AA1323" s="13"/>
      <c r="AB1323" s="13"/>
    </row>
    <row r="1324" spans="15:28" x14ac:dyDescent="0.3">
      <c r="O1324" s="13"/>
      <c r="P1324" s="13"/>
      <c r="R1324" s="13"/>
      <c r="S1324" s="13"/>
      <c r="U1324" s="13"/>
      <c r="V1324" s="13"/>
      <c r="W1324" s="13"/>
      <c r="X1324" s="13"/>
      <c r="Y1324" s="13"/>
      <c r="Z1324" s="13"/>
      <c r="AA1324" s="13"/>
      <c r="AB1324" s="13"/>
    </row>
    <row r="1325" spans="15:28" x14ac:dyDescent="0.3">
      <c r="O1325" s="13"/>
      <c r="P1325" s="13"/>
      <c r="R1325" s="13"/>
      <c r="S1325" s="13"/>
      <c r="U1325" s="13"/>
      <c r="V1325" s="13"/>
      <c r="W1325" s="13"/>
      <c r="X1325" s="13"/>
      <c r="Y1325" s="13"/>
      <c r="Z1325" s="13"/>
      <c r="AA1325" s="13"/>
      <c r="AB1325" s="13"/>
    </row>
    <row r="1326" spans="15:28" x14ac:dyDescent="0.3">
      <c r="O1326" s="13"/>
      <c r="P1326" s="13"/>
      <c r="R1326" s="13"/>
      <c r="S1326" s="13"/>
      <c r="U1326" s="13"/>
      <c r="V1326" s="13"/>
      <c r="W1326" s="13"/>
      <c r="X1326" s="13"/>
      <c r="Y1326" s="13"/>
      <c r="Z1326" s="13"/>
      <c r="AA1326" s="13"/>
      <c r="AB1326" s="13"/>
    </row>
    <row r="1327" spans="15:28" x14ac:dyDescent="0.3">
      <c r="O1327" s="13"/>
      <c r="P1327" s="13"/>
      <c r="R1327" s="13"/>
      <c r="S1327" s="13"/>
      <c r="U1327" s="13"/>
      <c r="V1327" s="13"/>
      <c r="W1327" s="13"/>
      <c r="X1327" s="13"/>
      <c r="Y1327" s="13"/>
      <c r="Z1327" s="13"/>
      <c r="AA1327" s="13"/>
      <c r="AB1327" s="13"/>
    </row>
    <row r="1328" spans="15:28" x14ac:dyDescent="0.3">
      <c r="O1328" s="13"/>
      <c r="P1328" s="13"/>
      <c r="R1328" s="13"/>
      <c r="S1328" s="13"/>
      <c r="U1328" s="13"/>
      <c r="V1328" s="13"/>
      <c r="W1328" s="13"/>
      <c r="X1328" s="13"/>
      <c r="Y1328" s="13"/>
      <c r="Z1328" s="13"/>
      <c r="AA1328" s="13"/>
      <c r="AB1328" s="13"/>
    </row>
    <row r="1329" spans="15:28" x14ac:dyDescent="0.3">
      <c r="O1329" s="13"/>
      <c r="P1329" s="13"/>
      <c r="R1329" s="13"/>
      <c r="S1329" s="13"/>
      <c r="U1329" s="13"/>
      <c r="V1329" s="13"/>
      <c r="W1329" s="13"/>
      <c r="X1329" s="13"/>
      <c r="Y1329" s="13"/>
      <c r="Z1329" s="13"/>
      <c r="AA1329" s="13"/>
      <c r="AB1329" s="13"/>
    </row>
    <row r="1330" spans="15:28" x14ac:dyDescent="0.3">
      <c r="O1330" s="13"/>
      <c r="P1330" s="13"/>
      <c r="R1330" s="13"/>
      <c r="S1330" s="13"/>
      <c r="U1330" s="13"/>
      <c r="V1330" s="13"/>
      <c r="W1330" s="13"/>
      <c r="X1330" s="13"/>
      <c r="Y1330" s="13"/>
      <c r="Z1330" s="13"/>
      <c r="AA1330" s="13"/>
      <c r="AB1330" s="13"/>
    </row>
    <row r="1331" spans="15:28" x14ac:dyDescent="0.3">
      <c r="O1331" s="13"/>
      <c r="P1331" s="13"/>
      <c r="R1331" s="13"/>
      <c r="S1331" s="13"/>
      <c r="U1331" s="13"/>
      <c r="V1331" s="13"/>
      <c r="W1331" s="13"/>
      <c r="X1331" s="13"/>
      <c r="Y1331" s="13"/>
      <c r="Z1331" s="13"/>
      <c r="AA1331" s="13"/>
      <c r="AB1331" s="13"/>
    </row>
    <row r="1332" spans="15:28" x14ac:dyDescent="0.3">
      <c r="O1332" s="13"/>
      <c r="P1332" s="13"/>
      <c r="R1332" s="13"/>
      <c r="S1332" s="13"/>
      <c r="U1332" s="13"/>
      <c r="V1332" s="13"/>
      <c r="W1332" s="13"/>
      <c r="X1332" s="13"/>
      <c r="Y1332" s="13"/>
      <c r="Z1332" s="13"/>
      <c r="AA1332" s="13"/>
      <c r="AB1332" s="13"/>
    </row>
    <row r="1333" spans="15:28" x14ac:dyDescent="0.3">
      <c r="O1333" s="13"/>
      <c r="P1333" s="13"/>
      <c r="R1333" s="13"/>
      <c r="S1333" s="13"/>
      <c r="U1333" s="13"/>
      <c r="V1333" s="13"/>
      <c r="W1333" s="13"/>
      <c r="X1333" s="13"/>
      <c r="Y1333" s="13"/>
      <c r="Z1333" s="13"/>
      <c r="AA1333" s="13"/>
      <c r="AB1333" s="13"/>
    </row>
    <row r="1334" spans="15:28" x14ac:dyDescent="0.3">
      <c r="O1334" s="13"/>
      <c r="P1334" s="13"/>
      <c r="R1334" s="13"/>
      <c r="S1334" s="13"/>
      <c r="U1334" s="13"/>
      <c r="V1334" s="13"/>
      <c r="W1334" s="13"/>
      <c r="X1334" s="13"/>
      <c r="Y1334" s="13"/>
      <c r="Z1334" s="13"/>
      <c r="AA1334" s="13"/>
      <c r="AB1334" s="13"/>
    </row>
    <row r="1335" spans="15:28" x14ac:dyDescent="0.3">
      <c r="O1335" s="13"/>
      <c r="P1335" s="13"/>
      <c r="R1335" s="13"/>
      <c r="S1335" s="13"/>
      <c r="U1335" s="13"/>
      <c r="V1335" s="13"/>
      <c r="W1335" s="13"/>
      <c r="X1335" s="13"/>
      <c r="Y1335" s="13"/>
      <c r="Z1335" s="13"/>
      <c r="AA1335" s="13"/>
      <c r="AB1335" s="13"/>
    </row>
    <row r="1336" spans="15:28" x14ac:dyDescent="0.3">
      <c r="O1336" s="13"/>
      <c r="P1336" s="13"/>
      <c r="R1336" s="13"/>
      <c r="S1336" s="13"/>
      <c r="U1336" s="13"/>
      <c r="V1336" s="13"/>
      <c r="W1336" s="13"/>
      <c r="X1336" s="13"/>
      <c r="Y1336" s="13"/>
      <c r="Z1336" s="13"/>
      <c r="AA1336" s="13"/>
      <c r="AB1336" s="13"/>
    </row>
    <row r="1337" spans="15:28" x14ac:dyDescent="0.3">
      <c r="O1337" s="13"/>
      <c r="P1337" s="13"/>
      <c r="R1337" s="13"/>
      <c r="S1337" s="13"/>
      <c r="U1337" s="13"/>
      <c r="V1337" s="13"/>
      <c r="W1337" s="13"/>
      <c r="X1337" s="13"/>
      <c r="Y1337" s="13"/>
      <c r="Z1337" s="13"/>
      <c r="AA1337" s="13"/>
      <c r="AB1337" s="13"/>
    </row>
    <row r="1338" spans="15:28" x14ac:dyDescent="0.3">
      <c r="O1338" s="13"/>
      <c r="P1338" s="13"/>
      <c r="R1338" s="13"/>
      <c r="S1338" s="13"/>
      <c r="U1338" s="13"/>
      <c r="V1338" s="13"/>
      <c r="W1338" s="13"/>
      <c r="X1338" s="13"/>
      <c r="Y1338" s="13"/>
      <c r="Z1338" s="13"/>
      <c r="AA1338" s="13"/>
      <c r="AB1338" s="13"/>
    </row>
    <row r="1339" spans="15:28" x14ac:dyDescent="0.3">
      <c r="O1339" s="13"/>
      <c r="P1339" s="13"/>
      <c r="R1339" s="13"/>
      <c r="S1339" s="13"/>
      <c r="U1339" s="13"/>
      <c r="V1339" s="13"/>
      <c r="W1339" s="13"/>
      <c r="X1339" s="13"/>
      <c r="Y1339" s="13"/>
      <c r="Z1339" s="13"/>
      <c r="AA1339" s="13"/>
      <c r="AB1339" s="13"/>
    </row>
    <row r="1340" spans="15:28" x14ac:dyDescent="0.3">
      <c r="O1340" s="13"/>
      <c r="P1340" s="13"/>
      <c r="R1340" s="13"/>
      <c r="S1340" s="13"/>
      <c r="U1340" s="13"/>
      <c r="V1340" s="13"/>
      <c r="W1340" s="13"/>
      <c r="X1340" s="13"/>
      <c r="Y1340" s="13"/>
      <c r="Z1340" s="13"/>
      <c r="AA1340" s="13"/>
      <c r="AB1340" s="13"/>
    </row>
    <row r="1341" spans="15:28" x14ac:dyDescent="0.3">
      <c r="O1341" s="13"/>
      <c r="P1341" s="13"/>
      <c r="R1341" s="13"/>
      <c r="S1341" s="13"/>
      <c r="U1341" s="13"/>
      <c r="V1341" s="13"/>
      <c r="W1341" s="13"/>
      <c r="X1341" s="13"/>
      <c r="Y1341" s="13"/>
      <c r="Z1341" s="13"/>
      <c r="AA1341" s="13"/>
      <c r="AB1341" s="13"/>
    </row>
    <row r="1342" spans="15:28" x14ac:dyDescent="0.3">
      <c r="O1342" s="13"/>
      <c r="P1342" s="13"/>
      <c r="R1342" s="13"/>
      <c r="S1342" s="13"/>
      <c r="U1342" s="13"/>
      <c r="V1342" s="13"/>
      <c r="W1342" s="13"/>
      <c r="X1342" s="13"/>
      <c r="Y1342" s="13"/>
      <c r="Z1342" s="13"/>
      <c r="AA1342" s="13"/>
      <c r="AB1342" s="13"/>
    </row>
    <row r="1343" spans="15:28" x14ac:dyDescent="0.3">
      <c r="O1343" s="13"/>
      <c r="P1343" s="13"/>
      <c r="R1343" s="13"/>
      <c r="S1343" s="13"/>
      <c r="U1343" s="13"/>
      <c r="V1343" s="13"/>
      <c r="W1343" s="13"/>
      <c r="X1343" s="13"/>
      <c r="Y1343" s="13"/>
      <c r="Z1343" s="13"/>
      <c r="AA1343" s="13"/>
      <c r="AB1343" s="13"/>
    </row>
    <row r="1344" spans="15:28" x14ac:dyDescent="0.3">
      <c r="O1344" s="13"/>
      <c r="P1344" s="13"/>
      <c r="R1344" s="13"/>
      <c r="S1344" s="13"/>
      <c r="U1344" s="13"/>
      <c r="V1344" s="13"/>
      <c r="W1344" s="13"/>
      <c r="X1344" s="13"/>
      <c r="Y1344" s="13"/>
      <c r="Z1344" s="13"/>
      <c r="AA1344" s="13"/>
      <c r="AB1344" s="13"/>
    </row>
    <row r="1345" spans="15:28" x14ac:dyDescent="0.3">
      <c r="O1345" s="13"/>
      <c r="P1345" s="13"/>
      <c r="R1345" s="13"/>
      <c r="S1345" s="13"/>
      <c r="U1345" s="13"/>
      <c r="V1345" s="13"/>
      <c r="W1345" s="13"/>
      <c r="X1345" s="13"/>
      <c r="Y1345" s="13"/>
      <c r="Z1345" s="13"/>
      <c r="AA1345" s="13"/>
      <c r="AB1345" s="13"/>
    </row>
    <row r="1346" spans="15:28" x14ac:dyDescent="0.3">
      <c r="O1346" s="13"/>
      <c r="P1346" s="13"/>
      <c r="R1346" s="13"/>
      <c r="S1346" s="13"/>
      <c r="U1346" s="13"/>
      <c r="V1346" s="13"/>
      <c r="W1346" s="13"/>
      <c r="X1346" s="13"/>
      <c r="Y1346" s="13"/>
      <c r="Z1346" s="13"/>
      <c r="AA1346" s="13"/>
      <c r="AB1346" s="13"/>
    </row>
    <row r="1347" spans="15:28" x14ac:dyDescent="0.3">
      <c r="O1347" s="13"/>
      <c r="P1347" s="13"/>
      <c r="R1347" s="13"/>
      <c r="S1347" s="13"/>
      <c r="U1347" s="13"/>
      <c r="V1347" s="13"/>
      <c r="W1347" s="13"/>
      <c r="X1347" s="13"/>
      <c r="Y1347" s="13"/>
      <c r="Z1347" s="13"/>
      <c r="AA1347" s="13"/>
      <c r="AB1347" s="13"/>
    </row>
    <row r="1348" spans="15:28" x14ac:dyDescent="0.3">
      <c r="O1348" s="13"/>
      <c r="P1348" s="13"/>
      <c r="R1348" s="13"/>
      <c r="S1348" s="13"/>
      <c r="U1348" s="13"/>
      <c r="V1348" s="13"/>
      <c r="W1348" s="13"/>
      <c r="X1348" s="13"/>
      <c r="Y1348" s="13"/>
      <c r="Z1348" s="13"/>
      <c r="AA1348" s="13"/>
      <c r="AB1348" s="13"/>
    </row>
    <row r="1349" spans="15:28" x14ac:dyDescent="0.3">
      <c r="O1349" s="13"/>
      <c r="P1349" s="13"/>
      <c r="R1349" s="13"/>
      <c r="S1349" s="13"/>
      <c r="U1349" s="13"/>
      <c r="V1349" s="13"/>
      <c r="W1349" s="13"/>
      <c r="X1349" s="13"/>
      <c r="Y1349" s="13"/>
      <c r="Z1349" s="13"/>
      <c r="AA1349" s="13"/>
      <c r="AB1349" s="13"/>
    </row>
    <row r="1350" spans="15:28" x14ac:dyDescent="0.3">
      <c r="O1350" s="13"/>
      <c r="P1350" s="13"/>
      <c r="R1350" s="13"/>
      <c r="S1350" s="13"/>
      <c r="U1350" s="13"/>
      <c r="V1350" s="13"/>
      <c r="W1350" s="13"/>
      <c r="X1350" s="13"/>
      <c r="Y1350" s="13"/>
      <c r="Z1350" s="13"/>
      <c r="AA1350" s="13"/>
      <c r="AB1350" s="13"/>
    </row>
    <row r="1351" spans="15:28" x14ac:dyDescent="0.3">
      <c r="O1351" s="13"/>
      <c r="P1351" s="13"/>
      <c r="R1351" s="13"/>
      <c r="S1351" s="13"/>
      <c r="U1351" s="13"/>
      <c r="V1351" s="13"/>
      <c r="W1351" s="13"/>
      <c r="X1351" s="13"/>
      <c r="Y1351" s="13"/>
      <c r="Z1351" s="13"/>
      <c r="AA1351" s="13"/>
      <c r="AB1351" s="13"/>
    </row>
    <row r="1352" spans="15:28" x14ac:dyDescent="0.3">
      <c r="O1352" s="13"/>
      <c r="P1352" s="13"/>
      <c r="R1352" s="13"/>
      <c r="S1352" s="13"/>
      <c r="U1352" s="13"/>
      <c r="V1352" s="13"/>
      <c r="W1352" s="13"/>
      <c r="X1352" s="13"/>
      <c r="Y1352" s="13"/>
      <c r="Z1352" s="13"/>
      <c r="AA1352" s="13"/>
      <c r="AB1352" s="13"/>
    </row>
    <row r="1353" spans="15:28" x14ac:dyDescent="0.3">
      <c r="O1353" s="13"/>
      <c r="P1353" s="13"/>
      <c r="R1353" s="13"/>
      <c r="S1353" s="13"/>
      <c r="U1353" s="13"/>
      <c r="V1353" s="13"/>
      <c r="W1353" s="13"/>
      <c r="X1353" s="13"/>
      <c r="Y1353" s="13"/>
      <c r="Z1353" s="13"/>
      <c r="AA1353" s="13"/>
      <c r="AB1353" s="13"/>
    </row>
    <row r="1354" spans="15:28" x14ac:dyDescent="0.3">
      <c r="O1354" s="13"/>
      <c r="P1354" s="13"/>
      <c r="R1354" s="13"/>
      <c r="S1354" s="13"/>
      <c r="U1354" s="13"/>
      <c r="V1354" s="13"/>
      <c r="W1354" s="13"/>
      <c r="X1354" s="13"/>
      <c r="Y1354" s="13"/>
      <c r="Z1354" s="13"/>
      <c r="AA1354" s="13"/>
      <c r="AB1354" s="13"/>
    </row>
    <row r="1355" spans="15:28" x14ac:dyDescent="0.3">
      <c r="O1355" s="13"/>
      <c r="P1355" s="13"/>
      <c r="R1355" s="13"/>
      <c r="S1355" s="13"/>
      <c r="U1355" s="13"/>
      <c r="V1355" s="13"/>
      <c r="W1355" s="13"/>
      <c r="X1355" s="13"/>
      <c r="Y1355" s="13"/>
      <c r="Z1355" s="13"/>
      <c r="AA1355" s="13"/>
      <c r="AB1355" s="13"/>
    </row>
    <row r="1356" spans="15:28" x14ac:dyDescent="0.3">
      <c r="O1356" s="13"/>
      <c r="P1356" s="13"/>
      <c r="R1356" s="13"/>
      <c r="S1356" s="13"/>
      <c r="U1356" s="13"/>
      <c r="V1356" s="13"/>
      <c r="W1356" s="13"/>
      <c r="X1356" s="13"/>
      <c r="Y1356" s="13"/>
      <c r="Z1356" s="13"/>
      <c r="AA1356" s="13"/>
      <c r="AB1356" s="13"/>
    </row>
    <row r="1357" spans="15:28" x14ac:dyDescent="0.3">
      <c r="O1357" s="13"/>
      <c r="P1357" s="13"/>
      <c r="R1357" s="13"/>
      <c r="S1357" s="13"/>
      <c r="U1357" s="13"/>
      <c r="V1357" s="13"/>
      <c r="W1357" s="13"/>
      <c r="X1357" s="13"/>
      <c r="Y1357" s="13"/>
      <c r="Z1357" s="13"/>
      <c r="AA1357" s="13"/>
      <c r="AB1357" s="13"/>
    </row>
    <row r="1358" spans="15:28" x14ac:dyDescent="0.3">
      <c r="O1358" s="13"/>
      <c r="P1358" s="13"/>
      <c r="R1358" s="13"/>
      <c r="S1358" s="13"/>
      <c r="U1358" s="13"/>
      <c r="V1358" s="13"/>
      <c r="W1358" s="13"/>
      <c r="X1358" s="13"/>
      <c r="Y1358" s="13"/>
      <c r="Z1358" s="13"/>
      <c r="AA1358" s="13"/>
      <c r="AB1358" s="13"/>
    </row>
    <row r="1359" spans="15:28" x14ac:dyDescent="0.3">
      <c r="O1359" s="13"/>
      <c r="P1359" s="13"/>
      <c r="R1359" s="13"/>
      <c r="S1359" s="13"/>
      <c r="U1359" s="13"/>
      <c r="V1359" s="13"/>
      <c r="W1359" s="13"/>
      <c r="X1359" s="13"/>
      <c r="Y1359" s="13"/>
      <c r="Z1359" s="13"/>
      <c r="AA1359" s="13"/>
      <c r="AB1359" s="13"/>
    </row>
    <row r="1360" spans="15:28" x14ac:dyDescent="0.3">
      <c r="O1360" s="13"/>
      <c r="P1360" s="13"/>
      <c r="R1360" s="13"/>
      <c r="S1360" s="13"/>
      <c r="U1360" s="13"/>
      <c r="V1360" s="13"/>
      <c r="W1360" s="13"/>
      <c r="X1360" s="13"/>
      <c r="Y1360" s="13"/>
      <c r="Z1360" s="13"/>
      <c r="AA1360" s="13"/>
      <c r="AB1360" s="13"/>
    </row>
    <row r="1361" spans="15:28" x14ac:dyDescent="0.3">
      <c r="O1361" s="13"/>
      <c r="P1361" s="13"/>
      <c r="R1361" s="13"/>
      <c r="S1361" s="13"/>
      <c r="U1361" s="13"/>
      <c r="V1361" s="13"/>
      <c r="W1361" s="13"/>
      <c r="X1361" s="13"/>
      <c r="Y1361" s="13"/>
      <c r="Z1361" s="13"/>
      <c r="AA1361" s="13"/>
      <c r="AB1361" s="13"/>
    </row>
    <row r="1362" spans="15:28" x14ac:dyDescent="0.3">
      <c r="O1362" s="13"/>
      <c r="P1362" s="13"/>
      <c r="R1362" s="13"/>
      <c r="S1362" s="13"/>
      <c r="U1362" s="13"/>
      <c r="V1362" s="13"/>
      <c r="W1362" s="13"/>
      <c r="X1362" s="13"/>
      <c r="Y1362" s="13"/>
      <c r="Z1362" s="13"/>
      <c r="AA1362" s="13"/>
      <c r="AB1362" s="13"/>
    </row>
    <row r="1363" spans="15:28" x14ac:dyDescent="0.3">
      <c r="O1363" s="13"/>
      <c r="P1363" s="13"/>
      <c r="R1363" s="13"/>
      <c r="S1363" s="13"/>
      <c r="U1363" s="13"/>
      <c r="V1363" s="13"/>
      <c r="W1363" s="13"/>
      <c r="X1363" s="13"/>
      <c r="Y1363" s="13"/>
      <c r="Z1363" s="13"/>
      <c r="AA1363" s="13"/>
      <c r="AB1363" s="13"/>
    </row>
    <row r="1364" spans="15:28" x14ac:dyDescent="0.3">
      <c r="O1364" s="13"/>
      <c r="P1364" s="13"/>
      <c r="R1364" s="13"/>
      <c r="S1364" s="13"/>
      <c r="U1364" s="13"/>
      <c r="V1364" s="13"/>
      <c r="W1364" s="13"/>
      <c r="X1364" s="13"/>
      <c r="Y1364" s="13"/>
      <c r="Z1364" s="13"/>
      <c r="AA1364" s="13"/>
      <c r="AB1364" s="13"/>
    </row>
    <row r="1365" spans="15:28" x14ac:dyDescent="0.3">
      <c r="O1365" s="13"/>
      <c r="P1365" s="13"/>
      <c r="R1365" s="13"/>
      <c r="S1365" s="13"/>
      <c r="U1365" s="13"/>
      <c r="V1365" s="13"/>
      <c r="W1365" s="13"/>
      <c r="X1365" s="13"/>
      <c r="Y1365" s="13"/>
      <c r="Z1365" s="13"/>
      <c r="AA1365" s="13"/>
      <c r="AB1365" s="13"/>
    </row>
    <row r="1366" spans="15:28" x14ac:dyDescent="0.3">
      <c r="O1366" s="13"/>
      <c r="P1366" s="13"/>
      <c r="R1366" s="13"/>
      <c r="S1366" s="13"/>
      <c r="U1366" s="13"/>
      <c r="V1366" s="13"/>
      <c r="W1366" s="13"/>
      <c r="X1366" s="13"/>
      <c r="Y1366" s="13"/>
      <c r="Z1366" s="13"/>
      <c r="AA1366" s="13"/>
      <c r="AB1366" s="13"/>
    </row>
    <row r="1367" spans="15:28" x14ac:dyDescent="0.3">
      <c r="O1367" s="13"/>
      <c r="P1367" s="13"/>
      <c r="R1367" s="13"/>
      <c r="S1367" s="13"/>
      <c r="U1367" s="13"/>
      <c r="V1367" s="13"/>
      <c r="W1367" s="13"/>
      <c r="X1367" s="13"/>
      <c r="Y1367" s="13"/>
      <c r="Z1367" s="13"/>
      <c r="AA1367" s="13"/>
      <c r="AB1367" s="13"/>
    </row>
    <row r="1368" spans="15:28" x14ac:dyDescent="0.3">
      <c r="O1368" s="13"/>
      <c r="P1368" s="13"/>
      <c r="R1368" s="13"/>
      <c r="S1368" s="13"/>
      <c r="U1368" s="13"/>
      <c r="V1368" s="13"/>
      <c r="W1368" s="13"/>
      <c r="X1368" s="13"/>
      <c r="Y1368" s="13"/>
      <c r="Z1368" s="13"/>
      <c r="AA1368" s="13"/>
      <c r="AB1368" s="13"/>
    </row>
    <row r="1369" spans="15:28" x14ac:dyDescent="0.3">
      <c r="O1369" s="13"/>
      <c r="P1369" s="13"/>
      <c r="R1369" s="13"/>
      <c r="S1369" s="13"/>
      <c r="U1369" s="13"/>
      <c r="V1369" s="13"/>
      <c r="W1369" s="13"/>
      <c r="X1369" s="13"/>
      <c r="Y1369" s="13"/>
      <c r="Z1369" s="13"/>
      <c r="AA1369" s="13"/>
      <c r="AB1369" s="13"/>
    </row>
    <row r="1370" spans="15:28" x14ac:dyDescent="0.3">
      <c r="O1370" s="13"/>
      <c r="P1370" s="13"/>
      <c r="R1370" s="13"/>
      <c r="S1370" s="13"/>
      <c r="U1370" s="13"/>
      <c r="V1370" s="13"/>
      <c r="W1370" s="13"/>
      <c r="X1370" s="13"/>
      <c r="Y1370" s="13"/>
      <c r="Z1370" s="13"/>
      <c r="AA1370" s="13"/>
      <c r="AB1370" s="13"/>
    </row>
    <row r="1371" spans="15:28" x14ac:dyDescent="0.3">
      <c r="O1371" s="13"/>
      <c r="P1371" s="13"/>
      <c r="R1371" s="13"/>
      <c r="S1371" s="13"/>
      <c r="U1371" s="13"/>
      <c r="V1371" s="13"/>
      <c r="W1371" s="13"/>
      <c r="X1371" s="13"/>
      <c r="Y1371" s="13"/>
      <c r="Z1371" s="13"/>
      <c r="AA1371" s="13"/>
      <c r="AB1371" s="13"/>
    </row>
    <row r="1372" spans="15:28" x14ac:dyDescent="0.3">
      <c r="O1372" s="13"/>
      <c r="P1372" s="13"/>
      <c r="R1372" s="13"/>
      <c r="S1372" s="13"/>
      <c r="U1372" s="13"/>
      <c r="V1372" s="13"/>
      <c r="W1372" s="13"/>
      <c r="X1372" s="13"/>
      <c r="Y1372" s="13"/>
      <c r="Z1372" s="13"/>
      <c r="AA1372" s="13"/>
      <c r="AB1372" s="13"/>
    </row>
    <row r="1373" spans="15:28" x14ac:dyDescent="0.3">
      <c r="O1373" s="13"/>
      <c r="P1373" s="13"/>
      <c r="R1373" s="13"/>
      <c r="S1373" s="13"/>
      <c r="U1373" s="13"/>
      <c r="V1373" s="13"/>
      <c r="W1373" s="13"/>
      <c r="X1373" s="13"/>
      <c r="Y1373" s="13"/>
      <c r="Z1373" s="13"/>
      <c r="AA1373" s="13"/>
      <c r="AB1373" s="13"/>
    </row>
    <row r="1374" spans="15:28" x14ac:dyDescent="0.3">
      <c r="O1374" s="13"/>
      <c r="P1374" s="13"/>
      <c r="R1374" s="13"/>
      <c r="S1374" s="13"/>
      <c r="U1374" s="13"/>
      <c r="V1374" s="13"/>
      <c r="W1374" s="13"/>
      <c r="X1374" s="13"/>
      <c r="Y1374" s="13"/>
      <c r="Z1374" s="13"/>
      <c r="AA1374" s="13"/>
      <c r="AB1374" s="13"/>
    </row>
    <row r="1375" spans="15:28" x14ac:dyDescent="0.3">
      <c r="O1375" s="13"/>
      <c r="P1375" s="13"/>
      <c r="R1375" s="13"/>
      <c r="S1375" s="13"/>
      <c r="U1375" s="13"/>
      <c r="V1375" s="13"/>
      <c r="W1375" s="13"/>
      <c r="X1375" s="13"/>
      <c r="Y1375" s="13"/>
      <c r="Z1375" s="13"/>
      <c r="AA1375" s="13"/>
      <c r="AB1375" s="13"/>
    </row>
    <row r="1376" spans="15:28" x14ac:dyDescent="0.3">
      <c r="O1376" s="13"/>
      <c r="P1376" s="13"/>
      <c r="R1376" s="13"/>
      <c r="S1376" s="13"/>
      <c r="U1376" s="13"/>
      <c r="V1376" s="13"/>
      <c r="W1376" s="13"/>
      <c r="X1376" s="13"/>
      <c r="Y1376" s="13"/>
      <c r="Z1376" s="13"/>
      <c r="AA1376" s="13"/>
      <c r="AB1376" s="13"/>
    </row>
    <row r="1377" spans="15:28" x14ac:dyDescent="0.3">
      <c r="O1377" s="13"/>
      <c r="P1377" s="13"/>
      <c r="R1377" s="13"/>
      <c r="S1377" s="13"/>
      <c r="U1377" s="13"/>
      <c r="V1377" s="13"/>
      <c r="W1377" s="13"/>
      <c r="X1377" s="13"/>
      <c r="Y1377" s="13"/>
      <c r="Z1377" s="13"/>
      <c r="AA1377" s="13"/>
      <c r="AB1377" s="13"/>
    </row>
    <row r="1378" spans="15:28" x14ac:dyDescent="0.3">
      <c r="O1378" s="13"/>
      <c r="P1378" s="13"/>
      <c r="R1378" s="13"/>
      <c r="S1378" s="13"/>
      <c r="U1378" s="13"/>
      <c r="V1378" s="13"/>
      <c r="W1378" s="13"/>
      <c r="X1378" s="13"/>
      <c r="Y1378" s="13"/>
      <c r="Z1378" s="13"/>
      <c r="AA1378" s="13"/>
      <c r="AB1378" s="13"/>
    </row>
    <row r="1379" spans="15:28" x14ac:dyDescent="0.3">
      <c r="O1379" s="13"/>
      <c r="P1379" s="13"/>
      <c r="R1379" s="13"/>
      <c r="S1379" s="13"/>
      <c r="U1379" s="13"/>
      <c r="V1379" s="13"/>
      <c r="W1379" s="13"/>
      <c r="X1379" s="13"/>
      <c r="Y1379" s="13"/>
      <c r="Z1379" s="13"/>
      <c r="AA1379" s="13"/>
      <c r="AB1379" s="13"/>
    </row>
    <row r="1380" spans="15:28" x14ac:dyDescent="0.3">
      <c r="O1380" s="13"/>
      <c r="P1380" s="13"/>
      <c r="R1380" s="13"/>
      <c r="S1380" s="13"/>
      <c r="U1380" s="13"/>
      <c r="V1380" s="13"/>
      <c r="W1380" s="13"/>
      <c r="X1380" s="13"/>
      <c r="Y1380" s="13"/>
      <c r="Z1380" s="13"/>
      <c r="AA1380" s="13"/>
      <c r="AB1380" s="13"/>
    </row>
    <row r="1381" spans="15:28" x14ac:dyDescent="0.3">
      <c r="O1381" s="13"/>
      <c r="P1381" s="13"/>
      <c r="R1381" s="13"/>
      <c r="S1381" s="13"/>
      <c r="U1381" s="13"/>
      <c r="V1381" s="13"/>
      <c r="W1381" s="13"/>
      <c r="X1381" s="13"/>
      <c r="Y1381" s="13"/>
      <c r="Z1381" s="13"/>
      <c r="AA1381" s="13"/>
      <c r="AB1381" s="13"/>
    </row>
    <row r="1382" spans="15:28" x14ac:dyDescent="0.3">
      <c r="O1382" s="13"/>
      <c r="P1382" s="13"/>
      <c r="R1382" s="13"/>
      <c r="S1382" s="13"/>
      <c r="U1382" s="13"/>
      <c r="V1382" s="13"/>
      <c r="W1382" s="13"/>
      <c r="X1382" s="13"/>
      <c r="Y1382" s="13"/>
      <c r="Z1382" s="13"/>
      <c r="AA1382" s="13"/>
      <c r="AB1382" s="13"/>
    </row>
    <row r="1383" spans="15:28" x14ac:dyDescent="0.3">
      <c r="O1383" s="13"/>
      <c r="P1383" s="13"/>
      <c r="R1383" s="13"/>
      <c r="S1383" s="13"/>
      <c r="U1383" s="13"/>
      <c r="V1383" s="13"/>
      <c r="W1383" s="13"/>
      <c r="X1383" s="13"/>
      <c r="Y1383" s="13"/>
      <c r="Z1383" s="13"/>
      <c r="AA1383" s="13"/>
      <c r="AB1383" s="13"/>
    </row>
    <row r="1384" spans="15:28" x14ac:dyDescent="0.3">
      <c r="O1384" s="13"/>
      <c r="P1384" s="13"/>
      <c r="R1384" s="13"/>
      <c r="S1384" s="13"/>
      <c r="U1384" s="13"/>
      <c r="V1384" s="13"/>
      <c r="W1384" s="13"/>
      <c r="X1384" s="13"/>
      <c r="Y1384" s="13"/>
      <c r="Z1384" s="13"/>
      <c r="AA1384" s="13"/>
      <c r="AB1384" s="13"/>
    </row>
    <row r="1385" spans="15:28" x14ac:dyDescent="0.3">
      <c r="O1385" s="13"/>
      <c r="P1385" s="13"/>
      <c r="R1385" s="13"/>
      <c r="S1385" s="13"/>
      <c r="U1385" s="13"/>
      <c r="V1385" s="13"/>
      <c r="W1385" s="13"/>
      <c r="X1385" s="13"/>
      <c r="Y1385" s="13"/>
      <c r="Z1385" s="13"/>
      <c r="AA1385" s="13"/>
      <c r="AB1385" s="13"/>
    </row>
    <row r="1386" spans="15:28" x14ac:dyDescent="0.3">
      <c r="O1386" s="13"/>
      <c r="P1386" s="13"/>
      <c r="R1386" s="13"/>
      <c r="S1386" s="13"/>
      <c r="U1386" s="13"/>
      <c r="V1386" s="13"/>
      <c r="W1386" s="13"/>
      <c r="X1386" s="13"/>
      <c r="Y1386" s="13"/>
      <c r="Z1386" s="13"/>
      <c r="AA1386" s="13"/>
      <c r="AB1386" s="13"/>
    </row>
    <row r="1387" spans="15:28" x14ac:dyDescent="0.3">
      <c r="O1387" s="13"/>
      <c r="P1387" s="13"/>
      <c r="R1387" s="13"/>
      <c r="S1387" s="13"/>
      <c r="U1387" s="13"/>
      <c r="V1387" s="13"/>
      <c r="W1387" s="13"/>
      <c r="X1387" s="13"/>
      <c r="Y1387" s="13"/>
      <c r="Z1387" s="13"/>
      <c r="AA1387" s="13"/>
      <c r="AB1387" s="13"/>
    </row>
    <row r="1388" spans="15:28" x14ac:dyDescent="0.3">
      <c r="O1388" s="13"/>
      <c r="P1388" s="13"/>
      <c r="R1388" s="13"/>
      <c r="S1388" s="13"/>
      <c r="U1388" s="13"/>
      <c r="V1388" s="13"/>
      <c r="W1388" s="13"/>
      <c r="X1388" s="13"/>
      <c r="Y1388" s="13"/>
      <c r="Z1388" s="13"/>
      <c r="AA1388" s="13"/>
      <c r="AB1388" s="13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dimension ref="A1:R2"/>
  <sheetViews>
    <sheetView workbookViewId="0">
      <selection activeCell="I7" sqref="I7"/>
    </sheetView>
  </sheetViews>
  <sheetFormatPr defaultColWidth="8.77734375" defaultRowHeight="14.4" x14ac:dyDescent="0.3"/>
  <cols>
    <col min="1" max="1" width="15.109375" style="9" bestFit="1" customWidth="1"/>
  </cols>
  <sheetData>
    <row r="1" spans="1:18" x14ac:dyDescent="0.3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 x14ac:dyDescent="0.3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dimension ref="A1:X5"/>
  <sheetViews>
    <sheetView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 x14ac:dyDescent="0.3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 x14ac:dyDescent="0.3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 x14ac:dyDescent="0.3">
      <c r="A4" s="9" t="s">
        <v>28</v>
      </c>
    </row>
    <row r="5" spans="1:24" x14ac:dyDescent="0.3">
      <c r="A5" s="9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dimension ref="A1:AI5"/>
  <sheetViews>
    <sheetView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3" width="8.77734375" style="13" bestFit="1" customWidth="1"/>
    <col min="4" max="4" width="8.6640625" style="13" bestFit="1" customWidth="1"/>
    <col min="5" max="5" width="12.33203125" style="13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 x14ac:dyDescent="0.3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 x14ac:dyDescent="0.3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 x14ac:dyDescent="0.3">
      <c r="A4" s="9" t="s">
        <v>28</v>
      </c>
    </row>
    <row r="5" spans="1:35" x14ac:dyDescent="0.3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dimension ref="A1:BV191"/>
  <sheetViews>
    <sheetView topLeftCell="F1" zoomScale="68" workbookViewId="0">
      <selection activeCell="B17" sqref="B17"/>
    </sheetView>
  </sheetViews>
  <sheetFormatPr defaultColWidth="8.77734375" defaultRowHeight="14.4" x14ac:dyDescent="0.3"/>
  <cols>
    <col min="1" max="1" width="10.44140625" customWidth="1"/>
    <col min="2" max="2" width="21.77734375" style="14" customWidth="1"/>
    <col min="3" max="3" width="21.44140625" style="13" customWidth="1"/>
    <col min="4" max="4" width="8.77734375" style="13"/>
    <col min="5" max="5" width="21.77734375" style="14" customWidth="1"/>
    <col min="6" max="6" width="21.44140625" style="13" customWidth="1"/>
    <col min="7" max="7" width="8.77734375" style="13"/>
    <col min="8" max="8" width="21.77734375" style="14" customWidth="1"/>
    <col min="9" max="9" width="21.44140625" style="13" customWidth="1"/>
    <col min="10" max="10" width="8.77734375" style="19"/>
    <col min="11" max="11" width="21.77734375" style="14" customWidth="1"/>
    <col min="12" max="12" width="21.44140625" style="13" customWidth="1"/>
    <col min="13" max="13" width="8.77734375" style="19"/>
    <col min="14" max="14" width="21.77734375" style="14" customWidth="1"/>
    <col min="15" max="15" width="21.44140625" style="13" customWidth="1"/>
    <col min="16" max="16" width="8.77734375" style="19"/>
    <col min="17" max="18" width="8.77734375" style="13"/>
    <col min="19" max="19" width="21.77734375" style="14" customWidth="1"/>
    <col min="20" max="20" width="21.44140625" style="13" customWidth="1"/>
    <col min="21" max="21" width="8.77734375" style="19"/>
  </cols>
  <sheetData>
    <row r="1" spans="1:74" x14ac:dyDescent="0.3">
      <c r="B1" s="62" t="s">
        <v>54</v>
      </c>
      <c r="C1" s="63"/>
      <c r="D1" s="64"/>
      <c r="E1" s="62" t="s">
        <v>55</v>
      </c>
      <c r="F1" s="63"/>
      <c r="G1" s="64"/>
      <c r="H1" s="62" t="s">
        <v>56</v>
      </c>
      <c r="I1" s="63"/>
      <c r="J1" s="64"/>
      <c r="K1" s="62" t="s">
        <v>180</v>
      </c>
      <c r="L1" s="63"/>
      <c r="M1" s="64"/>
      <c r="N1" s="62" t="s">
        <v>180</v>
      </c>
      <c r="O1" s="63"/>
      <c r="P1" s="64"/>
      <c r="Q1" s="18"/>
      <c r="R1" s="36" t="s">
        <v>51</v>
      </c>
      <c r="S1" s="62" t="s">
        <v>72</v>
      </c>
      <c r="T1" s="63"/>
      <c r="U1" s="64"/>
    </row>
    <row r="2" spans="1:74" x14ac:dyDescent="0.3">
      <c r="A2" t="s">
        <v>51</v>
      </c>
      <c r="B2" s="14" t="s">
        <v>52</v>
      </c>
      <c r="C2" s="13" t="s">
        <v>53</v>
      </c>
      <c r="D2" s="13" t="s">
        <v>17</v>
      </c>
      <c r="E2" s="14" t="s">
        <v>52</v>
      </c>
      <c r="F2" s="13" t="s">
        <v>53</v>
      </c>
      <c r="G2" s="13" t="s">
        <v>17</v>
      </c>
      <c r="H2" s="14" t="s">
        <v>52</v>
      </c>
      <c r="I2" s="13" t="s">
        <v>53</v>
      </c>
      <c r="J2" s="19" t="s">
        <v>17</v>
      </c>
      <c r="K2" s="14" t="s">
        <v>52</v>
      </c>
      <c r="L2" s="13" t="s">
        <v>53</v>
      </c>
      <c r="M2" s="19" t="s">
        <v>17</v>
      </c>
      <c r="N2" s="14" t="s">
        <v>52</v>
      </c>
      <c r="O2" s="13" t="s">
        <v>53</v>
      </c>
      <c r="P2" s="19" t="s">
        <v>17</v>
      </c>
      <c r="R2" s="9"/>
      <c r="S2" s="14" t="s">
        <v>52</v>
      </c>
      <c r="T2" s="13" t="s">
        <v>53</v>
      </c>
      <c r="U2" s="19" t="s">
        <v>17</v>
      </c>
    </row>
    <row r="3" spans="1:74" x14ac:dyDescent="0.3">
      <c r="A3" t="s">
        <v>73</v>
      </c>
      <c r="B3" s="14">
        <v>1596.95</v>
      </c>
      <c r="C3" s="13">
        <v>1601.51</v>
      </c>
      <c r="D3" s="13">
        <f t="shared" ref="D3:D65" si="0">(C3-B3)/10</f>
        <v>0.45599999999999452</v>
      </c>
      <c r="E3" s="14">
        <v>1594.32</v>
      </c>
      <c r="F3" s="13">
        <v>1603.86</v>
      </c>
      <c r="G3" s="13">
        <f t="shared" ref="G3:G65" si="1">(F3-E3)/20</f>
        <v>0.4769999999999982</v>
      </c>
      <c r="H3" s="14">
        <f>channel_morph!F2</f>
        <v>1598.37</v>
      </c>
      <c r="I3" s="13">
        <f>hillslope_morph!C4</f>
        <v>1609.18</v>
      </c>
      <c r="J3" s="19">
        <f t="shared" ref="J3:J65" si="2">(I3-H3)/40</f>
        <v>0.27025000000000432</v>
      </c>
      <c r="K3" s="14">
        <f>channel_morph!F2</f>
        <v>1598.37</v>
      </c>
      <c r="L3" s="13">
        <f>Slope!I3</f>
        <v>1609.18</v>
      </c>
      <c r="M3" s="19">
        <f t="shared" ref="M3:M19" si="3">(L3-K3)/40</f>
        <v>0.27025000000000432</v>
      </c>
      <c r="N3" s="14">
        <f>channel_morph!F2</f>
        <v>1598.37</v>
      </c>
      <c r="O3" s="13">
        <f>Slope!I3</f>
        <v>1609.18</v>
      </c>
      <c r="P3" s="19">
        <f t="shared" ref="P3:P19" si="4">(O3-N3)/40</f>
        <v>0.27025000000000432</v>
      </c>
      <c r="R3" s="9">
        <v>3.1</v>
      </c>
      <c r="S3" s="14">
        <f>channel_morph!F2</f>
        <v>1598.37</v>
      </c>
      <c r="T3" s="13">
        <v>1636.29</v>
      </c>
      <c r="U3" s="19">
        <f>(T3-S3)/150</f>
        <v>0.25280000000000047</v>
      </c>
    </row>
    <row r="4" spans="1:74" x14ac:dyDescent="0.3">
      <c r="A4" s="20" t="s">
        <v>74</v>
      </c>
      <c r="B4" s="14">
        <v>1606.15</v>
      </c>
      <c r="C4" s="13">
        <v>1611.09</v>
      </c>
      <c r="D4" s="13">
        <f t="shared" si="0"/>
        <v>0.49399999999998273</v>
      </c>
      <c r="E4" s="14">
        <v>1603.85</v>
      </c>
      <c r="F4" s="13">
        <v>1613.05</v>
      </c>
      <c r="G4" s="13">
        <f t="shared" si="1"/>
        <v>0.4600000000000023</v>
      </c>
      <c r="H4" s="14">
        <f>hillslope_morph!C3</f>
        <v>1599.67</v>
      </c>
      <c r="I4" s="13">
        <f>hillslope_morph!C5</f>
        <v>1618.1</v>
      </c>
      <c r="J4" s="19">
        <f t="shared" si="2"/>
        <v>0.46074999999999589</v>
      </c>
      <c r="K4" s="14">
        <f>channel_morph!F2</f>
        <v>1598.37</v>
      </c>
      <c r="L4" s="13">
        <f>I5</f>
        <v>1625.88</v>
      </c>
      <c r="M4" s="19">
        <f t="shared" si="3"/>
        <v>0.68775000000000541</v>
      </c>
      <c r="N4" s="14">
        <f>channel_morph!F2</f>
        <v>1598.37</v>
      </c>
      <c r="O4" s="13">
        <f>I5</f>
        <v>1625.88</v>
      </c>
      <c r="P4" s="19">
        <f t="shared" si="4"/>
        <v>0.68775000000000541</v>
      </c>
      <c r="R4" s="9">
        <v>3.2</v>
      </c>
      <c r="S4" s="14">
        <v>1557.19</v>
      </c>
      <c r="T4" s="13">
        <v>1591.9</v>
      </c>
      <c r="U4" s="19">
        <f t="shared" ref="U4:U10" si="5">(T4-S4)/150</f>
        <v>0.23140000000000024</v>
      </c>
    </row>
    <row r="5" spans="1:74" x14ac:dyDescent="0.3">
      <c r="A5" s="20" t="s">
        <v>75</v>
      </c>
      <c r="B5" s="14">
        <v>1615.22</v>
      </c>
      <c r="C5" s="15">
        <v>1620</v>
      </c>
      <c r="D5" s="13">
        <f t="shared" si="0"/>
        <v>0.47799999999999726</v>
      </c>
      <c r="E5" s="14">
        <v>1613.17</v>
      </c>
      <c r="F5" s="13">
        <f>1621.91</f>
        <v>1621.91</v>
      </c>
      <c r="G5" s="13">
        <f t="shared" si="1"/>
        <v>0.43700000000000044</v>
      </c>
      <c r="H5" s="14">
        <f>hillslope_morph!C4</f>
        <v>1609.18</v>
      </c>
      <c r="I5" s="13">
        <f>hillslope_morph!C6</f>
        <v>1625.88</v>
      </c>
      <c r="J5" s="19">
        <f t="shared" si="2"/>
        <v>0.41750000000000115</v>
      </c>
      <c r="K5" s="14">
        <f>H4</f>
        <v>1599.67</v>
      </c>
      <c r="L5" s="13">
        <f>I6</f>
        <v>1632</v>
      </c>
      <c r="M5" s="19">
        <f t="shared" si="3"/>
        <v>0.80824999999999814</v>
      </c>
      <c r="N5" s="14">
        <f>H4</f>
        <v>1599.67</v>
      </c>
      <c r="O5" s="13">
        <f>I6</f>
        <v>1632</v>
      </c>
      <c r="P5" s="19">
        <f t="shared" si="4"/>
        <v>0.80824999999999814</v>
      </c>
      <c r="R5" s="9">
        <v>3.3</v>
      </c>
      <c r="S5" s="14">
        <f>channel_morph!F4</f>
        <v>1475.24</v>
      </c>
      <c r="T5" s="13">
        <v>1560.81</v>
      </c>
      <c r="U5" s="19">
        <f t="shared" si="5"/>
        <v>0.57046666666666623</v>
      </c>
    </row>
    <row r="6" spans="1:74" x14ac:dyDescent="0.3">
      <c r="A6" s="20" t="s">
        <v>76</v>
      </c>
      <c r="B6" s="14">
        <v>1624.06</v>
      </c>
      <c r="C6" s="15">
        <v>1627.05</v>
      </c>
      <c r="D6" s="13">
        <f t="shared" si="0"/>
        <v>0.29900000000000093</v>
      </c>
      <c r="E6" s="14">
        <v>1621.93</v>
      </c>
      <c r="F6" s="15">
        <v>1628.88</v>
      </c>
      <c r="G6" s="13">
        <f t="shared" si="1"/>
        <v>0.34750000000000225</v>
      </c>
      <c r="H6" s="14">
        <f>hillslope_morph!C5</f>
        <v>1618.1</v>
      </c>
      <c r="I6" s="13">
        <f>hillslope_morph!C7</f>
        <v>1632</v>
      </c>
      <c r="J6" s="19">
        <f t="shared" si="2"/>
        <v>0.34750000000000225</v>
      </c>
      <c r="K6" s="14">
        <f>H5</f>
        <v>1609.18</v>
      </c>
      <c r="L6" s="13">
        <f>I7</f>
        <v>1635.92</v>
      </c>
      <c r="M6" s="19">
        <f t="shared" si="3"/>
        <v>0.66850000000000021</v>
      </c>
      <c r="N6" s="14">
        <f>H5</f>
        <v>1609.18</v>
      </c>
      <c r="O6" s="13">
        <f>I7</f>
        <v>1635.92</v>
      </c>
      <c r="P6" s="19">
        <f t="shared" si="4"/>
        <v>0.66850000000000021</v>
      </c>
      <c r="R6" s="37">
        <v>3.4</v>
      </c>
      <c r="S6" s="14">
        <f>channel_morph!F5</f>
        <v>1621.36</v>
      </c>
      <c r="T6" s="15">
        <v>1670.04</v>
      </c>
      <c r="U6" s="19">
        <f t="shared" si="5"/>
        <v>0.32453333333333378</v>
      </c>
    </row>
    <row r="7" spans="1:74" s="5" customFormat="1" x14ac:dyDescent="0.3">
      <c r="A7" s="24" t="s">
        <v>77</v>
      </c>
      <c r="B7" s="4">
        <v>1629.92</v>
      </c>
      <c r="C7" s="17">
        <v>1632.76</v>
      </c>
      <c r="D7" s="5">
        <f t="shared" si="0"/>
        <v>0.28399999999999181</v>
      </c>
      <c r="E7" s="4">
        <v>1628.9</v>
      </c>
      <c r="F7" s="17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>H6</f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5">
        <f t="shared" si="4"/>
        <v>0.45875000000000343</v>
      </c>
      <c r="Q7" s="14"/>
      <c r="R7" s="37">
        <v>1.1000000000000001</v>
      </c>
      <c r="S7" s="14">
        <f>channel_morph!F6</f>
        <v>1594.26</v>
      </c>
      <c r="T7" s="15">
        <v>1669.87</v>
      </c>
      <c r="U7" s="19">
        <f t="shared" si="5"/>
        <v>0.504066666666666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3">
      <c r="A8" s="20" t="s">
        <v>89</v>
      </c>
      <c r="B8" s="14">
        <v>1561.42</v>
      </c>
      <c r="C8" s="15">
        <v>1566.05</v>
      </c>
      <c r="D8" s="13">
        <f t="shared" si="0"/>
        <v>0.4629999999999882</v>
      </c>
      <c r="E8" s="14">
        <v>1558.27</v>
      </c>
      <c r="F8" s="15">
        <v>1568.28</v>
      </c>
      <c r="G8" s="13">
        <f t="shared" si="1"/>
        <v>0.5004999999999995</v>
      </c>
      <c r="H8" s="14">
        <f>channel_morph!F3</f>
        <v>1557.16</v>
      </c>
      <c r="I8" s="13">
        <f>hillslope_morph!C9</f>
        <v>1572.08</v>
      </c>
      <c r="J8" s="19">
        <f t="shared" si="2"/>
        <v>0.37299999999999611</v>
      </c>
      <c r="K8" s="14">
        <f>channel_morph!F3</f>
        <v>1557.16</v>
      </c>
      <c r="L8" s="13">
        <f>Slope!I9</f>
        <v>1583.35</v>
      </c>
      <c r="M8" s="19">
        <f t="shared" si="3"/>
        <v>0.65474999999999572</v>
      </c>
      <c r="N8" s="14">
        <f>channel_morph!F3</f>
        <v>1557.16</v>
      </c>
      <c r="O8" s="13">
        <f>Slope!I9</f>
        <v>1583.35</v>
      </c>
      <c r="P8" s="19">
        <f t="shared" si="4"/>
        <v>0.65474999999999572</v>
      </c>
      <c r="R8" s="37">
        <v>1.2</v>
      </c>
      <c r="S8" s="14">
        <f>channel_morph!F7</f>
        <v>1638.22</v>
      </c>
      <c r="T8" s="13">
        <f>1671.98</f>
        <v>1671.98</v>
      </c>
      <c r="U8" s="19">
        <f t="shared" si="5"/>
        <v>0.22506666666666661</v>
      </c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3">
      <c r="A9" s="20" t="s">
        <v>90</v>
      </c>
      <c r="B9" s="14">
        <v>1570.79</v>
      </c>
      <c r="C9" s="15">
        <v>1574.79</v>
      </c>
      <c r="D9" s="13">
        <f t="shared" si="0"/>
        <v>0.4</v>
      </c>
      <c r="E9" s="14">
        <v>1568.29</v>
      </c>
      <c r="F9" s="15">
        <v>1577.8</v>
      </c>
      <c r="G9" s="13">
        <f t="shared" si="1"/>
        <v>0.47549999999999953</v>
      </c>
      <c r="H9" s="14">
        <f>hillslope_morph!C8</f>
        <v>1564.83</v>
      </c>
      <c r="I9" s="13">
        <f>hillslope_morph!C10</f>
        <v>1583.35</v>
      </c>
      <c r="J9" s="19">
        <f t="shared" si="2"/>
        <v>0.46299999999999952</v>
      </c>
      <c r="K9" s="14">
        <f>channel_morph!F3</f>
        <v>1557.16</v>
      </c>
      <c r="L9" s="13">
        <f>Slope!I10</f>
        <v>1585.12</v>
      </c>
      <c r="M9" s="19">
        <f t="shared" si="3"/>
        <v>0.69899999999999518</v>
      </c>
      <c r="N9" s="14">
        <f>channel_morph!F3</f>
        <v>1557.16</v>
      </c>
      <c r="O9" s="13">
        <f>Slope!I10</f>
        <v>1585.12</v>
      </c>
      <c r="P9" s="19">
        <f t="shared" si="4"/>
        <v>0.69899999999999518</v>
      </c>
      <c r="R9" s="37">
        <v>1.3</v>
      </c>
      <c r="S9" s="14">
        <f>channel_morph!F8</f>
        <v>1527.14</v>
      </c>
      <c r="T9" s="13">
        <f>1623.68</f>
        <v>1623.68</v>
      </c>
      <c r="U9" s="19">
        <f t="shared" si="5"/>
        <v>0.64359999999999973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3">
      <c r="A10" s="20" t="s">
        <v>91</v>
      </c>
      <c r="B10" s="14">
        <v>1579.86</v>
      </c>
      <c r="C10" s="15">
        <v>1583.78</v>
      </c>
      <c r="D10" s="13">
        <f t="shared" si="0"/>
        <v>0.39200000000000729</v>
      </c>
      <c r="E10" s="14">
        <v>1577.74</v>
      </c>
      <c r="F10" s="15">
        <v>1584.83</v>
      </c>
      <c r="G10" s="13">
        <f t="shared" si="1"/>
        <v>0.35449999999999593</v>
      </c>
      <c r="H10" s="14">
        <f>hillslope_morph!C9</f>
        <v>1572.08</v>
      </c>
      <c r="I10" s="13">
        <f>hillslope_morph!C11</f>
        <v>1585.12</v>
      </c>
      <c r="J10" s="19">
        <f t="shared" si="2"/>
        <v>0.32599999999999907</v>
      </c>
      <c r="K10" s="14">
        <f>H9</f>
        <v>1564.83</v>
      </c>
      <c r="L10" s="13">
        <f>Slope!I11</f>
        <v>1586.22</v>
      </c>
      <c r="M10" s="19">
        <f t="shared" si="3"/>
        <v>0.5347500000000025</v>
      </c>
      <c r="N10" s="14">
        <f t="shared" ref="N10:N19" si="6">H9</f>
        <v>1564.83</v>
      </c>
      <c r="O10" s="13">
        <f>Slope!I11</f>
        <v>1586.22</v>
      </c>
      <c r="P10" s="19">
        <f t="shared" si="4"/>
        <v>0.5347500000000025</v>
      </c>
      <c r="R10" s="38">
        <v>1.4</v>
      </c>
      <c r="S10" s="4">
        <f>channel_morph!F9</f>
        <v>1551.02</v>
      </c>
      <c r="T10" s="17">
        <v>1644.81</v>
      </c>
      <c r="U10" s="6">
        <f t="shared" si="5"/>
        <v>0.62526666666666642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3">
      <c r="A11" s="20" t="s">
        <v>92</v>
      </c>
      <c r="B11" s="14">
        <v>1585.01</v>
      </c>
      <c r="C11" s="15">
        <v>1585.51</v>
      </c>
      <c r="D11" s="13">
        <f t="shared" si="0"/>
        <v>0.05</v>
      </c>
      <c r="E11" s="14">
        <v>1584.52</v>
      </c>
      <c r="F11" s="15">
        <v>1585.64</v>
      </c>
      <c r="G11" s="13">
        <f t="shared" si="1"/>
        <v>5.6000000000005913E-2</v>
      </c>
      <c r="H11" s="14">
        <f>hillslope_morph!C10</f>
        <v>1583.35</v>
      </c>
      <c r="I11" s="13">
        <f>hillslope_morph!C12</f>
        <v>1586.22</v>
      </c>
      <c r="J11" s="19">
        <f t="shared" si="2"/>
        <v>7.175000000000295E-2</v>
      </c>
      <c r="K11" s="14">
        <f t="shared" ref="K11:K19" si="7">H10</f>
        <v>1572.08</v>
      </c>
      <c r="L11" s="13">
        <f>Slope!I12</f>
        <v>1587.58</v>
      </c>
      <c r="M11" s="19">
        <f t="shared" si="3"/>
        <v>0.38750000000000001</v>
      </c>
      <c r="N11" s="14">
        <f t="shared" si="6"/>
        <v>1572.08</v>
      </c>
      <c r="O11" s="13">
        <f>Slope!I12</f>
        <v>1587.58</v>
      </c>
      <c r="P11" s="19">
        <f t="shared" si="4"/>
        <v>0.38750000000000001</v>
      </c>
      <c r="S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3">
      <c r="A12" s="20" t="s">
        <v>93</v>
      </c>
      <c r="B12" s="14">
        <v>1585.05</v>
      </c>
      <c r="C12" s="15">
        <v>1595.48</v>
      </c>
      <c r="D12" s="13">
        <f t="shared" si="0"/>
        <v>1.0430000000000064</v>
      </c>
      <c r="E12" s="14">
        <v>1584.89</v>
      </c>
      <c r="F12" s="15">
        <v>1585.84</v>
      </c>
      <c r="G12" s="13">
        <f t="shared" si="1"/>
        <v>4.7499999999990904E-2</v>
      </c>
      <c r="H12" s="14">
        <f>hillslope_morph!C11</f>
        <v>1585.12</v>
      </c>
      <c r="I12" s="13">
        <f>hillslope_morph!C13</f>
        <v>1587.58</v>
      </c>
      <c r="J12" s="19">
        <f t="shared" si="2"/>
        <v>6.1500000000000908E-2</v>
      </c>
      <c r="K12" s="14">
        <f t="shared" si="7"/>
        <v>1583.35</v>
      </c>
      <c r="L12" s="13">
        <f>Slope!I13</f>
        <v>1590.03</v>
      </c>
      <c r="M12" s="19">
        <f t="shared" si="3"/>
        <v>0.16700000000000159</v>
      </c>
      <c r="N12" s="14">
        <f t="shared" si="6"/>
        <v>1583.35</v>
      </c>
      <c r="O12" s="13">
        <f>Slope!I13</f>
        <v>1590.03</v>
      </c>
      <c r="P12" s="19">
        <f t="shared" si="4"/>
        <v>0.16700000000000159</v>
      </c>
      <c r="S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3">
      <c r="A13" s="20" t="s">
        <v>94</v>
      </c>
      <c r="B13" s="14">
        <v>1587.29</v>
      </c>
      <c r="C13" s="15">
        <v>1588.38</v>
      </c>
      <c r="D13" s="13">
        <f t="shared" si="0"/>
        <v>0.10900000000001456</v>
      </c>
      <c r="E13" s="14">
        <v>1587.27</v>
      </c>
      <c r="F13" s="15">
        <v>1588.59</v>
      </c>
      <c r="G13" s="13">
        <f t="shared" si="1"/>
        <v>6.5999999999996811E-2</v>
      </c>
      <c r="H13" s="14">
        <f>hillslope_morph!C12</f>
        <v>1586.22</v>
      </c>
      <c r="I13" s="13">
        <f>hillslope_morph!C14</f>
        <v>1590.03</v>
      </c>
      <c r="J13" s="19">
        <f t="shared" si="2"/>
        <v>9.5249999999998641E-2</v>
      </c>
      <c r="K13" s="14">
        <f t="shared" si="7"/>
        <v>1585.12</v>
      </c>
      <c r="L13" s="13">
        <f>Slope!I14</f>
        <v>1592.84</v>
      </c>
      <c r="M13" s="19">
        <f t="shared" si="3"/>
        <v>0.19300000000000067</v>
      </c>
      <c r="N13" s="14">
        <f t="shared" si="6"/>
        <v>1585.12</v>
      </c>
      <c r="O13" s="13">
        <f>Slope!I14</f>
        <v>1592.84</v>
      </c>
      <c r="P13" s="19">
        <f t="shared" si="4"/>
        <v>0.19300000000000067</v>
      </c>
      <c r="S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3">
      <c r="A14" s="20" t="s">
        <v>95</v>
      </c>
      <c r="B14" s="14">
        <v>1592.36</v>
      </c>
      <c r="C14" s="15">
        <v>1593.41</v>
      </c>
      <c r="D14" s="13">
        <f t="shared" si="0"/>
        <v>0.10500000000001819</v>
      </c>
      <c r="E14" s="14">
        <v>1591.82</v>
      </c>
      <c r="F14" s="15">
        <v>1593.95</v>
      </c>
      <c r="G14" s="13">
        <f t="shared" si="1"/>
        <v>0.10650000000000545</v>
      </c>
      <c r="H14" s="14">
        <f>hillslope_morph!C13</f>
        <v>1587.58</v>
      </c>
      <c r="I14" s="13">
        <f>hillslope_morph!C15</f>
        <v>1592.84</v>
      </c>
      <c r="J14" s="19">
        <f t="shared" si="2"/>
        <v>0.13149999999999978</v>
      </c>
      <c r="K14" s="14">
        <f t="shared" si="7"/>
        <v>1586.22</v>
      </c>
      <c r="L14" s="13">
        <f>Slope!I15</f>
        <v>1595.14</v>
      </c>
      <c r="M14" s="19">
        <f t="shared" si="3"/>
        <v>0.22300000000000181</v>
      </c>
      <c r="N14" s="14">
        <f t="shared" si="6"/>
        <v>1586.22</v>
      </c>
      <c r="O14" s="13">
        <f>Slope!I15</f>
        <v>1595.14</v>
      </c>
      <c r="P14" s="19">
        <f t="shared" si="4"/>
        <v>0.22300000000000181</v>
      </c>
      <c r="S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x14ac:dyDescent="0.3">
      <c r="A15" s="20" t="s">
        <v>96</v>
      </c>
      <c r="B15" s="14">
        <v>1594.62</v>
      </c>
      <c r="C15" s="15">
        <v>1595.51</v>
      </c>
      <c r="D15" s="13">
        <f>(C15-B15)/10</f>
        <v>8.9000000000010002E-2</v>
      </c>
      <c r="E15" s="14">
        <v>1593.96</v>
      </c>
      <c r="F15" s="15">
        <v>1595.84</v>
      </c>
      <c r="G15" s="15">
        <f t="shared" si="1"/>
        <v>9.3999999999994088E-2</v>
      </c>
      <c r="H15" s="14">
        <f>hillslope_morph!C14</f>
        <v>1590.03</v>
      </c>
      <c r="I15" s="13">
        <f>hillslope_morph!C16</f>
        <v>1595.14</v>
      </c>
      <c r="J15" s="19">
        <f t="shared" si="2"/>
        <v>0.12775000000000319</v>
      </c>
      <c r="K15" s="14">
        <f t="shared" si="7"/>
        <v>1587.58</v>
      </c>
      <c r="L15" s="13">
        <f>Slope!I16</f>
        <v>1597.38</v>
      </c>
      <c r="M15" s="19">
        <f t="shared" si="3"/>
        <v>0.24500000000000455</v>
      </c>
      <c r="N15" s="14">
        <f t="shared" si="6"/>
        <v>1587.58</v>
      </c>
      <c r="O15" s="13">
        <f>Slope!I16</f>
        <v>1597.38</v>
      </c>
      <c r="P15" s="19">
        <f t="shared" si="4"/>
        <v>0.24500000000000455</v>
      </c>
      <c r="S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4" x14ac:dyDescent="0.3">
      <c r="A16" s="20" t="s">
        <v>97</v>
      </c>
      <c r="B16" s="14">
        <v>1596.41</v>
      </c>
      <c r="C16" s="15">
        <v>1597.48</v>
      </c>
      <c r="D16" s="13">
        <f>(C16-B16)/10</f>
        <v>0.10699999999999363</v>
      </c>
      <c r="E16" s="14">
        <v>1595.85</v>
      </c>
      <c r="F16" s="15">
        <v>1597.98</v>
      </c>
      <c r="G16" s="13">
        <f>(F16-E16)/20</f>
        <v>0.10650000000000545</v>
      </c>
      <c r="H16" s="14">
        <f>hillslope_morph!C15</f>
        <v>1592.84</v>
      </c>
      <c r="I16" s="13">
        <f>hillslope_morph!C17</f>
        <v>1597.38</v>
      </c>
      <c r="J16" s="19">
        <f t="shared" si="2"/>
        <v>0.11350000000000478</v>
      </c>
      <c r="K16" s="14">
        <f t="shared" si="7"/>
        <v>1590.03</v>
      </c>
      <c r="L16" s="13">
        <f>Slope!I17</f>
        <v>1599.27</v>
      </c>
      <c r="M16" s="19">
        <f t="shared" si="3"/>
        <v>0.23100000000000023</v>
      </c>
      <c r="N16" s="14">
        <f t="shared" si="6"/>
        <v>1590.03</v>
      </c>
      <c r="O16" s="13">
        <f>Slope!I17</f>
        <v>1599.27</v>
      </c>
      <c r="P16" s="19">
        <f t="shared" si="4"/>
        <v>0.23100000000000023</v>
      </c>
      <c r="S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3">
      <c r="A17" s="20" t="s">
        <v>98</v>
      </c>
      <c r="B17" s="14">
        <v>1598.55</v>
      </c>
      <c r="C17" s="15">
        <v>1599.1</v>
      </c>
      <c r="D17" s="13">
        <f>(C17-B17)/10</f>
        <v>5.4999999999995455E-2</v>
      </c>
      <c r="E17" s="14">
        <v>1597.93</v>
      </c>
      <c r="F17" s="15">
        <v>1601.08</v>
      </c>
      <c r="G17" s="13">
        <f>(F17-E17)/20</f>
        <v>0.15749999999999317</v>
      </c>
      <c r="H17" s="14">
        <f>hillslope_morph!C16</f>
        <v>1595.14</v>
      </c>
      <c r="I17" s="13">
        <f>hillslope_morph!C18</f>
        <v>1599.27</v>
      </c>
      <c r="J17" s="19">
        <f t="shared" si="2"/>
        <v>0.10324999999999704</v>
      </c>
      <c r="K17" s="14">
        <f t="shared" si="7"/>
        <v>1592.84</v>
      </c>
      <c r="L17" s="13">
        <f>Slope!I18</f>
        <v>1602.12</v>
      </c>
      <c r="M17" s="19">
        <f t="shared" si="3"/>
        <v>0.23199999999999932</v>
      </c>
      <c r="N17" s="14">
        <f t="shared" si="6"/>
        <v>1592.84</v>
      </c>
      <c r="O17" s="13">
        <f>Slope!I18</f>
        <v>1602.12</v>
      </c>
      <c r="P17" s="19">
        <f t="shared" si="4"/>
        <v>0.23199999999999932</v>
      </c>
      <c r="S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3">
      <c r="A18" s="20" t="s">
        <v>173</v>
      </c>
      <c r="B18" s="14">
        <v>1598.55</v>
      </c>
      <c r="C18" s="15">
        <v>1599.42</v>
      </c>
      <c r="D18" s="13">
        <f>(C18-B18)/10</f>
        <v>8.7000000000011818E-2</v>
      </c>
      <c r="E18" s="14">
        <v>1598.04</v>
      </c>
      <c r="F18" s="15">
        <v>1601.13</v>
      </c>
      <c r="G18" s="13">
        <f>(F18-E18)/20</f>
        <v>0.15450000000000727</v>
      </c>
      <c r="H18" s="14">
        <f>hillslope_morph!C17</f>
        <v>1597.38</v>
      </c>
      <c r="I18" s="13">
        <f>hillslope_morph!C19</f>
        <v>1602.12</v>
      </c>
      <c r="J18" s="19">
        <f t="shared" si="2"/>
        <v>0.11849999999999454</v>
      </c>
      <c r="K18" s="14">
        <f t="shared" si="7"/>
        <v>1595.14</v>
      </c>
      <c r="L18" s="13">
        <f>Slope!I19</f>
        <v>1606.35</v>
      </c>
      <c r="M18" s="19">
        <f t="shared" si="3"/>
        <v>0.28024999999999523</v>
      </c>
      <c r="N18" s="14">
        <f t="shared" si="6"/>
        <v>1595.14</v>
      </c>
      <c r="O18" s="13">
        <f>Slope!I19</f>
        <v>1606.35</v>
      </c>
      <c r="P18" s="19">
        <f t="shared" si="4"/>
        <v>0.28024999999999523</v>
      </c>
      <c r="S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s="5" customFormat="1" ht="16.05" customHeight="1" x14ac:dyDescent="0.3">
      <c r="A19" s="24" t="s">
        <v>174</v>
      </c>
      <c r="B19" s="14">
        <v>1601.7</v>
      </c>
      <c r="C19" s="17">
        <v>1602.55</v>
      </c>
      <c r="D19" s="5">
        <f>(C19-B19)/10</f>
        <v>8.4999999999990902E-2</v>
      </c>
      <c r="E19" s="4">
        <v>1601.14</v>
      </c>
      <c r="F19" s="17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7"/>
        <v>1597.38</v>
      </c>
      <c r="L19" s="5">
        <f>1609.95</f>
        <v>1609.95</v>
      </c>
      <c r="M19" s="5">
        <f t="shared" si="3"/>
        <v>0.31424999999999842</v>
      </c>
      <c r="N19" s="4">
        <f t="shared" si="6"/>
        <v>1597.38</v>
      </c>
      <c r="O19" s="5">
        <f>1607.45+2.5</f>
        <v>1609.95</v>
      </c>
      <c r="P19" s="5">
        <f t="shared" si="4"/>
        <v>0.31424999999999842</v>
      </c>
      <c r="Q19" s="14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3">
      <c r="A20" s="20" t="s">
        <v>104</v>
      </c>
      <c r="B20" s="1">
        <v>1482.44</v>
      </c>
      <c r="C20" s="13">
        <v>1489.92</v>
      </c>
      <c r="D20" s="13">
        <f t="shared" si="0"/>
        <v>0.74800000000000177</v>
      </c>
      <c r="E20" s="14">
        <v>1478.54</v>
      </c>
      <c r="F20" s="15">
        <v>1493.38</v>
      </c>
      <c r="G20" s="13">
        <f t="shared" si="1"/>
        <v>0.74200000000000732</v>
      </c>
      <c r="H20" s="14">
        <f>channel_morph!F4</f>
        <v>1475.24</v>
      </c>
      <c r="I20" s="13">
        <f>hillslope_morph!C21</f>
        <v>1500.51</v>
      </c>
      <c r="J20" s="19">
        <f>(I20-H20)/40</f>
        <v>0.63174999999999959</v>
      </c>
      <c r="K20" s="14">
        <f>channel_morph!F4</f>
        <v>1475.24</v>
      </c>
      <c r="L20" s="13">
        <f>I21</f>
        <v>1514.76</v>
      </c>
      <c r="M20" s="19">
        <f>(L20-K20)/40</f>
        <v>0.98799999999999955</v>
      </c>
      <c r="N20" s="14">
        <f>channel_morph!F4</f>
        <v>1475.24</v>
      </c>
      <c r="O20" s="13">
        <f t="shared" ref="O20:O33" si="8">I21</f>
        <v>1514.76</v>
      </c>
      <c r="P20" s="19">
        <f>(O20-N20)/40</f>
        <v>0.98799999999999955</v>
      </c>
      <c r="S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x14ac:dyDescent="0.3">
      <c r="A21" s="20" t="s">
        <v>105</v>
      </c>
      <c r="B21" s="14">
        <v>1496.95</v>
      </c>
      <c r="C21" s="15">
        <v>1504.01</v>
      </c>
      <c r="D21" s="13">
        <f t="shared" si="0"/>
        <v>0.70599999999999452</v>
      </c>
      <c r="E21" s="14">
        <v>1493.81</v>
      </c>
      <c r="F21" s="15">
        <v>1507.84</v>
      </c>
      <c r="G21" s="13">
        <f t="shared" si="1"/>
        <v>0.70149999999999868</v>
      </c>
      <c r="H21" s="14">
        <f>hillslope_morph!C20</f>
        <v>1486.54</v>
      </c>
      <c r="I21" s="13">
        <f>hillslope_morph!C22</f>
        <v>1514.76</v>
      </c>
      <c r="J21" s="19">
        <f>(I21-H21)/40</f>
        <v>0.70550000000000068</v>
      </c>
      <c r="K21" s="14">
        <f>channel_morph!F4</f>
        <v>1475.24</v>
      </c>
      <c r="L21" s="13">
        <f t="shared" ref="L21:L33" si="9">I22</f>
        <v>1529.69</v>
      </c>
      <c r="M21" s="19">
        <f>(L21-K21)/40</f>
        <v>1.3612500000000012</v>
      </c>
      <c r="N21" s="14">
        <f>channel_morph!F4</f>
        <v>1475.24</v>
      </c>
      <c r="O21" s="13">
        <f t="shared" si="8"/>
        <v>1529.69</v>
      </c>
      <c r="P21" s="19">
        <f>(O21-N21)/40</f>
        <v>1.3612500000000012</v>
      </c>
      <c r="S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3">
      <c r="A22" s="20" t="s">
        <v>106</v>
      </c>
      <c r="B22" s="14">
        <v>1511.22</v>
      </c>
      <c r="C22" s="15">
        <v>1518.05</v>
      </c>
      <c r="D22" s="13">
        <f t="shared" si="0"/>
        <v>0.68299999999999272</v>
      </c>
      <c r="E22" s="14">
        <v>1507.85</v>
      </c>
      <c r="F22" s="15">
        <v>1521.63</v>
      </c>
      <c r="G22" s="13">
        <f t="shared" si="1"/>
        <v>0.68900000000001005</v>
      </c>
      <c r="H22" s="14">
        <f>hillslope_morph!C21</f>
        <v>1500.51</v>
      </c>
      <c r="I22" s="13">
        <f>hillslope_morph!C23</f>
        <v>1529.69</v>
      </c>
      <c r="J22" s="19">
        <f t="shared" si="2"/>
        <v>0.72950000000000159</v>
      </c>
      <c r="K22" s="14">
        <f>H21</f>
        <v>1486.54</v>
      </c>
      <c r="L22" s="13">
        <f t="shared" si="9"/>
        <v>1547.48</v>
      </c>
      <c r="M22" s="19">
        <f t="shared" ref="M22:M48" si="10">(L22-K22)/40</f>
        <v>1.5235000000000014</v>
      </c>
      <c r="N22" s="14">
        <f t="shared" ref="N22:N34" si="11">H21</f>
        <v>1486.54</v>
      </c>
      <c r="O22" s="13">
        <f t="shared" si="8"/>
        <v>1547.48</v>
      </c>
      <c r="P22" s="19">
        <f t="shared" ref="P22:P48" si="12">(O22-N22)/40</f>
        <v>1.5235000000000014</v>
      </c>
      <c r="S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3">
      <c r="A23" s="20" t="s">
        <v>107</v>
      </c>
      <c r="B23" s="14">
        <v>1525.03</v>
      </c>
      <c r="C23" s="15">
        <v>1533.34</v>
      </c>
      <c r="D23" s="13">
        <f t="shared" si="0"/>
        <v>0.83099999999999452</v>
      </c>
      <c r="E23" s="14">
        <v>1521.93</v>
      </c>
      <c r="F23" s="15">
        <v>1540.76</v>
      </c>
      <c r="G23" s="13">
        <f t="shared" si="1"/>
        <v>0.94149999999999634</v>
      </c>
      <c r="H23" s="14">
        <f>hillslope_morph!C22</f>
        <v>1514.76</v>
      </c>
      <c r="I23" s="13">
        <f>hillslope_morph!C24</f>
        <v>1547.48</v>
      </c>
      <c r="J23" s="19">
        <f t="shared" si="2"/>
        <v>0.81800000000000073</v>
      </c>
      <c r="K23" s="14">
        <f t="shared" ref="K23:K34" si="13">H22</f>
        <v>1500.51</v>
      </c>
      <c r="L23" s="13">
        <f t="shared" si="9"/>
        <v>1552.62</v>
      </c>
      <c r="M23" s="19">
        <f t="shared" si="10"/>
        <v>1.3027499999999974</v>
      </c>
      <c r="N23" s="14">
        <f t="shared" si="11"/>
        <v>1500.51</v>
      </c>
      <c r="O23" s="13">
        <f t="shared" si="8"/>
        <v>1552.62</v>
      </c>
      <c r="P23" s="19">
        <f t="shared" si="12"/>
        <v>1.3027499999999974</v>
      </c>
      <c r="S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3">
      <c r="A24" s="20" t="s">
        <v>108</v>
      </c>
      <c r="B24" s="14">
        <v>1546.06</v>
      </c>
      <c r="C24" s="15">
        <v>1548.39</v>
      </c>
      <c r="D24" s="13">
        <f t="shared" si="0"/>
        <v>0.23300000000001547</v>
      </c>
      <c r="E24" s="14">
        <v>1544.37</v>
      </c>
      <c r="F24" s="15">
        <v>1549.49</v>
      </c>
      <c r="G24" s="13">
        <f t="shared" si="1"/>
        <v>0.25600000000000589</v>
      </c>
      <c r="H24" s="14">
        <f>hillslope_morph!C23</f>
        <v>1529.69</v>
      </c>
      <c r="I24" s="13">
        <f>hillslope_morph!C25</f>
        <v>1552.62</v>
      </c>
      <c r="J24" s="19">
        <f t="shared" si="2"/>
        <v>0.57324999999999593</v>
      </c>
      <c r="K24" s="14">
        <f t="shared" si="13"/>
        <v>1514.76</v>
      </c>
      <c r="L24" s="13">
        <f t="shared" si="9"/>
        <v>1558.7</v>
      </c>
      <c r="M24" s="19">
        <f t="shared" si="10"/>
        <v>1.0985000000000014</v>
      </c>
      <c r="N24" s="14">
        <f t="shared" si="11"/>
        <v>1514.76</v>
      </c>
      <c r="O24" s="13">
        <f t="shared" si="8"/>
        <v>1558.7</v>
      </c>
      <c r="P24" s="19">
        <f t="shared" si="12"/>
        <v>1.0985000000000014</v>
      </c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3">
      <c r="A25" s="20" t="s">
        <v>110</v>
      </c>
      <c r="B25" s="14">
        <v>1550.69</v>
      </c>
      <c r="C25" s="15">
        <v>1554.07</v>
      </c>
      <c r="D25" s="13">
        <f t="shared" si="0"/>
        <v>0.3379999999999882</v>
      </c>
      <c r="E25" s="14">
        <v>1549.63</v>
      </c>
      <c r="F25" s="15">
        <v>1555.11</v>
      </c>
      <c r="G25" s="13">
        <f t="shared" si="1"/>
        <v>0.27399999999998953</v>
      </c>
      <c r="H25" s="14">
        <f>hillslope_morph!C24</f>
        <v>1547.48</v>
      </c>
      <c r="I25" s="13">
        <f>hillslope_morph!C26</f>
        <v>1558.7</v>
      </c>
      <c r="J25" s="19">
        <f t="shared" si="2"/>
        <v>0.28050000000000069</v>
      </c>
      <c r="K25" s="14">
        <f t="shared" si="13"/>
        <v>1529.69</v>
      </c>
      <c r="L25" s="13">
        <f t="shared" si="9"/>
        <v>1565.89</v>
      </c>
      <c r="M25" s="19">
        <f t="shared" si="10"/>
        <v>0.90500000000000114</v>
      </c>
      <c r="N25" s="14">
        <f t="shared" si="11"/>
        <v>1529.69</v>
      </c>
      <c r="O25" s="13">
        <f t="shared" si="8"/>
        <v>1565.89</v>
      </c>
      <c r="P25" s="19">
        <f t="shared" si="12"/>
        <v>0.90500000000000114</v>
      </c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3">
      <c r="A26" s="20" t="s">
        <v>109</v>
      </c>
      <c r="B26" s="14">
        <v>1557.23</v>
      </c>
      <c r="C26" s="15">
        <v>1560.41</v>
      </c>
      <c r="D26" s="13">
        <f t="shared" si="0"/>
        <v>0.31800000000000639</v>
      </c>
      <c r="E26" s="14">
        <v>1555.63</v>
      </c>
      <c r="F26" s="15">
        <v>1561.84</v>
      </c>
      <c r="G26" s="13">
        <f t="shared" si="1"/>
        <v>0.31049999999999045</v>
      </c>
      <c r="H26" s="14">
        <f>hillslope_morph!C25</f>
        <v>1552.62</v>
      </c>
      <c r="I26" s="13">
        <f>hillslope_morph!C27</f>
        <v>1565.89</v>
      </c>
      <c r="J26" s="19">
        <f t="shared" si="2"/>
        <v>0.33175000000000521</v>
      </c>
      <c r="K26" s="14">
        <f t="shared" si="13"/>
        <v>1547.48</v>
      </c>
      <c r="L26" s="13">
        <f t="shared" si="9"/>
        <v>1574</v>
      </c>
      <c r="M26" s="19">
        <f t="shared" si="10"/>
        <v>0.66299999999999959</v>
      </c>
      <c r="N26" s="14">
        <f t="shared" si="11"/>
        <v>1547.48</v>
      </c>
      <c r="O26" s="13">
        <f t="shared" si="8"/>
        <v>1574</v>
      </c>
      <c r="P26" s="19">
        <f t="shared" si="12"/>
        <v>0.66299999999999959</v>
      </c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3">
      <c r="A27" s="20" t="s">
        <v>111</v>
      </c>
      <c r="B27" s="14">
        <v>1563.7</v>
      </c>
      <c r="C27" s="15">
        <v>1567.76</v>
      </c>
      <c r="D27" s="13">
        <f t="shared" si="0"/>
        <v>0.40599999999999453</v>
      </c>
      <c r="E27" s="14">
        <v>1562.03</v>
      </c>
      <c r="F27" s="15">
        <v>1569.88</v>
      </c>
      <c r="G27" s="13">
        <f t="shared" si="1"/>
        <v>0.39250000000000684</v>
      </c>
      <c r="H27" s="14">
        <f>hillslope_morph!C26</f>
        <v>1558.7</v>
      </c>
      <c r="I27" s="13">
        <f>hillslope_morph!C28</f>
        <v>1574</v>
      </c>
      <c r="J27" s="19">
        <f t="shared" si="2"/>
        <v>0.38249999999999884</v>
      </c>
      <c r="K27" s="14">
        <f t="shared" si="13"/>
        <v>1552.62</v>
      </c>
      <c r="L27" s="13">
        <f t="shared" si="9"/>
        <v>1582.06</v>
      </c>
      <c r="M27" s="19">
        <f t="shared" si="10"/>
        <v>0.73600000000000132</v>
      </c>
      <c r="N27" s="14">
        <f t="shared" si="11"/>
        <v>1552.62</v>
      </c>
      <c r="O27" s="13">
        <f t="shared" si="8"/>
        <v>1582.06</v>
      </c>
      <c r="P27" s="19">
        <f t="shared" si="12"/>
        <v>0.73600000000000132</v>
      </c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3">
      <c r="A28" s="20" t="s">
        <v>112</v>
      </c>
      <c r="B28" s="14">
        <v>1572.09</v>
      </c>
      <c r="C28" s="15">
        <v>1576.06</v>
      </c>
      <c r="D28" s="13">
        <f t="shared" si="0"/>
        <v>0.39700000000000274</v>
      </c>
      <c r="E28" s="14">
        <v>1570.19</v>
      </c>
      <c r="F28" s="15">
        <v>1577.83</v>
      </c>
      <c r="G28" s="13">
        <f t="shared" si="1"/>
        <v>0.38199999999999362</v>
      </c>
      <c r="H28" s="14">
        <f>hillslope_morph!C27</f>
        <v>1565.89</v>
      </c>
      <c r="I28" s="13">
        <f>hillslope_morph!C29</f>
        <v>1582.06</v>
      </c>
      <c r="J28" s="19">
        <f t="shared" si="2"/>
        <v>0.40424999999999611</v>
      </c>
      <c r="K28" s="14">
        <f t="shared" si="13"/>
        <v>1558.7</v>
      </c>
      <c r="L28" s="13">
        <f t="shared" si="9"/>
        <v>1589.42</v>
      </c>
      <c r="M28" s="19">
        <f t="shared" si="10"/>
        <v>0.76800000000000068</v>
      </c>
      <c r="N28" s="14">
        <f t="shared" si="11"/>
        <v>1558.7</v>
      </c>
      <c r="O28" s="13">
        <f t="shared" si="8"/>
        <v>1589.42</v>
      </c>
      <c r="P28" s="19">
        <f t="shared" si="12"/>
        <v>0.76800000000000068</v>
      </c>
      <c r="S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3">
      <c r="A29" s="20" t="s">
        <v>113</v>
      </c>
      <c r="B29" s="14">
        <v>1580.03</v>
      </c>
      <c r="C29" s="15">
        <v>1584.21</v>
      </c>
      <c r="D29" s="13">
        <f t="shared" si="0"/>
        <v>0.41800000000000637</v>
      </c>
      <c r="E29" s="14">
        <v>1578.24</v>
      </c>
      <c r="F29" s="15">
        <v>1585.18</v>
      </c>
      <c r="G29" s="13">
        <f t="shared" si="1"/>
        <v>0.34700000000000275</v>
      </c>
      <c r="H29" s="14">
        <f>hillslope_morph!C28</f>
        <v>1574</v>
      </c>
      <c r="I29" s="13">
        <f>hillslope_morph!C30</f>
        <v>1589.42</v>
      </c>
      <c r="J29" s="19">
        <f t="shared" si="2"/>
        <v>0.38550000000000184</v>
      </c>
      <c r="K29" s="14">
        <f t="shared" si="13"/>
        <v>1565.89</v>
      </c>
      <c r="L29" s="13">
        <f t="shared" si="9"/>
        <v>1595.88</v>
      </c>
      <c r="M29" s="19">
        <f t="shared" si="10"/>
        <v>0.74975000000000025</v>
      </c>
      <c r="N29" s="14">
        <f t="shared" si="11"/>
        <v>1565.89</v>
      </c>
      <c r="O29" s="13">
        <f t="shared" si="8"/>
        <v>1595.88</v>
      </c>
      <c r="P29" s="19">
        <f t="shared" si="12"/>
        <v>0.74975000000000025</v>
      </c>
      <c r="S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3">
      <c r="A30" s="20" t="s">
        <v>114</v>
      </c>
      <c r="B30" s="14">
        <v>1587.61</v>
      </c>
      <c r="C30" s="15">
        <v>1590.82</v>
      </c>
      <c r="D30" s="13">
        <f t="shared" si="0"/>
        <v>0.32100000000000362</v>
      </c>
      <c r="E30" s="14">
        <v>1585.39</v>
      </c>
      <c r="F30" s="15">
        <v>1592.49</v>
      </c>
      <c r="G30" s="13">
        <f t="shared" si="1"/>
        <v>0.35499999999999543</v>
      </c>
      <c r="H30" s="14">
        <f>hillslope_morph!C29</f>
        <v>1582.06</v>
      </c>
      <c r="I30" s="13">
        <f>hillslope_morph!C31</f>
        <v>1595.88</v>
      </c>
      <c r="J30" s="19">
        <f t="shared" si="2"/>
        <v>0.34550000000000408</v>
      </c>
      <c r="K30" s="14">
        <f t="shared" si="13"/>
        <v>1574</v>
      </c>
      <c r="L30" s="13">
        <f t="shared" si="9"/>
        <v>1603.24</v>
      </c>
      <c r="M30" s="19">
        <f t="shared" si="10"/>
        <v>0.73100000000000021</v>
      </c>
      <c r="N30" s="14">
        <f t="shared" si="11"/>
        <v>1574</v>
      </c>
      <c r="O30" s="13">
        <f t="shared" si="8"/>
        <v>1603.24</v>
      </c>
      <c r="P30" s="19">
        <f t="shared" si="12"/>
        <v>0.73100000000000021</v>
      </c>
      <c r="S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3">
      <c r="A31" s="20" t="s">
        <v>115</v>
      </c>
      <c r="B31" s="14">
        <v>1594.51</v>
      </c>
      <c r="C31" s="15">
        <v>1597.66</v>
      </c>
      <c r="D31" s="13">
        <f t="shared" si="0"/>
        <v>0.31500000000000911</v>
      </c>
      <c r="E31" s="14">
        <v>1592.89</v>
      </c>
      <c r="F31" s="15">
        <v>1599.36</v>
      </c>
      <c r="G31" s="13">
        <f t="shared" si="1"/>
        <v>0.32349999999999002</v>
      </c>
      <c r="H31" s="14">
        <f>hillslope_morph!C30</f>
        <v>1589.42</v>
      </c>
      <c r="I31" s="13">
        <f>hillslope_morph!C32</f>
        <v>1603.24</v>
      </c>
      <c r="J31" s="19">
        <f t="shared" si="2"/>
        <v>0.34549999999999842</v>
      </c>
      <c r="K31" s="14">
        <f t="shared" si="13"/>
        <v>1582.06</v>
      </c>
      <c r="L31" s="13">
        <f t="shared" si="9"/>
        <v>1608.98</v>
      </c>
      <c r="M31" s="19">
        <f t="shared" si="10"/>
        <v>0.67300000000000182</v>
      </c>
      <c r="N31" s="14">
        <f t="shared" si="11"/>
        <v>1582.06</v>
      </c>
      <c r="O31" s="13">
        <f t="shared" si="8"/>
        <v>1608.98</v>
      </c>
      <c r="P31" s="19">
        <f t="shared" si="12"/>
        <v>0.67300000000000182</v>
      </c>
      <c r="S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3">
      <c r="A32" s="20" t="s">
        <v>116</v>
      </c>
      <c r="B32" s="14">
        <v>1601.65</v>
      </c>
      <c r="C32" s="15">
        <v>1604.4</v>
      </c>
      <c r="D32" s="13">
        <f t="shared" si="0"/>
        <v>0.27500000000000002</v>
      </c>
      <c r="E32" s="14">
        <v>1599.51</v>
      </c>
      <c r="F32" s="15">
        <v>1605.54</v>
      </c>
      <c r="G32" s="13">
        <f t="shared" si="1"/>
        <v>0.30149999999999866</v>
      </c>
      <c r="H32" s="14">
        <f>hillslope_morph!C31</f>
        <v>1595.88</v>
      </c>
      <c r="I32" s="13">
        <f>hillslope_morph!C33</f>
        <v>1608.98</v>
      </c>
      <c r="J32" s="19">
        <f t="shared" si="2"/>
        <v>0.32749999999999774</v>
      </c>
      <c r="K32" s="14">
        <f t="shared" si="13"/>
        <v>1589.42</v>
      </c>
      <c r="L32" s="13">
        <f t="shared" si="9"/>
        <v>1613.02</v>
      </c>
      <c r="M32" s="19">
        <f t="shared" si="10"/>
        <v>0.58999999999999775</v>
      </c>
      <c r="N32" s="14">
        <f t="shared" si="11"/>
        <v>1589.42</v>
      </c>
      <c r="O32" s="13">
        <f t="shared" si="8"/>
        <v>1613.02</v>
      </c>
      <c r="P32" s="19">
        <f t="shared" si="12"/>
        <v>0.58999999999999775</v>
      </c>
      <c r="S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3">
      <c r="A33" s="20" t="s">
        <v>118</v>
      </c>
      <c r="B33" s="14">
        <v>1607.21</v>
      </c>
      <c r="C33" s="15">
        <v>1609.43</v>
      </c>
      <c r="D33" s="13">
        <f t="shared" si="0"/>
        <v>0.22200000000000272</v>
      </c>
      <c r="E33" s="14">
        <v>1605.74</v>
      </c>
      <c r="F33" s="15">
        <v>1610.28</v>
      </c>
      <c r="G33" s="13">
        <f t="shared" si="1"/>
        <v>0.22699999999999818</v>
      </c>
      <c r="H33" s="14">
        <f>hillslope_morph!C32</f>
        <v>1603.24</v>
      </c>
      <c r="I33" s="13">
        <f>hillslope_morph!C34</f>
        <v>1613.02</v>
      </c>
      <c r="J33" s="19">
        <f t="shared" si="2"/>
        <v>0.24449999999999933</v>
      </c>
      <c r="K33" s="14">
        <f t="shared" si="13"/>
        <v>1595.88</v>
      </c>
      <c r="L33" s="13">
        <f t="shared" si="9"/>
        <v>1616.66</v>
      </c>
      <c r="M33" s="19">
        <f t="shared" si="10"/>
        <v>0.5194999999999993</v>
      </c>
      <c r="N33" s="14">
        <f t="shared" si="11"/>
        <v>1595.88</v>
      </c>
      <c r="O33" s="13">
        <f t="shared" si="8"/>
        <v>1616.66</v>
      </c>
      <c r="P33" s="19">
        <f t="shared" si="12"/>
        <v>0.5194999999999993</v>
      </c>
      <c r="S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s="5" customFormat="1" x14ac:dyDescent="0.3">
      <c r="A34" s="24" t="s">
        <v>117</v>
      </c>
      <c r="B34" s="4">
        <v>1611.6</v>
      </c>
      <c r="C34" s="17">
        <v>1613.96</v>
      </c>
      <c r="D34" s="13">
        <f t="shared" si="0"/>
        <v>0.23600000000001273</v>
      </c>
      <c r="E34" s="4">
        <v>1610.41</v>
      </c>
      <c r="F34" s="17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1616.85</v>
      </c>
      <c r="M34" s="5">
        <f t="shared" si="10"/>
        <v>0.3402499999999975</v>
      </c>
      <c r="N34" s="4">
        <f t="shared" si="11"/>
        <v>1603.24</v>
      </c>
      <c r="O34" s="5">
        <v>1618.62</v>
      </c>
      <c r="P34" s="5">
        <f t="shared" si="12"/>
        <v>0.38449999999999707</v>
      </c>
      <c r="Q34" s="14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3">
      <c r="A35" s="20" t="s">
        <v>127</v>
      </c>
      <c r="B35" s="14">
        <v>1630.32</v>
      </c>
      <c r="C35" s="15">
        <v>1635.27</v>
      </c>
      <c r="D35" s="3">
        <f t="shared" si="0"/>
        <v>0.49500000000000455</v>
      </c>
      <c r="E35" s="23">
        <v>1626.26</v>
      </c>
      <c r="F35" s="15">
        <v>1637.2</v>
      </c>
      <c r="G35" s="13">
        <f t="shared" si="1"/>
        <v>0.54700000000000271</v>
      </c>
      <c r="H35" s="14">
        <f>channel_morph!F5</f>
        <v>1621.36</v>
      </c>
      <c r="I35" s="13">
        <f>hillslope_morph!C36</f>
        <v>1642.39</v>
      </c>
      <c r="J35" s="19">
        <f t="shared" si="2"/>
        <v>0.52575000000000505</v>
      </c>
      <c r="K35" s="14">
        <f>channel_morph!F5</f>
        <v>1621.36</v>
      </c>
      <c r="L35" s="15">
        <f t="shared" ref="L35:L40" si="14">I36</f>
        <v>1651.18</v>
      </c>
      <c r="M35" s="19">
        <f t="shared" si="10"/>
        <v>0.74550000000000405</v>
      </c>
      <c r="N35" s="14">
        <f>channel_morph!F5</f>
        <v>1621.36</v>
      </c>
      <c r="O35" s="15">
        <f t="shared" ref="O35:O40" si="15">I36</f>
        <v>1651.18</v>
      </c>
      <c r="P35" s="19">
        <f t="shared" si="12"/>
        <v>0.74550000000000405</v>
      </c>
      <c r="S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3">
      <c r="A36" s="20" t="s">
        <v>128</v>
      </c>
      <c r="B36" s="14">
        <v>1639.59</v>
      </c>
      <c r="C36" s="15">
        <v>1644.6</v>
      </c>
      <c r="D36" s="19">
        <f t="shared" si="0"/>
        <v>0.50099999999999911</v>
      </c>
      <c r="E36" s="23">
        <v>1637.24</v>
      </c>
      <c r="F36" s="15">
        <v>1646.99</v>
      </c>
      <c r="G36" s="19">
        <f t="shared" si="1"/>
        <v>0.48749999999999999</v>
      </c>
      <c r="H36" s="13">
        <f>hillslope_morph!C35</f>
        <v>1632.8</v>
      </c>
      <c r="I36" s="13">
        <f>hillslope_morph!C37</f>
        <v>1651.18</v>
      </c>
      <c r="J36" s="19">
        <f t="shared" si="2"/>
        <v>0.45950000000000274</v>
      </c>
      <c r="K36" s="13">
        <f>channel_morph!F5</f>
        <v>1621.36</v>
      </c>
      <c r="L36" s="15">
        <f t="shared" si="14"/>
        <v>1658.13</v>
      </c>
      <c r="M36" s="19">
        <f t="shared" si="10"/>
        <v>0.91925000000000523</v>
      </c>
      <c r="N36" s="13">
        <f>channel_morph!F5</f>
        <v>1621.36</v>
      </c>
      <c r="O36" s="15">
        <f t="shared" si="15"/>
        <v>1658.13</v>
      </c>
      <c r="P36" s="19">
        <f t="shared" si="12"/>
        <v>0.91925000000000523</v>
      </c>
      <c r="S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3">
      <c r="A37" s="20" t="s">
        <v>129</v>
      </c>
      <c r="B37" s="14">
        <v>1649.21</v>
      </c>
      <c r="C37" s="15">
        <v>1653.68</v>
      </c>
      <c r="D37" s="19">
        <f t="shared" si="0"/>
        <v>0.44700000000000273</v>
      </c>
      <c r="E37" s="23">
        <v>1647.04</v>
      </c>
      <c r="F37" s="15">
        <v>1656.21</v>
      </c>
      <c r="G37" s="19">
        <f t="shared" si="1"/>
        <v>0.45850000000000363</v>
      </c>
      <c r="H37" s="13">
        <f>hillslope_morph!C36</f>
        <v>1642.39</v>
      </c>
      <c r="I37" s="13">
        <f>hillslope_morph!C38</f>
        <v>1658.13</v>
      </c>
      <c r="J37" s="19">
        <f t="shared" si="2"/>
        <v>0.39350000000000024</v>
      </c>
      <c r="K37" s="13">
        <f>H36</f>
        <v>1632.8</v>
      </c>
      <c r="L37" s="15">
        <f t="shared" si="14"/>
        <v>1663.77</v>
      </c>
      <c r="M37" s="19">
        <f t="shared" si="10"/>
        <v>0.77425000000000066</v>
      </c>
      <c r="N37" s="13">
        <f>H36</f>
        <v>1632.8</v>
      </c>
      <c r="O37" s="15">
        <f t="shared" si="15"/>
        <v>1663.77</v>
      </c>
      <c r="P37" s="19">
        <f t="shared" si="12"/>
        <v>0.77425000000000066</v>
      </c>
      <c r="S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3">
      <c r="A38" s="20" t="s">
        <v>130</v>
      </c>
      <c r="B38" s="14">
        <v>1656.99</v>
      </c>
      <c r="C38" s="15">
        <v>1659.31</v>
      </c>
      <c r="D38" s="19">
        <f t="shared" si="0"/>
        <v>0.23199999999999363</v>
      </c>
      <c r="E38" s="23">
        <v>1656.14</v>
      </c>
      <c r="F38" s="15">
        <v>1660.62</v>
      </c>
      <c r="G38" s="19">
        <f t="shared" si="1"/>
        <v>0.22399999999998954</v>
      </c>
      <c r="H38" s="13">
        <f>hillslope_morph!C37</f>
        <v>1651.18</v>
      </c>
      <c r="I38" s="13">
        <f>hillslope_morph!C39</f>
        <v>1663.77</v>
      </c>
      <c r="J38" s="19">
        <f t="shared" si="2"/>
        <v>0.31474999999999798</v>
      </c>
      <c r="K38" s="13">
        <f>H37</f>
        <v>1642.39</v>
      </c>
      <c r="L38" s="15">
        <f t="shared" si="14"/>
        <v>1667.78</v>
      </c>
      <c r="M38" s="19">
        <f t="shared" si="10"/>
        <v>0.63474999999999682</v>
      </c>
      <c r="N38" s="13">
        <f>H37</f>
        <v>1642.39</v>
      </c>
      <c r="O38" s="15">
        <f t="shared" si="15"/>
        <v>1667.78</v>
      </c>
      <c r="P38" s="19">
        <f t="shared" si="12"/>
        <v>0.63474999999999682</v>
      </c>
      <c r="S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3">
      <c r="A39" s="20" t="s">
        <v>131</v>
      </c>
      <c r="B39" s="14">
        <v>1662.45</v>
      </c>
      <c r="C39" s="15">
        <v>1665.1</v>
      </c>
      <c r="D39" s="19">
        <f t="shared" si="0"/>
        <v>0.26499999999998636</v>
      </c>
      <c r="E39" s="23">
        <v>1660.65</v>
      </c>
      <c r="F39" s="15">
        <v>1666.1</v>
      </c>
      <c r="G39" s="19">
        <f t="shared" si="1"/>
        <v>0.27249999999999092</v>
      </c>
      <c r="H39" s="13">
        <f>hillslope_morph!C38</f>
        <v>1658.13</v>
      </c>
      <c r="I39" s="13">
        <f>hillslope_morph!C40</f>
        <v>1667.78</v>
      </c>
      <c r="J39" s="19">
        <f t="shared" si="2"/>
        <v>0.24124999999999658</v>
      </c>
      <c r="K39" s="13">
        <f>H38</f>
        <v>1651.18</v>
      </c>
      <c r="L39" s="15">
        <f t="shared" si="14"/>
        <v>1670.04</v>
      </c>
      <c r="M39" s="19">
        <f t="shared" si="10"/>
        <v>0.47149999999999748</v>
      </c>
      <c r="N39" s="13">
        <f>H38</f>
        <v>1651.18</v>
      </c>
      <c r="O39" s="15">
        <f t="shared" si="15"/>
        <v>1670.04</v>
      </c>
      <c r="P39" s="19">
        <f t="shared" si="12"/>
        <v>0.47149999999999748</v>
      </c>
      <c r="S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3">
      <c r="A40" s="20" t="s">
        <v>132</v>
      </c>
      <c r="B40" s="14">
        <v>1667</v>
      </c>
      <c r="C40" s="15">
        <v>1668.29</v>
      </c>
      <c r="D40" s="19">
        <f t="shared" si="0"/>
        <v>0.12899999999999637</v>
      </c>
      <c r="E40" s="23">
        <v>1666.13</v>
      </c>
      <c r="F40" s="15">
        <v>1668.85</v>
      </c>
      <c r="G40" s="19">
        <f t="shared" si="1"/>
        <v>0.13599999999998999</v>
      </c>
      <c r="H40" s="13">
        <f>hillslope_morph!C39</f>
        <v>1663.77</v>
      </c>
      <c r="I40" s="13">
        <f>hillslope_morph!C41</f>
        <v>1670.04</v>
      </c>
      <c r="J40" s="19">
        <f t="shared" si="2"/>
        <v>0.15674999999999956</v>
      </c>
      <c r="K40" s="13">
        <f>H39</f>
        <v>1658.13</v>
      </c>
      <c r="L40" s="15">
        <f t="shared" si="14"/>
        <v>1670.69</v>
      </c>
      <c r="M40" s="19">
        <f t="shared" si="10"/>
        <v>0.31399999999999861</v>
      </c>
      <c r="N40" s="13">
        <f>H39</f>
        <v>1658.13</v>
      </c>
      <c r="O40" s="15">
        <f t="shared" si="15"/>
        <v>1670.69</v>
      </c>
      <c r="P40" s="19">
        <f t="shared" si="12"/>
        <v>0.31399999999999861</v>
      </c>
      <c r="S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s="5" customFormat="1" x14ac:dyDescent="0.3">
      <c r="A41" s="24" t="s">
        <v>133</v>
      </c>
      <c r="B41" s="4">
        <v>1668.89</v>
      </c>
      <c r="C41" s="17">
        <v>1670.42</v>
      </c>
      <c r="D41" s="6">
        <f t="shared" si="0"/>
        <v>0.15299999999999728</v>
      </c>
      <c r="E41" s="5">
        <v>1668.84</v>
      </c>
      <c r="F41" s="17">
        <v>1670.53</v>
      </c>
      <c r="G41" s="6">
        <f t="shared" si="1"/>
        <v>8.4500000000002726E-2</v>
      </c>
      <c r="H41" s="4">
        <f>hillslope_morph!C40</f>
        <v>1667.78</v>
      </c>
      <c r="I41" s="17">
        <v>1670.69</v>
      </c>
      <c r="J41" s="5">
        <f t="shared" si="2"/>
        <v>7.2750000000002049E-2</v>
      </c>
      <c r="K41" s="4">
        <f>H40</f>
        <v>1663.77</v>
      </c>
      <c r="L41" s="17">
        <f>channel_morph!I5</f>
        <v>1670.59</v>
      </c>
      <c r="M41" s="5">
        <f t="shared" si="10"/>
        <v>0.1704999999999984</v>
      </c>
      <c r="N41" s="4">
        <f>H40</f>
        <v>1663.77</v>
      </c>
      <c r="O41" s="17">
        <v>1670.17</v>
      </c>
      <c r="P41" s="5">
        <f t="shared" si="12"/>
        <v>0.16000000000000228</v>
      </c>
      <c r="Q41" s="14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3">
      <c r="A42" s="25" t="s">
        <v>134</v>
      </c>
      <c r="B42" s="14">
        <v>1591.9</v>
      </c>
      <c r="C42" s="15">
        <v>1601.66</v>
      </c>
      <c r="D42" s="13">
        <f t="shared" ref="D42:D48" si="16">(C42-B42)/10</f>
        <v>0.97599999999999909</v>
      </c>
      <c r="E42" s="14">
        <v>1591.05</v>
      </c>
      <c r="F42" s="15">
        <v>1605.08</v>
      </c>
      <c r="G42" s="13">
        <f t="shared" ref="G42:G48" si="17">(F42-E42)/20</f>
        <v>0.70149999999999868</v>
      </c>
      <c r="H42" s="14">
        <f>channel_morph!F6</f>
        <v>1594.26</v>
      </c>
      <c r="I42" s="13">
        <f>hillslope_morph!C43</f>
        <v>1611.95</v>
      </c>
      <c r="J42" s="13">
        <f t="shared" ref="J42:J48" si="18">(I42-H42)/40</f>
        <v>0.44225000000000136</v>
      </c>
      <c r="K42" s="14">
        <f>channel_morph!F6</f>
        <v>1594.26</v>
      </c>
      <c r="L42" s="15">
        <f t="shared" ref="L42:L47" si="19">I43</f>
        <v>1626.99</v>
      </c>
      <c r="M42" s="13">
        <f t="shared" si="10"/>
        <v>0.81825000000000048</v>
      </c>
      <c r="N42" s="14">
        <f>channel_morph!F6</f>
        <v>1594.26</v>
      </c>
      <c r="O42" s="15">
        <f t="shared" ref="O42:O47" si="20">I43</f>
        <v>1626.99</v>
      </c>
      <c r="P42" s="13">
        <f t="shared" si="12"/>
        <v>0.81825000000000048</v>
      </c>
      <c r="Q42" s="14"/>
      <c r="S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3">
      <c r="A43" s="25" t="s">
        <v>135</v>
      </c>
      <c r="B43" s="14">
        <v>1608.72</v>
      </c>
      <c r="C43" s="15">
        <v>1615.43</v>
      </c>
      <c r="D43" s="13">
        <f t="shared" si="16"/>
        <v>0.67100000000000359</v>
      </c>
      <c r="E43" s="14">
        <v>1605.07</v>
      </c>
      <c r="F43" s="15">
        <v>1618.32</v>
      </c>
      <c r="G43" s="13">
        <f t="shared" si="17"/>
        <v>0.66249999999999998</v>
      </c>
      <c r="H43" s="14">
        <f>hillslope_morph!C42</f>
        <v>1597.94</v>
      </c>
      <c r="I43" s="13">
        <f>hillslope_morph!C44</f>
        <v>1626.99</v>
      </c>
      <c r="J43" s="13">
        <f t="shared" si="18"/>
        <v>0.72624999999999884</v>
      </c>
      <c r="K43" s="14">
        <f>channel_morph!F6</f>
        <v>1594.26</v>
      </c>
      <c r="L43" s="15">
        <f t="shared" si="19"/>
        <v>1644.55</v>
      </c>
      <c r="M43" s="13">
        <f t="shared" si="10"/>
        <v>1.2572499999999991</v>
      </c>
      <c r="N43" s="14">
        <f>channel_morph!F6</f>
        <v>1594.26</v>
      </c>
      <c r="O43" s="15">
        <f t="shared" si="20"/>
        <v>1644.55</v>
      </c>
      <c r="P43" s="13">
        <f t="shared" si="12"/>
        <v>1.2572499999999991</v>
      </c>
      <c r="Q43" s="14"/>
      <c r="S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3">
      <c r="A44" s="25" t="s">
        <v>136</v>
      </c>
      <c r="B44" s="14">
        <v>1622.55</v>
      </c>
      <c r="C44" s="15">
        <v>1631.33</v>
      </c>
      <c r="D44" s="13">
        <f t="shared" si="16"/>
        <v>0.87799999999999723</v>
      </c>
      <c r="E44" s="14">
        <v>1618.34</v>
      </c>
      <c r="F44" s="15">
        <v>1636.25</v>
      </c>
      <c r="G44" s="13">
        <f t="shared" si="17"/>
        <v>0.89550000000000407</v>
      </c>
      <c r="H44" s="14">
        <f>hillslope_morph!C43</f>
        <v>1611.95</v>
      </c>
      <c r="I44" s="13">
        <f>hillslope_morph!C45</f>
        <v>1644.55</v>
      </c>
      <c r="J44" s="13">
        <f t="shared" si="18"/>
        <v>0.81499999999999773</v>
      </c>
      <c r="K44" s="14">
        <f>H43</f>
        <v>1597.94</v>
      </c>
      <c r="L44" s="15">
        <f t="shared" si="19"/>
        <v>1657.37</v>
      </c>
      <c r="M44" s="13">
        <f t="shared" si="10"/>
        <v>1.4857499999999959</v>
      </c>
      <c r="N44" s="14">
        <f>H43</f>
        <v>1597.94</v>
      </c>
      <c r="O44" s="15">
        <f t="shared" si="20"/>
        <v>1657.37</v>
      </c>
      <c r="P44" s="13">
        <f t="shared" si="12"/>
        <v>1.4857499999999959</v>
      </c>
      <c r="Q44" s="14"/>
      <c r="S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3">
      <c r="A45" s="25" t="s">
        <v>137</v>
      </c>
      <c r="B45" s="14">
        <v>1639.45</v>
      </c>
      <c r="C45" s="15">
        <v>1649.69</v>
      </c>
      <c r="D45" s="13">
        <f t="shared" si="16"/>
        <v>1.0240000000000009</v>
      </c>
      <c r="E45" s="14">
        <v>1636.2</v>
      </c>
      <c r="F45" s="15">
        <v>1653.23</v>
      </c>
      <c r="G45" s="13">
        <f t="shared" si="17"/>
        <v>0.85149999999999859</v>
      </c>
      <c r="H45" s="14">
        <f>hillslope_morph!C44</f>
        <v>1626.99</v>
      </c>
      <c r="I45" s="13">
        <f>hillslope_morph!C46</f>
        <v>1657.37</v>
      </c>
      <c r="J45" s="13">
        <f t="shared" si="18"/>
        <v>0.75949999999999707</v>
      </c>
      <c r="K45" s="14">
        <f>H44</f>
        <v>1611.95</v>
      </c>
      <c r="L45" s="15">
        <f t="shared" si="19"/>
        <v>1664.78</v>
      </c>
      <c r="M45" s="13">
        <f t="shared" si="10"/>
        <v>1.3207499999999981</v>
      </c>
      <c r="N45" s="14">
        <f>H44</f>
        <v>1611.95</v>
      </c>
      <c r="O45" s="15">
        <f t="shared" si="20"/>
        <v>1664.78</v>
      </c>
      <c r="P45" s="13">
        <f t="shared" si="12"/>
        <v>1.3207499999999981</v>
      </c>
      <c r="Q45" s="14"/>
      <c r="S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3">
      <c r="A46" s="25" t="s">
        <v>138</v>
      </c>
      <c r="B46" s="14">
        <v>1655.13</v>
      </c>
      <c r="C46" s="15">
        <v>1659.7</v>
      </c>
      <c r="D46" s="13">
        <f t="shared" si="16"/>
        <v>0.45699999999999363</v>
      </c>
      <c r="E46" s="14">
        <v>1653.24</v>
      </c>
      <c r="F46" s="15">
        <v>1661.38</v>
      </c>
      <c r="G46" s="13">
        <f t="shared" si="17"/>
        <v>0.40700000000000502</v>
      </c>
      <c r="H46" s="14">
        <f>hillslope_morph!C45</f>
        <v>1644.55</v>
      </c>
      <c r="I46" s="13">
        <f>hillslope_morph!C47</f>
        <v>1664.78</v>
      </c>
      <c r="J46" s="13">
        <f t="shared" si="18"/>
        <v>0.50575000000000048</v>
      </c>
      <c r="K46" s="14">
        <f>H45</f>
        <v>1626.99</v>
      </c>
      <c r="L46" s="15">
        <f t="shared" si="19"/>
        <v>1669.24</v>
      </c>
      <c r="M46" s="13">
        <f t="shared" si="10"/>
        <v>1.0562499999999999</v>
      </c>
      <c r="N46" s="14">
        <f>H45</f>
        <v>1626.99</v>
      </c>
      <c r="O46" s="15">
        <f t="shared" si="20"/>
        <v>1669.24</v>
      </c>
      <c r="P46" s="13">
        <f t="shared" si="12"/>
        <v>1.0562499999999999</v>
      </c>
      <c r="Q46" s="14"/>
      <c r="S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3">
      <c r="A47" s="25" t="s">
        <v>139</v>
      </c>
      <c r="B47" s="14">
        <v>1663.24</v>
      </c>
      <c r="C47" s="15">
        <v>1666.03</v>
      </c>
      <c r="D47" s="13">
        <f t="shared" si="16"/>
        <v>0.27899999999999636</v>
      </c>
      <c r="E47" s="14">
        <v>1661.4</v>
      </c>
      <c r="F47" s="15">
        <v>1667.47</v>
      </c>
      <c r="G47" s="13">
        <f t="shared" si="17"/>
        <v>0.30349999999999683</v>
      </c>
      <c r="H47" s="14">
        <f>hillslope_morph!C46</f>
        <v>1657.37</v>
      </c>
      <c r="I47" s="13">
        <f>hillslope_morph!C48</f>
        <v>1669.24</v>
      </c>
      <c r="J47" s="13">
        <f t="shared" si="18"/>
        <v>0.29675000000000296</v>
      </c>
      <c r="K47" s="14">
        <f>H46</f>
        <v>1644.55</v>
      </c>
      <c r="L47" s="15">
        <f t="shared" si="19"/>
        <v>1669.6</v>
      </c>
      <c r="M47" s="13">
        <f t="shared" si="10"/>
        <v>0.62624999999999886</v>
      </c>
      <c r="N47" s="14">
        <f>H46</f>
        <v>1644.55</v>
      </c>
      <c r="O47" s="15">
        <f t="shared" si="20"/>
        <v>1669.6</v>
      </c>
      <c r="P47" s="13">
        <f t="shared" si="12"/>
        <v>0.62624999999999886</v>
      </c>
      <c r="Q47" s="14"/>
      <c r="S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s="5" customFormat="1" x14ac:dyDescent="0.3">
      <c r="A48" s="26" t="s">
        <v>140</v>
      </c>
      <c r="B48" s="4">
        <v>1668.6</v>
      </c>
      <c r="C48" s="17">
        <v>1669.48</v>
      </c>
      <c r="D48" s="5">
        <f t="shared" si="16"/>
        <v>8.8000000000010917E-2</v>
      </c>
      <c r="E48" s="4">
        <v>1667.46</v>
      </c>
      <c r="F48" s="17">
        <v>1669.66</v>
      </c>
      <c r="G48" s="5">
        <f t="shared" si="17"/>
        <v>0.11000000000000228</v>
      </c>
      <c r="H48" s="4">
        <f>hillslope_morph!C47</f>
        <v>1664.78</v>
      </c>
      <c r="I48" s="5">
        <v>1669.6</v>
      </c>
      <c r="J48" s="5">
        <f t="shared" si="18"/>
        <v>0.12049999999999841</v>
      </c>
      <c r="K48" s="14">
        <f>H47</f>
        <v>1657.37</v>
      </c>
      <c r="L48" s="5">
        <f>channel_morph!I6</f>
        <v>1669.37</v>
      </c>
      <c r="M48" s="5">
        <f t="shared" si="10"/>
        <v>0.3</v>
      </c>
      <c r="N48" s="14">
        <f>H47</f>
        <v>1657.37</v>
      </c>
      <c r="O48" s="5">
        <v>1669.11</v>
      </c>
      <c r="P48" s="5">
        <f t="shared" si="12"/>
        <v>0.29350000000000021</v>
      </c>
      <c r="Q48" s="14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s="12" customFormat="1" x14ac:dyDescent="0.3">
      <c r="A49" s="29" t="s">
        <v>141</v>
      </c>
      <c r="B49" s="30">
        <v>1646.24</v>
      </c>
      <c r="C49" s="12">
        <v>1653.57</v>
      </c>
      <c r="D49" s="12">
        <f t="shared" si="0"/>
        <v>0.73299999999999277</v>
      </c>
      <c r="E49" s="30">
        <v>1642.12</v>
      </c>
      <c r="F49" s="12">
        <v>1655.92</v>
      </c>
      <c r="G49" s="12">
        <f t="shared" si="1"/>
        <v>0.69000000000000905</v>
      </c>
      <c r="H49" s="30">
        <f>channel_morph!F7</f>
        <v>1638.22</v>
      </c>
      <c r="I49" s="12">
        <v>1657.65</v>
      </c>
      <c r="J49" s="12">
        <f>(I49-H49)/40</f>
        <v>0.48575000000000157</v>
      </c>
      <c r="K49" s="30">
        <f>channel_morph!F7</f>
        <v>1638.22</v>
      </c>
      <c r="L49" s="12">
        <f>O49</f>
        <v>1663.3999999999999</v>
      </c>
      <c r="M49" s="12">
        <f>(L49-K49)/40</f>
        <v>0.62949999999999595</v>
      </c>
      <c r="N49" s="30">
        <f>channel_morph!F7</f>
        <v>1638.22</v>
      </c>
      <c r="O49" s="12">
        <f>1660.1+3.3</f>
        <v>1663.3999999999999</v>
      </c>
      <c r="P49" s="12">
        <f>(O49-N49)/40</f>
        <v>0.62949999999999595</v>
      </c>
      <c r="Q49" s="14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3">
      <c r="A50" s="25" t="s">
        <v>142</v>
      </c>
      <c r="B50" s="14">
        <v>1548.32</v>
      </c>
      <c r="C50" s="15">
        <v>1554.58</v>
      </c>
      <c r="D50" s="13">
        <f t="shared" si="0"/>
        <v>0.62599999999999911</v>
      </c>
      <c r="E50" s="14">
        <v>1546</v>
      </c>
      <c r="F50" s="15">
        <v>1557.44</v>
      </c>
      <c r="G50" s="13">
        <f t="shared" si="1"/>
        <v>0.57200000000000273</v>
      </c>
      <c r="H50" s="14">
        <f>channel_morph!F8</f>
        <v>1527.14</v>
      </c>
      <c r="I50" s="13">
        <f>hillslope_morph!C51</f>
        <v>1563.35</v>
      </c>
      <c r="J50" s="13">
        <f>(I50-H50)/40</f>
        <v>0.90524999999999523</v>
      </c>
      <c r="K50" s="14">
        <f>channel_morph!F8</f>
        <v>1527.14</v>
      </c>
      <c r="L50" s="13">
        <f>I51</f>
        <v>1576.13</v>
      </c>
      <c r="M50" s="13">
        <f>(L50-K50)/40</f>
        <v>1.2247500000000002</v>
      </c>
      <c r="N50" s="14">
        <f>channel_morph!F8</f>
        <v>1527.14</v>
      </c>
      <c r="O50" s="13">
        <f t="shared" ref="O50:O62" si="21">I51</f>
        <v>1576.13</v>
      </c>
      <c r="P50" s="13">
        <f>(O50-N50)/40</f>
        <v>1.2247500000000002</v>
      </c>
      <c r="Q50" s="14"/>
      <c r="S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3">
      <c r="A51" t="s">
        <v>143</v>
      </c>
      <c r="B51" s="14">
        <v>1559.98</v>
      </c>
      <c r="C51" s="15">
        <v>1566.22</v>
      </c>
      <c r="D51" s="13">
        <f t="shared" si="0"/>
        <v>0.62400000000000089</v>
      </c>
      <c r="E51" s="14">
        <v>1557.46</v>
      </c>
      <c r="F51" s="13">
        <v>1569.46</v>
      </c>
      <c r="G51" s="13">
        <f t="shared" si="1"/>
        <v>0.6</v>
      </c>
      <c r="H51" s="14">
        <f>hillslope_morph!C50</f>
        <v>1551.82</v>
      </c>
      <c r="I51" s="13">
        <f>hillslope_morph!C52</f>
        <v>1576.13</v>
      </c>
      <c r="J51" s="13">
        <f t="shared" si="2"/>
        <v>0.60775000000000434</v>
      </c>
      <c r="K51" s="14">
        <f>channel_morph!F8</f>
        <v>1527.14</v>
      </c>
      <c r="L51" s="13">
        <f t="shared" ref="L51:L62" si="22">I52</f>
        <v>1587.83</v>
      </c>
      <c r="M51" s="13">
        <f t="shared" ref="M51:M74" si="23">(L51-K51)/40</f>
        <v>1.5172499999999958</v>
      </c>
      <c r="N51" s="14">
        <f>channel_morph!F8</f>
        <v>1527.14</v>
      </c>
      <c r="O51" s="13">
        <f t="shared" si="21"/>
        <v>1587.83</v>
      </c>
      <c r="P51" s="13">
        <f t="shared" ref="P51:P74" si="24">(O51-N51)/40</f>
        <v>1.5172499999999958</v>
      </c>
      <c r="Q51" s="14"/>
      <c r="S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3">
      <c r="A52" t="s">
        <v>144</v>
      </c>
      <c r="B52" s="14">
        <v>1572.75</v>
      </c>
      <c r="C52" s="15">
        <v>1578.4</v>
      </c>
      <c r="D52" s="13">
        <f t="shared" si="0"/>
        <v>0.56500000000000905</v>
      </c>
      <c r="E52" s="14">
        <v>1569.51</v>
      </c>
      <c r="F52" s="15">
        <v>1581.11</v>
      </c>
      <c r="G52" s="13">
        <f t="shared" si="1"/>
        <v>0.57999999999999541</v>
      </c>
      <c r="H52" s="14">
        <f>hillslope_morph!C51</f>
        <v>1563.35</v>
      </c>
      <c r="I52" s="13">
        <f>hillslope_morph!C53</f>
        <v>1587.83</v>
      </c>
      <c r="J52" s="13">
        <f t="shared" si="2"/>
        <v>0.61200000000000043</v>
      </c>
      <c r="K52" s="14">
        <f>H51</f>
        <v>1551.82</v>
      </c>
      <c r="L52" s="13">
        <f t="shared" si="22"/>
        <v>1587.58</v>
      </c>
      <c r="M52" s="13">
        <f t="shared" si="23"/>
        <v>0.89399999999999979</v>
      </c>
      <c r="N52" s="14">
        <f t="shared" ref="N52:N63" si="25">H51</f>
        <v>1551.82</v>
      </c>
      <c r="O52" s="13">
        <f t="shared" si="21"/>
        <v>1587.58</v>
      </c>
      <c r="P52" s="13">
        <f t="shared" si="24"/>
        <v>0.89399999999999979</v>
      </c>
      <c r="Q52" s="14"/>
      <c r="S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3">
      <c r="A53" t="s">
        <v>145</v>
      </c>
      <c r="B53" s="14">
        <v>1585.3</v>
      </c>
      <c r="C53" s="15">
        <v>1590.64</v>
      </c>
      <c r="D53" s="13">
        <f t="shared" si="0"/>
        <v>0.53400000000001457</v>
      </c>
      <c r="E53" s="14">
        <v>1581.11</v>
      </c>
      <c r="F53" s="15">
        <v>1593.3</v>
      </c>
      <c r="G53" s="13">
        <f t="shared" si="1"/>
        <v>0.60950000000000271</v>
      </c>
      <c r="H53" s="14">
        <f>hillslope_morph!C52</f>
        <v>1576.13</v>
      </c>
      <c r="I53" s="13">
        <f>hillslope_morph!C54</f>
        <v>1587.58</v>
      </c>
      <c r="J53" s="13">
        <f t="shared" si="2"/>
        <v>0.28624999999999545</v>
      </c>
      <c r="K53" s="14">
        <f t="shared" ref="K53:K63" si="26">H52</f>
        <v>1563.35</v>
      </c>
      <c r="L53" s="13">
        <f t="shared" si="22"/>
        <v>1608.36</v>
      </c>
      <c r="M53" s="13">
        <f t="shared" si="23"/>
        <v>1.1252499999999999</v>
      </c>
      <c r="N53" s="14">
        <f t="shared" si="25"/>
        <v>1563.35</v>
      </c>
      <c r="O53" s="13">
        <f t="shared" si="21"/>
        <v>1608.36</v>
      </c>
      <c r="P53" s="13">
        <f t="shared" si="24"/>
        <v>1.1252499999999999</v>
      </c>
      <c r="Q53" s="14"/>
      <c r="S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3">
      <c r="A54" t="s">
        <v>146</v>
      </c>
      <c r="B54" s="14">
        <v>1595.57</v>
      </c>
      <c r="C54" s="15">
        <v>1601.49</v>
      </c>
      <c r="D54" s="13">
        <f t="shared" si="0"/>
        <v>0.5920000000000073</v>
      </c>
      <c r="E54" s="14">
        <v>1593.33</v>
      </c>
      <c r="F54" s="15">
        <v>1603.82</v>
      </c>
      <c r="G54" s="13">
        <f t="shared" si="1"/>
        <v>0.52450000000000041</v>
      </c>
      <c r="H54" s="14">
        <f>hillslope_morph!C53</f>
        <v>1587.83</v>
      </c>
      <c r="I54" s="13">
        <f>hillslope_morph!C55</f>
        <v>1608.36</v>
      </c>
      <c r="J54" s="13">
        <f t="shared" si="2"/>
        <v>0.51324999999999932</v>
      </c>
      <c r="K54" s="14">
        <f t="shared" si="26"/>
        <v>1576.13</v>
      </c>
      <c r="L54" s="13">
        <f t="shared" si="22"/>
        <v>1618.96</v>
      </c>
      <c r="M54" s="13">
        <f t="shared" si="23"/>
        <v>1.0707499999999981</v>
      </c>
      <c r="N54" s="14">
        <f t="shared" si="25"/>
        <v>1576.13</v>
      </c>
      <c r="O54" s="13">
        <f t="shared" si="21"/>
        <v>1618.96</v>
      </c>
      <c r="P54" s="13">
        <f t="shared" si="24"/>
        <v>1.0707499999999981</v>
      </c>
      <c r="Q54" s="14"/>
      <c r="S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3">
      <c r="A55" t="s">
        <v>147</v>
      </c>
      <c r="B55" s="14">
        <v>1607.18</v>
      </c>
      <c r="C55" s="15">
        <v>1611.43</v>
      </c>
      <c r="D55" s="13">
        <f t="shared" si="0"/>
        <v>0.42499999999999999</v>
      </c>
      <c r="E55" s="14">
        <v>1603.84</v>
      </c>
      <c r="F55" s="15">
        <v>1613.59</v>
      </c>
      <c r="G55" s="13">
        <f t="shared" si="1"/>
        <v>0.48749999999999999</v>
      </c>
      <c r="H55" s="14">
        <f>hillslope_morph!C54</f>
        <v>1587.58</v>
      </c>
      <c r="I55" s="13">
        <f>hillslope_morph!C56</f>
        <v>1618.96</v>
      </c>
      <c r="J55" s="13">
        <f t="shared" si="2"/>
        <v>0.78450000000000275</v>
      </c>
      <c r="K55" s="14">
        <f t="shared" si="26"/>
        <v>1587.83</v>
      </c>
      <c r="L55" s="13">
        <f t="shared" si="22"/>
        <v>1629.03</v>
      </c>
      <c r="M55" s="13">
        <f t="shared" si="23"/>
        <v>1.0300000000000011</v>
      </c>
      <c r="N55" s="14">
        <f t="shared" si="25"/>
        <v>1587.83</v>
      </c>
      <c r="O55" s="13">
        <f t="shared" si="21"/>
        <v>1629.03</v>
      </c>
      <c r="P55" s="13">
        <f t="shared" si="24"/>
        <v>1.0300000000000011</v>
      </c>
      <c r="Q55" s="14"/>
      <c r="S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74" x14ac:dyDescent="0.3">
      <c r="A56" t="s">
        <v>148</v>
      </c>
      <c r="B56" s="14">
        <v>1616.55</v>
      </c>
      <c r="C56" s="15">
        <v>1621.46</v>
      </c>
      <c r="D56" s="13">
        <f t="shared" si="0"/>
        <v>0.49100000000000821</v>
      </c>
      <c r="E56" s="14">
        <v>1613.63</v>
      </c>
      <c r="F56" s="15">
        <v>1623.68</v>
      </c>
      <c r="G56" s="13">
        <f t="shared" si="1"/>
        <v>0.50249999999999773</v>
      </c>
      <c r="H56" s="14">
        <f>hillslope_morph!C55</f>
        <v>1608.36</v>
      </c>
      <c r="I56" s="13">
        <f>hillslope_morph!C57</f>
        <v>1629.03</v>
      </c>
      <c r="J56" s="13">
        <f t="shared" si="2"/>
        <v>0.51675000000000182</v>
      </c>
      <c r="K56" s="14">
        <f t="shared" si="26"/>
        <v>1587.58</v>
      </c>
      <c r="L56" s="13">
        <f t="shared" si="22"/>
        <v>1637.17</v>
      </c>
      <c r="M56" s="13">
        <f t="shared" si="23"/>
        <v>1.2397500000000037</v>
      </c>
      <c r="N56" s="14">
        <f t="shared" si="25"/>
        <v>1587.58</v>
      </c>
      <c r="O56" s="13">
        <f t="shared" si="21"/>
        <v>1637.17</v>
      </c>
      <c r="P56" s="13">
        <f t="shared" si="24"/>
        <v>1.2397500000000037</v>
      </c>
      <c r="Q56" s="14"/>
      <c r="S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spans="1:74" x14ac:dyDescent="0.3">
      <c r="A57" t="s">
        <v>149</v>
      </c>
      <c r="B57" s="14">
        <v>1626.86</v>
      </c>
      <c r="C57" s="15">
        <v>1630.59</v>
      </c>
      <c r="D57" s="13">
        <f t="shared" si="0"/>
        <v>0.37300000000000183</v>
      </c>
      <c r="E57" s="14">
        <v>1623.7</v>
      </c>
      <c r="F57" s="15">
        <v>1632.35</v>
      </c>
      <c r="G57" s="13">
        <f t="shared" si="1"/>
        <v>0.43249999999999317</v>
      </c>
      <c r="H57" s="14">
        <f>hillslope_morph!C56</f>
        <v>1618.96</v>
      </c>
      <c r="I57" s="13">
        <f>hillslope_morph!C58</f>
        <v>1637.17</v>
      </c>
      <c r="J57" s="13">
        <f t="shared" si="2"/>
        <v>0.45525000000000093</v>
      </c>
      <c r="K57" s="14">
        <f t="shared" si="26"/>
        <v>1608.36</v>
      </c>
      <c r="L57" s="13">
        <f t="shared" si="22"/>
        <v>1645.85</v>
      </c>
      <c r="M57" s="13">
        <f t="shared" si="23"/>
        <v>0.93725000000000025</v>
      </c>
      <c r="N57" s="14">
        <f t="shared" si="25"/>
        <v>1608.36</v>
      </c>
      <c r="O57" s="13">
        <f t="shared" si="21"/>
        <v>1645.85</v>
      </c>
      <c r="P57" s="13">
        <f t="shared" si="24"/>
        <v>0.93725000000000025</v>
      </c>
      <c r="Q57" s="14"/>
      <c r="S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spans="1:74" x14ac:dyDescent="0.3">
      <c r="A58" t="s">
        <v>150</v>
      </c>
      <c r="B58" s="14">
        <v>1634.77</v>
      </c>
      <c r="C58" s="15">
        <v>1639.56</v>
      </c>
      <c r="D58" s="13">
        <f t="shared" si="0"/>
        <v>0.47899999999999637</v>
      </c>
      <c r="E58" s="14">
        <v>1632.37</v>
      </c>
      <c r="F58" s="15">
        <v>1641.77</v>
      </c>
      <c r="G58" s="13">
        <f t="shared" si="1"/>
        <v>0.47000000000000453</v>
      </c>
      <c r="H58" s="14">
        <f>hillslope_morph!C57</f>
        <v>1629.03</v>
      </c>
      <c r="I58" s="13">
        <f>hillslope_morph!C59</f>
        <v>1645.85</v>
      </c>
      <c r="J58" s="13">
        <f t="shared" si="2"/>
        <v>0.42049999999999843</v>
      </c>
      <c r="K58" s="14">
        <f t="shared" si="26"/>
        <v>1618.96</v>
      </c>
      <c r="L58" s="13">
        <f t="shared" si="22"/>
        <v>1650.77</v>
      </c>
      <c r="M58" s="13">
        <f t="shared" si="23"/>
        <v>0.79524999999999868</v>
      </c>
      <c r="N58" s="14">
        <f t="shared" si="25"/>
        <v>1618.96</v>
      </c>
      <c r="O58" s="13">
        <f t="shared" si="21"/>
        <v>1650.77</v>
      </c>
      <c r="P58" s="13">
        <f t="shared" si="24"/>
        <v>0.79524999999999868</v>
      </c>
      <c r="Q58" s="14"/>
      <c r="S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spans="1:74" x14ac:dyDescent="0.3">
      <c r="A59" t="s">
        <v>151</v>
      </c>
      <c r="B59" s="14">
        <v>1644.72</v>
      </c>
      <c r="C59" s="15">
        <v>1647.68</v>
      </c>
      <c r="D59" s="13">
        <f t="shared" si="0"/>
        <v>0.29600000000000365</v>
      </c>
      <c r="E59" s="14">
        <v>1641.95</v>
      </c>
      <c r="F59" s="15">
        <v>1649.05</v>
      </c>
      <c r="G59" s="13">
        <f t="shared" si="1"/>
        <v>0.35499999999999543</v>
      </c>
      <c r="H59" s="14">
        <f>hillslope_morph!C58</f>
        <v>1637.17</v>
      </c>
      <c r="I59" s="13">
        <f>hillslope_morph!C60</f>
        <v>1650.77</v>
      </c>
      <c r="J59" s="13">
        <f t="shared" si="2"/>
        <v>0.33999999999999775</v>
      </c>
      <c r="K59" s="14">
        <f t="shared" si="26"/>
        <v>1629.03</v>
      </c>
      <c r="L59" s="13">
        <f t="shared" si="22"/>
        <v>1654.26</v>
      </c>
      <c r="M59" s="13">
        <f t="shared" si="23"/>
        <v>0.63075000000000048</v>
      </c>
      <c r="N59" s="14">
        <f t="shared" si="25"/>
        <v>1629.03</v>
      </c>
      <c r="O59" s="13">
        <f t="shared" si="21"/>
        <v>1654.26</v>
      </c>
      <c r="P59" s="13">
        <f t="shared" si="24"/>
        <v>0.63075000000000048</v>
      </c>
      <c r="Q59" s="14"/>
      <c r="S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74" x14ac:dyDescent="0.3">
      <c r="A60" t="s">
        <v>152</v>
      </c>
      <c r="B60" s="14">
        <v>1649.96</v>
      </c>
      <c r="C60" s="15">
        <v>1651.7</v>
      </c>
      <c r="D60" s="13">
        <f t="shared" si="0"/>
        <v>0.1740000000000009</v>
      </c>
      <c r="E60" s="14">
        <v>1649.05</v>
      </c>
      <c r="F60" s="15">
        <v>1652.2</v>
      </c>
      <c r="G60" s="13">
        <f t="shared" si="1"/>
        <v>0.15750000000000455</v>
      </c>
      <c r="H60" s="14">
        <f>hillslope_morph!C59</f>
        <v>1645.85</v>
      </c>
      <c r="I60" s="13">
        <f>hillslope_morph!C61</f>
        <v>1654.26</v>
      </c>
      <c r="J60" s="13">
        <f t="shared" si="2"/>
        <v>0.21025000000000205</v>
      </c>
      <c r="K60" s="14">
        <f t="shared" si="26"/>
        <v>1637.17</v>
      </c>
      <c r="L60" s="13">
        <f t="shared" si="22"/>
        <v>1660.03</v>
      </c>
      <c r="M60" s="13">
        <f t="shared" si="23"/>
        <v>0.57149999999999745</v>
      </c>
      <c r="N60" s="14">
        <f t="shared" si="25"/>
        <v>1637.17</v>
      </c>
      <c r="O60" s="13">
        <f t="shared" si="21"/>
        <v>1660.03</v>
      </c>
      <c r="P60" s="13">
        <f t="shared" si="24"/>
        <v>0.57149999999999745</v>
      </c>
      <c r="Q60" s="14"/>
      <c r="S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74" x14ac:dyDescent="0.3">
      <c r="A61" t="s">
        <v>153</v>
      </c>
      <c r="B61" s="14">
        <v>1653.16</v>
      </c>
      <c r="C61" s="15">
        <v>1655.48</v>
      </c>
      <c r="D61" s="13">
        <f t="shared" si="0"/>
        <v>0.23199999999999363</v>
      </c>
      <c r="E61" s="14">
        <v>1652.2</v>
      </c>
      <c r="F61" s="15">
        <v>1656.98</v>
      </c>
      <c r="G61" s="13">
        <f t="shared" si="1"/>
        <v>0.23899999999999863</v>
      </c>
      <c r="H61" s="14">
        <f>hillslope_morph!C60</f>
        <v>1650.77</v>
      </c>
      <c r="I61" s="13">
        <f>hillslope_morph!C62</f>
        <v>1660.03</v>
      </c>
      <c r="J61" s="13">
        <f t="shared" si="2"/>
        <v>0.23149999999999976</v>
      </c>
      <c r="K61" s="14">
        <f t="shared" si="26"/>
        <v>1645.85</v>
      </c>
      <c r="L61" s="13">
        <f t="shared" si="22"/>
        <v>1660.71</v>
      </c>
      <c r="M61" s="13">
        <f t="shared" si="23"/>
        <v>0.37150000000000316</v>
      </c>
      <c r="N61" s="14">
        <f t="shared" si="25"/>
        <v>1645.85</v>
      </c>
      <c r="O61" s="13">
        <f t="shared" si="21"/>
        <v>1660.71</v>
      </c>
      <c r="P61" s="13">
        <f t="shared" si="24"/>
        <v>0.37150000000000316</v>
      </c>
      <c r="Q61" s="14"/>
      <c r="S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spans="1:74" x14ac:dyDescent="0.3">
      <c r="A62" t="s">
        <v>154</v>
      </c>
      <c r="B62" s="14">
        <v>1657.84</v>
      </c>
      <c r="C62" s="15">
        <v>1659.55</v>
      </c>
      <c r="D62" s="13">
        <f t="shared" si="0"/>
        <v>0.17100000000000365</v>
      </c>
      <c r="E62" s="14">
        <v>1656.73</v>
      </c>
      <c r="F62" s="15">
        <v>1659.95</v>
      </c>
      <c r="G62" s="13">
        <f t="shared" si="1"/>
        <v>0.16100000000000136</v>
      </c>
      <c r="H62" s="14">
        <f>hillslope_morph!C61</f>
        <v>1654.26</v>
      </c>
      <c r="I62" s="13">
        <f>hillslope_morph!C63</f>
        <v>1660.71</v>
      </c>
      <c r="J62" s="13">
        <f t="shared" si="2"/>
        <v>0.16125000000000114</v>
      </c>
      <c r="K62" s="14">
        <f t="shared" si="26"/>
        <v>1650.77</v>
      </c>
      <c r="L62" s="13">
        <f t="shared" si="22"/>
        <v>1661.6</v>
      </c>
      <c r="M62" s="13">
        <f t="shared" si="23"/>
        <v>0.27074999999999816</v>
      </c>
      <c r="N62" s="14">
        <f t="shared" si="25"/>
        <v>1650.77</v>
      </c>
      <c r="O62" s="13">
        <f t="shared" si="21"/>
        <v>1661.6</v>
      </c>
      <c r="P62" s="13">
        <f t="shared" si="24"/>
        <v>0.27074999999999816</v>
      </c>
      <c r="Q62" s="14"/>
      <c r="S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spans="1:74" s="5" customFormat="1" x14ac:dyDescent="0.3">
      <c r="A63" s="5" t="s">
        <v>155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17">
        <v>1661.6</v>
      </c>
      <c r="J63" s="5">
        <f t="shared" si="2"/>
        <v>3.9249999999998411E-2</v>
      </c>
      <c r="K63" s="4">
        <f t="shared" si="26"/>
        <v>1654.26</v>
      </c>
      <c r="L63" s="17">
        <f>O63</f>
        <v>1653.13</v>
      </c>
      <c r="M63" s="5">
        <f t="shared" si="23"/>
        <v>-2.8249999999997045E-2</v>
      </c>
      <c r="N63" s="4">
        <f t="shared" si="25"/>
        <v>1654.26</v>
      </c>
      <c r="O63" s="17">
        <f>1657.13-4</f>
        <v>1653.13</v>
      </c>
      <c r="P63" s="5">
        <f t="shared" si="24"/>
        <v>-2.8249999999997045E-2</v>
      </c>
      <c r="Q63" s="14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spans="1:74" x14ac:dyDescent="0.3">
      <c r="A64" s="15" t="s">
        <v>156</v>
      </c>
      <c r="B64" s="14">
        <v>1557.2</v>
      </c>
      <c r="C64" s="20">
        <v>1563.79</v>
      </c>
      <c r="D64" s="13">
        <f t="shared" si="0"/>
        <v>0.65899999999999181</v>
      </c>
      <c r="E64" s="34">
        <v>1554.45</v>
      </c>
      <c r="F64" s="20">
        <v>1567.71</v>
      </c>
      <c r="G64" s="13">
        <f t="shared" si="1"/>
        <v>0.66299999999999959</v>
      </c>
      <c r="H64" s="14">
        <f>channel_morph!F9</f>
        <v>1551.02</v>
      </c>
      <c r="I64" s="13">
        <f>hillslope_morph!C65</f>
        <v>1574.63</v>
      </c>
      <c r="J64" s="13">
        <f t="shared" si="2"/>
        <v>0.59025000000000316</v>
      </c>
      <c r="K64" s="14">
        <f>channel_morph!F9</f>
        <v>1551.02</v>
      </c>
      <c r="L64" s="15">
        <f>I65</f>
        <v>1589.09</v>
      </c>
      <c r="M64" s="13">
        <f t="shared" si="23"/>
        <v>0.95174999999999843</v>
      </c>
      <c r="N64" s="14">
        <f>channel_morph!F9</f>
        <v>1551.02</v>
      </c>
      <c r="O64" s="15">
        <f t="shared" ref="O64:O73" si="27">I65</f>
        <v>1589.09</v>
      </c>
      <c r="P64" s="13">
        <f t="shared" si="24"/>
        <v>0.95174999999999843</v>
      </c>
      <c r="Q64" s="14"/>
      <c r="S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spans="1:45" x14ac:dyDescent="0.3">
      <c r="A65" t="s">
        <v>157</v>
      </c>
      <c r="B65" s="14">
        <v>1571.15</v>
      </c>
      <c r="C65" s="20">
        <v>1578.33</v>
      </c>
      <c r="D65" s="13">
        <f t="shared" si="0"/>
        <v>0.71799999999998365</v>
      </c>
      <c r="E65" s="34">
        <v>1567.8</v>
      </c>
      <c r="F65" s="20">
        <v>1582.17</v>
      </c>
      <c r="G65" s="13">
        <f t="shared" si="1"/>
        <v>0.71850000000000591</v>
      </c>
      <c r="H65" s="14">
        <f>hillslope_morph!C64</f>
        <v>1559.91</v>
      </c>
      <c r="I65" s="13">
        <f>hillslope_morph!C66</f>
        <v>1589.09</v>
      </c>
      <c r="J65" s="13">
        <f t="shared" si="2"/>
        <v>0.72949999999999593</v>
      </c>
      <c r="K65" s="14">
        <f>channel_morph!F9</f>
        <v>1551.02</v>
      </c>
      <c r="L65" s="15">
        <f t="shared" ref="L65:L73" si="28">I66</f>
        <v>1602.11</v>
      </c>
      <c r="M65" s="13">
        <f t="shared" si="23"/>
        <v>1.277249999999998</v>
      </c>
      <c r="N65" s="14">
        <f>channel_morph!F9</f>
        <v>1551.02</v>
      </c>
      <c r="O65" s="15">
        <f t="shared" si="27"/>
        <v>1602.11</v>
      </c>
      <c r="P65" s="13">
        <f t="shared" si="24"/>
        <v>1.277249999999998</v>
      </c>
      <c r="Q65" s="14"/>
      <c r="S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spans="1:45" x14ac:dyDescent="0.3">
      <c r="A66" t="s">
        <v>158</v>
      </c>
      <c r="B66" s="14">
        <v>1585.75</v>
      </c>
      <c r="C66" s="20">
        <v>1592.47</v>
      </c>
      <c r="D66" s="13">
        <f t="shared" ref="D66:D74" si="29">(C66-B66)/10</f>
        <v>0.67200000000000271</v>
      </c>
      <c r="E66" s="34">
        <v>1582.22</v>
      </c>
      <c r="F66" s="20">
        <v>1595.55</v>
      </c>
      <c r="G66" s="13">
        <f t="shared" ref="G66:G74" si="30">(F66-E66)/20</f>
        <v>0.66649999999999632</v>
      </c>
      <c r="H66" s="14">
        <f>hillslope_morph!C65</f>
        <v>1574.63</v>
      </c>
      <c r="I66" s="13">
        <f>hillslope_morph!C67</f>
        <v>1602.11</v>
      </c>
      <c r="J66" s="19">
        <f t="shared" ref="J66:J74" si="31">(I66-H66)/40</f>
        <v>0.68699999999999473</v>
      </c>
      <c r="K66" s="14">
        <f>H65</f>
        <v>1559.91</v>
      </c>
      <c r="L66" s="15">
        <f t="shared" si="28"/>
        <v>1612.88</v>
      </c>
      <c r="M66" s="19">
        <f t="shared" si="23"/>
        <v>1.3242500000000006</v>
      </c>
      <c r="N66" s="14">
        <f t="shared" ref="N66:N74" si="32">H65</f>
        <v>1559.91</v>
      </c>
      <c r="O66" s="15">
        <f t="shared" si="27"/>
        <v>1612.88</v>
      </c>
      <c r="P66" s="19">
        <f t="shared" si="24"/>
        <v>1.3242500000000006</v>
      </c>
      <c r="S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spans="1:45" x14ac:dyDescent="0.3">
      <c r="A67" t="s">
        <v>159</v>
      </c>
      <c r="B67" s="14">
        <v>1599.35</v>
      </c>
      <c r="C67" s="20">
        <v>1604.67</v>
      </c>
      <c r="D67" s="13">
        <f t="shared" si="29"/>
        <v>0.53200000000001635</v>
      </c>
      <c r="E67" s="34">
        <v>1595.5</v>
      </c>
      <c r="F67" s="20">
        <v>1607.71</v>
      </c>
      <c r="G67" s="13">
        <f t="shared" si="30"/>
        <v>0.61050000000000182</v>
      </c>
      <c r="H67" s="14">
        <f>hillslope_morph!C66</f>
        <v>1589.09</v>
      </c>
      <c r="I67" s="13">
        <f>hillslope_morph!C68</f>
        <v>1612.88</v>
      </c>
      <c r="J67" s="19">
        <f t="shared" si="31"/>
        <v>0.59475000000000477</v>
      </c>
      <c r="K67" s="14">
        <f t="shared" ref="K67:K74" si="33">H66</f>
        <v>1574.63</v>
      </c>
      <c r="L67" s="15">
        <f t="shared" si="28"/>
        <v>1628.66</v>
      </c>
      <c r="M67" s="19">
        <f t="shared" si="23"/>
        <v>1.3507499999999992</v>
      </c>
      <c r="N67" s="14">
        <f t="shared" si="32"/>
        <v>1574.63</v>
      </c>
      <c r="O67" s="15">
        <f t="shared" si="27"/>
        <v>1628.66</v>
      </c>
      <c r="P67" s="19">
        <f t="shared" si="24"/>
        <v>1.3507499999999992</v>
      </c>
      <c r="S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spans="1:45" x14ac:dyDescent="0.3">
      <c r="A68" t="s">
        <v>160</v>
      </c>
      <c r="B68" s="34">
        <v>1610.31</v>
      </c>
      <c r="C68" s="20">
        <v>1616.03</v>
      </c>
      <c r="D68" s="13">
        <f t="shared" si="29"/>
        <v>0.57200000000000273</v>
      </c>
      <c r="E68" s="34">
        <v>1607.71</v>
      </c>
      <c r="F68" s="20">
        <v>1619.03</v>
      </c>
      <c r="G68" s="13">
        <f t="shared" si="30"/>
        <v>0.56599999999999684</v>
      </c>
      <c r="H68" s="14">
        <f>hillslope_morph!C67</f>
        <v>1602.11</v>
      </c>
      <c r="I68" s="13">
        <f>hillslope_morph!C69</f>
        <v>1628.66</v>
      </c>
      <c r="J68" s="19">
        <f t="shared" si="31"/>
        <v>0.6637500000000045</v>
      </c>
      <c r="K68" s="14">
        <f t="shared" si="33"/>
        <v>1589.09</v>
      </c>
      <c r="L68" s="15">
        <f t="shared" si="28"/>
        <v>1639.62</v>
      </c>
      <c r="M68" s="19">
        <f t="shared" si="23"/>
        <v>1.2632499999999993</v>
      </c>
      <c r="N68" s="14">
        <f t="shared" si="32"/>
        <v>1589.09</v>
      </c>
      <c r="O68" s="15">
        <f t="shared" si="27"/>
        <v>1639.62</v>
      </c>
      <c r="P68" s="19">
        <f t="shared" si="24"/>
        <v>1.2632499999999993</v>
      </c>
      <c r="S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spans="1:45" x14ac:dyDescent="0.3">
      <c r="A69" t="s">
        <v>161</v>
      </c>
      <c r="B69" s="34">
        <v>1625.22</v>
      </c>
      <c r="C69" s="20">
        <v>1631.22</v>
      </c>
      <c r="D69" s="13">
        <f t="shared" si="29"/>
        <v>0.6</v>
      </c>
      <c r="E69" s="34">
        <v>1619</v>
      </c>
      <c r="F69" s="20">
        <v>1634.2</v>
      </c>
      <c r="G69" s="13">
        <f t="shared" si="30"/>
        <v>0.76000000000000223</v>
      </c>
      <c r="H69" s="14">
        <f>hillslope_morph!C68</f>
        <v>1612.88</v>
      </c>
      <c r="I69" s="13">
        <f>hillslope_morph!C70</f>
        <v>1639.62</v>
      </c>
      <c r="J69" s="19">
        <f t="shared" si="31"/>
        <v>0.66849999999999454</v>
      </c>
      <c r="K69" s="14">
        <f t="shared" si="33"/>
        <v>1602.11</v>
      </c>
      <c r="L69" s="15">
        <f t="shared" si="28"/>
        <v>1647.02</v>
      </c>
      <c r="M69" s="19">
        <f t="shared" si="23"/>
        <v>1.1227500000000021</v>
      </c>
      <c r="N69" s="14">
        <f t="shared" si="32"/>
        <v>1602.11</v>
      </c>
      <c r="O69" s="15">
        <f t="shared" si="27"/>
        <v>1647.02</v>
      </c>
      <c r="P69" s="19">
        <f t="shared" si="24"/>
        <v>1.1227500000000021</v>
      </c>
      <c r="S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spans="1:45" x14ac:dyDescent="0.3">
      <c r="A70" t="s">
        <v>162</v>
      </c>
      <c r="B70" s="34">
        <v>1638.43</v>
      </c>
      <c r="C70" s="20">
        <v>1642.39</v>
      </c>
      <c r="D70" s="13">
        <f t="shared" si="29"/>
        <v>0.39600000000000363</v>
      </c>
      <c r="E70" s="34">
        <v>1634.12</v>
      </c>
      <c r="F70" s="20">
        <v>1644.83</v>
      </c>
      <c r="G70" s="13">
        <f t="shared" si="30"/>
        <v>0.53550000000000186</v>
      </c>
      <c r="H70" s="14">
        <f>hillslope_morph!C69</f>
        <v>1628.66</v>
      </c>
      <c r="I70" s="13">
        <f>hillslope_morph!C71</f>
        <v>1647.02</v>
      </c>
      <c r="J70" s="19">
        <f t="shared" si="31"/>
        <v>0.45899999999999752</v>
      </c>
      <c r="K70" s="14">
        <f t="shared" si="33"/>
        <v>1612.88</v>
      </c>
      <c r="L70" s="15">
        <f t="shared" si="28"/>
        <v>1650.66</v>
      </c>
      <c r="M70" s="19">
        <f t="shared" si="23"/>
        <v>0.94449999999999934</v>
      </c>
      <c r="N70" s="14">
        <f t="shared" si="32"/>
        <v>1612.88</v>
      </c>
      <c r="O70" s="15">
        <f t="shared" si="27"/>
        <v>1650.66</v>
      </c>
      <c r="P70" s="19">
        <f t="shared" si="24"/>
        <v>0.94449999999999934</v>
      </c>
      <c r="S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spans="1:45" x14ac:dyDescent="0.3">
      <c r="A71" t="s">
        <v>163</v>
      </c>
      <c r="B71" s="34">
        <v>1645.8</v>
      </c>
      <c r="C71" s="20">
        <v>1647.72</v>
      </c>
      <c r="D71" s="13">
        <f t="shared" si="29"/>
        <v>0.19200000000000728</v>
      </c>
      <c r="E71" s="34">
        <v>1644.83</v>
      </c>
      <c r="F71" s="20">
        <v>1648.58</v>
      </c>
      <c r="G71" s="13">
        <f t="shared" si="30"/>
        <v>0.1875</v>
      </c>
      <c r="H71" s="14">
        <f>hillslope_morph!C70</f>
        <v>1639.62</v>
      </c>
      <c r="I71" s="13">
        <f>hillslope_morph!C72</f>
        <v>1650.66</v>
      </c>
      <c r="J71" s="19">
        <f t="shared" si="31"/>
        <v>0.2760000000000048</v>
      </c>
      <c r="K71" s="14">
        <f t="shared" si="33"/>
        <v>1628.66</v>
      </c>
      <c r="L71" s="15">
        <f t="shared" si="28"/>
        <v>1654.58</v>
      </c>
      <c r="M71" s="19">
        <f t="shared" si="23"/>
        <v>0.64799999999999613</v>
      </c>
      <c r="N71" s="14">
        <f t="shared" si="32"/>
        <v>1628.66</v>
      </c>
      <c r="O71" s="15">
        <f t="shared" si="27"/>
        <v>1654.58</v>
      </c>
      <c r="P71" s="19">
        <f t="shared" si="24"/>
        <v>0.64799999999999613</v>
      </c>
      <c r="S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spans="1:45" x14ac:dyDescent="0.3">
      <c r="A72" t="s">
        <v>164</v>
      </c>
      <c r="B72" s="34">
        <v>1649.56</v>
      </c>
      <c r="C72" s="20">
        <v>1651.65</v>
      </c>
      <c r="D72" s="13">
        <f t="shared" si="29"/>
        <v>0.20900000000001456</v>
      </c>
      <c r="E72" s="34">
        <v>1648.59</v>
      </c>
      <c r="F72" s="20">
        <v>1652.67</v>
      </c>
      <c r="G72" s="13">
        <f t="shared" si="30"/>
        <v>0.20400000000000773</v>
      </c>
      <c r="H72" s="14">
        <f>hillslope_morph!C71</f>
        <v>1647.02</v>
      </c>
      <c r="I72" s="13">
        <f>hillslope_morph!C73</f>
        <v>1654.58</v>
      </c>
      <c r="J72" s="19">
        <f t="shared" si="31"/>
        <v>0.18899999999999864</v>
      </c>
      <c r="K72" s="14">
        <f t="shared" si="33"/>
        <v>1639.62</v>
      </c>
      <c r="L72" s="15">
        <f t="shared" si="28"/>
        <v>1659.76</v>
      </c>
      <c r="M72" s="19">
        <f t="shared" si="23"/>
        <v>0.5035000000000025</v>
      </c>
      <c r="N72" s="14">
        <f t="shared" si="32"/>
        <v>1639.62</v>
      </c>
      <c r="O72" s="15">
        <f t="shared" si="27"/>
        <v>1659.76</v>
      </c>
      <c r="P72" s="19">
        <f t="shared" si="24"/>
        <v>0.5035000000000025</v>
      </c>
      <c r="S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spans="1:45" x14ac:dyDescent="0.3">
      <c r="A73" t="s">
        <v>165</v>
      </c>
      <c r="B73" s="34">
        <v>1653.7</v>
      </c>
      <c r="C73" s="20">
        <v>1655.66</v>
      </c>
      <c r="D73" s="13">
        <f t="shared" si="29"/>
        <v>0.19600000000000364</v>
      </c>
      <c r="E73" s="34">
        <v>1652.68</v>
      </c>
      <c r="F73" s="20">
        <v>1656.71</v>
      </c>
      <c r="G73" s="13">
        <f t="shared" si="30"/>
        <v>0.20149999999999862</v>
      </c>
      <c r="H73" s="14">
        <f>hillslope_morph!C72</f>
        <v>1650.66</v>
      </c>
      <c r="I73" s="13">
        <f>hillslope_morph!C74</f>
        <v>1659.76</v>
      </c>
      <c r="J73" s="19">
        <f t="shared" si="31"/>
        <v>0.22749999999999773</v>
      </c>
      <c r="K73" s="14">
        <f t="shared" si="33"/>
        <v>1647.02</v>
      </c>
      <c r="L73" s="15">
        <f t="shared" si="28"/>
        <v>1664.55</v>
      </c>
      <c r="M73" s="19">
        <f t="shared" si="23"/>
        <v>0.43824999999999931</v>
      </c>
      <c r="N73" s="14">
        <f t="shared" si="32"/>
        <v>1647.02</v>
      </c>
      <c r="O73" s="15">
        <f t="shared" si="27"/>
        <v>1664.55</v>
      </c>
      <c r="P73" s="19">
        <f t="shared" si="24"/>
        <v>0.43824999999999931</v>
      </c>
      <c r="S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spans="1:45" x14ac:dyDescent="0.3">
      <c r="A74" s="5" t="s">
        <v>166</v>
      </c>
      <c r="B74" s="39">
        <v>1658.22</v>
      </c>
      <c r="C74" s="24">
        <v>1660.93</v>
      </c>
      <c r="D74" s="5">
        <f t="shared" si="29"/>
        <v>0.27100000000000363</v>
      </c>
      <c r="E74" s="39">
        <v>1656.72</v>
      </c>
      <c r="F74" s="24">
        <v>1661.13</v>
      </c>
      <c r="G74" s="5">
        <f t="shared" si="30"/>
        <v>0.22050000000000408</v>
      </c>
      <c r="H74" s="4">
        <f>hillslope_morph!C73</f>
        <v>1654.58</v>
      </c>
      <c r="I74" s="4">
        <f>1652.55+12</f>
        <v>1664.55</v>
      </c>
      <c r="J74" s="6">
        <f t="shared" si="31"/>
        <v>0.24925000000000069</v>
      </c>
      <c r="K74" s="4">
        <f t="shared" si="33"/>
        <v>1650.66</v>
      </c>
      <c r="L74" s="5">
        <f>O74</f>
        <v>1669.76</v>
      </c>
      <c r="M74" s="6">
        <f t="shared" si="23"/>
        <v>0.4774999999999977</v>
      </c>
      <c r="N74" s="4">
        <f t="shared" si="32"/>
        <v>1650.66</v>
      </c>
      <c r="O74" s="5">
        <f>1657.76+12</f>
        <v>1669.76</v>
      </c>
      <c r="P74" s="6">
        <f t="shared" si="24"/>
        <v>0.4774999999999977</v>
      </c>
      <c r="S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spans="1:45" x14ac:dyDescent="0.3">
      <c r="A75" s="13"/>
      <c r="B75" s="13"/>
      <c r="E75" s="13"/>
      <c r="H75" s="13"/>
      <c r="J75" s="13"/>
      <c r="K75" s="13"/>
      <c r="M75" s="13"/>
      <c r="N75" s="13"/>
      <c r="P75" s="13"/>
      <c r="S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spans="1:45" x14ac:dyDescent="0.3">
      <c r="A76" s="13"/>
      <c r="B76" s="13"/>
      <c r="E76" s="13"/>
      <c r="H76" s="13"/>
      <c r="J76" s="13"/>
      <c r="K76" s="13"/>
      <c r="M76" s="13"/>
      <c r="N76" s="13"/>
      <c r="P76" s="13"/>
      <c r="S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spans="1:45" x14ac:dyDescent="0.3">
      <c r="A77" s="13"/>
      <c r="B77" s="13"/>
      <c r="E77" s="13"/>
      <c r="H77" s="13"/>
      <c r="J77" s="13"/>
      <c r="K77" s="13"/>
      <c r="M77" s="13"/>
      <c r="N77" s="13"/>
      <c r="P77" s="13"/>
      <c r="S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spans="1:45" x14ac:dyDescent="0.3">
      <c r="A78" s="13"/>
      <c r="B78" s="13"/>
      <c r="E78" s="13"/>
      <c r="H78" s="13"/>
      <c r="J78" s="13"/>
      <c r="K78" s="13"/>
      <c r="M78" s="13"/>
      <c r="N78" s="13"/>
      <c r="P78" s="13"/>
      <c r="S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spans="1:45" x14ac:dyDescent="0.3">
      <c r="A79" s="13"/>
      <c r="B79" s="13"/>
      <c r="E79" s="13"/>
      <c r="H79" s="13"/>
      <c r="J79" s="13"/>
      <c r="K79" s="13"/>
      <c r="M79" s="13"/>
      <c r="N79" s="13"/>
      <c r="P79" s="13"/>
      <c r="S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 x14ac:dyDescent="0.3">
      <c r="A80" s="13"/>
      <c r="B80" s="13"/>
      <c r="E80" s="13"/>
      <c r="H80" s="13"/>
      <c r="J80" s="13"/>
      <c r="K80" s="13"/>
      <c r="M80" s="13"/>
      <c r="N80" s="13"/>
      <c r="P80" s="13"/>
      <c r="S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 x14ac:dyDescent="0.3">
      <c r="A81" s="13"/>
      <c r="B81" s="13"/>
      <c r="E81" s="13"/>
      <c r="H81" s="13"/>
      <c r="J81" s="13"/>
      <c r="K81" s="13"/>
      <c r="M81" s="13"/>
      <c r="N81" s="13"/>
      <c r="P81" s="13"/>
      <c r="S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spans="1:45" x14ac:dyDescent="0.3">
      <c r="A82" s="13"/>
      <c r="B82" s="13"/>
      <c r="E82" s="13"/>
      <c r="H82" s="13"/>
      <c r="J82" s="13"/>
      <c r="K82" s="13"/>
      <c r="M82" s="13"/>
      <c r="N82" s="13"/>
      <c r="P82" s="13"/>
      <c r="S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spans="1:45" x14ac:dyDescent="0.3">
      <c r="A83" s="13"/>
      <c r="B83" s="13"/>
      <c r="E83" s="13"/>
      <c r="H83" s="13"/>
      <c r="J83" s="13"/>
      <c r="K83" s="13"/>
      <c r="M83" s="13"/>
      <c r="N83" s="13"/>
      <c r="P83" s="13"/>
      <c r="S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spans="1:45" x14ac:dyDescent="0.3">
      <c r="A84" s="13"/>
      <c r="B84" s="13"/>
      <c r="E84" s="13"/>
      <c r="H84" s="13"/>
      <c r="J84" s="13"/>
      <c r="K84" s="13"/>
      <c r="M84" s="13"/>
      <c r="N84" s="13"/>
      <c r="P84" s="13"/>
      <c r="S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 x14ac:dyDescent="0.3">
      <c r="A85" s="13"/>
      <c r="B85" s="13"/>
      <c r="E85" s="13"/>
      <c r="H85" s="13"/>
      <c r="J85" s="13"/>
      <c r="K85" s="13"/>
      <c r="M85" s="13"/>
      <c r="N85" s="13"/>
      <c r="P85" s="13"/>
      <c r="S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 x14ac:dyDescent="0.3">
      <c r="A86" s="13"/>
      <c r="B86" s="13"/>
      <c r="E86" s="13"/>
      <c r="H86" s="13"/>
      <c r="J86" s="13"/>
      <c r="K86" s="13"/>
      <c r="M86" s="13"/>
      <c r="N86" s="13"/>
      <c r="P86" s="13"/>
      <c r="S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spans="1:45" x14ac:dyDescent="0.3">
      <c r="A87" s="13"/>
      <c r="B87" s="13"/>
      <c r="E87" s="13"/>
      <c r="H87" s="13"/>
      <c r="J87" s="13"/>
      <c r="K87" s="13"/>
      <c r="M87" s="13"/>
      <c r="N87" s="13"/>
      <c r="P87" s="13"/>
      <c r="S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spans="1:45" x14ac:dyDescent="0.3">
      <c r="A88" s="13"/>
      <c r="B88" s="13"/>
      <c r="E88" s="13"/>
      <c r="H88" s="13"/>
      <c r="J88" s="13"/>
      <c r="K88" s="13"/>
      <c r="M88" s="13"/>
      <c r="N88" s="13"/>
      <c r="P88" s="13"/>
      <c r="S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spans="1:45" x14ac:dyDescent="0.3">
      <c r="A89" s="13"/>
      <c r="B89" s="13"/>
      <c r="E89" s="13"/>
      <c r="H89" s="13"/>
      <c r="J89" s="13"/>
      <c r="K89" s="13"/>
      <c r="M89" s="13"/>
      <c r="N89" s="13"/>
      <c r="P89" s="13"/>
      <c r="S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 x14ac:dyDescent="0.3">
      <c r="A90" s="13"/>
      <c r="B90" s="13"/>
      <c r="E90" s="13"/>
      <c r="H90" s="13"/>
      <c r="J90" s="13"/>
      <c r="K90" s="13"/>
      <c r="M90" s="13"/>
      <c r="N90" s="13"/>
      <c r="P90" s="13"/>
      <c r="S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 x14ac:dyDescent="0.3">
      <c r="A91" s="13"/>
      <c r="B91" s="13"/>
      <c r="E91" s="13"/>
      <c r="H91" s="13"/>
      <c r="J91" s="13"/>
      <c r="K91" s="13"/>
      <c r="M91" s="13"/>
      <c r="N91" s="13"/>
      <c r="P91" s="13"/>
      <c r="S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spans="1:45" x14ac:dyDescent="0.3">
      <c r="A92" s="13"/>
      <c r="B92" s="13"/>
      <c r="E92" s="13"/>
      <c r="H92" s="13"/>
      <c r="J92" s="13"/>
      <c r="K92" s="13"/>
      <c r="M92" s="13"/>
      <c r="N92" s="13"/>
      <c r="P92" s="13"/>
      <c r="S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spans="1:45" x14ac:dyDescent="0.3">
      <c r="A93" s="13"/>
      <c r="B93" s="13"/>
      <c r="E93" s="13"/>
      <c r="H93" s="13"/>
      <c r="J93" s="13"/>
      <c r="K93" s="13"/>
      <c r="M93" s="13"/>
      <c r="N93" s="13"/>
      <c r="P93" s="13"/>
      <c r="S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spans="1:45" x14ac:dyDescent="0.3">
      <c r="A94" s="13"/>
      <c r="B94" s="13"/>
      <c r="E94" s="13"/>
      <c r="H94" s="13"/>
      <c r="J94" s="13"/>
      <c r="K94" s="13"/>
      <c r="M94" s="13"/>
      <c r="N94" s="13"/>
      <c r="P94" s="13"/>
      <c r="S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 x14ac:dyDescent="0.3">
      <c r="A95" s="13"/>
      <c r="B95" s="13"/>
      <c r="E95" s="13"/>
      <c r="H95" s="13"/>
      <c r="J95" s="13"/>
      <c r="K95" s="13"/>
      <c r="M95" s="13"/>
      <c r="N95" s="13"/>
      <c r="P95" s="13"/>
      <c r="S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 x14ac:dyDescent="0.3">
      <c r="A96" s="13"/>
      <c r="B96" s="13"/>
      <c r="E96" s="13"/>
      <c r="H96" s="13"/>
      <c r="J96" s="13"/>
      <c r="K96" s="13"/>
      <c r="M96" s="13"/>
      <c r="N96" s="13"/>
      <c r="P96" s="13"/>
      <c r="S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spans="1:45" x14ac:dyDescent="0.3">
      <c r="A97" s="13"/>
      <c r="B97" s="13"/>
      <c r="E97" s="13"/>
      <c r="H97" s="13"/>
      <c r="J97" s="13"/>
      <c r="K97" s="13"/>
      <c r="M97" s="13"/>
      <c r="N97" s="13"/>
      <c r="P97" s="13"/>
      <c r="S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spans="1:45" x14ac:dyDescent="0.3">
      <c r="A98" s="13"/>
      <c r="B98" s="13"/>
      <c r="E98" s="13"/>
      <c r="H98" s="13"/>
      <c r="J98" s="13"/>
      <c r="K98" s="13"/>
      <c r="M98" s="13"/>
      <c r="N98" s="13"/>
      <c r="P98" s="13"/>
      <c r="S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spans="1:45" x14ac:dyDescent="0.3">
      <c r="A99" s="13"/>
      <c r="B99" s="13"/>
      <c r="E99" s="13"/>
      <c r="H99" s="13"/>
      <c r="J99" s="13"/>
      <c r="K99" s="13"/>
      <c r="M99" s="13"/>
      <c r="N99" s="13"/>
      <c r="P99" s="13"/>
      <c r="S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spans="1:45" x14ac:dyDescent="0.3">
      <c r="A100" s="13"/>
      <c r="B100" s="13"/>
      <c r="E100" s="13"/>
      <c r="H100" s="13"/>
      <c r="J100" s="13"/>
      <c r="K100" s="13"/>
      <c r="M100" s="13"/>
      <c r="N100" s="13"/>
      <c r="P100" s="13"/>
      <c r="S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spans="1:45" x14ac:dyDescent="0.3">
      <c r="A101" s="13"/>
      <c r="B101" s="13"/>
      <c r="E101" s="13"/>
      <c r="H101" s="13"/>
      <c r="J101" s="13"/>
      <c r="K101" s="13"/>
      <c r="M101" s="13"/>
      <c r="N101" s="13"/>
      <c r="P101" s="13"/>
      <c r="S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spans="1:45" x14ac:dyDescent="0.3">
      <c r="A102" s="13"/>
      <c r="B102" s="13"/>
      <c r="E102" s="13"/>
      <c r="H102" s="13"/>
      <c r="J102" s="13"/>
      <c r="K102" s="13"/>
      <c r="M102" s="13"/>
      <c r="N102" s="13"/>
      <c r="P102" s="13"/>
      <c r="S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spans="1:45" x14ac:dyDescent="0.3">
      <c r="A103" s="13"/>
      <c r="B103" s="13"/>
      <c r="E103" s="13"/>
      <c r="H103" s="13"/>
      <c r="J103" s="13"/>
      <c r="K103" s="13"/>
      <c r="M103" s="13"/>
      <c r="N103" s="13"/>
      <c r="P103" s="13"/>
      <c r="S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spans="1:45" x14ac:dyDescent="0.3">
      <c r="A104" s="13"/>
      <c r="B104" s="13"/>
      <c r="E104" s="13"/>
      <c r="H104" s="13"/>
      <c r="J104" s="13"/>
      <c r="K104" s="13"/>
      <c r="M104" s="13"/>
      <c r="N104" s="13"/>
      <c r="P104" s="13"/>
      <c r="S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spans="1:45" x14ac:dyDescent="0.3">
      <c r="A105" s="13"/>
      <c r="B105" s="13"/>
      <c r="E105" s="13"/>
      <c r="H105" s="13"/>
      <c r="J105" s="13"/>
      <c r="K105" s="13"/>
      <c r="M105" s="13"/>
      <c r="N105" s="13"/>
      <c r="P105" s="13"/>
      <c r="S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spans="1:45" x14ac:dyDescent="0.3">
      <c r="A106" s="13"/>
      <c r="B106" s="13"/>
      <c r="E106" s="13"/>
      <c r="H106" s="13"/>
      <c r="J106" s="13"/>
      <c r="K106" s="13"/>
      <c r="M106" s="13"/>
      <c r="N106" s="13"/>
      <c r="P106" s="13"/>
      <c r="S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spans="1:45" x14ac:dyDescent="0.3">
      <c r="A107" s="13"/>
      <c r="B107" s="13"/>
      <c r="E107" s="13"/>
      <c r="H107" s="13"/>
      <c r="J107" s="13"/>
      <c r="K107" s="13"/>
      <c r="M107" s="13"/>
      <c r="N107" s="13"/>
      <c r="P107" s="13"/>
      <c r="S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spans="1:45" x14ac:dyDescent="0.3">
      <c r="A108" s="13"/>
      <c r="B108" s="13"/>
      <c r="E108" s="13"/>
      <c r="H108" s="13"/>
      <c r="J108" s="13"/>
      <c r="K108" s="13"/>
      <c r="M108" s="13"/>
      <c r="N108" s="13"/>
      <c r="P108" s="13"/>
      <c r="S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spans="1:45" x14ac:dyDescent="0.3">
      <c r="A109" s="13"/>
      <c r="B109" s="13"/>
      <c r="E109" s="13"/>
      <c r="H109" s="13"/>
      <c r="J109" s="13"/>
      <c r="K109" s="13"/>
      <c r="M109" s="13"/>
      <c r="N109" s="13"/>
      <c r="P109" s="13"/>
      <c r="S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spans="1:45" x14ac:dyDescent="0.3">
      <c r="A110" s="13"/>
      <c r="B110" s="13"/>
      <c r="E110" s="13"/>
      <c r="H110" s="13"/>
      <c r="J110" s="13"/>
      <c r="K110" s="13"/>
      <c r="M110" s="13"/>
      <c r="N110" s="13"/>
      <c r="P110" s="13"/>
      <c r="S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 spans="1:45" x14ac:dyDescent="0.3">
      <c r="A111" s="13"/>
      <c r="B111" s="13"/>
      <c r="E111" s="13"/>
      <c r="H111" s="13"/>
      <c r="J111" s="13"/>
      <c r="K111" s="13"/>
      <c r="M111" s="13"/>
      <c r="N111" s="13"/>
      <c r="P111" s="13"/>
      <c r="S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 spans="1:45" x14ac:dyDescent="0.3">
      <c r="A112" s="13"/>
      <c r="B112" s="13"/>
      <c r="E112" s="13"/>
      <c r="H112" s="13"/>
      <c r="J112" s="13"/>
      <c r="K112" s="13"/>
      <c r="M112" s="13"/>
      <c r="N112" s="13"/>
      <c r="P112" s="13"/>
      <c r="S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 spans="1:45" x14ac:dyDescent="0.3">
      <c r="A113" s="13"/>
      <c r="B113" s="13"/>
      <c r="E113" s="13"/>
      <c r="H113" s="13"/>
      <c r="J113" s="13"/>
      <c r="K113" s="13"/>
      <c r="M113" s="13"/>
      <c r="N113" s="13"/>
      <c r="P113" s="13"/>
      <c r="S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 spans="1:45" x14ac:dyDescent="0.3">
      <c r="A114" s="13"/>
      <c r="B114" s="13"/>
      <c r="E114" s="13"/>
      <c r="H114" s="13"/>
      <c r="J114" s="13"/>
      <c r="K114" s="13"/>
      <c r="M114" s="13"/>
      <c r="N114" s="13"/>
      <c r="P114" s="13"/>
      <c r="S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spans="1:45" x14ac:dyDescent="0.3">
      <c r="A115" s="13"/>
      <c r="B115" s="13"/>
      <c r="E115" s="13"/>
      <c r="H115" s="13"/>
      <c r="J115" s="13"/>
      <c r="K115" s="13"/>
      <c r="M115" s="13"/>
      <c r="N115" s="13"/>
      <c r="P115" s="13"/>
      <c r="S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spans="1:45" x14ac:dyDescent="0.3">
      <c r="A116" s="13"/>
      <c r="B116" s="13"/>
      <c r="E116" s="13"/>
      <c r="H116" s="13"/>
      <c r="J116" s="13"/>
      <c r="K116" s="13"/>
      <c r="M116" s="13"/>
      <c r="N116" s="13"/>
      <c r="P116" s="13"/>
      <c r="S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 spans="1:45" x14ac:dyDescent="0.3">
      <c r="A117" s="13"/>
      <c r="B117" s="13"/>
      <c r="E117" s="13"/>
      <c r="H117" s="13"/>
      <c r="J117" s="13"/>
      <c r="K117" s="13"/>
      <c r="M117" s="13"/>
      <c r="N117" s="13"/>
      <c r="P117" s="13"/>
      <c r="S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 spans="1:45" x14ac:dyDescent="0.3">
      <c r="A118" s="13"/>
      <c r="B118" s="13"/>
      <c r="E118" s="13"/>
      <c r="H118" s="13"/>
      <c r="J118" s="13"/>
      <c r="K118" s="13"/>
      <c r="M118" s="13"/>
      <c r="N118" s="13"/>
      <c r="P118" s="13"/>
      <c r="S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 spans="1:45" x14ac:dyDescent="0.3">
      <c r="A119" s="13"/>
      <c r="B119" s="13"/>
      <c r="E119" s="13"/>
      <c r="H119" s="13"/>
      <c r="J119" s="13"/>
      <c r="K119" s="13"/>
      <c r="M119" s="13"/>
      <c r="N119" s="13"/>
      <c r="P119" s="13"/>
      <c r="S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spans="1:45" x14ac:dyDescent="0.3">
      <c r="A120" s="13"/>
      <c r="B120" s="13"/>
      <c r="E120" s="13"/>
      <c r="H120" s="13"/>
      <c r="J120" s="13"/>
      <c r="K120" s="13"/>
      <c r="M120" s="13"/>
      <c r="N120" s="13"/>
      <c r="P120" s="13"/>
      <c r="S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spans="1:45" x14ac:dyDescent="0.3">
      <c r="A121" s="13"/>
      <c r="B121" s="13"/>
      <c r="E121" s="13"/>
      <c r="H121" s="13"/>
      <c r="J121" s="13"/>
      <c r="K121" s="13"/>
      <c r="M121" s="13"/>
      <c r="N121" s="13"/>
      <c r="P121" s="13"/>
      <c r="S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 spans="1:45" x14ac:dyDescent="0.3">
      <c r="A122" s="13"/>
      <c r="B122" s="13"/>
      <c r="E122" s="13"/>
      <c r="H122" s="13"/>
      <c r="J122" s="13"/>
      <c r="K122" s="13"/>
      <c r="M122" s="13"/>
      <c r="N122" s="13"/>
      <c r="P122" s="13"/>
      <c r="S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 spans="1:45" x14ac:dyDescent="0.3">
      <c r="A123" s="13"/>
      <c r="B123" s="13"/>
      <c r="E123" s="13"/>
      <c r="H123" s="13"/>
      <c r="J123" s="13"/>
      <c r="K123" s="13"/>
      <c r="M123" s="13"/>
      <c r="N123" s="13"/>
      <c r="P123" s="13"/>
      <c r="S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spans="1:45" x14ac:dyDescent="0.3">
      <c r="A124" s="13"/>
      <c r="B124" s="13"/>
      <c r="E124" s="13"/>
      <c r="H124" s="13"/>
      <c r="J124" s="13"/>
      <c r="K124" s="13"/>
      <c r="M124" s="13"/>
      <c r="N124" s="13"/>
      <c r="P124" s="13"/>
      <c r="S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spans="1:45" x14ac:dyDescent="0.3">
      <c r="A125" s="13"/>
      <c r="B125" s="13"/>
      <c r="E125" s="13"/>
      <c r="H125" s="13"/>
      <c r="J125" s="13"/>
      <c r="K125" s="13"/>
      <c r="M125" s="13"/>
      <c r="N125" s="13"/>
      <c r="P125" s="13"/>
      <c r="S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spans="1:45" x14ac:dyDescent="0.3">
      <c r="A126" s="13"/>
      <c r="B126" s="13"/>
      <c r="E126" s="13"/>
      <c r="H126" s="13"/>
      <c r="J126" s="13"/>
      <c r="K126" s="13"/>
      <c r="M126" s="13"/>
      <c r="N126" s="13"/>
      <c r="P126" s="13"/>
      <c r="S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 spans="1:45" x14ac:dyDescent="0.3">
      <c r="A127" s="13"/>
      <c r="B127" s="13"/>
      <c r="E127" s="13"/>
      <c r="H127" s="13"/>
      <c r="J127" s="13"/>
      <c r="K127" s="13"/>
      <c r="M127" s="13"/>
      <c r="N127" s="13"/>
      <c r="P127" s="13"/>
      <c r="S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 spans="1:45" x14ac:dyDescent="0.3">
      <c r="A128" s="13"/>
      <c r="B128" s="13"/>
      <c r="E128" s="13"/>
      <c r="H128" s="13"/>
      <c r="J128" s="13"/>
      <c r="K128" s="13"/>
      <c r="M128" s="13"/>
      <c r="N128" s="13"/>
      <c r="P128" s="13"/>
      <c r="S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 spans="1:45" x14ac:dyDescent="0.3">
      <c r="A129" s="13"/>
      <c r="B129" s="13"/>
      <c r="E129" s="13"/>
      <c r="H129" s="13"/>
      <c r="J129" s="13"/>
      <c r="K129" s="13"/>
      <c r="M129" s="13"/>
      <c r="N129" s="13"/>
      <c r="P129" s="13"/>
      <c r="S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 spans="1:45" x14ac:dyDescent="0.3">
      <c r="A130" s="13"/>
      <c r="B130" s="13"/>
      <c r="E130" s="13"/>
      <c r="H130" s="13"/>
      <c r="J130" s="13"/>
      <c r="K130" s="13"/>
      <c r="M130" s="13"/>
      <c r="N130" s="13"/>
      <c r="P130" s="13"/>
      <c r="S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 spans="1:45" x14ac:dyDescent="0.3">
      <c r="A131" s="13"/>
      <c r="B131" s="13"/>
      <c r="E131" s="13"/>
      <c r="H131" s="13"/>
      <c r="J131" s="13"/>
      <c r="K131" s="13"/>
      <c r="M131" s="13"/>
      <c r="N131" s="13"/>
      <c r="P131" s="13"/>
      <c r="S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 spans="1:45" x14ac:dyDescent="0.3">
      <c r="A132" s="13"/>
      <c r="B132" s="13"/>
      <c r="E132" s="13"/>
      <c r="H132" s="13"/>
      <c r="J132" s="13"/>
      <c r="K132" s="13"/>
      <c r="M132" s="13"/>
      <c r="N132" s="13"/>
      <c r="P132" s="13"/>
      <c r="S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 spans="1:45" x14ac:dyDescent="0.3">
      <c r="A133" s="13"/>
      <c r="B133" s="13"/>
      <c r="E133" s="13"/>
      <c r="H133" s="13"/>
      <c r="J133" s="13"/>
      <c r="K133" s="13"/>
      <c r="M133" s="13"/>
      <c r="N133" s="13"/>
      <c r="P133" s="13"/>
      <c r="S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 spans="1:45" x14ac:dyDescent="0.3">
      <c r="A134" s="13"/>
      <c r="B134" s="13"/>
      <c r="E134" s="13"/>
      <c r="H134" s="13"/>
      <c r="J134" s="13"/>
      <c r="K134" s="13"/>
      <c r="M134" s="13"/>
      <c r="N134" s="13"/>
      <c r="P134" s="13"/>
      <c r="S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 spans="1:45" x14ac:dyDescent="0.3">
      <c r="A135" s="13"/>
      <c r="B135" s="13"/>
      <c r="E135" s="13"/>
      <c r="H135" s="13"/>
      <c r="J135" s="13"/>
      <c r="K135" s="13"/>
      <c r="M135" s="13"/>
      <c r="N135" s="13"/>
      <c r="P135" s="13"/>
      <c r="S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 spans="1:45" x14ac:dyDescent="0.3">
      <c r="A136" s="13"/>
      <c r="B136" s="13"/>
      <c r="E136" s="13"/>
      <c r="H136" s="13"/>
      <c r="J136" s="13"/>
      <c r="K136" s="13"/>
      <c r="M136" s="13"/>
      <c r="N136" s="13"/>
      <c r="P136" s="13"/>
      <c r="S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 spans="1:45" x14ac:dyDescent="0.3">
      <c r="A137" s="13"/>
      <c r="B137" s="13"/>
      <c r="E137" s="13"/>
      <c r="H137" s="13"/>
      <c r="J137" s="13"/>
      <c r="K137" s="13"/>
      <c r="M137" s="13"/>
      <c r="N137" s="13"/>
      <c r="P137" s="13"/>
      <c r="S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 spans="1:45" x14ac:dyDescent="0.3">
      <c r="A138" s="13"/>
      <c r="B138" s="13"/>
      <c r="E138" s="13"/>
      <c r="H138" s="13"/>
      <c r="J138" s="13"/>
      <c r="K138" s="13"/>
      <c r="M138" s="13"/>
      <c r="N138" s="13"/>
      <c r="P138" s="13"/>
      <c r="S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 spans="1:45" x14ac:dyDescent="0.3">
      <c r="A139" s="13"/>
      <c r="B139" s="13"/>
      <c r="E139" s="13"/>
      <c r="H139" s="13"/>
      <c r="J139" s="13"/>
      <c r="K139" s="13"/>
      <c r="M139" s="13"/>
      <c r="N139" s="13"/>
      <c r="P139" s="13"/>
      <c r="S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spans="1:45" x14ac:dyDescent="0.3">
      <c r="A140" s="13"/>
      <c r="B140" s="13"/>
      <c r="E140" s="13"/>
      <c r="H140" s="13"/>
      <c r="J140" s="13"/>
      <c r="K140" s="13"/>
      <c r="M140" s="13"/>
      <c r="N140" s="13"/>
      <c r="P140" s="13"/>
      <c r="S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spans="1:45" x14ac:dyDescent="0.3">
      <c r="A141" s="13"/>
      <c r="B141" s="13"/>
      <c r="E141" s="13"/>
      <c r="H141" s="13"/>
      <c r="J141" s="13"/>
      <c r="K141" s="13"/>
      <c r="M141" s="13"/>
      <c r="N141" s="13"/>
      <c r="P141" s="13"/>
      <c r="S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 spans="1:45" x14ac:dyDescent="0.3">
      <c r="A142" s="13"/>
      <c r="B142" s="13"/>
      <c r="E142" s="13"/>
      <c r="H142" s="13"/>
      <c r="J142" s="13"/>
      <c r="K142" s="13"/>
      <c r="M142" s="13"/>
      <c r="N142" s="13"/>
      <c r="P142" s="13"/>
      <c r="S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 spans="1:45" x14ac:dyDescent="0.3">
      <c r="A143" s="13"/>
      <c r="B143" s="13"/>
      <c r="E143" s="13"/>
      <c r="H143" s="13"/>
      <c r="J143" s="13"/>
      <c r="K143" s="13"/>
      <c r="M143" s="13"/>
      <c r="N143" s="13"/>
      <c r="P143" s="13"/>
      <c r="S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 spans="1:45" x14ac:dyDescent="0.3">
      <c r="A144" s="13"/>
      <c r="B144" s="13"/>
      <c r="E144" s="13"/>
      <c r="H144" s="13"/>
      <c r="J144" s="13"/>
      <c r="K144" s="13"/>
      <c r="M144" s="13"/>
      <c r="N144" s="13"/>
      <c r="P144" s="13"/>
      <c r="S144" s="13"/>
      <c r="U144" s="13"/>
      <c r="V144" s="13"/>
    </row>
    <row r="145" spans="1:22" x14ac:dyDescent="0.3">
      <c r="A145" s="13"/>
      <c r="B145" s="13"/>
      <c r="E145" s="13"/>
      <c r="H145" s="13"/>
      <c r="J145" s="13"/>
      <c r="K145" s="13"/>
      <c r="M145" s="13"/>
      <c r="N145" s="13"/>
      <c r="P145" s="13"/>
      <c r="S145" s="13"/>
      <c r="U145" s="13"/>
      <c r="V145" s="13"/>
    </row>
    <row r="146" spans="1:22" x14ac:dyDescent="0.3">
      <c r="A146" s="13"/>
      <c r="B146" s="13"/>
      <c r="E146" s="13"/>
      <c r="H146" s="13"/>
      <c r="J146" s="13"/>
      <c r="K146" s="13"/>
      <c r="M146" s="13"/>
      <c r="N146" s="13"/>
      <c r="P146" s="13"/>
      <c r="S146" s="13"/>
      <c r="U146" s="13"/>
      <c r="V146" s="13"/>
    </row>
    <row r="147" spans="1:22" x14ac:dyDescent="0.3">
      <c r="A147" s="13"/>
      <c r="B147" s="13"/>
      <c r="E147" s="13"/>
      <c r="H147" s="13"/>
      <c r="J147" s="13"/>
      <c r="K147" s="13"/>
      <c r="M147" s="13"/>
      <c r="N147" s="13"/>
      <c r="P147" s="13"/>
      <c r="S147" s="13"/>
      <c r="U147" s="13"/>
      <c r="V147" s="13"/>
    </row>
    <row r="148" spans="1:22" x14ac:dyDescent="0.3">
      <c r="A148" s="13"/>
      <c r="B148" s="13"/>
      <c r="E148" s="13"/>
      <c r="H148" s="13"/>
      <c r="J148" s="13"/>
      <c r="K148" s="13"/>
      <c r="M148" s="13"/>
      <c r="N148" s="13"/>
      <c r="P148" s="13"/>
      <c r="S148" s="13"/>
      <c r="U148" s="13"/>
      <c r="V148" s="13"/>
    </row>
    <row r="149" spans="1:22" x14ac:dyDescent="0.3">
      <c r="A149" s="13"/>
      <c r="B149" s="13"/>
      <c r="E149" s="13"/>
      <c r="H149" s="13"/>
      <c r="J149" s="13"/>
      <c r="K149" s="13"/>
      <c r="M149" s="13"/>
      <c r="N149" s="13"/>
      <c r="P149" s="13"/>
      <c r="S149" s="13"/>
      <c r="U149" s="13"/>
      <c r="V149" s="13"/>
    </row>
    <row r="150" spans="1:22" x14ac:dyDescent="0.3">
      <c r="A150" s="13"/>
      <c r="B150" s="13"/>
      <c r="E150" s="13"/>
      <c r="H150" s="13"/>
      <c r="J150" s="13"/>
      <c r="K150" s="13"/>
      <c r="M150" s="13"/>
      <c r="N150" s="13"/>
      <c r="P150" s="13"/>
      <c r="S150" s="13"/>
      <c r="U150" s="13"/>
      <c r="V150" s="13"/>
    </row>
    <row r="151" spans="1:22" x14ac:dyDescent="0.3">
      <c r="A151" s="13"/>
      <c r="B151" s="13"/>
      <c r="E151" s="13"/>
      <c r="H151" s="13"/>
      <c r="J151" s="13"/>
      <c r="K151" s="13"/>
      <c r="M151" s="13"/>
      <c r="N151" s="13"/>
      <c r="P151" s="13"/>
      <c r="S151" s="13"/>
      <c r="U151" s="13"/>
      <c r="V151" s="13"/>
    </row>
    <row r="152" spans="1:22" x14ac:dyDescent="0.3">
      <c r="A152" s="13"/>
      <c r="B152" s="13"/>
      <c r="E152" s="13"/>
      <c r="H152" s="13"/>
      <c r="J152" s="13"/>
      <c r="K152" s="13"/>
      <c r="M152" s="13"/>
      <c r="N152" s="13"/>
      <c r="P152" s="13"/>
      <c r="S152" s="13"/>
      <c r="U152" s="13"/>
      <c r="V152" s="13"/>
    </row>
    <row r="153" spans="1:22" x14ac:dyDescent="0.3">
      <c r="A153" s="13"/>
      <c r="B153" s="13"/>
      <c r="E153" s="13"/>
      <c r="H153" s="13"/>
      <c r="J153" s="13"/>
      <c r="K153" s="13"/>
      <c r="M153" s="13"/>
      <c r="N153" s="13"/>
      <c r="P153" s="13"/>
      <c r="S153" s="13"/>
      <c r="U153" s="13"/>
      <c r="V153" s="13"/>
    </row>
    <row r="154" spans="1:22" x14ac:dyDescent="0.3">
      <c r="A154" s="13"/>
      <c r="B154" s="13"/>
      <c r="E154" s="13"/>
      <c r="H154" s="13"/>
      <c r="J154" s="13"/>
      <c r="K154" s="13"/>
      <c r="M154" s="13"/>
      <c r="N154" s="13"/>
      <c r="P154" s="13"/>
      <c r="S154" s="13"/>
      <c r="U154" s="13"/>
      <c r="V154" s="13"/>
    </row>
    <row r="155" spans="1:22" x14ac:dyDescent="0.3">
      <c r="A155" s="13"/>
      <c r="B155" s="13"/>
      <c r="E155" s="13"/>
      <c r="H155" s="13"/>
      <c r="J155" s="13"/>
      <c r="K155" s="13"/>
      <c r="M155" s="13"/>
      <c r="N155" s="13"/>
      <c r="P155" s="13"/>
      <c r="S155" s="13"/>
      <c r="U155" s="13"/>
      <c r="V155" s="13"/>
    </row>
    <row r="156" spans="1:22" x14ac:dyDescent="0.3">
      <c r="A156" s="13"/>
      <c r="B156" s="13"/>
      <c r="E156" s="13"/>
      <c r="H156" s="13"/>
      <c r="J156" s="13"/>
      <c r="K156" s="13"/>
      <c r="M156" s="13"/>
      <c r="N156" s="13"/>
      <c r="P156" s="13"/>
      <c r="S156" s="13"/>
      <c r="U156" s="13"/>
      <c r="V156" s="13"/>
    </row>
    <row r="157" spans="1:22" x14ac:dyDescent="0.3">
      <c r="A157" s="13"/>
      <c r="B157" s="13"/>
      <c r="E157" s="13"/>
      <c r="H157" s="13"/>
      <c r="J157" s="13"/>
      <c r="K157" s="13"/>
      <c r="M157" s="13"/>
      <c r="N157" s="13"/>
      <c r="P157" s="13"/>
      <c r="S157" s="13"/>
      <c r="U157" s="13"/>
      <c r="V157" s="13"/>
    </row>
    <row r="158" spans="1:22" x14ac:dyDescent="0.3">
      <c r="A158" s="13"/>
      <c r="B158" s="13"/>
      <c r="E158" s="13"/>
      <c r="H158" s="13"/>
      <c r="J158" s="13"/>
      <c r="K158" s="13"/>
      <c r="M158" s="13"/>
      <c r="N158" s="13"/>
      <c r="P158" s="13"/>
      <c r="S158" s="13"/>
      <c r="U158" s="13"/>
      <c r="V158" s="13"/>
    </row>
    <row r="159" spans="1:22" x14ac:dyDescent="0.3">
      <c r="A159" s="13"/>
      <c r="B159" s="13"/>
      <c r="E159" s="13"/>
      <c r="H159" s="13"/>
      <c r="J159" s="13"/>
      <c r="K159" s="13"/>
      <c r="M159" s="13"/>
      <c r="N159" s="13"/>
      <c r="P159" s="13"/>
      <c r="S159" s="13"/>
      <c r="U159" s="13"/>
      <c r="V159" s="13"/>
    </row>
    <row r="160" spans="1:22" x14ac:dyDescent="0.3">
      <c r="A160" s="13"/>
      <c r="B160" s="13"/>
      <c r="E160" s="13"/>
      <c r="H160" s="13"/>
      <c r="J160" s="13"/>
      <c r="K160" s="13"/>
      <c r="M160" s="13"/>
      <c r="N160" s="13"/>
      <c r="P160" s="13"/>
      <c r="S160" s="13"/>
      <c r="U160" s="13"/>
      <c r="V160" s="13"/>
    </row>
    <row r="161" spans="1:22" x14ac:dyDescent="0.3">
      <c r="A161" s="13"/>
      <c r="B161" s="13"/>
      <c r="E161" s="13"/>
      <c r="H161" s="13"/>
      <c r="J161" s="13"/>
      <c r="K161" s="13"/>
      <c r="M161" s="13"/>
      <c r="N161" s="13"/>
      <c r="P161" s="13"/>
      <c r="S161" s="13"/>
      <c r="U161" s="13"/>
      <c r="V161" s="13"/>
    </row>
    <row r="162" spans="1:22" x14ac:dyDescent="0.3">
      <c r="A162" s="13"/>
      <c r="B162" s="13"/>
      <c r="E162" s="13"/>
      <c r="H162" s="13"/>
      <c r="J162" s="13"/>
      <c r="K162" s="13"/>
      <c r="M162" s="13"/>
      <c r="N162" s="13"/>
      <c r="P162" s="13"/>
      <c r="S162" s="13"/>
      <c r="U162" s="13"/>
      <c r="V162" s="13"/>
    </row>
    <row r="163" spans="1:22" x14ac:dyDescent="0.3">
      <c r="A163" s="13"/>
      <c r="B163" s="13"/>
      <c r="E163" s="13"/>
      <c r="H163" s="13"/>
      <c r="J163" s="13"/>
      <c r="K163" s="13"/>
      <c r="M163" s="13"/>
      <c r="N163" s="13"/>
      <c r="P163" s="13"/>
      <c r="S163" s="13"/>
      <c r="U163" s="13"/>
      <c r="V163" s="13"/>
    </row>
    <row r="164" spans="1:22" x14ac:dyDescent="0.3">
      <c r="A164" s="13"/>
      <c r="B164" s="13"/>
      <c r="E164" s="13"/>
      <c r="H164" s="13"/>
      <c r="J164" s="13"/>
      <c r="K164" s="13"/>
      <c r="M164" s="13"/>
      <c r="N164" s="13"/>
      <c r="P164" s="13"/>
      <c r="S164" s="13"/>
      <c r="U164" s="13"/>
      <c r="V164" s="13"/>
    </row>
    <row r="165" spans="1:22" x14ac:dyDescent="0.3">
      <c r="A165" s="13"/>
      <c r="B165" s="13"/>
      <c r="E165" s="13"/>
      <c r="H165" s="13"/>
      <c r="J165" s="13"/>
      <c r="K165" s="13"/>
      <c r="M165" s="13"/>
      <c r="N165" s="13"/>
      <c r="P165" s="13"/>
      <c r="S165" s="13"/>
      <c r="U165" s="13"/>
      <c r="V165" s="13"/>
    </row>
    <row r="166" spans="1:22" x14ac:dyDescent="0.3">
      <c r="A166" s="13"/>
      <c r="B166" s="13"/>
      <c r="E166" s="13"/>
      <c r="H166" s="13"/>
      <c r="J166" s="13"/>
      <c r="K166" s="13"/>
      <c r="M166" s="13"/>
      <c r="N166" s="13"/>
      <c r="P166" s="13"/>
      <c r="S166" s="13"/>
      <c r="U166" s="13"/>
      <c r="V166" s="13"/>
    </row>
    <row r="167" spans="1:22" x14ac:dyDescent="0.3">
      <c r="A167" s="13"/>
      <c r="B167" s="13"/>
      <c r="E167" s="13"/>
      <c r="H167" s="13"/>
      <c r="J167" s="13"/>
      <c r="K167" s="13"/>
      <c r="M167" s="13"/>
      <c r="N167" s="13"/>
      <c r="P167" s="13"/>
      <c r="S167" s="13"/>
      <c r="U167" s="13"/>
      <c r="V167" s="13"/>
    </row>
    <row r="168" spans="1:22" x14ac:dyDescent="0.3">
      <c r="A168" s="13"/>
      <c r="B168" s="13"/>
      <c r="E168" s="13"/>
      <c r="H168" s="13"/>
      <c r="J168" s="13"/>
      <c r="K168" s="13"/>
      <c r="M168" s="13"/>
      <c r="N168" s="13"/>
      <c r="P168" s="13"/>
      <c r="S168" s="13"/>
      <c r="U168" s="13"/>
      <c r="V168" s="13"/>
    </row>
    <row r="169" spans="1:22" x14ac:dyDescent="0.3">
      <c r="A169" s="13"/>
      <c r="B169" s="13"/>
      <c r="E169" s="13"/>
      <c r="H169" s="13"/>
      <c r="J169" s="13"/>
      <c r="K169" s="13"/>
      <c r="M169" s="13"/>
      <c r="N169" s="13"/>
      <c r="P169" s="13"/>
      <c r="S169" s="13"/>
      <c r="U169" s="13"/>
      <c r="V169" s="13"/>
    </row>
    <row r="170" spans="1:22" x14ac:dyDescent="0.3">
      <c r="A170" s="13"/>
      <c r="B170" s="13"/>
      <c r="E170" s="13"/>
      <c r="H170" s="13"/>
      <c r="J170" s="13"/>
      <c r="K170" s="13"/>
      <c r="M170" s="13"/>
      <c r="N170" s="13"/>
      <c r="P170" s="13"/>
      <c r="S170" s="13"/>
      <c r="U170" s="13"/>
      <c r="V170" s="13"/>
    </row>
    <row r="171" spans="1:22" x14ac:dyDescent="0.3">
      <c r="A171" s="13"/>
      <c r="B171" s="13"/>
      <c r="E171" s="13"/>
      <c r="H171" s="13"/>
      <c r="J171" s="13"/>
      <c r="K171" s="13"/>
      <c r="M171" s="13"/>
      <c r="N171" s="13"/>
      <c r="P171" s="13"/>
      <c r="S171" s="13"/>
      <c r="U171" s="13"/>
      <c r="V171" s="13"/>
    </row>
    <row r="172" spans="1:22" x14ac:dyDescent="0.3">
      <c r="A172" s="13"/>
      <c r="B172" s="13"/>
      <c r="E172" s="13"/>
      <c r="H172" s="13"/>
      <c r="J172" s="13"/>
      <c r="K172" s="13"/>
      <c r="M172" s="13"/>
      <c r="N172" s="13"/>
      <c r="P172" s="13"/>
      <c r="S172" s="13"/>
      <c r="U172" s="13"/>
      <c r="V172" s="13"/>
    </row>
    <row r="173" spans="1:22" x14ac:dyDescent="0.3">
      <c r="A173" s="13"/>
      <c r="B173" s="13"/>
      <c r="E173" s="13"/>
      <c r="H173" s="13"/>
      <c r="J173" s="13"/>
      <c r="K173" s="13"/>
      <c r="M173" s="13"/>
      <c r="N173" s="13"/>
      <c r="P173" s="13"/>
      <c r="S173" s="13"/>
      <c r="U173" s="13"/>
      <c r="V173" s="13"/>
    </row>
    <row r="174" spans="1:22" x14ac:dyDescent="0.3">
      <c r="A174" s="13"/>
      <c r="B174" s="13"/>
      <c r="E174" s="13"/>
      <c r="H174" s="13"/>
      <c r="J174" s="13"/>
      <c r="K174" s="13"/>
      <c r="M174" s="13"/>
      <c r="N174" s="13"/>
      <c r="P174" s="13"/>
      <c r="S174" s="13"/>
      <c r="U174" s="13"/>
      <c r="V174" s="13"/>
    </row>
    <row r="175" spans="1:22" x14ac:dyDescent="0.3">
      <c r="A175" s="13"/>
      <c r="B175" s="13"/>
      <c r="E175" s="13"/>
      <c r="H175" s="13"/>
      <c r="J175" s="13"/>
      <c r="K175" s="13"/>
      <c r="M175" s="13"/>
      <c r="N175" s="13"/>
      <c r="P175" s="13"/>
      <c r="S175" s="13"/>
      <c r="U175" s="13"/>
      <c r="V175" s="13"/>
    </row>
    <row r="176" spans="1:22" x14ac:dyDescent="0.3">
      <c r="A176" s="13"/>
      <c r="B176" s="13"/>
      <c r="E176" s="13"/>
      <c r="H176" s="13"/>
      <c r="J176" s="13"/>
      <c r="K176" s="13"/>
      <c r="M176" s="13"/>
      <c r="N176" s="13"/>
      <c r="P176" s="13"/>
      <c r="S176" s="13"/>
      <c r="U176" s="13"/>
      <c r="V176" s="13"/>
    </row>
    <row r="177" spans="1:22" x14ac:dyDescent="0.3">
      <c r="A177" s="13"/>
      <c r="B177" s="13"/>
      <c r="E177" s="13"/>
      <c r="H177" s="13"/>
      <c r="J177" s="13"/>
      <c r="K177" s="13"/>
      <c r="M177" s="13"/>
      <c r="N177" s="13"/>
      <c r="P177" s="13"/>
      <c r="S177" s="13"/>
      <c r="U177" s="13"/>
      <c r="V177" s="13"/>
    </row>
    <row r="178" spans="1:22" x14ac:dyDescent="0.3">
      <c r="A178" s="13"/>
      <c r="B178" s="13"/>
      <c r="E178" s="13"/>
      <c r="H178" s="13"/>
      <c r="J178" s="13"/>
      <c r="K178" s="13"/>
      <c r="M178" s="13"/>
      <c r="N178" s="13"/>
      <c r="P178" s="13"/>
      <c r="S178" s="13"/>
      <c r="U178" s="13"/>
      <c r="V178" s="13"/>
    </row>
    <row r="179" spans="1:22" x14ac:dyDescent="0.3">
      <c r="A179" s="13"/>
      <c r="B179" s="13"/>
      <c r="E179" s="13"/>
      <c r="H179" s="13"/>
      <c r="J179" s="13"/>
      <c r="K179" s="13"/>
      <c r="M179" s="13"/>
      <c r="N179" s="13"/>
      <c r="P179" s="13"/>
      <c r="S179" s="13"/>
      <c r="U179" s="13"/>
      <c r="V179" s="13"/>
    </row>
    <row r="180" spans="1:22" x14ac:dyDescent="0.3">
      <c r="A180" s="13"/>
      <c r="B180" s="13"/>
      <c r="E180" s="13"/>
      <c r="H180" s="13"/>
      <c r="J180" s="13"/>
      <c r="K180" s="13"/>
      <c r="M180" s="13"/>
      <c r="N180" s="13"/>
      <c r="P180" s="13"/>
      <c r="S180" s="13"/>
      <c r="U180" s="13"/>
      <c r="V180" s="13"/>
    </row>
    <row r="181" spans="1:22" x14ac:dyDescent="0.3">
      <c r="A181" s="13"/>
      <c r="B181" s="13"/>
      <c r="E181" s="13"/>
      <c r="H181" s="13"/>
      <c r="J181" s="13"/>
      <c r="K181" s="13"/>
      <c r="M181" s="13"/>
      <c r="N181" s="13"/>
      <c r="P181" s="13"/>
      <c r="S181" s="13"/>
      <c r="U181" s="13"/>
      <c r="V181" s="13"/>
    </row>
    <row r="182" spans="1:22" x14ac:dyDescent="0.3">
      <c r="A182" s="13"/>
      <c r="B182" s="13"/>
      <c r="E182" s="13"/>
      <c r="H182" s="13"/>
      <c r="J182" s="13"/>
      <c r="K182" s="13"/>
      <c r="M182" s="13"/>
      <c r="N182" s="13"/>
      <c r="P182" s="13"/>
      <c r="S182" s="13"/>
      <c r="U182" s="13"/>
      <c r="V182" s="13"/>
    </row>
    <row r="183" spans="1:22" x14ac:dyDescent="0.3">
      <c r="A183" s="13"/>
      <c r="B183" s="13"/>
      <c r="E183" s="13"/>
      <c r="H183" s="13"/>
      <c r="J183" s="13"/>
      <c r="K183" s="13"/>
      <c r="M183" s="13"/>
      <c r="N183" s="13"/>
      <c r="P183" s="13"/>
      <c r="S183" s="13"/>
      <c r="U183" s="13"/>
      <c r="V183" s="13"/>
    </row>
    <row r="184" spans="1:22" x14ac:dyDescent="0.3">
      <c r="A184" s="13"/>
      <c r="B184" s="13"/>
      <c r="E184" s="13"/>
      <c r="H184" s="13"/>
      <c r="J184" s="13"/>
      <c r="K184" s="13"/>
      <c r="M184" s="13"/>
      <c r="N184" s="13"/>
      <c r="P184" s="13"/>
      <c r="S184" s="13"/>
      <c r="U184" s="13"/>
      <c r="V184" s="13"/>
    </row>
    <row r="185" spans="1:22" x14ac:dyDescent="0.3">
      <c r="A185" s="13"/>
      <c r="B185" s="13"/>
      <c r="E185" s="13"/>
      <c r="H185" s="13"/>
      <c r="J185" s="13"/>
      <c r="K185" s="13"/>
      <c r="M185" s="13"/>
      <c r="N185" s="13"/>
      <c r="P185" s="13"/>
      <c r="S185" s="13"/>
      <c r="U185" s="13"/>
      <c r="V185" s="13"/>
    </row>
    <row r="186" spans="1:22" x14ac:dyDescent="0.3">
      <c r="A186" s="13"/>
      <c r="B186" s="13"/>
      <c r="E186" s="13"/>
      <c r="H186" s="13"/>
      <c r="J186" s="13"/>
      <c r="K186" s="13"/>
      <c r="M186" s="13"/>
      <c r="N186" s="13"/>
      <c r="P186" s="13"/>
      <c r="S186" s="13"/>
      <c r="U186" s="13"/>
      <c r="V186" s="13"/>
    </row>
    <row r="187" spans="1:22" x14ac:dyDescent="0.3">
      <c r="A187" s="13"/>
      <c r="B187" s="13"/>
      <c r="E187" s="13"/>
      <c r="H187" s="13"/>
      <c r="J187" s="13"/>
      <c r="K187" s="13"/>
      <c r="M187" s="13"/>
      <c r="N187" s="13"/>
      <c r="P187" s="13"/>
      <c r="S187" s="13"/>
      <c r="U187" s="13"/>
      <c r="V187" s="13"/>
    </row>
    <row r="188" spans="1:22" x14ac:dyDescent="0.3">
      <c r="A188" s="13"/>
      <c r="B188" s="13"/>
      <c r="E188" s="13"/>
      <c r="H188" s="13"/>
      <c r="J188" s="13"/>
      <c r="K188" s="13"/>
      <c r="M188" s="13"/>
      <c r="N188" s="13"/>
      <c r="P188" s="13"/>
      <c r="S188" s="13"/>
      <c r="U188" s="13"/>
      <c r="V188" s="13"/>
    </row>
    <row r="189" spans="1:22" x14ac:dyDescent="0.3">
      <c r="A189" s="13"/>
      <c r="B189" s="13"/>
      <c r="E189" s="13"/>
      <c r="H189" s="13"/>
      <c r="J189" s="13"/>
      <c r="K189" s="13"/>
      <c r="M189" s="13"/>
      <c r="N189" s="13"/>
      <c r="P189" s="13"/>
      <c r="S189" s="13"/>
      <c r="U189" s="13"/>
      <c r="V189" s="13"/>
    </row>
    <row r="190" spans="1:22" x14ac:dyDescent="0.3">
      <c r="A190" s="13"/>
      <c r="B190" s="13"/>
      <c r="E190" s="13"/>
      <c r="H190" s="13"/>
      <c r="J190" s="13"/>
      <c r="K190" s="13"/>
      <c r="M190" s="13"/>
      <c r="N190" s="13"/>
      <c r="P190" s="13"/>
      <c r="S190" s="13"/>
      <c r="U190" s="13"/>
      <c r="V190" s="13"/>
    </row>
    <row r="191" spans="1:22" x14ac:dyDescent="0.3">
      <c r="A191" s="13"/>
      <c r="B191" s="13"/>
      <c r="E191" s="13"/>
      <c r="H191" s="13"/>
      <c r="J191" s="13"/>
      <c r="K191" s="13"/>
      <c r="M191" s="13"/>
      <c r="N191" s="13"/>
      <c r="P191" s="13"/>
      <c r="S191" s="13"/>
      <c r="U191" s="13"/>
      <c r="V191" s="13"/>
    </row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dimension ref="A1:ES951"/>
  <sheetViews>
    <sheetView topLeftCell="A105" zoomScale="206" workbookViewId="0">
      <selection activeCell="D33" sqref="D33"/>
    </sheetView>
  </sheetViews>
  <sheetFormatPr defaultColWidth="11.5546875" defaultRowHeight="14.4" x14ac:dyDescent="0.3"/>
  <cols>
    <col min="1" max="1" width="10.77734375" style="19"/>
    <col min="2" max="2" width="18" customWidth="1"/>
    <col min="4" max="4" width="17.6640625" customWidth="1"/>
  </cols>
  <sheetData>
    <row r="1" spans="1:149" s="5" customFormat="1" x14ac:dyDescent="0.3">
      <c r="A1" s="6" t="s">
        <v>64</v>
      </c>
      <c r="B1" s="5" t="s">
        <v>79</v>
      </c>
      <c r="C1" s="5" t="s">
        <v>0</v>
      </c>
      <c r="D1" s="5" t="s">
        <v>78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</row>
    <row r="2" spans="1:149" x14ac:dyDescent="0.3">
      <c r="A2" s="19">
        <v>3.1</v>
      </c>
      <c r="B2">
        <v>9.34</v>
      </c>
      <c r="C2">
        <v>1594.15</v>
      </c>
      <c r="D2">
        <v>0.56999999999999995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</row>
    <row r="3" spans="1:149" x14ac:dyDescent="0.3">
      <c r="B3">
        <v>16.7</v>
      </c>
      <c r="C3">
        <v>1597.62</v>
      </c>
      <c r="D3">
        <v>0.57999999999999996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</row>
    <row r="4" spans="1:149" x14ac:dyDescent="0.3">
      <c r="B4">
        <v>24.31</v>
      </c>
      <c r="C4">
        <v>1601.2</v>
      </c>
      <c r="D4">
        <v>1.1000000000000001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</row>
    <row r="5" spans="1:149" x14ac:dyDescent="0.3">
      <c r="B5">
        <v>29.87</v>
      </c>
      <c r="C5">
        <v>1603.52</v>
      </c>
      <c r="D5">
        <v>1.28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</row>
    <row r="6" spans="1:149" x14ac:dyDescent="0.3">
      <c r="B6">
        <v>33.57</v>
      </c>
      <c r="C6">
        <v>1605.42</v>
      </c>
      <c r="D6">
        <v>0.38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</row>
    <row r="7" spans="1:149" x14ac:dyDescent="0.3">
      <c r="B7">
        <v>36.97</v>
      </c>
      <c r="C7">
        <v>1607.12</v>
      </c>
      <c r="D7">
        <v>1.02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</row>
    <row r="8" spans="1:149" x14ac:dyDescent="0.3">
      <c r="B8">
        <v>39.6</v>
      </c>
      <c r="C8">
        <v>1608.68</v>
      </c>
      <c r="D8">
        <v>0.84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</row>
    <row r="9" spans="1:149" x14ac:dyDescent="0.3">
      <c r="B9">
        <v>42.25</v>
      </c>
      <c r="C9">
        <v>1609.63</v>
      </c>
      <c r="D9">
        <v>0.74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</row>
    <row r="10" spans="1:149" x14ac:dyDescent="0.3">
      <c r="B10">
        <v>45.47</v>
      </c>
      <c r="C10">
        <v>1611.01</v>
      </c>
      <c r="D10">
        <v>0.9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</row>
    <row r="11" spans="1:149" x14ac:dyDescent="0.3">
      <c r="B11">
        <v>50.96</v>
      </c>
      <c r="C11">
        <v>1613.69</v>
      </c>
      <c r="D11">
        <v>1.07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:149" x14ac:dyDescent="0.3">
      <c r="B12">
        <v>62.77</v>
      </c>
      <c r="C12">
        <v>1618.31</v>
      </c>
      <c r="D12">
        <v>1.2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:149" x14ac:dyDescent="0.3">
      <c r="B13">
        <v>77.569999999999993</v>
      </c>
      <c r="C13">
        <v>1628.17</v>
      </c>
      <c r="D13">
        <v>1.79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:149" x14ac:dyDescent="0.3">
      <c r="B14">
        <v>87.66</v>
      </c>
      <c r="C14">
        <v>1631.37</v>
      </c>
      <c r="D14">
        <v>1.97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:149" s="5" customFormat="1" x14ac:dyDescent="0.3">
      <c r="A15" s="6"/>
      <c r="B15" s="5">
        <v>100.59</v>
      </c>
      <c r="C15" s="5">
        <v>1635.6</v>
      </c>
      <c r="D15" s="5">
        <v>0.49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</row>
    <row r="16" spans="1:149" x14ac:dyDescent="0.3">
      <c r="A16" s="19">
        <v>3.2</v>
      </c>
      <c r="B16">
        <v>13.44</v>
      </c>
      <c r="C16">
        <v>1560.23</v>
      </c>
      <c r="D16">
        <v>1.5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</row>
    <row r="17" spans="1:149" x14ac:dyDescent="0.3">
      <c r="B17">
        <v>19.18</v>
      </c>
      <c r="C17">
        <v>1565.03</v>
      </c>
      <c r="D17">
        <v>2.88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</row>
    <row r="18" spans="1:149" x14ac:dyDescent="0.3">
      <c r="B18">
        <v>32.26</v>
      </c>
      <c r="C18">
        <v>1570.48</v>
      </c>
      <c r="D18">
        <v>1.42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</row>
    <row r="19" spans="1:149" x14ac:dyDescent="0.3">
      <c r="B19">
        <v>37.81</v>
      </c>
      <c r="C19">
        <v>1572.95</v>
      </c>
      <c r="D19">
        <v>0.48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</row>
    <row r="20" spans="1:149" x14ac:dyDescent="0.3">
      <c r="B20">
        <v>41.09</v>
      </c>
      <c r="C20">
        <v>1574.79</v>
      </c>
      <c r="D20">
        <v>2.95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</row>
    <row r="21" spans="1:149" x14ac:dyDescent="0.3">
      <c r="B21">
        <v>46.15</v>
      </c>
      <c r="C21">
        <v>1577.68</v>
      </c>
      <c r="D21">
        <v>2.33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</row>
    <row r="22" spans="1:149" x14ac:dyDescent="0.3">
      <c r="B22">
        <v>54.39</v>
      </c>
      <c r="C22">
        <v>1583.06</v>
      </c>
      <c r="D22">
        <v>3.69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</row>
    <row r="23" spans="1:149" x14ac:dyDescent="0.3">
      <c r="B23">
        <v>69.569999999999993</v>
      </c>
      <c r="C23">
        <v>1584.9</v>
      </c>
      <c r="D23">
        <v>0.95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</row>
    <row r="24" spans="1:149" x14ac:dyDescent="0.3">
      <c r="B24">
        <v>88.84</v>
      </c>
      <c r="C24">
        <v>1586.11</v>
      </c>
      <c r="D24">
        <v>0.39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</row>
    <row r="25" spans="1:149" x14ac:dyDescent="0.3">
      <c r="B25">
        <v>96.79</v>
      </c>
      <c r="C25">
        <v>1586.66</v>
      </c>
      <c r="D25">
        <v>0.61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</row>
    <row r="26" spans="1:149" x14ac:dyDescent="0.3">
      <c r="B26">
        <v>119.1</v>
      </c>
      <c r="C26">
        <v>1589.12</v>
      </c>
      <c r="D26">
        <v>0.36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</row>
    <row r="27" spans="1:149" x14ac:dyDescent="0.3">
      <c r="B27">
        <v>123.52</v>
      </c>
      <c r="C27">
        <v>1590.01</v>
      </c>
      <c r="D27">
        <v>0.42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</row>
    <row r="28" spans="1:149" x14ac:dyDescent="0.3">
      <c r="B28">
        <v>129.93</v>
      </c>
      <c r="C28">
        <v>1591.02</v>
      </c>
      <c r="D28">
        <v>0.62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</row>
    <row r="29" spans="1:149" x14ac:dyDescent="0.3">
      <c r="B29">
        <v>158.56</v>
      </c>
      <c r="C29">
        <v>1594.97</v>
      </c>
      <c r="D29">
        <v>0.74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</row>
    <row r="30" spans="1:149" x14ac:dyDescent="0.3">
      <c r="B30">
        <v>183.3</v>
      </c>
      <c r="C30">
        <v>1597.47</v>
      </c>
      <c r="D30">
        <v>1.1399999999999999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</row>
    <row r="31" spans="1:149" s="5" customFormat="1" x14ac:dyDescent="0.3">
      <c r="A31" s="6"/>
      <c r="B31" s="5">
        <v>200.12</v>
      </c>
      <c r="C31" s="5">
        <v>1600.27</v>
      </c>
      <c r="D31" s="6">
        <v>1.03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</row>
    <row r="32" spans="1:149" x14ac:dyDescent="0.3">
      <c r="A32" s="19">
        <v>3.3</v>
      </c>
      <c r="B32">
        <v>29.65</v>
      </c>
      <c r="C32">
        <v>1492.41</v>
      </c>
      <c r="D32" s="19">
        <v>6.36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</row>
    <row r="33" spans="2:149" x14ac:dyDescent="0.3">
      <c r="B33">
        <v>84.99</v>
      </c>
      <c r="C33">
        <v>1548.27</v>
      </c>
      <c r="D33" s="19">
        <v>21.1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</row>
    <row r="34" spans="2:149" x14ac:dyDescent="0.3">
      <c r="B34">
        <v>121.22</v>
      </c>
      <c r="C34">
        <v>1554.27</v>
      </c>
      <c r="D34" s="19">
        <v>1.37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</row>
    <row r="35" spans="2:149" x14ac:dyDescent="0.3">
      <c r="B35">
        <v>135.22</v>
      </c>
      <c r="C35">
        <v>1557.2</v>
      </c>
      <c r="D35" s="19">
        <v>0.97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</row>
    <row r="36" spans="2:149" x14ac:dyDescent="0.3">
      <c r="B36">
        <v>165.53</v>
      </c>
      <c r="C36">
        <v>1569.08</v>
      </c>
      <c r="D36" s="19">
        <v>1.65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</row>
    <row r="37" spans="2:149" x14ac:dyDescent="0.3">
      <c r="B37">
        <v>176.41</v>
      </c>
      <c r="C37">
        <v>1572.87</v>
      </c>
      <c r="D37" s="19">
        <v>1.02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</row>
    <row r="38" spans="2:149" x14ac:dyDescent="0.3">
      <c r="B38">
        <v>184.51</v>
      </c>
      <c r="C38">
        <v>1576.01</v>
      </c>
      <c r="D38" s="19">
        <v>0.89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</row>
    <row r="39" spans="2:149" x14ac:dyDescent="0.3">
      <c r="B39">
        <v>190.78</v>
      </c>
      <c r="C39">
        <v>1578.83</v>
      </c>
      <c r="D39" s="19">
        <v>0.96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</row>
    <row r="40" spans="2:149" x14ac:dyDescent="0.3">
      <c r="B40">
        <v>195.53</v>
      </c>
      <c r="C40">
        <v>1580.06</v>
      </c>
      <c r="D40" s="19">
        <v>0.65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</row>
    <row r="41" spans="2:149" x14ac:dyDescent="0.3">
      <c r="B41">
        <v>199.24</v>
      </c>
      <c r="C41">
        <v>1581.9</v>
      </c>
      <c r="D41" s="19">
        <v>0.4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</row>
    <row r="42" spans="2:149" x14ac:dyDescent="0.3">
      <c r="B42">
        <v>203.45</v>
      </c>
      <c r="C42">
        <v>1583.82</v>
      </c>
      <c r="D42" s="19">
        <v>0.79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</row>
    <row r="43" spans="2:149" x14ac:dyDescent="0.3">
      <c r="B43">
        <v>219.23</v>
      </c>
      <c r="C43">
        <v>1589.71</v>
      </c>
      <c r="D43" s="19">
        <v>1.05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</row>
    <row r="44" spans="2:149" x14ac:dyDescent="0.3">
      <c r="B44">
        <v>236.88</v>
      </c>
      <c r="C44">
        <v>1594.74</v>
      </c>
      <c r="D44" s="19">
        <v>0.7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</row>
    <row r="45" spans="2:149" x14ac:dyDescent="0.3">
      <c r="B45">
        <v>245.58</v>
      </c>
      <c r="C45">
        <v>1597.95</v>
      </c>
      <c r="D45" s="19">
        <v>1.05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</row>
    <row r="46" spans="2:149" x14ac:dyDescent="0.3">
      <c r="B46">
        <v>255.54</v>
      </c>
      <c r="C46">
        <v>1601.64</v>
      </c>
      <c r="D46" s="19">
        <v>0.35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</row>
    <row r="47" spans="2:149" x14ac:dyDescent="0.3">
      <c r="B47">
        <v>283.61</v>
      </c>
      <c r="C47">
        <v>1609.17</v>
      </c>
      <c r="D47" s="19">
        <v>1.2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</row>
    <row r="48" spans="2:149" x14ac:dyDescent="0.3">
      <c r="B48">
        <v>297.02</v>
      </c>
      <c r="C48">
        <v>1612.65</v>
      </c>
      <c r="D48" s="19">
        <v>1.28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</row>
    <row r="49" spans="1:149" s="5" customFormat="1" x14ac:dyDescent="0.3">
      <c r="A49" s="6"/>
      <c r="B49" s="5">
        <v>304.26</v>
      </c>
      <c r="C49" s="5">
        <v>1614.15</v>
      </c>
      <c r="D49" s="6">
        <v>0.99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</row>
    <row r="50" spans="1:149" x14ac:dyDescent="0.3">
      <c r="A50" s="19">
        <v>3.4</v>
      </c>
      <c r="B50" s="15">
        <v>5.28</v>
      </c>
      <c r="C50">
        <v>1624.11</v>
      </c>
      <c r="D50" s="42">
        <v>6.47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</row>
    <row r="51" spans="1:149" x14ac:dyDescent="0.3">
      <c r="B51" s="15">
        <v>10.52</v>
      </c>
      <c r="C51">
        <v>1627.78</v>
      </c>
      <c r="D51" s="42">
        <v>2.38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</row>
    <row r="52" spans="1:149" x14ac:dyDescent="0.3">
      <c r="B52" s="15">
        <v>14.6</v>
      </c>
      <c r="C52">
        <v>1630.08</v>
      </c>
      <c r="D52" s="42">
        <v>0.66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</row>
    <row r="53" spans="1:149" x14ac:dyDescent="0.3">
      <c r="B53">
        <v>17.64</v>
      </c>
      <c r="C53">
        <v>1631.56</v>
      </c>
      <c r="D53" s="42">
        <v>0.56000000000000005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</row>
    <row r="54" spans="1:149" x14ac:dyDescent="0.3">
      <c r="B54">
        <v>22.86</v>
      </c>
      <c r="C54">
        <v>1634.31</v>
      </c>
      <c r="D54" s="42">
        <v>0.76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</row>
    <row r="55" spans="1:149" x14ac:dyDescent="0.3">
      <c r="B55">
        <v>33.24</v>
      </c>
      <c r="C55">
        <v>1638.89</v>
      </c>
      <c r="D55" s="42">
        <v>1.48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</row>
    <row r="56" spans="1:149" x14ac:dyDescent="0.3">
      <c r="B56">
        <v>40.26</v>
      </c>
      <c r="C56">
        <v>1642.49</v>
      </c>
      <c r="D56" s="42">
        <v>1.04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</row>
    <row r="57" spans="1:149" x14ac:dyDescent="0.3">
      <c r="B57">
        <v>44.93</v>
      </c>
      <c r="C57">
        <v>1644.69</v>
      </c>
      <c r="D57" s="42">
        <v>0.61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</row>
    <row r="58" spans="1:149" x14ac:dyDescent="0.3">
      <c r="B58">
        <v>51.76</v>
      </c>
      <c r="C58">
        <v>1647.92</v>
      </c>
      <c r="D58" s="42">
        <v>0.48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</row>
    <row r="59" spans="1:149" x14ac:dyDescent="0.3">
      <c r="B59">
        <v>64.89</v>
      </c>
      <c r="C59">
        <v>1653.6</v>
      </c>
      <c r="D59" s="42">
        <v>1.1299999999999999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</row>
    <row r="60" spans="1:149" x14ac:dyDescent="0.3">
      <c r="B60">
        <v>79.75</v>
      </c>
      <c r="C60">
        <v>1658.08</v>
      </c>
      <c r="D60" s="42">
        <v>0.28999999999999998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</row>
    <row r="61" spans="1:149" s="5" customFormat="1" x14ac:dyDescent="0.3">
      <c r="A61" s="6"/>
      <c r="B61" s="5">
        <v>138.35</v>
      </c>
      <c r="C61" s="5">
        <v>1669.58</v>
      </c>
      <c r="D61" s="6">
        <v>0.56999999999999995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</row>
    <row r="62" spans="1:149" x14ac:dyDescent="0.3">
      <c r="A62" s="19">
        <v>1.1000000000000001</v>
      </c>
      <c r="B62">
        <v>16.11</v>
      </c>
      <c r="C62">
        <v>1592.83</v>
      </c>
      <c r="D62" s="19">
        <v>6.06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</row>
    <row r="63" spans="1:149" x14ac:dyDescent="0.3">
      <c r="B63">
        <v>33.65</v>
      </c>
      <c r="C63">
        <v>1607.17</v>
      </c>
      <c r="D63" s="19">
        <v>2.0699999999999998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</row>
    <row r="64" spans="1:149" x14ac:dyDescent="0.3">
      <c r="B64">
        <v>41.92</v>
      </c>
      <c r="C64">
        <v>1613.35</v>
      </c>
      <c r="D64" s="19">
        <v>0.94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</row>
    <row r="65" spans="1:149" x14ac:dyDescent="0.3">
      <c r="B65">
        <v>50.46</v>
      </c>
      <c r="C65">
        <v>1619.42</v>
      </c>
      <c r="D65" s="19">
        <v>1.33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</row>
    <row r="66" spans="1:149" x14ac:dyDescent="0.3">
      <c r="B66">
        <v>61.34</v>
      </c>
      <c r="C66">
        <v>1628.68</v>
      </c>
      <c r="D66" s="19">
        <v>3.66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</row>
    <row r="67" spans="1:149" x14ac:dyDescent="0.3">
      <c r="B67">
        <v>69.010000000000005</v>
      </c>
      <c r="C67">
        <v>1634</v>
      </c>
      <c r="D67" s="19">
        <v>1.3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</row>
    <row r="68" spans="1:149" x14ac:dyDescent="0.3">
      <c r="B68">
        <v>78.42</v>
      </c>
      <c r="C68">
        <v>1642.02</v>
      </c>
      <c r="D68" s="19">
        <v>3.32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</row>
    <row r="69" spans="1:149" x14ac:dyDescent="0.3">
      <c r="B69">
        <v>83.83</v>
      </c>
      <c r="C69">
        <v>1649.46</v>
      </c>
      <c r="D69" s="19">
        <v>2.8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</row>
    <row r="70" spans="1:149" x14ac:dyDescent="0.3">
      <c r="B70">
        <v>87.35</v>
      </c>
      <c r="C70">
        <v>1652.32</v>
      </c>
      <c r="D70" s="19">
        <v>2.97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</row>
    <row r="71" spans="1:149" x14ac:dyDescent="0.3">
      <c r="B71">
        <v>97.06</v>
      </c>
      <c r="C71">
        <v>1656.29</v>
      </c>
      <c r="D71" s="19">
        <v>0.69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</row>
    <row r="72" spans="1:149" x14ac:dyDescent="0.3">
      <c r="B72">
        <v>112.24</v>
      </c>
      <c r="C72">
        <v>1662.23</v>
      </c>
      <c r="D72" s="19">
        <v>0.59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</row>
    <row r="73" spans="1:149" s="5" customFormat="1" x14ac:dyDescent="0.3">
      <c r="A73" s="6"/>
      <c r="B73" s="5">
        <v>134.56</v>
      </c>
      <c r="C73" s="5">
        <v>1668.6</v>
      </c>
      <c r="D73" s="6">
        <v>1.1000000000000001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</row>
    <row r="74" spans="1:149" s="12" customFormat="1" x14ac:dyDescent="0.3">
      <c r="A74" s="31">
        <v>1.2</v>
      </c>
      <c r="B74" s="28">
        <v>17.82</v>
      </c>
      <c r="C74" s="28">
        <v>1649.93</v>
      </c>
      <c r="D74" s="47">
        <v>12.05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</row>
    <row r="75" spans="1:149" x14ac:dyDescent="0.3">
      <c r="A75" s="19">
        <v>1.3</v>
      </c>
      <c r="B75" s="15">
        <v>4.71</v>
      </c>
      <c r="C75" s="15">
        <v>1541.81</v>
      </c>
      <c r="D75" s="42">
        <v>15.73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</row>
    <row r="76" spans="1:149" x14ac:dyDescent="0.3">
      <c r="B76" s="15">
        <v>18.21</v>
      </c>
      <c r="C76" s="15">
        <v>1551.65</v>
      </c>
      <c r="D76" s="19">
        <v>5.3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</row>
    <row r="77" spans="1:149" x14ac:dyDescent="0.3">
      <c r="B77" s="15">
        <v>33.619999999999997</v>
      </c>
      <c r="C77" s="15">
        <v>1560.82</v>
      </c>
      <c r="D77" s="19">
        <v>5.2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</row>
    <row r="78" spans="1:149" x14ac:dyDescent="0.3">
      <c r="B78" s="15">
        <v>45.14</v>
      </c>
      <c r="C78" s="15">
        <v>1566.49</v>
      </c>
      <c r="D78" s="19">
        <v>2.75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</row>
    <row r="79" spans="1:149" x14ac:dyDescent="0.3">
      <c r="B79" s="15">
        <v>55.75</v>
      </c>
      <c r="C79" s="15">
        <v>1573.13</v>
      </c>
      <c r="D79" s="19">
        <v>2.72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</row>
    <row r="80" spans="1:149" x14ac:dyDescent="0.3">
      <c r="B80" s="15">
        <v>63.97</v>
      </c>
      <c r="C80" s="15">
        <v>1578.95</v>
      </c>
      <c r="D80" s="19">
        <v>2.23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</row>
    <row r="81" spans="1:149" x14ac:dyDescent="0.3">
      <c r="B81" s="15">
        <v>73.77</v>
      </c>
      <c r="C81" s="15">
        <v>1584.18</v>
      </c>
      <c r="D81" s="19">
        <v>1.49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</row>
    <row r="82" spans="1:149" x14ac:dyDescent="0.3">
      <c r="B82" s="15">
        <v>83.98</v>
      </c>
      <c r="C82" s="15">
        <v>1589.46</v>
      </c>
      <c r="D82" s="19">
        <v>2.5499999999999998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</row>
    <row r="83" spans="1:149" x14ac:dyDescent="0.3">
      <c r="B83">
        <v>90.67</v>
      </c>
      <c r="C83" s="15">
        <v>1593.37</v>
      </c>
      <c r="D83" s="19">
        <v>0.39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</row>
    <row r="84" spans="1:149" x14ac:dyDescent="0.3">
      <c r="B84">
        <v>103.58</v>
      </c>
      <c r="C84" s="15">
        <v>1600.18</v>
      </c>
      <c r="D84" s="19">
        <v>0.69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</row>
    <row r="85" spans="1:149" x14ac:dyDescent="0.3">
      <c r="B85">
        <v>112.3</v>
      </c>
      <c r="C85" s="15">
        <v>1605.04</v>
      </c>
      <c r="D85" s="19">
        <v>1.31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</row>
    <row r="86" spans="1:149" x14ac:dyDescent="0.3">
      <c r="B86">
        <v>133.99</v>
      </c>
      <c r="C86" s="15">
        <v>1615.84</v>
      </c>
      <c r="D86" s="19">
        <v>1.32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</row>
    <row r="87" spans="1:149" x14ac:dyDescent="0.3">
      <c r="B87">
        <v>145.83000000000001</v>
      </c>
      <c r="C87" s="15">
        <v>1621.6</v>
      </c>
      <c r="D87" s="19">
        <v>2.08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</row>
    <row r="88" spans="1:149" x14ac:dyDescent="0.3">
      <c r="B88">
        <v>163.32</v>
      </c>
      <c r="C88" s="15">
        <v>1629.33</v>
      </c>
      <c r="D88" s="19">
        <v>2.35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</row>
    <row r="89" spans="1:149" x14ac:dyDescent="0.3">
      <c r="B89">
        <v>181.49</v>
      </c>
      <c r="C89" s="15">
        <v>1637.7</v>
      </c>
      <c r="D89" s="19">
        <v>1.0900000000000001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</row>
    <row r="90" spans="1:149" x14ac:dyDescent="0.3">
      <c r="B90">
        <v>188.68</v>
      </c>
      <c r="C90" s="15">
        <v>1641.2</v>
      </c>
      <c r="D90" s="19">
        <v>1.63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</row>
    <row r="91" spans="1:149" x14ac:dyDescent="0.3">
      <c r="B91">
        <v>192.42</v>
      </c>
      <c r="C91" s="15">
        <v>1643.65</v>
      </c>
      <c r="D91" s="19">
        <v>1.49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</row>
    <row r="92" spans="1:149" x14ac:dyDescent="0.3">
      <c r="B92">
        <v>205.65</v>
      </c>
      <c r="C92" s="15">
        <v>1647.68</v>
      </c>
      <c r="D92" s="19">
        <v>0.62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</row>
    <row r="93" spans="1:149" s="5" customFormat="1" x14ac:dyDescent="0.3">
      <c r="A93" s="6"/>
      <c r="B93" s="5">
        <v>256.83999999999997</v>
      </c>
      <c r="C93" s="17">
        <v>1658.36</v>
      </c>
      <c r="D93" s="6">
        <v>0.53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</row>
    <row r="94" spans="1:149" x14ac:dyDescent="0.3">
      <c r="A94" s="19">
        <v>1.4</v>
      </c>
      <c r="B94" s="20">
        <v>6.41</v>
      </c>
      <c r="C94" s="20">
        <v>1552.08</v>
      </c>
      <c r="D94" s="49">
        <v>1.85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</row>
    <row r="95" spans="1:149" x14ac:dyDescent="0.3">
      <c r="B95" s="20">
        <v>26.22</v>
      </c>
      <c r="C95" s="20">
        <v>1565.2</v>
      </c>
      <c r="D95" s="49">
        <v>2.29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</row>
    <row r="96" spans="1:149" x14ac:dyDescent="0.3">
      <c r="B96" s="20">
        <v>29.94</v>
      </c>
      <c r="C96" s="20">
        <v>1567.66</v>
      </c>
      <c r="D96" s="49">
        <v>1.47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</row>
    <row r="97" spans="2:149" x14ac:dyDescent="0.3">
      <c r="B97" s="20">
        <v>33.619999999999997</v>
      </c>
      <c r="C97" s="20">
        <v>1570.65</v>
      </c>
      <c r="D97" s="49">
        <v>0.74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</row>
    <row r="98" spans="2:149" x14ac:dyDescent="0.3">
      <c r="B98" s="20">
        <v>43.19</v>
      </c>
      <c r="C98" s="20">
        <v>1577.08</v>
      </c>
      <c r="D98" s="49">
        <v>2.06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</row>
    <row r="99" spans="2:149" x14ac:dyDescent="0.3">
      <c r="B99" s="20">
        <v>49.58</v>
      </c>
      <c r="C99" s="20">
        <v>1581.72</v>
      </c>
      <c r="D99" s="49">
        <v>3.61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</row>
    <row r="100" spans="2:149" x14ac:dyDescent="0.3">
      <c r="B100" s="20">
        <v>58.44</v>
      </c>
      <c r="C100" s="20">
        <v>1588.12</v>
      </c>
      <c r="D100" s="49">
        <v>1.62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</row>
    <row r="101" spans="2:149" x14ac:dyDescent="0.3">
      <c r="B101" s="20">
        <v>63.15</v>
      </c>
      <c r="C101" s="20">
        <v>1591.15</v>
      </c>
      <c r="D101" s="49">
        <v>2.39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</row>
    <row r="102" spans="2:149" x14ac:dyDescent="0.3">
      <c r="B102" s="20">
        <v>68.239999999999995</v>
      </c>
      <c r="C102" s="20">
        <v>1594.36</v>
      </c>
      <c r="D102" s="49">
        <v>0.34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</row>
    <row r="103" spans="2:149" x14ac:dyDescent="0.3">
      <c r="B103" s="20">
        <v>77.06</v>
      </c>
      <c r="C103" s="20">
        <v>1600.15</v>
      </c>
      <c r="D103" s="49">
        <v>1.34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</row>
    <row r="104" spans="2:149" x14ac:dyDescent="0.3">
      <c r="B104" s="20">
        <v>82.93</v>
      </c>
      <c r="C104" s="20">
        <v>1603.53</v>
      </c>
      <c r="D104" s="49">
        <v>1.03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</row>
    <row r="105" spans="2:149" x14ac:dyDescent="0.3">
      <c r="B105" s="20">
        <v>88.52</v>
      </c>
      <c r="C105" s="20">
        <v>1606.79</v>
      </c>
      <c r="D105" s="49">
        <v>0.75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</row>
    <row r="106" spans="2:149" x14ac:dyDescent="0.3">
      <c r="B106" s="20">
        <v>93.47</v>
      </c>
      <c r="C106" s="20">
        <v>1609.79</v>
      </c>
      <c r="D106" s="49">
        <v>1.56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</row>
    <row r="107" spans="2:149" x14ac:dyDescent="0.3">
      <c r="B107" s="20">
        <v>96.22</v>
      </c>
      <c r="C107" s="20">
        <v>1611.02</v>
      </c>
      <c r="D107" s="49">
        <v>0.66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</row>
    <row r="108" spans="2:149" x14ac:dyDescent="0.3">
      <c r="B108" s="20">
        <v>101.55</v>
      </c>
      <c r="C108" s="20">
        <v>1613.63</v>
      </c>
      <c r="D108" s="49">
        <v>1.27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</row>
    <row r="109" spans="2:149" x14ac:dyDescent="0.3">
      <c r="B109" s="20">
        <v>106.28</v>
      </c>
      <c r="C109" s="20">
        <v>1616.62</v>
      </c>
      <c r="D109" s="49">
        <v>2.0499999999999998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</row>
    <row r="110" spans="2:149" x14ac:dyDescent="0.3">
      <c r="B110" s="20">
        <v>112.43</v>
      </c>
      <c r="C110" s="20">
        <v>1623.59</v>
      </c>
      <c r="D110" s="49">
        <v>7.14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</row>
    <row r="111" spans="2:149" x14ac:dyDescent="0.3">
      <c r="B111" s="20">
        <v>121.55</v>
      </c>
      <c r="C111" s="20">
        <v>1629.56</v>
      </c>
      <c r="D111" s="49">
        <v>2.66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</row>
    <row r="112" spans="2:149" x14ac:dyDescent="0.3">
      <c r="B112" s="20">
        <v>127.2</v>
      </c>
      <c r="C112" s="20">
        <v>1633.21</v>
      </c>
      <c r="D112" s="49">
        <v>2.46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</row>
    <row r="113" spans="1:149" x14ac:dyDescent="0.3">
      <c r="B113" s="20">
        <v>132.58000000000001</v>
      </c>
      <c r="C113" s="20">
        <v>1637.05</v>
      </c>
      <c r="D113" s="49">
        <v>4.03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</row>
    <row r="114" spans="1:149" x14ac:dyDescent="0.3">
      <c r="B114" s="20">
        <v>143.71</v>
      </c>
      <c r="C114" s="20">
        <v>1641.42</v>
      </c>
      <c r="D114" s="49">
        <v>2.79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</row>
    <row r="115" spans="1:149" x14ac:dyDescent="0.3">
      <c r="B115" s="20">
        <v>145.66999999999999</v>
      </c>
      <c r="C115" s="20">
        <v>1643.69</v>
      </c>
      <c r="D115" s="49">
        <v>2.2000000000000002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</row>
    <row r="116" spans="1:149" x14ac:dyDescent="0.3">
      <c r="B116" s="20">
        <v>149.47</v>
      </c>
      <c r="C116" s="20">
        <v>1644.64</v>
      </c>
      <c r="D116" s="49">
        <v>1.83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</row>
    <row r="117" spans="1:149" x14ac:dyDescent="0.3">
      <c r="B117" s="20">
        <v>156.56</v>
      </c>
      <c r="C117" s="20">
        <v>1646.18</v>
      </c>
      <c r="D117" s="49">
        <v>2.06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</row>
    <row r="118" spans="1:149" x14ac:dyDescent="0.3">
      <c r="B118" s="20">
        <v>178.29</v>
      </c>
      <c r="C118" s="20">
        <v>1650.42</v>
      </c>
      <c r="D118" s="49">
        <v>0.47</v>
      </c>
    </row>
    <row r="119" spans="1:149" x14ac:dyDescent="0.3">
      <c r="B119" s="20">
        <v>204.13</v>
      </c>
      <c r="C119" s="20">
        <v>1655.44</v>
      </c>
      <c r="D119" s="49">
        <v>0.51</v>
      </c>
    </row>
    <row r="120" spans="1:149" x14ac:dyDescent="0.3">
      <c r="B120" s="41">
        <v>216.16</v>
      </c>
      <c r="C120" s="24">
        <v>1658.48</v>
      </c>
      <c r="D120" s="50">
        <v>0.48</v>
      </c>
    </row>
    <row r="121" spans="1:149" x14ac:dyDescent="0.3">
      <c r="A121" s="2"/>
      <c r="B121" s="2"/>
    </row>
    <row r="122" spans="1:149" x14ac:dyDescent="0.3">
      <c r="A122" s="13"/>
      <c r="B122" s="13"/>
    </row>
    <row r="123" spans="1:149" x14ac:dyDescent="0.3">
      <c r="A123" s="13"/>
      <c r="B123" s="13"/>
    </row>
    <row r="124" spans="1:149" x14ac:dyDescent="0.3">
      <c r="A124" s="13"/>
      <c r="B124" s="13"/>
    </row>
    <row r="125" spans="1:149" x14ac:dyDescent="0.3">
      <c r="A125" s="13"/>
      <c r="B125" s="13"/>
    </row>
    <row r="126" spans="1:149" x14ac:dyDescent="0.3">
      <c r="A126" s="13"/>
      <c r="B126" s="13"/>
    </row>
    <row r="127" spans="1:149" x14ac:dyDescent="0.3">
      <c r="A127" s="13"/>
      <c r="B127" s="13"/>
    </row>
    <row r="128" spans="1:149" x14ac:dyDescent="0.3">
      <c r="A128" s="13"/>
      <c r="B128" s="13"/>
    </row>
    <row r="129" spans="1:2" x14ac:dyDescent="0.3">
      <c r="A129" s="13"/>
      <c r="B129" s="13"/>
    </row>
    <row r="130" spans="1:2" x14ac:dyDescent="0.3">
      <c r="A130" s="13"/>
      <c r="B130" s="13"/>
    </row>
    <row r="131" spans="1:2" x14ac:dyDescent="0.3">
      <c r="A131" s="13"/>
      <c r="B131" s="13"/>
    </row>
    <row r="132" spans="1:2" x14ac:dyDescent="0.3">
      <c r="A132" s="13"/>
      <c r="B132" s="13"/>
    </row>
    <row r="133" spans="1:2" x14ac:dyDescent="0.3">
      <c r="A133" s="13"/>
      <c r="B133" s="13"/>
    </row>
    <row r="134" spans="1:2" x14ac:dyDescent="0.3">
      <c r="A134" s="13"/>
      <c r="B134" s="13"/>
    </row>
    <row r="135" spans="1:2" x14ac:dyDescent="0.3">
      <c r="A135" s="13"/>
      <c r="B135" s="13"/>
    </row>
    <row r="136" spans="1:2" x14ac:dyDescent="0.3">
      <c r="A136" s="13"/>
      <c r="B136" s="13"/>
    </row>
    <row r="137" spans="1:2" x14ac:dyDescent="0.3">
      <c r="A137" s="13"/>
      <c r="B137" s="13"/>
    </row>
    <row r="138" spans="1:2" x14ac:dyDescent="0.3">
      <c r="A138" s="13"/>
      <c r="B138" s="13"/>
    </row>
    <row r="139" spans="1:2" x14ac:dyDescent="0.3">
      <c r="A139" s="13"/>
      <c r="B139" s="13"/>
    </row>
    <row r="140" spans="1:2" x14ac:dyDescent="0.3">
      <c r="A140" s="13"/>
      <c r="B140" s="13"/>
    </row>
    <row r="141" spans="1:2" x14ac:dyDescent="0.3">
      <c r="A141" s="13"/>
      <c r="B141" s="13"/>
    </row>
    <row r="142" spans="1:2" x14ac:dyDescent="0.3">
      <c r="A142" s="13"/>
      <c r="B142" s="13"/>
    </row>
    <row r="143" spans="1:2" x14ac:dyDescent="0.3">
      <c r="A143" s="13"/>
      <c r="B143" s="13"/>
    </row>
    <row r="144" spans="1:2" x14ac:dyDescent="0.3">
      <c r="A144" s="13"/>
      <c r="B144" s="13"/>
    </row>
    <row r="145" spans="1:2" x14ac:dyDescent="0.3">
      <c r="A145" s="13"/>
      <c r="B145" s="13"/>
    </row>
    <row r="146" spans="1:2" x14ac:dyDescent="0.3">
      <c r="A146" s="13"/>
      <c r="B146" s="13"/>
    </row>
    <row r="147" spans="1:2" x14ac:dyDescent="0.3">
      <c r="A147" s="13"/>
      <c r="B147" s="13"/>
    </row>
    <row r="148" spans="1:2" x14ac:dyDescent="0.3">
      <c r="A148" s="13"/>
      <c r="B148" s="13"/>
    </row>
    <row r="149" spans="1:2" x14ac:dyDescent="0.3">
      <c r="A149" s="13"/>
      <c r="B149" s="13"/>
    </row>
    <row r="150" spans="1:2" x14ac:dyDescent="0.3">
      <c r="A150" s="13"/>
      <c r="B150" s="13"/>
    </row>
    <row r="151" spans="1:2" x14ac:dyDescent="0.3">
      <c r="A151" s="13"/>
      <c r="B151" s="13"/>
    </row>
    <row r="152" spans="1:2" x14ac:dyDescent="0.3">
      <c r="A152" s="13"/>
      <c r="B152" s="13"/>
    </row>
    <row r="153" spans="1:2" x14ac:dyDescent="0.3">
      <c r="A153" s="13"/>
      <c r="B153" s="13"/>
    </row>
    <row r="154" spans="1:2" x14ac:dyDescent="0.3">
      <c r="A154" s="13"/>
      <c r="B154" s="13"/>
    </row>
    <row r="155" spans="1:2" x14ac:dyDescent="0.3">
      <c r="A155" s="13"/>
      <c r="B155" s="13"/>
    </row>
    <row r="156" spans="1:2" x14ac:dyDescent="0.3">
      <c r="A156" s="13"/>
      <c r="B156" s="13"/>
    </row>
    <row r="157" spans="1:2" x14ac:dyDescent="0.3">
      <c r="A157" s="13"/>
      <c r="B157" s="13"/>
    </row>
    <row r="158" spans="1:2" x14ac:dyDescent="0.3">
      <c r="A158" s="13"/>
      <c r="B158" s="13"/>
    </row>
    <row r="159" spans="1:2" x14ac:dyDescent="0.3">
      <c r="A159" s="13"/>
      <c r="B159" s="13"/>
    </row>
    <row r="160" spans="1:2" x14ac:dyDescent="0.3">
      <c r="A160" s="13"/>
      <c r="B160" s="13"/>
    </row>
    <row r="161" spans="1:2" x14ac:dyDescent="0.3">
      <c r="A161" s="13"/>
      <c r="B161" s="13"/>
    </row>
    <row r="162" spans="1:2" x14ac:dyDescent="0.3">
      <c r="A162" s="13"/>
      <c r="B162" s="13"/>
    </row>
    <row r="163" spans="1:2" x14ac:dyDescent="0.3">
      <c r="A163" s="13"/>
      <c r="B163" s="13"/>
    </row>
    <row r="164" spans="1:2" x14ac:dyDescent="0.3">
      <c r="A164" s="13"/>
      <c r="B164" s="13"/>
    </row>
    <row r="165" spans="1:2" x14ac:dyDescent="0.3">
      <c r="A165" s="13"/>
      <c r="B165" s="13"/>
    </row>
    <row r="166" spans="1:2" x14ac:dyDescent="0.3">
      <c r="A166" s="13"/>
      <c r="B166" s="13"/>
    </row>
    <row r="167" spans="1:2" x14ac:dyDescent="0.3">
      <c r="A167" s="13"/>
      <c r="B167" s="13"/>
    </row>
    <row r="168" spans="1:2" x14ac:dyDescent="0.3">
      <c r="A168" s="13"/>
      <c r="B168" s="13"/>
    </row>
    <row r="169" spans="1:2" x14ac:dyDescent="0.3">
      <c r="A169" s="13"/>
      <c r="B169" s="13"/>
    </row>
    <row r="170" spans="1:2" x14ac:dyDescent="0.3">
      <c r="A170" s="13"/>
      <c r="B170" s="13"/>
    </row>
    <row r="171" spans="1:2" x14ac:dyDescent="0.3">
      <c r="A171" s="13"/>
      <c r="B171" s="13"/>
    </row>
    <row r="172" spans="1:2" x14ac:dyDescent="0.3">
      <c r="A172" s="13"/>
      <c r="B172" s="13"/>
    </row>
    <row r="173" spans="1:2" x14ac:dyDescent="0.3">
      <c r="A173" s="13"/>
      <c r="B173" s="13"/>
    </row>
    <row r="174" spans="1:2" x14ac:dyDescent="0.3">
      <c r="A174" s="13"/>
      <c r="B174" s="13"/>
    </row>
    <row r="175" spans="1:2" x14ac:dyDescent="0.3">
      <c r="A175" s="13"/>
      <c r="B175" s="13"/>
    </row>
    <row r="176" spans="1:2" x14ac:dyDescent="0.3">
      <c r="A176" s="13"/>
      <c r="B176" s="13"/>
    </row>
    <row r="177" spans="1:2" x14ac:dyDescent="0.3">
      <c r="A177" s="13"/>
      <c r="B177" s="13"/>
    </row>
    <row r="178" spans="1:2" x14ac:dyDescent="0.3">
      <c r="A178" s="13"/>
      <c r="B178" s="13"/>
    </row>
    <row r="179" spans="1:2" x14ac:dyDescent="0.3">
      <c r="A179" s="13"/>
      <c r="B179" s="13"/>
    </row>
    <row r="180" spans="1:2" x14ac:dyDescent="0.3">
      <c r="A180" s="13"/>
      <c r="B180" s="13"/>
    </row>
    <row r="181" spans="1:2" x14ac:dyDescent="0.3">
      <c r="A181" s="13"/>
      <c r="B181" s="13"/>
    </row>
    <row r="182" spans="1:2" x14ac:dyDescent="0.3">
      <c r="A182" s="13"/>
      <c r="B182" s="13"/>
    </row>
    <row r="183" spans="1:2" x14ac:dyDescent="0.3">
      <c r="A183" s="13"/>
      <c r="B183" s="13"/>
    </row>
    <row r="184" spans="1:2" x14ac:dyDescent="0.3">
      <c r="A184" s="13"/>
      <c r="B184" s="13"/>
    </row>
    <row r="185" spans="1:2" x14ac:dyDescent="0.3">
      <c r="A185" s="13"/>
      <c r="B185" s="13"/>
    </row>
    <row r="186" spans="1:2" x14ac:dyDescent="0.3">
      <c r="A186" s="13"/>
      <c r="B186" s="13"/>
    </row>
    <row r="187" spans="1:2" x14ac:dyDescent="0.3">
      <c r="A187" s="13"/>
      <c r="B187" s="13"/>
    </row>
    <row r="188" spans="1:2" x14ac:dyDescent="0.3">
      <c r="A188" s="13"/>
      <c r="B188" s="13"/>
    </row>
    <row r="189" spans="1:2" x14ac:dyDescent="0.3">
      <c r="A189" s="13"/>
      <c r="B189" s="13"/>
    </row>
    <row r="190" spans="1:2" x14ac:dyDescent="0.3">
      <c r="A190" s="13"/>
      <c r="B190" s="13"/>
    </row>
    <row r="191" spans="1:2" x14ac:dyDescent="0.3">
      <c r="A191" s="13"/>
      <c r="B191" s="13"/>
    </row>
    <row r="192" spans="1:2" x14ac:dyDescent="0.3">
      <c r="A192" s="13"/>
      <c r="B192" s="13"/>
    </row>
    <row r="193" spans="1:2" x14ac:dyDescent="0.3">
      <c r="A193" s="13"/>
      <c r="B193" s="13"/>
    </row>
    <row r="194" spans="1:2" x14ac:dyDescent="0.3">
      <c r="A194" s="13"/>
      <c r="B194" s="13"/>
    </row>
    <row r="195" spans="1:2" x14ac:dyDescent="0.3">
      <c r="A195" s="13"/>
      <c r="B195" s="13"/>
    </row>
    <row r="196" spans="1:2" x14ac:dyDescent="0.3">
      <c r="A196" s="13"/>
      <c r="B196" s="13"/>
    </row>
    <row r="197" spans="1:2" x14ac:dyDescent="0.3">
      <c r="A197" s="13"/>
      <c r="B197" s="13"/>
    </row>
    <row r="198" spans="1:2" x14ac:dyDescent="0.3">
      <c r="A198" s="13"/>
      <c r="B198" s="13"/>
    </row>
    <row r="199" spans="1:2" x14ac:dyDescent="0.3">
      <c r="A199" s="13"/>
      <c r="B199" s="13"/>
    </row>
    <row r="200" spans="1:2" x14ac:dyDescent="0.3">
      <c r="A200" s="13"/>
      <c r="B200" s="13"/>
    </row>
    <row r="201" spans="1:2" x14ac:dyDescent="0.3">
      <c r="A201" s="13"/>
      <c r="B201" s="13"/>
    </row>
    <row r="202" spans="1:2" x14ac:dyDescent="0.3">
      <c r="A202" s="13"/>
      <c r="B202" s="13"/>
    </row>
    <row r="203" spans="1:2" x14ac:dyDescent="0.3">
      <c r="A203" s="13"/>
      <c r="B203" s="13"/>
    </row>
    <row r="204" spans="1:2" x14ac:dyDescent="0.3">
      <c r="A204" s="13"/>
      <c r="B204" s="13"/>
    </row>
    <row r="205" spans="1:2" x14ac:dyDescent="0.3">
      <c r="A205" s="13"/>
      <c r="B205" s="13"/>
    </row>
    <row r="206" spans="1:2" x14ac:dyDescent="0.3">
      <c r="A206" s="13"/>
      <c r="B206" s="13"/>
    </row>
    <row r="207" spans="1:2" x14ac:dyDescent="0.3">
      <c r="A207" s="13"/>
      <c r="B207" s="13"/>
    </row>
    <row r="208" spans="1:2" x14ac:dyDescent="0.3">
      <c r="A208" s="13"/>
      <c r="B208" s="13"/>
    </row>
    <row r="209" spans="1:2" x14ac:dyDescent="0.3">
      <c r="A209" s="13"/>
      <c r="B209" s="13"/>
    </row>
    <row r="210" spans="1:2" x14ac:dyDescent="0.3">
      <c r="A210" s="13"/>
      <c r="B210" s="13"/>
    </row>
    <row r="211" spans="1:2" x14ac:dyDescent="0.3">
      <c r="A211" s="13"/>
      <c r="B211" s="13"/>
    </row>
    <row r="212" spans="1:2" x14ac:dyDescent="0.3">
      <c r="A212" s="13"/>
      <c r="B212" s="13"/>
    </row>
    <row r="213" spans="1:2" x14ac:dyDescent="0.3">
      <c r="A213" s="13"/>
      <c r="B213" s="13"/>
    </row>
    <row r="214" spans="1:2" x14ac:dyDescent="0.3">
      <c r="A214" s="13"/>
      <c r="B214" s="13"/>
    </row>
    <row r="215" spans="1:2" x14ac:dyDescent="0.3">
      <c r="A215" s="13"/>
      <c r="B215" s="13"/>
    </row>
    <row r="216" spans="1:2" x14ac:dyDescent="0.3">
      <c r="A216" s="13"/>
      <c r="B216" s="13"/>
    </row>
    <row r="217" spans="1:2" x14ac:dyDescent="0.3">
      <c r="A217" s="13"/>
      <c r="B217" s="13"/>
    </row>
    <row r="218" spans="1:2" x14ac:dyDescent="0.3">
      <c r="A218" s="13"/>
      <c r="B218" s="13"/>
    </row>
    <row r="219" spans="1:2" x14ac:dyDescent="0.3">
      <c r="A219" s="13"/>
      <c r="B219" s="13"/>
    </row>
    <row r="220" spans="1:2" x14ac:dyDescent="0.3">
      <c r="A220" s="13"/>
      <c r="B220" s="13"/>
    </row>
    <row r="221" spans="1:2" x14ac:dyDescent="0.3">
      <c r="A221" s="13"/>
      <c r="B221" s="13"/>
    </row>
    <row r="222" spans="1:2" x14ac:dyDescent="0.3">
      <c r="A222" s="13"/>
      <c r="B222" s="13"/>
    </row>
    <row r="223" spans="1:2" x14ac:dyDescent="0.3">
      <c r="A223" s="13"/>
      <c r="B223" s="13"/>
    </row>
    <row r="224" spans="1:2" x14ac:dyDescent="0.3">
      <c r="A224" s="13"/>
      <c r="B224" s="13"/>
    </row>
    <row r="225" spans="1:2" x14ac:dyDescent="0.3">
      <c r="A225" s="13"/>
      <c r="B225" s="13"/>
    </row>
    <row r="226" spans="1:2" x14ac:dyDescent="0.3">
      <c r="A226" s="13"/>
      <c r="B226" s="13"/>
    </row>
    <row r="227" spans="1:2" x14ac:dyDescent="0.3">
      <c r="A227" s="13"/>
      <c r="B227" s="13"/>
    </row>
    <row r="228" spans="1:2" x14ac:dyDescent="0.3">
      <c r="A228" s="13"/>
      <c r="B228" s="13"/>
    </row>
    <row r="229" spans="1:2" x14ac:dyDescent="0.3">
      <c r="A229" s="13"/>
      <c r="B229" s="13"/>
    </row>
    <row r="230" spans="1:2" x14ac:dyDescent="0.3">
      <c r="A230" s="13"/>
      <c r="B230" s="13"/>
    </row>
    <row r="231" spans="1:2" x14ac:dyDescent="0.3">
      <c r="A231" s="13"/>
      <c r="B231" s="13"/>
    </row>
    <row r="232" spans="1:2" x14ac:dyDescent="0.3">
      <c r="A232" s="13"/>
      <c r="B232" s="13"/>
    </row>
    <row r="233" spans="1:2" x14ac:dyDescent="0.3">
      <c r="A233" s="13"/>
      <c r="B233" s="13"/>
    </row>
    <row r="234" spans="1:2" x14ac:dyDescent="0.3">
      <c r="A234" s="13"/>
      <c r="B234" s="13"/>
    </row>
    <row r="235" spans="1:2" x14ac:dyDescent="0.3">
      <c r="A235" s="13"/>
      <c r="B235" s="13"/>
    </row>
    <row r="236" spans="1:2" x14ac:dyDescent="0.3">
      <c r="A236" s="13"/>
      <c r="B236" s="13"/>
    </row>
    <row r="237" spans="1:2" x14ac:dyDescent="0.3">
      <c r="A237" s="13"/>
      <c r="B237" s="13"/>
    </row>
    <row r="238" spans="1:2" x14ac:dyDescent="0.3">
      <c r="A238" s="13"/>
      <c r="B238" s="13"/>
    </row>
    <row r="239" spans="1:2" x14ac:dyDescent="0.3">
      <c r="A239" s="13"/>
      <c r="B239" s="13"/>
    </row>
    <row r="240" spans="1:2" x14ac:dyDescent="0.3">
      <c r="A240" s="13"/>
      <c r="B240" s="13"/>
    </row>
    <row r="241" spans="1:2" x14ac:dyDescent="0.3">
      <c r="A241" s="13"/>
      <c r="B241" s="13"/>
    </row>
    <row r="242" spans="1:2" x14ac:dyDescent="0.3">
      <c r="A242" s="13"/>
      <c r="B242" s="13"/>
    </row>
    <row r="243" spans="1:2" x14ac:dyDescent="0.3">
      <c r="A243" s="13"/>
      <c r="B243" s="13"/>
    </row>
    <row r="244" spans="1:2" x14ac:dyDescent="0.3">
      <c r="A244" s="13"/>
      <c r="B244" s="13"/>
    </row>
    <row r="245" spans="1:2" x14ac:dyDescent="0.3">
      <c r="A245" s="13"/>
      <c r="B245" s="13"/>
    </row>
    <row r="246" spans="1:2" x14ac:dyDescent="0.3">
      <c r="A246" s="13"/>
      <c r="B246" s="13"/>
    </row>
    <row r="247" spans="1:2" x14ac:dyDescent="0.3">
      <c r="A247" s="13"/>
      <c r="B247" s="13"/>
    </row>
    <row r="248" spans="1:2" x14ac:dyDescent="0.3">
      <c r="A248" s="13"/>
      <c r="B248" s="13"/>
    </row>
    <row r="249" spans="1:2" x14ac:dyDescent="0.3">
      <c r="A249" s="13"/>
      <c r="B249" s="13"/>
    </row>
    <row r="250" spans="1:2" x14ac:dyDescent="0.3">
      <c r="A250" s="13"/>
      <c r="B250" s="13"/>
    </row>
    <row r="251" spans="1:2" x14ac:dyDescent="0.3">
      <c r="A251" s="13"/>
      <c r="B251" s="13"/>
    </row>
    <row r="252" spans="1:2" x14ac:dyDescent="0.3">
      <c r="A252" s="13"/>
      <c r="B252" s="13"/>
    </row>
    <row r="253" spans="1:2" x14ac:dyDescent="0.3">
      <c r="A253" s="13"/>
      <c r="B253" s="13"/>
    </row>
    <row r="254" spans="1:2" x14ac:dyDescent="0.3">
      <c r="A254" s="13"/>
      <c r="B254" s="13"/>
    </row>
    <row r="255" spans="1:2" x14ac:dyDescent="0.3">
      <c r="A255" s="13"/>
      <c r="B255" s="13"/>
    </row>
    <row r="256" spans="1:2" x14ac:dyDescent="0.3">
      <c r="A256" s="13"/>
      <c r="B256" s="13"/>
    </row>
    <row r="257" spans="1:2" x14ac:dyDescent="0.3">
      <c r="A257" s="13"/>
      <c r="B257" s="13"/>
    </row>
    <row r="258" spans="1:2" x14ac:dyDescent="0.3">
      <c r="A258" s="13"/>
      <c r="B258" s="13"/>
    </row>
    <row r="259" spans="1:2" x14ac:dyDescent="0.3">
      <c r="A259" s="13"/>
      <c r="B259" s="13"/>
    </row>
    <row r="260" spans="1:2" x14ac:dyDescent="0.3">
      <c r="A260" s="13"/>
      <c r="B260" s="13"/>
    </row>
    <row r="261" spans="1:2" x14ac:dyDescent="0.3">
      <c r="A261" s="13"/>
      <c r="B261" s="13"/>
    </row>
    <row r="262" spans="1:2" x14ac:dyDescent="0.3">
      <c r="A262" s="13"/>
      <c r="B262" s="13"/>
    </row>
    <row r="263" spans="1:2" x14ac:dyDescent="0.3">
      <c r="A263" s="13"/>
      <c r="B263" s="13"/>
    </row>
    <row r="264" spans="1:2" x14ac:dyDescent="0.3">
      <c r="A264" s="13"/>
      <c r="B264" s="13"/>
    </row>
    <row r="265" spans="1:2" x14ac:dyDescent="0.3">
      <c r="A265" s="13"/>
      <c r="B265" s="13"/>
    </row>
    <row r="266" spans="1:2" x14ac:dyDescent="0.3">
      <c r="A266" s="13"/>
      <c r="B266" s="13"/>
    </row>
    <row r="267" spans="1:2" x14ac:dyDescent="0.3">
      <c r="A267" s="13"/>
      <c r="B267" s="13"/>
    </row>
    <row r="268" spans="1:2" x14ac:dyDescent="0.3">
      <c r="A268" s="13"/>
      <c r="B268" s="13"/>
    </row>
    <row r="269" spans="1:2" x14ac:dyDescent="0.3">
      <c r="A269" s="13"/>
      <c r="B269" s="13"/>
    </row>
    <row r="270" spans="1:2" x14ac:dyDescent="0.3">
      <c r="A270" s="13"/>
      <c r="B270" s="13"/>
    </row>
    <row r="271" spans="1:2" x14ac:dyDescent="0.3">
      <c r="A271" s="13"/>
      <c r="B271" s="13"/>
    </row>
    <row r="272" spans="1:2" x14ac:dyDescent="0.3">
      <c r="A272" s="13"/>
      <c r="B272" s="13"/>
    </row>
    <row r="273" spans="1:2" x14ac:dyDescent="0.3">
      <c r="A273" s="13"/>
      <c r="B273" s="13"/>
    </row>
    <row r="274" spans="1:2" x14ac:dyDescent="0.3">
      <c r="A274" s="13"/>
      <c r="B274" s="13"/>
    </row>
    <row r="275" spans="1:2" x14ac:dyDescent="0.3">
      <c r="A275" s="13"/>
      <c r="B275" s="13"/>
    </row>
    <row r="276" spans="1:2" x14ac:dyDescent="0.3">
      <c r="A276" s="13"/>
      <c r="B276" s="13"/>
    </row>
    <row r="277" spans="1:2" x14ac:dyDescent="0.3">
      <c r="A277" s="13"/>
      <c r="B277" s="13"/>
    </row>
    <row r="278" spans="1:2" x14ac:dyDescent="0.3">
      <c r="A278" s="13"/>
      <c r="B278" s="13"/>
    </row>
    <row r="279" spans="1:2" x14ac:dyDescent="0.3">
      <c r="A279" s="13"/>
      <c r="B279" s="13"/>
    </row>
    <row r="280" spans="1:2" x14ac:dyDescent="0.3">
      <c r="A280" s="13"/>
      <c r="B280" s="13"/>
    </row>
    <row r="281" spans="1:2" x14ac:dyDescent="0.3">
      <c r="A281" s="13"/>
      <c r="B281" s="13"/>
    </row>
    <row r="282" spans="1:2" x14ac:dyDescent="0.3">
      <c r="A282" s="13"/>
      <c r="B282" s="13"/>
    </row>
    <row r="283" spans="1:2" x14ac:dyDescent="0.3">
      <c r="A283" s="13"/>
      <c r="B283" s="13"/>
    </row>
    <row r="284" spans="1:2" x14ac:dyDescent="0.3">
      <c r="A284" s="13"/>
      <c r="B284" s="13"/>
    </row>
    <row r="285" spans="1:2" x14ac:dyDescent="0.3">
      <c r="A285" s="13"/>
      <c r="B285" s="13"/>
    </row>
    <row r="286" spans="1:2" x14ac:dyDescent="0.3">
      <c r="A286" s="13"/>
      <c r="B286" s="13"/>
    </row>
    <row r="287" spans="1:2" x14ac:dyDescent="0.3">
      <c r="A287" s="13"/>
      <c r="B287" s="13"/>
    </row>
    <row r="288" spans="1:2" x14ac:dyDescent="0.3">
      <c r="A288" s="13"/>
      <c r="B288" s="13"/>
    </row>
    <row r="289" spans="1:2" x14ac:dyDescent="0.3">
      <c r="A289" s="13"/>
      <c r="B289" s="13"/>
    </row>
    <row r="290" spans="1:2" x14ac:dyDescent="0.3">
      <c r="A290" s="13"/>
      <c r="B290" s="13"/>
    </row>
    <row r="291" spans="1:2" x14ac:dyDescent="0.3">
      <c r="A291" s="13"/>
      <c r="B291" s="13"/>
    </row>
    <row r="292" spans="1:2" x14ac:dyDescent="0.3">
      <c r="A292" s="13"/>
      <c r="B292" s="13"/>
    </row>
    <row r="293" spans="1:2" x14ac:dyDescent="0.3">
      <c r="A293" s="13"/>
      <c r="B293" s="13"/>
    </row>
    <row r="294" spans="1:2" x14ac:dyDescent="0.3">
      <c r="A294" s="13"/>
      <c r="B294" s="13"/>
    </row>
    <row r="295" spans="1:2" x14ac:dyDescent="0.3">
      <c r="A295" s="13"/>
      <c r="B295" s="13"/>
    </row>
    <row r="296" spans="1:2" x14ac:dyDescent="0.3">
      <c r="A296" s="13"/>
      <c r="B296" s="13"/>
    </row>
    <row r="297" spans="1:2" x14ac:dyDescent="0.3">
      <c r="A297" s="13"/>
      <c r="B297" s="13"/>
    </row>
    <row r="298" spans="1:2" x14ac:dyDescent="0.3">
      <c r="A298" s="13"/>
      <c r="B298" s="13"/>
    </row>
    <row r="299" spans="1:2" x14ac:dyDescent="0.3">
      <c r="A299" s="13"/>
      <c r="B299" s="13"/>
    </row>
    <row r="300" spans="1:2" x14ac:dyDescent="0.3">
      <c r="A300" s="13"/>
      <c r="B300" s="13"/>
    </row>
    <row r="301" spans="1:2" x14ac:dyDescent="0.3">
      <c r="A301" s="13"/>
      <c r="B301" s="13"/>
    </row>
    <row r="302" spans="1:2" x14ac:dyDescent="0.3">
      <c r="A302" s="13"/>
      <c r="B302" s="13"/>
    </row>
    <row r="303" spans="1:2" x14ac:dyDescent="0.3">
      <c r="A303" s="13"/>
      <c r="B303" s="13"/>
    </row>
    <row r="304" spans="1:2" x14ac:dyDescent="0.3">
      <c r="A304" s="13"/>
      <c r="B304" s="13"/>
    </row>
    <row r="305" spans="1:2" x14ac:dyDescent="0.3">
      <c r="A305" s="13"/>
      <c r="B305" s="13"/>
    </row>
    <row r="306" spans="1:2" x14ac:dyDescent="0.3">
      <c r="A306" s="13"/>
      <c r="B306" s="13"/>
    </row>
    <row r="307" spans="1:2" x14ac:dyDescent="0.3">
      <c r="A307" s="13"/>
      <c r="B307" s="13"/>
    </row>
    <row r="308" spans="1:2" x14ac:dyDescent="0.3">
      <c r="A308" s="13"/>
      <c r="B308" s="13"/>
    </row>
    <row r="309" spans="1:2" x14ac:dyDescent="0.3">
      <c r="A309" s="13"/>
      <c r="B309" s="13"/>
    </row>
    <row r="310" spans="1:2" x14ac:dyDescent="0.3">
      <c r="A310" s="13"/>
      <c r="B310" s="13"/>
    </row>
    <row r="311" spans="1:2" x14ac:dyDescent="0.3">
      <c r="A311" s="13"/>
      <c r="B311" s="13"/>
    </row>
    <row r="312" spans="1:2" x14ac:dyDescent="0.3">
      <c r="A312" s="13"/>
      <c r="B312" s="13"/>
    </row>
    <row r="313" spans="1:2" x14ac:dyDescent="0.3">
      <c r="A313" s="13"/>
      <c r="B313" s="13"/>
    </row>
    <row r="314" spans="1:2" x14ac:dyDescent="0.3">
      <c r="A314" s="13"/>
      <c r="B314" s="13"/>
    </row>
    <row r="315" spans="1:2" x14ac:dyDescent="0.3">
      <c r="A315" s="13"/>
      <c r="B315" s="13"/>
    </row>
    <row r="316" spans="1:2" x14ac:dyDescent="0.3">
      <c r="A316" s="13"/>
      <c r="B316" s="13"/>
    </row>
    <row r="317" spans="1:2" x14ac:dyDescent="0.3">
      <c r="A317" s="13"/>
      <c r="B317" s="13"/>
    </row>
    <row r="318" spans="1:2" x14ac:dyDescent="0.3">
      <c r="A318" s="13"/>
      <c r="B318" s="13"/>
    </row>
    <row r="319" spans="1:2" x14ac:dyDescent="0.3">
      <c r="A319" s="13"/>
      <c r="B319" s="13"/>
    </row>
    <row r="320" spans="1:2" x14ac:dyDescent="0.3">
      <c r="A320" s="13"/>
      <c r="B320" s="13"/>
    </row>
    <row r="321" spans="1:2" x14ac:dyDescent="0.3">
      <c r="A321" s="13"/>
      <c r="B321" s="13"/>
    </row>
    <row r="322" spans="1:2" x14ac:dyDescent="0.3">
      <c r="A322" s="13"/>
      <c r="B322" s="13"/>
    </row>
    <row r="323" spans="1:2" x14ac:dyDescent="0.3">
      <c r="A323" s="13"/>
      <c r="B323" s="13"/>
    </row>
    <row r="324" spans="1:2" x14ac:dyDescent="0.3">
      <c r="A324" s="13"/>
      <c r="B324" s="13"/>
    </row>
    <row r="325" spans="1:2" x14ac:dyDescent="0.3">
      <c r="A325" s="13"/>
      <c r="B325" s="13"/>
    </row>
    <row r="326" spans="1:2" x14ac:dyDescent="0.3">
      <c r="A326" s="13"/>
      <c r="B326" s="13"/>
    </row>
    <row r="327" spans="1:2" x14ac:dyDescent="0.3">
      <c r="A327" s="13"/>
      <c r="B327" s="13"/>
    </row>
    <row r="328" spans="1:2" x14ac:dyDescent="0.3">
      <c r="A328" s="13"/>
      <c r="B328" s="13"/>
    </row>
    <row r="329" spans="1:2" x14ac:dyDescent="0.3">
      <c r="A329" s="13"/>
      <c r="B329" s="13"/>
    </row>
    <row r="330" spans="1:2" x14ac:dyDescent="0.3">
      <c r="A330" s="13"/>
      <c r="B330" s="13"/>
    </row>
    <row r="331" spans="1:2" x14ac:dyDescent="0.3">
      <c r="A331" s="13"/>
      <c r="B331" s="13"/>
    </row>
    <row r="332" spans="1:2" x14ac:dyDescent="0.3">
      <c r="A332" s="13"/>
      <c r="B332" s="13"/>
    </row>
    <row r="333" spans="1:2" x14ac:dyDescent="0.3">
      <c r="A333" s="13"/>
      <c r="B333" s="13"/>
    </row>
    <row r="334" spans="1:2" x14ac:dyDescent="0.3">
      <c r="A334" s="13"/>
      <c r="B334" s="13"/>
    </row>
    <row r="335" spans="1:2" x14ac:dyDescent="0.3">
      <c r="A335" s="13"/>
      <c r="B335" s="13"/>
    </row>
    <row r="336" spans="1:2" x14ac:dyDescent="0.3">
      <c r="A336" s="13"/>
      <c r="B336" s="13"/>
    </row>
    <row r="337" spans="1:2" x14ac:dyDescent="0.3">
      <c r="A337" s="13"/>
      <c r="B337" s="13"/>
    </row>
    <row r="338" spans="1:2" x14ac:dyDescent="0.3">
      <c r="A338" s="13"/>
      <c r="B338" s="13"/>
    </row>
    <row r="339" spans="1:2" x14ac:dyDescent="0.3">
      <c r="A339" s="13"/>
      <c r="B339" s="13"/>
    </row>
    <row r="340" spans="1:2" x14ac:dyDescent="0.3">
      <c r="A340" s="13"/>
      <c r="B340" s="13"/>
    </row>
    <row r="341" spans="1:2" x14ac:dyDescent="0.3">
      <c r="A341" s="13"/>
      <c r="B341" s="13"/>
    </row>
    <row r="342" spans="1:2" x14ac:dyDescent="0.3">
      <c r="A342" s="13"/>
      <c r="B342" s="13"/>
    </row>
    <row r="343" spans="1:2" x14ac:dyDescent="0.3">
      <c r="A343" s="13"/>
      <c r="B343" s="13"/>
    </row>
    <row r="344" spans="1:2" x14ac:dyDescent="0.3">
      <c r="A344" s="13"/>
      <c r="B344" s="13"/>
    </row>
    <row r="345" spans="1:2" x14ac:dyDescent="0.3">
      <c r="A345" s="13"/>
      <c r="B345" s="13"/>
    </row>
    <row r="346" spans="1:2" x14ac:dyDescent="0.3">
      <c r="A346" s="13"/>
      <c r="B346" s="13"/>
    </row>
    <row r="347" spans="1:2" x14ac:dyDescent="0.3">
      <c r="A347" s="13"/>
      <c r="B347" s="13"/>
    </row>
    <row r="348" spans="1:2" x14ac:dyDescent="0.3">
      <c r="A348" s="13"/>
      <c r="B348" s="13"/>
    </row>
    <row r="349" spans="1:2" x14ac:dyDescent="0.3">
      <c r="A349" s="13"/>
      <c r="B349" s="13"/>
    </row>
    <row r="350" spans="1:2" x14ac:dyDescent="0.3">
      <c r="A350" s="13"/>
      <c r="B350" s="13"/>
    </row>
    <row r="351" spans="1:2" x14ac:dyDescent="0.3">
      <c r="A351" s="13"/>
      <c r="B351" s="13"/>
    </row>
    <row r="352" spans="1:2" x14ac:dyDescent="0.3">
      <c r="A352" s="13"/>
      <c r="B352" s="13"/>
    </row>
    <row r="353" spans="1:2" x14ac:dyDescent="0.3">
      <c r="A353" s="13"/>
      <c r="B353" s="13"/>
    </row>
    <row r="354" spans="1:2" x14ac:dyDescent="0.3">
      <c r="A354" s="13"/>
      <c r="B354" s="13"/>
    </row>
    <row r="355" spans="1:2" x14ac:dyDescent="0.3">
      <c r="A355" s="13"/>
      <c r="B355" s="13"/>
    </row>
    <row r="356" spans="1:2" x14ac:dyDescent="0.3">
      <c r="A356" s="13"/>
      <c r="B356" s="13"/>
    </row>
    <row r="357" spans="1:2" x14ac:dyDescent="0.3">
      <c r="A357" s="13"/>
      <c r="B357" s="13"/>
    </row>
    <row r="358" spans="1:2" x14ac:dyDescent="0.3">
      <c r="A358" s="13"/>
      <c r="B358" s="13"/>
    </row>
    <row r="359" spans="1:2" x14ac:dyDescent="0.3">
      <c r="A359" s="13"/>
      <c r="B359" s="13"/>
    </row>
    <row r="360" spans="1:2" x14ac:dyDescent="0.3">
      <c r="A360" s="13"/>
      <c r="B360" s="13"/>
    </row>
    <row r="361" spans="1:2" x14ac:dyDescent="0.3">
      <c r="A361" s="13"/>
      <c r="B361" s="13"/>
    </row>
    <row r="362" spans="1:2" x14ac:dyDescent="0.3">
      <c r="A362" s="13"/>
      <c r="B362" s="13"/>
    </row>
    <row r="363" spans="1:2" x14ac:dyDescent="0.3">
      <c r="A363" s="13"/>
      <c r="B363" s="13"/>
    </row>
    <row r="364" spans="1:2" x14ac:dyDescent="0.3">
      <c r="A364" s="13"/>
      <c r="B364" s="13"/>
    </row>
    <row r="365" spans="1:2" x14ac:dyDescent="0.3">
      <c r="A365" s="13"/>
      <c r="B365" s="13"/>
    </row>
    <row r="366" spans="1:2" x14ac:dyDescent="0.3">
      <c r="A366" s="13"/>
      <c r="B366" s="13"/>
    </row>
    <row r="367" spans="1:2" x14ac:dyDescent="0.3">
      <c r="A367" s="13"/>
      <c r="B367" s="13"/>
    </row>
    <row r="368" spans="1:2" x14ac:dyDescent="0.3">
      <c r="A368" s="13"/>
      <c r="B368" s="13"/>
    </row>
    <row r="369" spans="1:2" x14ac:dyDescent="0.3">
      <c r="A369" s="13"/>
      <c r="B369" s="13"/>
    </row>
    <row r="370" spans="1:2" x14ac:dyDescent="0.3">
      <c r="A370" s="13"/>
      <c r="B370" s="13"/>
    </row>
    <row r="371" spans="1:2" x14ac:dyDescent="0.3">
      <c r="A371" s="13"/>
      <c r="B371" s="13"/>
    </row>
    <row r="372" spans="1:2" x14ac:dyDescent="0.3">
      <c r="A372" s="13"/>
      <c r="B372" s="13"/>
    </row>
    <row r="373" spans="1:2" x14ac:dyDescent="0.3">
      <c r="A373" s="13"/>
      <c r="B373" s="13"/>
    </row>
    <row r="374" spans="1:2" x14ac:dyDescent="0.3">
      <c r="A374" s="13"/>
      <c r="B374" s="13"/>
    </row>
    <row r="375" spans="1:2" x14ac:dyDescent="0.3">
      <c r="A375" s="13"/>
      <c r="B375" s="13"/>
    </row>
    <row r="376" spans="1:2" x14ac:dyDescent="0.3">
      <c r="A376" s="13"/>
      <c r="B376" s="13"/>
    </row>
    <row r="377" spans="1:2" x14ac:dyDescent="0.3">
      <c r="A377" s="13"/>
      <c r="B377" s="13"/>
    </row>
    <row r="378" spans="1:2" x14ac:dyDescent="0.3">
      <c r="A378" s="13"/>
      <c r="B378" s="13"/>
    </row>
    <row r="379" spans="1:2" x14ac:dyDescent="0.3">
      <c r="A379" s="13"/>
      <c r="B379" s="13"/>
    </row>
    <row r="380" spans="1:2" x14ac:dyDescent="0.3">
      <c r="A380" s="13"/>
      <c r="B380" s="13"/>
    </row>
    <row r="381" spans="1:2" x14ac:dyDescent="0.3">
      <c r="A381" s="13"/>
      <c r="B381" s="13"/>
    </row>
    <row r="382" spans="1:2" x14ac:dyDescent="0.3">
      <c r="A382" s="13"/>
      <c r="B382" s="13"/>
    </row>
    <row r="383" spans="1:2" x14ac:dyDescent="0.3">
      <c r="A383" s="13"/>
      <c r="B383" s="13"/>
    </row>
    <row r="384" spans="1:2" x14ac:dyDescent="0.3">
      <c r="A384" s="13"/>
      <c r="B384" s="13"/>
    </row>
    <row r="385" spans="1:2" x14ac:dyDescent="0.3">
      <c r="A385" s="13"/>
      <c r="B385" s="13"/>
    </row>
    <row r="386" spans="1:2" x14ac:dyDescent="0.3">
      <c r="A386" s="13"/>
      <c r="B386" s="13"/>
    </row>
    <row r="387" spans="1:2" x14ac:dyDescent="0.3">
      <c r="A387" s="13"/>
      <c r="B387" s="13"/>
    </row>
    <row r="388" spans="1:2" x14ac:dyDescent="0.3">
      <c r="A388" s="13"/>
      <c r="B388" s="13"/>
    </row>
    <row r="389" spans="1:2" x14ac:dyDescent="0.3">
      <c r="A389" s="13"/>
      <c r="B389" s="13"/>
    </row>
    <row r="390" spans="1:2" x14ac:dyDescent="0.3">
      <c r="A390" s="13"/>
      <c r="B390" s="13"/>
    </row>
    <row r="391" spans="1:2" x14ac:dyDescent="0.3">
      <c r="A391" s="13"/>
      <c r="B391" s="13"/>
    </row>
    <row r="392" spans="1:2" x14ac:dyDescent="0.3">
      <c r="A392" s="13"/>
      <c r="B392" s="13"/>
    </row>
    <row r="393" spans="1:2" x14ac:dyDescent="0.3">
      <c r="A393" s="13"/>
      <c r="B393" s="13"/>
    </row>
    <row r="394" spans="1:2" x14ac:dyDescent="0.3">
      <c r="A394" s="13"/>
      <c r="B394" s="13"/>
    </row>
    <row r="395" spans="1:2" x14ac:dyDescent="0.3">
      <c r="A395" s="13"/>
      <c r="B395" s="13"/>
    </row>
    <row r="396" spans="1:2" x14ac:dyDescent="0.3">
      <c r="A396" s="13"/>
      <c r="B396" s="13"/>
    </row>
    <row r="397" spans="1:2" x14ac:dyDescent="0.3">
      <c r="A397" s="13"/>
      <c r="B397" s="13"/>
    </row>
    <row r="398" spans="1:2" x14ac:dyDescent="0.3">
      <c r="A398" s="13"/>
      <c r="B398" s="13"/>
    </row>
    <row r="399" spans="1:2" x14ac:dyDescent="0.3">
      <c r="A399" s="13"/>
      <c r="B399" s="13"/>
    </row>
    <row r="400" spans="1:2" x14ac:dyDescent="0.3">
      <c r="A400" s="13"/>
      <c r="B400" s="13"/>
    </row>
    <row r="401" spans="1:2" x14ac:dyDescent="0.3">
      <c r="A401" s="13"/>
      <c r="B401" s="13"/>
    </row>
    <row r="402" spans="1:2" x14ac:dyDescent="0.3">
      <c r="A402" s="13"/>
      <c r="B402" s="13"/>
    </row>
    <row r="403" spans="1:2" x14ac:dyDescent="0.3">
      <c r="A403" s="13"/>
      <c r="B403" s="13"/>
    </row>
    <row r="404" spans="1:2" x14ac:dyDescent="0.3">
      <c r="A404" s="13"/>
      <c r="B404" s="13"/>
    </row>
    <row r="405" spans="1:2" x14ac:dyDescent="0.3">
      <c r="A405" s="13"/>
      <c r="B405" s="13"/>
    </row>
    <row r="406" spans="1:2" x14ac:dyDescent="0.3">
      <c r="A406" s="13"/>
      <c r="B406" s="13"/>
    </row>
    <row r="407" spans="1:2" x14ac:dyDescent="0.3">
      <c r="A407" s="13"/>
      <c r="B407" s="13"/>
    </row>
    <row r="408" spans="1:2" x14ac:dyDescent="0.3">
      <c r="A408" s="13"/>
      <c r="B408" s="13"/>
    </row>
    <row r="409" spans="1:2" x14ac:dyDescent="0.3">
      <c r="A409" s="13"/>
      <c r="B409" s="13"/>
    </row>
    <row r="410" spans="1:2" x14ac:dyDescent="0.3">
      <c r="A410" s="13"/>
      <c r="B410" s="13"/>
    </row>
    <row r="411" spans="1:2" x14ac:dyDescent="0.3">
      <c r="A411" s="13"/>
      <c r="B411" s="13"/>
    </row>
    <row r="412" spans="1:2" x14ac:dyDescent="0.3">
      <c r="A412" s="13"/>
      <c r="B412" s="13"/>
    </row>
    <row r="413" spans="1:2" x14ac:dyDescent="0.3">
      <c r="A413" s="13"/>
      <c r="B413" s="13"/>
    </row>
    <row r="414" spans="1:2" x14ac:dyDescent="0.3">
      <c r="A414" s="13"/>
      <c r="B414" s="13"/>
    </row>
    <row r="415" spans="1:2" x14ac:dyDescent="0.3">
      <c r="A415" s="13"/>
      <c r="B415" s="13"/>
    </row>
    <row r="416" spans="1:2" x14ac:dyDescent="0.3">
      <c r="A416" s="13"/>
      <c r="B416" s="13"/>
    </row>
    <row r="417" spans="1:2" x14ac:dyDescent="0.3">
      <c r="A417" s="13"/>
      <c r="B417" s="13"/>
    </row>
    <row r="418" spans="1:2" x14ac:dyDescent="0.3">
      <c r="A418" s="13"/>
      <c r="B418" s="13"/>
    </row>
    <row r="419" spans="1:2" x14ac:dyDescent="0.3">
      <c r="A419" s="13"/>
      <c r="B419" s="13"/>
    </row>
    <row r="420" spans="1:2" x14ac:dyDescent="0.3">
      <c r="A420" s="13"/>
      <c r="B420" s="13"/>
    </row>
    <row r="421" spans="1:2" x14ac:dyDescent="0.3">
      <c r="A421" s="13"/>
      <c r="B421" s="13"/>
    </row>
    <row r="422" spans="1:2" x14ac:dyDescent="0.3">
      <c r="A422" s="13"/>
      <c r="B422" s="13"/>
    </row>
    <row r="423" spans="1:2" x14ac:dyDescent="0.3">
      <c r="A423" s="13"/>
      <c r="B423" s="13"/>
    </row>
    <row r="424" spans="1:2" x14ac:dyDescent="0.3">
      <c r="A424" s="13"/>
      <c r="B424" s="13"/>
    </row>
    <row r="425" spans="1:2" x14ac:dyDescent="0.3">
      <c r="A425" s="13"/>
      <c r="B425" s="13"/>
    </row>
    <row r="426" spans="1:2" x14ac:dyDescent="0.3">
      <c r="A426" s="13"/>
      <c r="B426" s="13"/>
    </row>
    <row r="427" spans="1:2" x14ac:dyDescent="0.3">
      <c r="A427" s="13"/>
      <c r="B427" s="13"/>
    </row>
    <row r="428" spans="1:2" x14ac:dyDescent="0.3">
      <c r="A428" s="13"/>
      <c r="B428" s="13"/>
    </row>
    <row r="429" spans="1:2" x14ac:dyDescent="0.3">
      <c r="A429" s="13"/>
      <c r="B429" s="13"/>
    </row>
    <row r="430" spans="1:2" x14ac:dyDescent="0.3">
      <c r="A430" s="13"/>
      <c r="B430" s="13"/>
    </row>
    <row r="431" spans="1:2" x14ac:dyDescent="0.3">
      <c r="A431" s="13"/>
      <c r="B431" s="13"/>
    </row>
    <row r="432" spans="1:2" x14ac:dyDescent="0.3">
      <c r="A432" s="13"/>
      <c r="B432" s="13"/>
    </row>
    <row r="433" spans="1:2" x14ac:dyDescent="0.3">
      <c r="A433" s="13"/>
      <c r="B433" s="13"/>
    </row>
    <row r="434" spans="1:2" x14ac:dyDescent="0.3">
      <c r="A434" s="13"/>
      <c r="B434" s="13"/>
    </row>
    <row r="435" spans="1:2" x14ac:dyDescent="0.3">
      <c r="A435" s="13"/>
      <c r="B435" s="13"/>
    </row>
    <row r="436" spans="1:2" x14ac:dyDescent="0.3">
      <c r="A436" s="13"/>
      <c r="B436" s="13"/>
    </row>
    <row r="437" spans="1:2" x14ac:dyDescent="0.3">
      <c r="A437" s="13"/>
      <c r="B437" s="13"/>
    </row>
    <row r="438" spans="1:2" x14ac:dyDescent="0.3">
      <c r="A438" s="13"/>
      <c r="B438" s="13"/>
    </row>
    <row r="439" spans="1:2" x14ac:dyDescent="0.3">
      <c r="A439" s="13"/>
      <c r="B439" s="13"/>
    </row>
    <row r="440" spans="1:2" x14ac:dyDescent="0.3">
      <c r="A440" s="13"/>
      <c r="B440" s="13"/>
    </row>
    <row r="441" spans="1:2" x14ac:dyDescent="0.3">
      <c r="A441" s="13"/>
      <c r="B441" s="13"/>
    </row>
    <row r="442" spans="1:2" x14ac:dyDescent="0.3">
      <c r="A442" s="13"/>
      <c r="B442" s="13"/>
    </row>
    <row r="443" spans="1:2" x14ac:dyDescent="0.3">
      <c r="A443" s="13"/>
      <c r="B443" s="13"/>
    </row>
    <row r="444" spans="1:2" x14ac:dyDescent="0.3">
      <c r="A444" s="13"/>
      <c r="B444" s="13"/>
    </row>
    <row r="445" spans="1:2" x14ac:dyDescent="0.3">
      <c r="A445" s="13"/>
      <c r="B445" s="13"/>
    </row>
    <row r="446" spans="1:2" x14ac:dyDescent="0.3">
      <c r="A446" s="13"/>
      <c r="B446" s="13"/>
    </row>
    <row r="447" spans="1:2" x14ac:dyDescent="0.3">
      <c r="A447" s="13"/>
      <c r="B447" s="13"/>
    </row>
    <row r="448" spans="1:2" x14ac:dyDescent="0.3">
      <c r="A448" s="13"/>
      <c r="B448" s="13"/>
    </row>
    <row r="449" spans="1:2" x14ac:dyDescent="0.3">
      <c r="A449" s="13"/>
      <c r="B449" s="13"/>
    </row>
    <row r="450" spans="1:2" x14ac:dyDescent="0.3">
      <c r="A450" s="13"/>
      <c r="B450" s="13"/>
    </row>
    <row r="451" spans="1:2" x14ac:dyDescent="0.3">
      <c r="A451" s="13"/>
      <c r="B451" s="13"/>
    </row>
    <row r="452" spans="1:2" x14ac:dyDescent="0.3">
      <c r="A452" s="13"/>
      <c r="B452" s="13"/>
    </row>
    <row r="453" spans="1:2" x14ac:dyDescent="0.3">
      <c r="A453" s="13"/>
      <c r="B453" s="13"/>
    </row>
    <row r="454" spans="1:2" x14ac:dyDescent="0.3">
      <c r="A454" s="13"/>
      <c r="B454" s="13"/>
    </row>
    <row r="455" spans="1:2" x14ac:dyDescent="0.3">
      <c r="A455" s="13"/>
      <c r="B455" s="13"/>
    </row>
    <row r="456" spans="1:2" x14ac:dyDescent="0.3">
      <c r="A456" s="13"/>
      <c r="B456" s="13"/>
    </row>
    <row r="457" spans="1:2" x14ac:dyDescent="0.3">
      <c r="A457" s="13"/>
      <c r="B457" s="13"/>
    </row>
    <row r="458" spans="1:2" x14ac:dyDescent="0.3">
      <c r="A458" s="13"/>
      <c r="B458" s="13"/>
    </row>
    <row r="459" spans="1:2" x14ac:dyDescent="0.3">
      <c r="A459" s="13"/>
      <c r="B459" s="13"/>
    </row>
    <row r="460" spans="1:2" x14ac:dyDescent="0.3">
      <c r="A460" s="13"/>
      <c r="B460" s="13"/>
    </row>
    <row r="461" spans="1:2" x14ac:dyDescent="0.3">
      <c r="A461" s="13"/>
      <c r="B461" s="13"/>
    </row>
    <row r="462" spans="1:2" x14ac:dyDescent="0.3">
      <c r="A462" s="13"/>
      <c r="B462" s="13"/>
    </row>
    <row r="463" spans="1:2" x14ac:dyDescent="0.3">
      <c r="A463" s="13"/>
      <c r="B463" s="13"/>
    </row>
    <row r="464" spans="1:2" x14ac:dyDescent="0.3">
      <c r="A464" s="13"/>
      <c r="B464" s="13"/>
    </row>
    <row r="465" spans="1:2" x14ac:dyDescent="0.3">
      <c r="A465" s="13"/>
      <c r="B465" s="13"/>
    </row>
    <row r="466" spans="1:2" x14ac:dyDescent="0.3">
      <c r="A466" s="13"/>
      <c r="B466" s="13"/>
    </row>
    <row r="467" spans="1:2" x14ac:dyDescent="0.3">
      <c r="A467" s="13"/>
      <c r="B467" s="13"/>
    </row>
    <row r="468" spans="1:2" x14ac:dyDescent="0.3">
      <c r="A468" s="13"/>
      <c r="B468" s="13"/>
    </row>
    <row r="469" spans="1:2" x14ac:dyDescent="0.3">
      <c r="A469" s="13"/>
      <c r="B469" s="13"/>
    </row>
    <row r="470" spans="1:2" x14ac:dyDescent="0.3">
      <c r="A470" s="13"/>
      <c r="B470" s="13"/>
    </row>
    <row r="471" spans="1:2" x14ac:dyDescent="0.3">
      <c r="A471" s="13"/>
      <c r="B471" s="13"/>
    </row>
    <row r="472" spans="1:2" x14ac:dyDescent="0.3">
      <c r="A472" s="13"/>
      <c r="B472" s="13"/>
    </row>
    <row r="473" spans="1:2" x14ac:dyDescent="0.3">
      <c r="A473" s="13"/>
      <c r="B473" s="13"/>
    </row>
    <row r="474" spans="1:2" x14ac:dyDescent="0.3">
      <c r="A474" s="13"/>
      <c r="B474" s="13"/>
    </row>
    <row r="475" spans="1:2" x14ac:dyDescent="0.3">
      <c r="A475" s="13"/>
      <c r="B475" s="13"/>
    </row>
    <row r="476" spans="1:2" x14ac:dyDescent="0.3">
      <c r="A476" s="13"/>
      <c r="B476" s="13"/>
    </row>
    <row r="477" spans="1:2" x14ac:dyDescent="0.3">
      <c r="A477" s="13"/>
      <c r="B477" s="13"/>
    </row>
    <row r="478" spans="1:2" x14ac:dyDescent="0.3">
      <c r="A478" s="13"/>
      <c r="B478" s="13"/>
    </row>
    <row r="479" spans="1:2" x14ac:dyDescent="0.3">
      <c r="A479" s="13"/>
      <c r="B479" s="13"/>
    </row>
    <row r="480" spans="1:2" x14ac:dyDescent="0.3">
      <c r="A480" s="13"/>
      <c r="B480" s="13"/>
    </row>
    <row r="481" spans="1:2" x14ac:dyDescent="0.3">
      <c r="A481" s="13"/>
      <c r="B481" s="13"/>
    </row>
    <row r="482" spans="1:2" x14ac:dyDescent="0.3">
      <c r="A482" s="13"/>
      <c r="B482" s="13"/>
    </row>
    <row r="483" spans="1:2" x14ac:dyDescent="0.3">
      <c r="A483" s="13"/>
      <c r="B483" s="13"/>
    </row>
    <row r="484" spans="1:2" x14ac:dyDescent="0.3">
      <c r="A484" s="13"/>
      <c r="B484" s="13"/>
    </row>
    <row r="485" spans="1:2" x14ac:dyDescent="0.3">
      <c r="A485" s="13"/>
      <c r="B485" s="13"/>
    </row>
    <row r="486" spans="1:2" x14ac:dyDescent="0.3">
      <c r="A486" s="13"/>
      <c r="B486" s="13"/>
    </row>
    <row r="487" spans="1:2" x14ac:dyDescent="0.3">
      <c r="A487" s="13"/>
      <c r="B487" s="13"/>
    </row>
    <row r="488" spans="1:2" x14ac:dyDescent="0.3">
      <c r="A488" s="13"/>
      <c r="B488" s="13"/>
    </row>
    <row r="489" spans="1:2" x14ac:dyDescent="0.3">
      <c r="A489" s="13"/>
      <c r="B489" s="13"/>
    </row>
    <row r="490" spans="1:2" x14ac:dyDescent="0.3">
      <c r="A490" s="13"/>
      <c r="B490" s="13"/>
    </row>
    <row r="491" spans="1:2" x14ac:dyDescent="0.3">
      <c r="A491" s="13"/>
      <c r="B491" s="13"/>
    </row>
    <row r="492" spans="1:2" x14ac:dyDescent="0.3">
      <c r="A492" s="13"/>
      <c r="B492" s="13"/>
    </row>
    <row r="493" spans="1:2" x14ac:dyDescent="0.3">
      <c r="A493" s="13"/>
      <c r="B493" s="13"/>
    </row>
    <row r="494" spans="1:2" x14ac:dyDescent="0.3">
      <c r="A494" s="13"/>
      <c r="B494" s="13"/>
    </row>
    <row r="495" spans="1:2" x14ac:dyDescent="0.3">
      <c r="A495" s="13"/>
      <c r="B495" s="13"/>
    </row>
    <row r="496" spans="1:2" x14ac:dyDescent="0.3">
      <c r="A496" s="13"/>
      <c r="B496" s="13"/>
    </row>
    <row r="497" spans="1:2" x14ac:dyDescent="0.3">
      <c r="A497" s="13"/>
      <c r="B497" s="13"/>
    </row>
    <row r="498" spans="1:2" x14ac:dyDescent="0.3">
      <c r="A498" s="13"/>
      <c r="B498" s="13"/>
    </row>
    <row r="499" spans="1:2" x14ac:dyDescent="0.3">
      <c r="A499" s="13"/>
      <c r="B499" s="13"/>
    </row>
    <row r="500" spans="1:2" x14ac:dyDescent="0.3">
      <c r="A500" s="13"/>
      <c r="B500" s="13"/>
    </row>
    <row r="501" spans="1:2" x14ac:dyDescent="0.3">
      <c r="A501" s="13"/>
      <c r="B501" s="13"/>
    </row>
    <row r="502" spans="1:2" x14ac:dyDescent="0.3">
      <c r="A502" s="13"/>
      <c r="B502" s="13"/>
    </row>
    <row r="503" spans="1:2" x14ac:dyDescent="0.3">
      <c r="A503" s="13"/>
      <c r="B503" s="13"/>
    </row>
    <row r="504" spans="1:2" x14ac:dyDescent="0.3">
      <c r="A504" s="13"/>
      <c r="B504" s="13"/>
    </row>
    <row r="505" spans="1:2" x14ac:dyDescent="0.3">
      <c r="A505" s="13"/>
      <c r="B505" s="13"/>
    </row>
    <row r="506" spans="1:2" x14ac:dyDescent="0.3">
      <c r="A506" s="13"/>
      <c r="B506" s="13"/>
    </row>
    <row r="507" spans="1:2" x14ac:dyDescent="0.3">
      <c r="A507" s="13"/>
      <c r="B507" s="13"/>
    </row>
    <row r="508" spans="1:2" x14ac:dyDescent="0.3">
      <c r="A508" s="13"/>
      <c r="B508" s="13"/>
    </row>
    <row r="509" spans="1:2" x14ac:dyDescent="0.3">
      <c r="A509" s="13"/>
      <c r="B509" s="13"/>
    </row>
    <row r="510" spans="1:2" x14ac:dyDescent="0.3">
      <c r="A510" s="13"/>
      <c r="B510" s="13"/>
    </row>
    <row r="511" spans="1:2" x14ac:dyDescent="0.3">
      <c r="A511" s="13"/>
      <c r="B511" s="13"/>
    </row>
    <row r="512" spans="1:2" x14ac:dyDescent="0.3">
      <c r="A512" s="13"/>
      <c r="B512" s="13"/>
    </row>
    <row r="513" spans="1:2" x14ac:dyDescent="0.3">
      <c r="A513" s="13"/>
      <c r="B513" s="13"/>
    </row>
    <row r="514" spans="1:2" x14ac:dyDescent="0.3">
      <c r="A514" s="13"/>
      <c r="B514" s="13"/>
    </row>
    <row r="515" spans="1:2" x14ac:dyDescent="0.3">
      <c r="A515" s="13"/>
      <c r="B515" s="13"/>
    </row>
    <row r="516" spans="1:2" x14ac:dyDescent="0.3">
      <c r="A516" s="13"/>
      <c r="B516" s="13"/>
    </row>
    <row r="517" spans="1:2" x14ac:dyDescent="0.3">
      <c r="A517" s="13"/>
      <c r="B517" s="13"/>
    </row>
    <row r="518" spans="1:2" x14ac:dyDescent="0.3">
      <c r="A518" s="13"/>
      <c r="B518" s="13"/>
    </row>
    <row r="519" spans="1:2" x14ac:dyDescent="0.3">
      <c r="A519" s="13"/>
      <c r="B519" s="13"/>
    </row>
    <row r="520" spans="1:2" x14ac:dyDescent="0.3">
      <c r="A520" s="13"/>
      <c r="B520" s="13"/>
    </row>
    <row r="521" spans="1:2" x14ac:dyDescent="0.3">
      <c r="A521" s="13"/>
      <c r="B521" s="13"/>
    </row>
    <row r="522" spans="1:2" x14ac:dyDescent="0.3">
      <c r="A522" s="13"/>
      <c r="B522" s="13"/>
    </row>
    <row r="523" spans="1:2" x14ac:dyDescent="0.3">
      <c r="A523" s="13"/>
      <c r="B523" s="13"/>
    </row>
    <row r="524" spans="1:2" x14ac:dyDescent="0.3">
      <c r="A524" s="13"/>
      <c r="B524" s="13"/>
    </row>
    <row r="525" spans="1:2" x14ac:dyDescent="0.3">
      <c r="A525" s="13"/>
      <c r="B525" s="13"/>
    </row>
    <row r="526" spans="1:2" x14ac:dyDescent="0.3">
      <c r="A526" s="13"/>
      <c r="B526" s="13"/>
    </row>
    <row r="527" spans="1:2" x14ac:dyDescent="0.3">
      <c r="A527" s="13"/>
      <c r="B527" s="13"/>
    </row>
    <row r="528" spans="1:2" x14ac:dyDescent="0.3">
      <c r="A528" s="13"/>
      <c r="B528" s="13"/>
    </row>
    <row r="529" spans="1:2" x14ac:dyDescent="0.3">
      <c r="A529" s="13"/>
      <c r="B529" s="13"/>
    </row>
    <row r="530" spans="1:2" x14ac:dyDescent="0.3">
      <c r="A530" s="13"/>
      <c r="B530" s="13"/>
    </row>
    <row r="531" spans="1:2" x14ac:dyDescent="0.3">
      <c r="A531" s="13"/>
      <c r="B531" s="13"/>
    </row>
    <row r="532" spans="1:2" x14ac:dyDescent="0.3">
      <c r="A532" s="13"/>
      <c r="B532" s="13"/>
    </row>
    <row r="533" spans="1:2" x14ac:dyDescent="0.3">
      <c r="A533" s="13"/>
      <c r="B533" s="13"/>
    </row>
    <row r="534" spans="1:2" x14ac:dyDescent="0.3">
      <c r="A534" s="13"/>
      <c r="B534" s="13"/>
    </row>
    <row r="535" spans="1:2" x14ac:dyDescent="0.3">
      <c r="A535" s="13"/>
      <c r="B535" s="13"/>
    </row>
    <row r="536" spans="1:2" x14ac:dyDescent="0.3">
      <c r="A536" s="13"/>
      <c r="B536" s="13"/>
    </row>
    <row r="537" spans="1:2" x14ac:dyDescent="0.3">
      <c r="A537" s="13"/>
      <c r="B537" s="13"/>
    </row>
    <row r="538" spans="1:2" x14ac:dyDescent="0.3">
      <c r="A538" s="13"/>
      <c r="B538" s="13"/>
    </row>
    <row r="539" spans="1:2" x14ac:dyDescent="0.3">
      <c r="A539" s="13"/>
      <c r="B539" s="13"/>
    </row>
    <row r="540" spans="1:2" x14ac:dyDescent="0.3">
      <c r="A540" s="13"/>
      <c r="B540" s="13"/>
    </row>
    <row r="541" spans="1:2" x14ac:dyDescent="0.3">
      <c r="A541" s="13"/>
      <c r="B541" s="13"/>
    </row>
    <row r="542" spans="1:2" x14ac:dyDescent="0.3">
      <c r="A542" s="13"/>
      <c r="B542" s="13"/>
    </row>
    <row r="543" spans="1:2" x14ac:dyDescent="0.3">
      <c r="A543" s="13"/>
      <c r="B543" s="13"/>
    </row>
    <row r="544" spans="1:2" x14ac:dyDescent="0.3">
      <c r="A544" s="13"/>
      <c r="B544" s="13"/>
    </row>
    <row r="545" spans="1:2" x14ac:dyDescent="0.3">
      <c r="A545" s="13"/>
      <c r="B545" s="13"/>
    </row>
    <row r="546" spans="1:2" x14ac:dyDescent="0.3">
      <c r="A546" s="13"/>
      <c r="B546" s="13"/>
    </row>
    <row r="547" spans="1:2" x14ac:dyDescent="0.3">
      <c r="A547" s="13"/>
      <c r="B547" s="13"/>
    </row>
    <row r="548" spans="1:2" x14ac:dyDescent="0.3">
      <c r="A548" s="13"/>
      <c r="B548" s="13"/>
    </row>
    <row r="549" spans="1:2" x14ac:dyDescent="0.3">
      <c r="A549" s="13"/>
      <c r="B549" s="13"/>
    </row>
    <row r="550" spans="1:2" x14ac:dyDescent="0.3">
      <c r="A550" s="13"/>
      <c r="B550" s="13"/>
    </row>
    <row r="551" spans="1:2" x14ac:dyDescent="0.3">
      <c r="A551" s="13"/>
      <c r="B551" s="13"/>
    </row>
    <row r="552" spans="1:2" x14ac:dyDescent="0.3">
      <c r="A552" s="13"/>
      <c r="B552" s="13"/>
    </row>
    <row r="553" spans="1:2" x14ac:dyDescent="0.3">
      <c r="A553" s="13"/>
      <c r="B553" s="13"/>
    </row>
    <row r="554" spans="1:2" x14ac:dyDescent="0.3">
      <c r="A554" s="13"/>
      <c r="B554" s="13"/>
    </row>
    <row r="555" spans="1:2" x14ac:dyDescent="0.3">
      <c r="A555" s="13"/>
      <c r="B555" s="13"/>
    </row>
    <row r="556" spans="1:2" x14ac:dyDescent="0.3">
      <c r="A556" s="13"/>
      <c r="B556" s="13"/>
    </row>
    <row r="557" spans="1:2" x14ac:dyDescent="0.3">
      <c r="A557" s="13"/>
      <c r="B557" s="13"/>
    </row>
    <row r="558" spans="1:2" x14ac:dyDescent="0.3">
      <c r="A558" s="13"/>
      <c r="B558" s="13"/>
    </row>
    <row r="559" spans="1:2" x14ac:dyDescent="0.3">
      <c r="A559" s="13"/>
      <c r="B559" s="13"/>
    </row>
    <row r="560" spans="1:2" x14ac:dyDescent="0.3">
      <c r="A560" s="13"/>
      <c r="B560" s="13"/>
    </row>
    <row r="561" spans="1:2" x14ac:dyDescent="0.3">
      <c r="A561" s="13"/>
      <c r="B561" s="13"/>
    </row>
    <row r="562" spans="1:2" x14ac:dyDescent="0.3">
      <c r="A562" s="13"/>
      <c r="B562" s="13"/>
    </row>
    <row r="563" spans="1:2" x14ac:dyDescent="0.3">
      <c r="A563" s="13"/>
      <c r="B563" s="13"/>
    </row>
    <row r="564" spans="1:2" x14ac:dyDescent="0.3">
      <c r="A564" s="13"/>
      <c r="B564" s="13"/>
    </row>
    <row r="565" spans="1:2" x14ac:dyDescent="0.3">
      <c r="A565" s="13"/>
      <c r="B565" s="13"/>
    </row>
    <row r="566" spans="1:2" x14ac:dyDescent="0.3">
      <c r="A566" s="13"/>
      <c r="B566" s="13"/>
    </row>
    <row r="567" spans="1:2" x14ac:dyDescent="0.3">
      <c r="A567" s="13"/>
      <c r="B567" s="13"/>
    </row>
    <row r="568" spans="1:2" x14ac:dyDescent="0.3">
      <c r="A568" s="13"/>
      <c r="B568" s="13"/>
    </row>
    <row r="569" spans="1:2" x14ac:dyDescent="0.3">
      <c r="A569" s="13"/>
      <c r="B569" s="13"/>
    </row>
    <row r="570" spans="1:2" x14ac:dyDescent="0.3">
      <c r="A570" s="13"/>
      <c r="B570" s="13"/>
    </row>
    <row r="571" spans="1:2" x14ac:dyDescent="0.3">
      <c r="A571" s="13"/>
      <c r="B571" s="13"/>
    </row>
    <row r="572" spans="1:2" x14ac:dyDescent="0.3">
      <c r="A572" s="13"/>
      <c r="B572" s="13"/>
    </row>
    <row r="573" spans="1:2" x14ac:dyDescent="0.3">
      <c r="A573" s="13"/>
      <c r="B573" s="13"/>
    </row>
    <row r="574" spans="1:2" x14ac:dyDescent="0.3">
      <c r="A574" s="13"/>
      <c r="B574" s="13"/>
    </row>
    <row r="575" spans="1:2" x14ac:dyDescent="0.3">
      <c r="A575" s="13"/>
      <c r="B575" s="13"/>
    </row>
    <row r="576" spans="1:2" x14ac:dyDescent="0.3">
      <c r="A576" s="13"/>
      <c r="B576" s="13"/>
    </row>
    <row r="577" spans="1:2" x14ac:dyDescent="0.3">
      <c r="A577" s="13"/>
      <c r="B577" s="13"/>
    </row>
    <row r="578" spans="1:2" x14ac:dyDescent="0.3">
      <c r="A578" s="13"/>
      <c r="B578" s="13"/>
    </row>
    <row r="579" spans="1:2" x14ac:dyDescent="0.3">
      <c r="A579" s="13"/>
      <c r="B579" s="13"/>
    </row>
    <row r="580" spans="1:2" x14ac:dyDescent="0.3">
      <c r="A580" s="13"/>
      <c r="B580" s="13"/>
    </row>
    <row r="581" spans="1:2" x14ac:dyDescent="0.3">
      <c r="A581" s="13"/>
      <c r="B581" s="13"/>
    </row>
    <row r="582" spans="1:2" x14ac:dyDescent="0.3">
      <c r="A582" s="13"/>
      <c r="B582" s="13"/>
    </row>
    <row r="583" spans="1:2" x14ac:dyDescent="0.3">
      <c r="A583" s="13"/>
      <c r="B583" s="13"/>
    </row>
    <row r="584" spans="1:2" x14ac:dyDescent="0.3">
      <c r="A584" s="13"/>
      <c r="B584" s="13"/>
    </row>
    <row r="585" spans="1:2" x14ac:dyDescent="0.3">
      <c r="A585" s="13"/>
      <c r="B585" s="13"/>
    </row>
    <row r="586" spans="1:2" x14ac:dyDescent="0.3">
      <c r="A586" s="13"/>
      <c r="B586" s="13"/>
    </row>
    <row r="587" spans="1:2" x14ac:dyDescent="0.3">
      <c r="A587" s="13"/>
      <c r="B587" s="13"/>
    </row>
    <row r="588" spans="1:2" x14ac:dyDescent="0.3">
      <c r="A588" s="13"/>
      <c r="B588" s="13"/>
    </row>
    <row r="589" spans="1:2" x14ac:dyDescent="0.3">
      <c r="A589" s="13"/>
      <c r="B589" s="13"/>
    </row>
    <row r="590" spans="1:2" x14ac:dyDescent="0.3">
      <c r="A590" s="13"/>
      <c r="B590" s="13"/>
    </row>
    <row r="591" spans="1:2" x14ac:dyDescent="0.3">
      <c r="A591" s="13"/>
      <c r="B591" s="13"/>
    </row>
    <row r="592" spans="1:2" x14ac:dyDescent="0.3">
      <c r="A592" s="13"/>
      <c r="B592" s="13"/>
    </row>
    <row r="593" spans="1:2" x14ac:dyDescent="0.3">
      <c r="A593" s="13"/>
      <c r="B593" s="13"/>
    </row>
    <row r="594" spans="1:2" x14ac:dyDescent="0.3">
      <c r="A594" s="13"/>
      <c r="B594" s="13"/>
    </row>
    <row r="595" spans="1:2" x14ac:dyDescent="0.3">
      <c r="A595" s="13"/>
      <c r="B595" s="13"/>
    </row>
    <row r="596" spans="1:2" x14ac:dyDescent="0.3">
      <c r="A596" s="13"/>
      <c r="B596" s="13"/>
    </row>
    <row r="597" spans="1:2" x14ac:dyDescent="0.3">
      <c r="A597" s="13"/>
      <c r="B597" s="13"/>
    </row>
    <row r="598" spans="1:2" x14ac:dyDescent="0.3">
      <c r="A598" s="13"/>
      <c r="B598" s="13"/>
    </row>
    <row r="599" spans="1:2" x14ac:dyDescent="0.3">
      <c r="A599" s="13"/>
      <c r="B599" s="13"/>
    </row>
    <row r="600" spans="1:2" x14ac:dyDescent="0.3">
      <c r="A600" s="13"/>
      <c r="B600" s="13"/>
    </row>
    <row r="601" spans="1:2" x14ac:dyDescent="0.3">
      <c r="A601" s="13"/>
      <c r="B601" s="13"/>
    </row>
    <row r="602" spans="1:2" x14ac:dyDescent="0.3">
      <c r="A602" s="13"/>
      <c r="B602" s="13"/>
    </row>
    <row r="603" spans="1:2" x14ac:dyDescent="0.3">
      <c r="A603" s="13"/>
      <c r="B603" s="13"/>
    </row>
    <row r="604" spans="1:2" x14ac:dyDescent="0.3">
      <c r="A604" s="13"/>
      <c r="B604" s="13"/>
    </row>
    <row r="605" spans="1:2" x14ac:dyDescent="0.3">
      <c r="A605" s="13"/>
      <c r="B605" s="13"/>
    </row>
    <row r="606" spans="1:2" x14ac:dyDescent="0.3">
      <c r="A606" s="13"/>
      <c r="B606" s="13"/>
    </row>
    <row r="607" spans="1:2" x14ac:dyDescent="0.3">
      <c r="A607" s="13"/>
      <c r="B607" s="13"/>
    </row>
    <row r="608" spans="1:2" x14ac:dyDescent="0.3">
      <c r="A608" s="13"/>
      <c r="B608" s="13"/>
    </row>
    <row r="609" spans="1:2" x14ac:dyDescent="0.3">
      <c r="A609" s="13"/>
      <c r="B609" s="13"/>
    </row>
    <row r="610" spans="1:2" x14ac:dyDescent="0.3">
      <c r="A610" s="13"/>
      <c r="B610" s="13"/>
    </row>
    <row r="611" spans="1:2" x14ac:dyDescent="0.3">
      <c r="A611" s="13"/>
      <c r="B611" s="13"/>
    </row>
    <row r="612" spans="1:2" x14ac:dyDescent="0.3">
      <c r="A612" s="13"/>
      <c r="B612" s="13"/>
    </row>
    <row r="613" spans="1:2" x14ac:dyDescent="0.3">
      <c r="A613" s="13"/>
      <c r="B613" s="13"/>
    </row>
    <row r="614" spans="1:2" x14ac:dyDescent="0.3">
      <c r="A614" s="13"/>
      <c r="B614" s="13"/>
    </row>
    <row r="615" spans="1:2" x14ac:dyDescent="0.3">
      <c r="A615" s="13"/>
      <c r="B615" s="13"/>
    </row>
    <row r="616" spans="1:2" x14ac:dyDescent="0.3">
      <c r="A616" s="13"/>
      <c r="B616" s="13"/>
    </row>
    <row r="617" spans="1:2" x14ac:dyDescent="0.3">
      <c r="A617" s="13"/>
      <c r="B617" s="13"/>
    </row>
    <row r="618" spans="1:2" x14ac:dyDescent="0.3">
      <c r="A618" s="13"/>
      <c r="B618" s="13"/>
    </row>
    <row r="619" spans="1:2" x14ac:dyDescent="0.3">
      <c r="A619" s="13"/>
      <c r="B619" s="13"/>
    </row>
    <row r="620" spans="1:2" x14ac:dyDescent="0.3">
      <c r="A620" s="13"/>
      <c r="B620" s="13"/>
    </row>
    <row r="621" spans="1:2" x14ac:dyDescent="0.3">
      <c r="A621" s="13"/>
      <c r="B621" s="13"/>
    </row>
    <row r="622" spans="1:2" x14ac:dyDescent="0.3">
      <c r="A622" s="13"/>
      <c r="B622" s="13"/>
    </row>
    <row r="623" spans="1:2" x14ac:dyDescent="0.3">
      <c r="A623" s="13"/>
      <c r="B623" s="13"/>
    </row>
    <row r="624" spans="1:2" x14ac:dyDescent="0.3">
      <c r="A624" s="13"/>
      <c r="B624" s="13"/>
    </row>
    <row r="625" spans="1:2" x14ac:dyDescent="0.3">
      <c r="A625" s="13"/>
      <c r="B625" s="13"/>
    </row>
    <row r="626" spans="1:2" x14ac:dyDescent="0.3">
      <c r="A626" s="13"/>
      <c r="B626" s="13"/>
    </row>
    <row r="627" spans="1:2" x14ac:dyDescent="0.3">
      <c r="A627" s="13"/>
      <c r="B627" s="13"/>
    </row>
    <row r="628" spans="1:2" x14ac:dyDescent="0.3">
      <c r="A628" s="13"/>
      <c r="B628" s="13"/>
    </row>
    <row r="629" spans="1:2" x14ac:dyDescent="0.3">
      <c r="A629" s="13"/>
      <c r="B629" s="13"/>
    </row>
    <row r="630" spans="1:2" x14ac:dyDescent="0.3">
      <c r="A630" s="13"/>
      <c r="B630" s="13"/>
    </row>
    <row r="631" spans="1:2" x14ac:dyDescent="0.3">
      <c r="A631" s="13"/>
      <c r="B631" s="13"/>
    </row>
    <row r="632" spans="1:2" x14ac:dyDescent="0.3">
      <c r="A632" s="13"/>
      <c r="B632" s="13"/>
    </row>
    <row r="633" spans="1:2" x14ac:dyDescent="0.3">
      <c r="A633" s="13"/>
      <c r="B633" s="13"/>
    </row>
    <row r="634" spans="1:2" x14ac:dyDescent="0.3">
      <c r="A634" s="13"/>
      <c r="B634" s="13"/>
    </row>
    <row r="635" spans="1:2" x14ac:dyDescent="0.3">
      <c r="A635" s="13"/>
      <c r="B635" s="13"/>
    </row>
    <row r="636" spans="1:2" x14ac:dyDescent="0.3">
      <c r="A636" s="13"/>
      <c r="B636" s="13"/>
    </row>
    <row r="637" spans="1:2" x14ac:dyDescent="0.3">
      <c r="A637" s="13"/>
      <c r="B637" s="13"/>
    </row>
    <row r="638" spans="1:2" x14ac:dyDescent="0.3">
      <c r="A638" s="13"/>
      <c r="B638" s="13"/>
    </row>
    <row r="639" spans="1:2" x14ac:dyDescent="0.3">
      <c r="A639" s="13"/>
      <c r="B639" s="13"/>
    </row>
    <row r="640" spans="1:2" x14ac:dyDescent="0.3">
      <c r="A640" s="13"/>
      <c r="B640" s="13"/>
    </row>
    <row r="641" spans="1:2" x14ac:dyDescent="0.3">
      <c r="A641" s="13"/>
      <c r="B641" s="13"/>
    </row>
    <row r="642" spans="1:2" x14ac:dyDescent="0.3">
      <c r="A642" s="13"/>
      <c r="B642" s="13"/>
    </row>
    <row r="643" spans="1:2" x14ac:dyDescent="0.3">
      <c r="A643" s="13"/>
      <c r="B643" s="13"/>
    </row>
    <row r="644" spans="1:2" x14ac:dyDescent="0.3">
      <c r="A644" s="13"/>
      <c r="B644" s="13"/>
    </row>
    <row r="645" spans="1:2" x14ac:dyDescent="0.3">
      <c r="A645" s="13"/>
      <c r="B645" s="13"/>
    </row>
    <row r="646" spans="1:2" x14ac:dyDescent="0.3">
      <c r="A646" s="13"/>
      <c r="B646" s="13"/>
    </row>
    <row r="647" spans="1:2" x14ac:dyDescent="0.3">
      <c r="A647" s="13"/>
      <c r="B647" s="13"/>
    </row>
    <row r="648" spans="1:2" x14ac:dyDescent="0.3">
      <c r="A648" s="13"/>
      <c r="B648" s="13"/>
    </row>
    <row r="649" spans="1:2" x14ac:dyDescent="0.3">
      <c r="A649" s="13"/>
      <c r="B649" s="13"/>
    </row>
    <row r="650" spans="1:2" x14ac:dyDescent="0.3">
      <c r="A650" s="13"/>
      <c r="B650" s="13"/>
    </row>
    <row r="651" spans="1:2" x14ac:dyDescent="0.3">
      <c r="A651" s="13"/>
      <c r="B651" s="13"/>
    </row>
    <row r="652" spans="1:2" x14ac:dyDescent="0.3">
      <c r="A652" s="13"/>
      <c r="B652" s="13"/>
    </row>
    <row r="653" spans="1:2" x14ac:dyDescent="0.3">
      <c r="A653" s="13"/>
      <c r="B653" s="13"/>
    </row>
    <row r="654" spans="1:2" x14ac:dyDescent="0.3">
      <c r="A654" s="13"/>
      <c r="B654" s="13"/>
    </row>
    <row r="655" spans="1:2" x14ac:dyDescent="0.3">
      <c r="A655" s="13"/>
      <c r="B655" s="13"/>
    </row>
    <row r="656" spans="1:2" x14ac:dyDescent="0.3">
      <c r="A656" s="13"/>
      <c r="B656" s="13"/>
    </row>
    <row r="657" spans="1:2" x14ac:dyDescent="0.3">
      <c r="A657" s="13"/>
      <c r="B657" s="13"/>
    </row>
    <row r="658" spans="1:2" x14ac:dyDescent="0.3">
      <c r="A658" s="13"/>
      <c r="B658" s="13"/>
    </row>
    <row r="659" spans="1:2" x14ac:dyDescent="0.3">
      <c r="A659" s="13"/>
      <c r="B659" s="13"/>
    </row>
    <row r="660" spans="1:2" x14ac:dyDescent="0.3">
      <c r="A660" s="13"/>
      <c r="B660" s="13"/>
    </row>
    <row r="661" spans="1:2" x14ac:dyDescent="0.3">
      <c r="A661" s="13"/>
      <c r="B661" s="13"/>
    </row>
    <row r="662" spans="1:2" x14ac:dyDescent="0.3">
      <c r="A662" s="13"/>
      <c r="B662" s="13"/>
    </row>
    <row r="663" spans="1:2" x14ac:dyDescent="0.3">
      <c r="A663" s="13"/>
      <c r="B663" s="13"/>
    </row>
    <row r="664" spans="1:2" x14ac:dyDescent="0.3">
      <c r="A664" s="13"/>
      <c r="B664" s="13"/>
    </row>
    <row r="665" spans="1:2" x14ac:dyDescent="0.3">
      <c r="A665" s="13"/>
      <c r="B665" s="13"/>
    </row>
    <row r="666" spans="1:2" x14ac:dyDescent="0.3">
      <c r="A666" s="13"/>
      <c r="B666" s="13"/>
    </row>
    <row r="667" spans="1:2" x14ac:dyDescent="0.3">
      <c r="A667" s="13"/>
      <c r="B667" s="13"/>
    </row>
    <row r="668" spans="1:2" x14ac:dyDescent="0.3">
      <c r="A668" s="13"/>
      <c r="B668" s="13"/>
    </row>
    <row r="669" spans="1:2" x14ac:dyDescent="0.3">
      <c r="A669" s="13"/>
      <c r="B669" s="13"/>
    </row>
    <row r="670" spans="1:2" x14ac:dyDescent="0.3">
      <c r="A670" s="13"/>
      <c r="B670" s="13"/>
    </row>
    <row r="671" spans="1:2" x14ac:dyDescent="0.3">
      <c r="A671" s="13"/>
      <c r="B671" s="13"/>
    </row>
    <row r="672" spans="1:2" x14ac:dyDescent="0.3">
      <c r="A672" s="13"/>
      <c r="B672" s="13"/>
    </row>
    <row r="673" spans="1:2" x14ac:dyDescent="0.3">
      <c r="A673" s="13"/>
      <c r="B673" s="13"/>
    </row>
    <row r="674" spans="1:2" x14ac:dyDescent="0.3">
      <c r="A674" s="13"/>
      <c r="B674" s="13"/>
    </row>
    <row r="675" spans="1:2" x14ac:dyDescent="0.3">
      <c r="A675" s="13"/>
      <c r="B675" s="13"/>
    </row>
    <row r="676" spans="1:2" x14ac:dyDescent="0.3">
      <c r="A676" s="13"/>
      <c r="B676" s="13"/>
    </row>
    <row r="677" spans="1:2" x14ac:dyDescent="0.3">
      <c r="A677" s="13"/>
      <c r="B677" s="13"/>
    </row>
    <row r="678" spans="1:2" x14ac:dyDescent="0.3">
      <c r="A678" s="13"/>
      <c r="B678" s="13"/>
    </row>
    <row r="679" spans="1:2" x14ac:dyDescent="0.3">
      <c r="A679" s="13"/>
      <c r="B679" s="13"/>
    </row>
    <row r="680" spans="1:2" x14ac:dyDescent="0.3">
      <c r="A680" s="13"/>
      <c r="B680" s="13"/>
    </row>
    <row r="681" spans="1:2" x14ac:dyDescent="0.3">
      <c r="A681" s="13"/>
      <c r="B681" s="13"/>
    </row>
    <row r="682" spans="1:2" x14ac:dyDescent="0.3">
      <c r="A682" s="13"/>
      <c r="B682" s="13"/>
    </row>
    <row r="683" spans="1:2" x14ac:dyDescent="0.3">
      <c r="A683" s="13"/>
      <c r="B683" s="13"/>
    </row>
    <row r="684" spans="1:2" x14ac:dyDescent="0.3">
      <c r="A684" s="13"/>
      <c r="B684" s="13"/>
    </row>
    <row r="685" spans="1:2" x14ac:dyDescent="0.3">
      <c r="A685" s="13"/>
      <c r="B685" s="13"/>
    </row>
    <row r="686" spans="1:2" x14ac:dyDescent="0.3">
      <c r="A686" s="13"/>
      <c r="B686" s="13"/>
    </row>
    <row r="687" spans="1:2" x14ac:dyDescent="0.3">
      <c r="A687" s="13"/>
      <c r="B687" s="13"/>
    </row>
    <row r="688" spans="1:2" x14ac:dyDescent="0.3">
      <c r="A688" s="13"/>
      <c r="B688" s="13"/>
    </row>
    <row r="689" spans="1:2" x14ac:dyDescent="0.3">
      <c r="A689" s="13"/>
      <c r="B689" s="13"/>
    </row>
    <row r="690" spans="1:2" x14ac:dyDescent="0.3">
      <c r="A690" s="13"/>
      <c r="B690" s="13"/>
    </row>
    <row r="691" spans="1:2" x14ac:dyDescent="0.3">
      <c r="A691" s="13"/>
      <c r="B691" s="13"/>
    </row>
    <row r="692" spans="1:2" x14ac:dyDescent="0.3">
      <c r="A692" s="13"/>
      <c r="B692" s="13"/>
    </row>
    <row r="693" spans="1:2" x14ac:dyDescent="0.3">
      <c r="A693" s="13"/>
      <c r="B693" s="13"/>
    </row>
    <row r="694" spans="1:2" x14ac:dyDescent="0.3">
      <c r="A694" s="13"/>
      <c r="B694" s="13"/>
    </row>
    <row r="695" spans="1:2" x14ac:dyDescent="0.3">
      <c r="A695" s="13"/>
      <c r="B695" s="13"/>
    </row>
    <row r="696" spans="1:2" x14ac:dyDescent="0.3">
      <c r="A696" s="13"/>
      <c r="B696" s="13"/>
    </row>
    <row r="697" spans="1:2" x14ac:dyDescent="0.3">
      <c r="A697" s="13"/>
      <c r="B697" s="13"/>
    </row>
    <row r="698" spans="1:2" x14ac:dyDescent="0.3">
      <c r="A698" s="13"/>
      <c r="B698" s="13"/>
    </row>
    <row r="699" spans="1:2" x14ac:dyDescent="0.3">
      <c r="A699" s="13"/>
      <c r="B699" s="13"/>
    </row>
    <row r="700" spans="1:2" x14ac:dyDescent="0.3">
      <c r="A700" s="13"/>
      <c r="B700" s="13"/>
    </row>
    <row r="701" spans="1:2" x14ac:dyDescent="0.3">
      <c r="A701" s="13"/>
      <c r="B701" s="13"/>
    </row>
    <row r="702" spans="1:2" x14ac:dyDescent="0.3">
      <c r="A702" s="13"/>
      <c r="B702" s="13"/>
    </row>
    <row r="703" spans="1:2" x14ac:dyDescent="0.3">
      <c r="A703" s="13"/>
      <c r="B703" s="13"/>
    </row>
    <row r="704" spans="1:2" x14ac:dyDescent="0.3">
      <c r="A704" s="13"/>
      <c r="B704" s="13"/>
    </row>
    <row r="705" spans="1:2" x14ac:dyDescent="0.3">
      <c r="A705" s="13"/>
      <c r="B705" s="13"/>
    </row>
    <row r="706" spans="1:2" x14ac:dyDescent="0.3">
      <c r="A706" s="13"/>
      <c r="B706" s="13"/>
    </row>
    <row r="707" spans="1:2" x14ac:dyDescent="0.3">
      <c r="A707" s="13"/>
      <c r="B707" s="13"/>
    </row>
    <row r="708" spans="1:2" x14ac:dyDescent="0.3">
      <c r="A708" s="13"/>
      <c r="B708" s="13"/>
    </row>
    <row r="709" spans="1:2" x14ac:dyDescent="0.3">
      <c r="A709" s="13"/>
      <c r="B709" s="13"/>
    </row>
    <row r="710" spans="1:2" x14ac:dyDescent="0.3">
      <c r="A710" s="13"/>
      <c r="B710" s="13"/>
    </row>
    <row r="711" spans="1:2" x14ac:dyDescent="0.3">
      <c r="A711" s="13"/>
      <c r="B711" s="13"/>
    </row>
    <row r="712" spans="1:2" x14ac:dyDescent="0.3">
      <c r="A712" s="13"/>
      <c r="B712" s="13"/>
    </row>
    <row r="713" spans="1:2" x14ac:dyDescent="0.3">
      <c r="A713" s="13"/>
      <c r="B713" s="13"/>
    </row>
    <row r="714" spans="1:2" x14ac:dyDescent="0.3">
      <c r="A714" s="13"/>
      <c r="B714" s="13"/>
    </row>
    <row r="715" spans="1:2" x14ac:dyDescent="0.3">
      <c r="A715" s="13"/>
      <c r="B715" s="13"/>
    </row>
    <row r="716" spans="1:2" x14ac:dyDescent="0.3">
      <c r="A716" s="13"/>
      <c r="B716" s="13"/>
    </row>
    <row r="717" spans="1:2" x14ac:dyDescent="0.3">
      <c r="A717" s="13"/>
      <c r="B717" s="13"/>
    </row>
    <row r="718" spans="1:2" x14ac:dyDescent="0.3">
      <c r="A718" s="13"/>
      <c r="B718" s="13"/>
    </row>
    <row r="719" spans="1:2" x14ac:dyDescent="0.3">
      <c r="A719" s="13"/>
      <c r="B719" s="13"/>
    </row>
    <row r="720" spans="1:2" x14ac:dyDescent="0.3">
      <c r="A720" s="13"/>
      <c r="B720" s="13"/>
    </row>
    <row r="721" spans="1:2" x14ac:dyDescent="0.3">
      <c r="A721" s="13"/>
      <c r="B721" s="13"/>
    </row>
    <row r="722" spans="1:2" x14ac:dyDescent="0.3">
      <c r="A722" s="13"/>
      <c r="B722" s="13"/>
    </row>
    <row r="723" spans="1:2" x14ac:dyDescent="0.3">
      <c r="A723" s="13"/>
      <c r="B723" s="13"/>
    </row>
    <row r="724" spans="1:2" x14ac:dyDescent="0.3">
      <c r="A724" s="13"/>
      <c r="B724" s="13"/>
    </row>
    <row r="725" spans="1:2" x14ac:dyDescent="0.3">
      <c r="A725" s="13"/>
      <c r="B725" s="13"/>
    </row>
    <row r="726" spans="1:2" x14ac:dyDescent="0.3">
      <c r="A726" s="13"/>
      <c r="B726" s="13"/>
    </row>
    <row r="727" spans="1:2" x14ac:dyDescent="0.3">
      <c r="A727" s="13"/>
      <c r="B727" s="13"/>
    </row>
    <row r="728" spans="1:2" x14ac:dyDescent="0.3">
      <c r="A728" s="13"/>
      <c r="B728" s="13"/>
    </row>
    <row r="729" spans="1:2" x14ac:dyDescent="0.3">
      <c r="A729" s="13"/>
      <c r="B729" s="13"/>
    </row>
    <row r="730" spans="1:2" x14ac:dyDescent="0.3">
      <c r="A730" s="13"/>
      <c r="B730" s="13"/>
    </row>
    <row r="731" spans="1:2" x14ac:dyDescent="0.3">
      <c r="A731" s="13"/>
      <c r="B731" s="13"/>
    </row>
    <row r="732" spans="1:2" x14ac:dyDescent="0.3">
      <c r="A732" s="13"/>
      <c r="B732" s="13"/>
    </row>
    <row r="733" spans="1:2" x14ac:dyDescent="0.3">
      <c r="A733" s="13"/>
      <c r="B733" s="13"/>
    </row>
    <row r="734" spans="1:2" x14ac:dyDescent="0.3">
      <c r="A734" s="13"/>
      <c r="B734" s="13"/>
    </row>
    <row r="735" spans="1:2" x14ac:dyDescent="0.3">
      <c r="A735" s="13"/>
      <c r="B735" s="13"/>
    </row>
    <row r="736" spans="1:2" x14ac:dyDescent="0.3">
      <c r="A736" s="13"/>
      <c r="B736" s="13"/>
    </row>
    <row r="737" spans="1:2" x14ac:dyDescent="0.3">
      <c r="A737" s="13"/>
      <c r="B737" s="13"/>
    </row>
    <row r="738" spans="1:2" x14ac:dyDescent="0.3">
      <c r="A738" s="13"/>
      <c r="B738" s="13"/>
    </row>
    <row r="739" spans="1:2" x14ac:dyDescent="0.3">
      <c r="A739" s="13"/>
      <c r="B739" s="13"/>
    </row>
    <row r="740" spans="1:2" x14ac:dyDescent="0.3">
      <c r="A740" s="13"/>
      <c r="B740" s="13"/>
    </row>
    <row r="741" spans="1:2" x14ac:dyDescent="0.3">
      <c r="A741" s="13"/>
      <c r="B741" s="13"/>
    </row>
    <row r="742" spans="1:2" x14ac:dyDescent="0.3">
      <c r="A742" s="13"/>
      <c r="B742" s="13"/>
    </row>
    <row r="743" spans="1:2" x14ac:dyDescent="0.3">
      <c r="A743" s="13"/>
      <c r="B743" s="13"/>
    </row>
    <row r="744" spans="1:2" x14ac:dyDescent="0.3">
      <c r="A744" s="13"/>
      <c r="B744" s="13"/>
    </row>
    <row r="745" spans="1:2" x14ac:dyDescent="0.3">
      <c r="A745" s="13"/>
      <c r="B745" s="13"/>
    </row>
    <row r="746" spans="1:2" x14ac:dyDescent="0.3">
      <c r="A746" s="13"/>
      <c r="B746" s="13"/>
    </row>
    <row r="747" spans="1:2" x14ac:dyDescent="0.3">
      <c r="A747" s="13"/>
      <c r="B747" s="13"/>
    </row>
    <row r="748" spans="1:2" x14ac:dyDescent="0.3">
      <c r="A748" s="13"/>
      <c r="B748" s="13"/>
    </row>
    <row r="749" spans="1:2" x14ac:dyDescent="0.3">
      <c r="A749" s="13"/>
      <c r="B749" s="13"/>
    </row>
    <row r="750" spans="1:2" x14ac:dyDescent="0.3">
      <c r="A750" s="13"/>
      <c r="B750" s="13"/>
    </row>
    <row r="751" spans="1:2" x14ac:dyDescent="0.3">
      <c r="A751" s="13"/>
      <c r="B751" s="13"/>
    </row>
    <row r="752" spans="1:2" x14ac:dyDescent="0.3">
      <c r="A752" s="13"/>
      <c r="B752" s="13"/>
    </row>
    <row r="753" spans="1:2" x14ac:dyDescent="0.3">
      <c r="A753" s="13"/>
      <c r="B753" s="13"/>
    </row>
    <row r="754" spans="1:2" x14ac:dyDescent="0.3">
      <c r="A754" s="13"/>
      <c r="B754" s="13"/>
    </row>
    <row r="755" spans="1:2" x14ac:dyDescent="0.3">
      <c r="A755" s="13"/>
      <c r="B755" s="13"/>
    </row>
    <row r="756" spans="1:2" x14ac:dyDescent="0.3">
      <c r="A756" s="13"/>
      <c r="B756" s="13"/>
    </row>
    <row r="757" spans="1:2" x14ac:dyDescent="0.3">
      <c r="A757" s="13"/>
      <c r="B757" s="13"/>
    </row>
    <row r="758" spans="1:2" x14ac:dyDescent="0.3">
      <c r="A758" s="13"/>
      <c r="B758" s="13"/>
    </row>
    <row r="759" spans="1:2" x14ac:dyDescent="0.3">
      <c r="A759" s="13"/>
      <c r="B759" s="13"/>
    </row>
    <row r="760" spans="1:2" x14ac:dyDescent="0.3">
      <c r="A760" s="13"/>
      <c r="B760" s="13"/>
    </row>
    <row r="761" spans="1:2" x14ac:dyDescent="0.3">
      <c r="A761" s="13"/>
      <c r="B761" s="13"/>
    </row>
    <row r="762" spans="1:2" x14ac:dyDescent="0.3">
      <c r="A762" s="13"/>
      <c r="B762" s="13"/>
    </row>
    <row r="763" spans="1:2" x14ac:dyDescent="0.3">
      <c r="A763" s="13"/>
      <c r="B763" s="13"/>
    </row>
    <row r="764" spans="1:2" x14ac:dyDescent="0.3">
      <c r="A764" s="13"/>
      <c r="B764" s="13"/>
    </row>
    <row r="765" spans="1:2" x14ac:dyDescent="0.3">
      <c r="A765" s="13"/>
      <c r="B765" s="13"/>
    </row>
    <row r="766" spans="1:2" x14ac:dyDescent="0.3">
      <c r="A766" s="13"/>
      <c r="B766" s="13"/>
    </row>
    <row r="767" spans="1:2" x14ac:dyDescent="0.3">
      <c r="A767" s="13"/>
      <c r="B767" s="13"/>
    </row>
    <row r="768" spans="1:2" x14ac:dyDescent="0.3">
      <c r="A768" s="13"/>
      <c r="B768" s="13"/>
    </row>
    <row r="769" spans="1:2" x14ac:dyDescent="0.3">
      <c r="A769" s="13"/>
      <c r="B769" s="13"/>
    </row>
    <row r="770" spans="1:2" x14ac:dyDescent="0.3">
      <c r="A770" s="13"/>
      <c r="B770" s="13"/>
    </row>
    <row r="771" spans="1:2" x14ac:dyDescent="0.3">
      <c r="A771" s="13"/>
      <c r="B771" s="13"/>
    </row>
    <row r="772" spans="1:2" x14ac:dyDescent="0.3">
      <c r="A772" s="13"/>
      <c r="B772" s="13"/>
    </row>
    <row r="773" spans="1:2" x14ac:dyDescent="0.3">
      <c r="A773" s="13"/>
      <c r="B773" s="13"/>
    </row>
    <row r="774" spans="1:2" x14ac:dyDescent="0.3">
      <c r="A774" s="13"/>
      <c r="B774" s="13"/>
    </row>
    <row r="775" spans="1:2" x14ac:dyDescent="0.3">
      <c r="A775" s="13"/>
      <c r="B775" s="13"/>
    </row>
    <row r="776" spans="1:2" x14ac:dyDescent="0.3">
      <c r="A776" s="13"/>
      <c r="B776" s="13"/>
    </row>
    <row r="777" spans="1:2" x14ac:dyDescent="0.3">
      <c r="A777" s="13"/>
      <c r="B777" s="13"/>
    </row>
    <row r="778" spans="1:2" x14ac:dyDescent="0.3">
      <c r="A778" s="13"/>
      <c r="B778" s="13"/>
    </row>
    <row r="779" spans="1:2" x14ac:dyDescent="0.3">
      <c r="A779" s="13"/>
      <c r="B779" s="13"/>
    </row>
    <row r="780" spans="1:2" x14ac:dyDescent="0.3">
      <c r="A780" s="13"/>
      <c r="B780" s="13"/>
    </row>
    <row r="781" spans="1:2" x14ac:dyDescent="0.3">
      <c r="A781" s="13"/>
      <c r="B781" s="13"/>
    </row>
    <row r="782" spans="1:2" x14ac:dyDescent="0.3">
      <c r="A782" s="13"/>
      <c r="B782" s="13"/>
    </row>
    <row r="783" spans="1:2" x14ac:dyDescent="0.3">
      <c r="A783" s="13"/>
      <c r="B783" s="13"/>
    </row>
    <row r="784" spans="1:2" x14ac:dyDescent="0.3">
      <c r="A784" s="13"/>
      <c r="B784" s="13"/>
    </row>
    <row r="785" spans="1:2" x14ac:dyDescent="0.3">
      <c r="A785" s="13"/>
      <c r="B785" s="13"/>
    </row>
    <row r="786" spans="1:2" x14ac:dyDescent="0.3">
      <c r="A786" s="13"/>
      <c r="B786" s="13"/>
    </row>
    <row r="787" spans="1:2" x14ac:dyDescent="0.3">
      <c r="A787" s="13"/>
      <c r="B787" s="13"/>
    </row>
    <row r="788" spans="1:2" x14ac:dyDescent="0.3">
      <c r="A788" s="13"/>
      <c r="B788" s="13"/>
    </row>
    <row r="789" spans="1:2" x14ac:dyDescent="0.3">
      <c r="A789" s="13"/>
      <c r="B789" s="13"/>
    </row>
    <row r="790" spans="1:2" x14ac:dyDescent="0.3">
      <c r="A790" s="13"/>
      <c r="B790" s="13"/>
    </row>
    <row r="791" spans="1:2" x14ac:dyDescent="0.3">
      <c r="A791" s="13"/>
      <c r="B791" s="13"/>
    </row>
    <row r="792" spans="1:2" x14ac:dyDescent="0.3">
      <c r="A792" s="13"/>
      <c r="B792" s="13"/>
    </row>
    <row r="793" spans="1:2" x14ac:dyDescent="0.3">
      <c r="A793" s="13"/>
      <c r="B793" s="13"/>
    </row>
    <row r="794" spans="1:2" x14ac:dyDescent="0.3">
      <c r="A794" s="13"/>
      <c r="B794" s="13"/>
    </row>
    <row r="795" spans="1:2" x14ac:dyDescent="0.3">
      <c r="A795" s="13"/>
      <c r="B795" s="13"/>
    </row>
    <row r="796" spans="1:2" x14ac:dyDescent="0.3">
      <c r="A796" s="13"/>
      <c r="B796" s="13"/>
    </row>
    <row r="797" spans="1:2" x14ac:dyDescent="0.3">
      <c r="A797" s="13"/>
      <c r="B797" s="13"/>
    </row>
    <row r="798" spans="1:2" x14ac:dyDescent="0.3">
      <c r="A798" s="13"/>
      <c r="B798" s="13"/>
    </row>
    <row r="799" spans="1:2" x14ac:dyDescent="0.3">
      <c r="A799" s="13"/>
      <c r="B799" s="13"/>
    </row>
    <row r="800" spans="1:2" x14ac:dyDescent="0.3">
      <c r="A800" s="13"/>
      <c r="B800" s="13"/>
    </row>
    <row r="801" spans="1:2" x14ac:dyDescent="0.3">
      <c r="A801" s="13"/>
      <c r="B801" s="13"/>
    </row>
    <row r="802" spans="1:2" x14ac:dyDescent="0.3">
      <c r="A802" s="13"/>
      <c r="B802" s="13"/>
    </row>
    <row r="803" spans="1:2" x14ac:dyDescent="0.3">
      <c r="A803" s="13"/>
      <c r="B803" s="13"/>
    </row>
    <row r="804" spans="1:2" x14ac:dyDescent="0.3">
      <c r="A804" s="13"/>
      <c r="B804" s="13"/>
    </row>
    <row r="805" spans="1:2" x14ac:dyDescent="0.3">
      <c r="A805" s="13"/>
      <c r="B805" s="13"/>
    </row>
    <row r="806" spans="1:2" x14ac:dyDescent="0.3">
      <c r="A806" s="13"/>
      <c r="B806" s="13"/>
    </row>
    <row r="807" spans="1:2" x14ac:dyDescent="0.3">
      <c r="A807" s="13"/>
      <c r="B807" s="13"/>
    </row>
    <row r="808" spans="1:2" x14ac:dyDescent="0.3">
      <c r="A808" s="13"/>
      <c r="B808" s="13"/>
    </row>
    <row r="809" spans="1:2" x14ac:dyDescent="0.3">
      <c r="A809" s="13"/>
      <c r="B809" s="13"/>
    </row>
    <row r="810" spans="1:2" x14ac:dyDescent="0.3">
      <c r="A810" s="13"/>
      <c r="B810" s="13"/>
    </row>
    <row r="811" spans="1:2" x14ac:dyDescent="0.3">
      <c r="A811" s="13"/>
      <c r="B811" s="13"/>
    </row>
    <row r="812" spans="1:2" x14ac:dyDescent="0.3">
      <c r="A812" s="13"/>
      <c r="B812" s="13"/>
    </row>
    <row r="813" spans="1:2" x14ac:dyDescent="0.3">
      <c r="A813" s="13"/>
      <c r="B813" s="13"/>
    </row>
    <row r="814" spans="1:2" x14ac:dyDescent="0.3">
      <c r="A814" s="13"/>
      <c r="B814" s="13"/>
    </row>
    <row r="815" spans="1:2" x14ac:dyDescent="0.3">
      <c r="A815" s="13"/>
      <c r="B815" s="13"/>
    </row>
    <row r="816" spans="1:2" x14ac:dyDescent="0.3">
      <c r="A816" s="13"/>
      <c r="B816" s="13"/>
    </row>
    <row r="817" spans="1:2" x14ac:dyDescent="0.3">
      <c r="A817" s="13"/>
      <c r="B817" s="13"/>
    </row>
    <row r="818" spans="1:2" x14ac:dyDescent="0.3">
      <c r="A818" s="13"/>
      <c r="B818" s="13"/>
    </row>
    <row r="819" spans="1:2" x14ac:dyDescent="0.3">
      <c r="A819" s="13"/>
      <c r="B819" s="13"/>
    </row>
    <row r="820" spans="1:2" x14ac:dyDescent="0.3">
      <c r="A820" s="13"/>
      <c r="B820" s="13"/>
    </row>
    <row r="821" spans="1:2" x14ac:dyDescent="0.3">
      <c r="A821" s="13"/>
      <c r="B821" s="13"/>
    </row>
    <row r="822" spans="1:2" x14ac:dyDescent="0.3">
      <c r="A822" s="13"/>
      <c r="B822" s="13"/>
    </row>
    <row r="823" spans="1:2" x14ac:dyDescent="0.3">
      <c r="A823" s="13"/>
      <c r="B823" s="13"/>
    </row>
    <row r="824" spans="1:2" x14ac:dyDescent="0.3">
      <c r="A824" s="13"/>
      <c r="B824" s="13"/>
    </row>
    <row r="825" spans="1:2" x14ac:dyDescent="0.3">
      <c r="A825" s="13"/>
      <c r="B825" s="13"/>
    </row>
    <row r="826" spans="1:2" x14ac:dyDescent="0.3">
      <c r="A826" s="13"/>
      <c r="B826" s="13"/>
    </row>
    <row r="827" spans="1:2" x14ac:dyDescent="0.3">
      <c r="A827" s="13"/>
      <c r="B827" s="13"/>
    </row>
    <row r="828" spans="1:2" x14ac:dyDescent="0.3">
      <c r="A828" s="13"/>
      <c r="B828" s="13"/>
    </row>
    <row r="829" spans="1:2" x14ac:dyDescent="0.3">
      <c r="A829" s="13"/>
      <c r="B829" s="13"/>
    </row>
    <row r="830" spans="1:2" x14ac:dyDescent="0.3">
      <c r="A830" s="13"/>
      <c r="B830" s="13"/>
    </row>
    <row r="831" spans="1:2" x14ac:dyDescent="0.3">
      <c r="A831" s="13"/>
      <c r="B831" s="13"/>
    </row>
    <row r="832" spans="1:2" x14ac:dyDescent="0.3">
      <c r="A832" s="13"/>
      <c r="B832" s="13"/>
    </row>
    <row r="833" spans="1:2" x14ac:dyDescent="0.3">
      <c r="A833" s="13"/>
      <c r="B833" s="13"/>
    </row>
    <row r="834" spans="1:2" x14ac:dyDescent="0.3">
      <c r="A834" s="13"/>
      <c r="B834" s="13"/>
    </row>
    <row r="835" spans="1:2" x14ac:dyDescent="0.3">
      <c r="A835" s="13"/>
      <c r="B835" s="13"/>
    </row>
    <row r="836" spans="1:2" x14ac:dyDescent="0.3">
      <c r="A836" s="13"/>
      <c r="B836" s="13"/>
    </row>
    <row r="837" spans="1:2" x14ac:dyDescent="0.3">
      <c r="A837" s="13"/>
      <c r="B837" s="13"/>
    </row>
    <row r="838" spans="1:2" x14ac:dyDescent="0.3">
      <c r="A838" s="13"/>
      <c r="B838" s="13"/>
    </row>
    <row r="839" spans="1:2" x14ac:dyDescent="0.3">
      <c r="A839" s="13"/>
      <c r="B839" s="13"/>
    </row>
    <row r="840" spans="1:2" x14ac:dyDescent="0.3">
      <c r="A840" s="13"/>
      <c r="B840" s="13"/>
    </row>
    <row r="841" spans="1:2" x14ac:dyDescent="0.3">
      <c r="A841" s="13"/>
      <c r="B841" s="13"/>
    </row>
    <row r="842" spans="1:2" x14ac:dyDescent="0.3">
      <c r="A842" s="13"/>
      <c r="B842" s="13"/>
    </row>
    <row r="843" spans="1:2" x14ac:dyDescent="0.3">
      <c r="A843" s="13"/>
      <c r="B843" s="13"/>
    </row>
    <row r="844" spans="1:2" x14ac:dyDescent="0.3">
      <c r="A844" s="13"/>
      <c r="B844" s="13"/>
    </row>
    <row r="845" spans="1:2" x14ac:dyDescent="0.3">
      <c r="A845" s="13"/>
      <c r="B845" s="13"/>
    </row>
    <row r="846" spans="1:2" x14ac:dyDescent="0.3">
      <c r="A846" s="13"/>
      <c r="B846" s="13"/>
    </row>
    <row r="847" spans="1:2" x14ac:dyDescent="0.3">
      <c r="A847" s="13"/>
      <c r="B847" s="13"/>
    </row>
    <row r="848" spans="1:2" x14ac:dyDescent="0.3">
      <c r="A848" s="13"/>
      <c r="B848" s="13"/>
    </row>
    <row r="849" spans="1:2" x14ac:dyDescent="0.3">
      <c r="A849" s="13"/>
      <c r="B849" s="13"/>
    </row>
    <row r="850" spans="1:2" x14ac:dyDescent="0.3">
      <c r="A850" s="13"/>
      <c r="B850" s="13"/>
    </row>
    <row r="851" spans="1:2" x14ac:dyDescent="0.3">
      <c r="A851" s="13"/>
      <c r="B851" s="13"/>
    </row>
    <row r="852" spans="1:2" x14ac:dyDescent="0.3">
      <c r="A852" s="13"/>
      <c r="B852" s="13"/>
    </row>
    <row r="853" spans="1:2" x14ac:dyDescent="0.3">
      <c r="A853" s="13"/>
      <c r="B853" s="13"/>
    </row>
    <row r="854" spans="1:2" x14ac:dyDescent="0.3">
      <c r="A854" s="13"/>
      <c r="B854" s="13"/>
    </row>
    <row r="855" spans="1:2" x14ac:dyDescent="0.3">
      <c r="A855" s="13"/>
      <c r="B855" s="13"/>
    </row>
    <row r="856" spans="1:2" x14ac:dyDescent="0.3">
      <c r="A856" s="13"/>
      <c r="B856" s="13"/>
    </row>
    <row r="857" spans="1:2" x14ac:dyDescent="0.3">
      <c r="A857" s="13"/>
      <c r="B857" s="13"/>
    </row>
    <row r="858" spans="1:2" x14ac:dyDescent="0.3">
      <c r="A858" s="13"/>
      <c r="B858" s="13"/>
    </row>
    <row r="859" spans="1:2" x14ac:dyDescent="0.3">
      <c r="A859" s="13"/>
      <c r="B859" s="13"/>
    </row>
    <row r="860" spans="1:2" x14ac:dyDescent="0.3">
      <c r="A860" s="13"/>
      <c r="B860" s="13"/>
    </row>
    <row r="861" spans="1:2" x14ac:dyDescent="0.3">
      <c r="A861" s="13"/>
      <c r="B861" s="13"/>
    </row>
    <row r="862" spans="1:2" x14ac:dyDescent="0.3">
      <c r="A862" s="13"/>
      <c r="B862" s="13"/>
    </row>
    <row r="863" spans="1:2" x14ac:dyDescent="0.3">
      <c r="A863" s="13"/>
      <c r="B863" s="13"/>
    </row>
    <row r="864" spans="1:2" x14ac:dyDescent="0.3">
      <c r="A864" s="13"/>
      <c r="B864" s="13"/>
    </row>
    <row r="865" spans="1:2" x14ac:dyDescent="0.3">
      <c r="A865" s="13"/>
      <c r="B865" s="13"/>
    </row>
    <row r="866" spans="1:2" x14ac:dyDescent="0.3">
      <c r="A866" s="13"/>
      <c r="B866" s="13"/>
    </row>
    <row r="867" spans="1:2" x14ac:dyDescent="0.3">
      <c r="A867" s="13"/>
      <c r="B867" s="13"/>
    </row>
    <row r="868" spans="1:2" x14ac:dyDescent="0.3">
      <c r="A868" s="13"/>
      <c r="B868" s="13"/>
    </row>
    <row r="869" spans="1:2" x14ac:dyDescent="0.3">
      <c r="A869" s="13"/>
      <c r="B869" s="13"/>
    </row>
    <row r="870" spans="1:2" x14ac:dyDescent="0.3">
      <c r="A870" s="13"/>
      <c r="B870" s="13"/>
    </row>
    <row r="871" spans="1:2" x14ac:dyDescent="0.3">
      <c r="A871" s="13"/>
      <c r="B871" s="13"/>
    </row>
    <row r="872" spans="1:2" x14ac:dyDescent="0.3">
      <c r="A872" s="13"/>
      <c r="B872" s="13"/>
    </row>
    <row r="873" spans="1:2" x14ac:dyDescent="0.3">
      <c r="A873" s="13"/>
      <c r="B873" s="13"/>
    </row>
    <row r="874" spans="1:2" x14ac:dyDescent="0.3">
      <c r="A874" s="13"/>
      <c r="B874" s="13"/>
    </row>
    <row r="875" spans="1:2" x14ac:dyDescent="0.3">
      <c r="A875" s="13"/>
      <c r="B875" s="13"/>
    </row>
    <row r="876" spans="1:2" x14ac:dyDescent="0.3">
      <c r="A876" s="13"/>
      <c r="B876" s="13"/>
    </row>
    <row r="877" spans="1:2" x14ac:dyDescent="0.3">
      <c r="A877" s="13"/>
      <c r="B877" s="13"/>
    </row>
    <row r="878" spans="1:2" x14ac:dyDescent="0.3">
      <c r="A878" s="13"/>
      <c r="B878" s="13"/>
    </row>
    <row r="879" spans="1:2" x14ac:dyDescent="0.3">
      <c r="A879" s="13"/>
      <c r="B879" s="13"/>
    </row>
    <row r="880" spans="1:2" x14ac:dyDescent="0.3">
      <c r="A880" s="13"/>
      <c r="B880" s="13"/>
    </row>
    <row r="881" spans="1:2" x14ac:dyDescent="0.3">
      <c r="A881" s="13"/>
      <c r="B881" s="13"/>
    </row>
    <row r="882" spans="1:2" x14ac:dyDescent="0.3">
      <c r="A882" s="13"/>
      <c r="B882" s="13"/>
    </row>
    <row r="883" spans="1:2" x14ac:dyDescent="0.3">
      <c r="A883" s="13"/>
      <c r="B883" s="13"/>
    </row>
    <row r="884" spans="1:2" x14ac:dyDescent="0.3">
      <c r="A884" s="13"/>
      <c r="B884" s="13"/>
    </row>
    <row r="885" spans="1:2" x14ac:dyDescent="0.3">
      <c r="A885" s="13"/>
      <c r="B885" s="13"/>
    </row>
    <row r="886" spans="1:2" x14ac:dyDescent="0.3">
      <c r="A886" s="13"/>
      <c r="B886" s="13"/>
    </row>
    <row r="887" spans="1:2" x14ac:dyDescent="0.3">
      <c r="A887" s="13"/>
      <c r="B887" s="13"/>
    </row>
    <row r="888" spans="1:2" x14ac:dyDescent="0.3">
      <c r="A888" s="13"/>
      <c r="B888" s="13"/>
    </row>
    <row r="889" spans="1:2" x14ac:dyDescent="0.3">
      <c r="A889" s="13"/>
      <c r="B889" s="13"/>
    </row>
    <row r="890" spans="1:2" x14ac:dyDescent="0.3">
      <c r="A890" s="13"/>
      <c r="B890" s="13"/>
    </row>
    <row r="891" spans="1:2" x14ac:dyDescent="0.3">
      <c r="A891" s="13"/>
      <c r="B891" s="13"/>
    </row>
    <row r="892" spans="1:2" x14ac:dyDescent="0.3">
      <c r="A892" s="13"/>
      <c r="B892" s="13"/>
    </row>
    <row r="893" spans="1:2" x14ac:dyDescent="0.3">
      <c r="A893" s="13"/>
      <c r="B893" s="13"/>
    </row>
    <row r="894" spans="1:2" x14ac:dyDescent="0.3">
      <c r="A894" s="13"/>
      <c r="B894" s="13"/>
    </row>
    <row r="895" spans="1:2" x14ac:dyDescent="0.3">
      <c r="A895" s="13"/>
      <c r="B895" s="13"/>
    </row>
    <row r="896" spans="1:2" x14ac:dyDescent="0.3">
      <c r="A896" s="13"/>
      <c r="B896" s="13"/>
    </row>
    <row r="897" spans="1:2" x14ac:dyDescent="0.3">
      <c r="A897" s="13"/>
      <c r="B897" s="13"/>
    </row>
    <row r="898" spans="1:2" x14ac:dyDescent="0.3">
      <c r="A898" s="13"/>
      <c r="B898" s="13"/>
    </row>
    <row r="899" spans="1:2" x14ac:dyDescent="0.3">
      <c r="A899" s="13"/>
      <c r="B899" s="13"/>
    </row>
    <row r="900" spans="1:2" x14ac:dyDescent="0.3">
      <c r="A900" s="13"/>
      <c r="B900" s="13"/>
    </row>
    <row r="901" spans="1:2" x14ac:dyDescent="0.3">
      <c r="A901" s="13"/>
      <c r="B901" s="13"/>
    </row>
    <row r="902" spans="1:2" x14ac:dyDescent="0.3">
      <c r="A902" s="13"/>
      <c r="B902" s="13"/>
    </row>
    <row r="903" spans="1:2" x14ac:dyDescent="0.3">
      <c r="A903" s="13"/>
      <c r="B903" s="13"/>
    </row>
    <row r="904" spans="1:2" x14ac:dyDescent="0.3">
      <c r="A904" s="13"/>
      <c r="B904" s="13"/>
    </row>
    <row r="905" spans="1:2" x14ac:dyDescent="0.3">
      <c r="A905" s="13"/>
      <c r="B905" s="13"/>
    </row>
    <row r="906" spans="1:2" x14ac:dyDescent="0.3">
      <c r="A906" s="13"/>
      <c r="B906" s="13"/>
    </row>
    <row r="907" spans="1:2" x14ac:dyDescent="0.3">
      <c r="A907" s="13"/>
      <c r="B907" s="13"/>
    </row>
    <row r="908" spans="1:2" x14ac:dyDescent="0.3">
      <c r="A908" s="13"/>
      <c r="B908" s="13"/>
    </row>
    <row r="909" spans="1:2" x14ac:dyDescent="0.3">
      <c r="A909" s="13"/>
      <c r="B909" s="13"/>
    </row>
    <row r="910" spans="1:2" x14ac:dyDescent="0.3">
      <c r="A910" s="13"/>
      <c r="B910" s="13"/>
    </row>
    <row r="911" spans="1:2" x14ac:dyDescent="0.3">
      <c r="A911" s="13"/>
      <c r="B911" s="13"/>
    </row>
    <row r="912" spans="1:2" x14ac:dyDescent="0.3">
      <c r="A912" s="13"/>
      <c r="B912" s="13"/>
    </row>
    <row r="913" spans="1:2" x14ac:dyDescent="0.3">
      <c r="A913" s="13"/>
      <c r="B913" s="13"/>
    </row>
    <row r="914" spans="1:2" x14ac:dyDescent="0.3">
      <c r="A914" s="13"/>
      <c r="B914" s="13"/>
    </row>
    <row r="915" spans="1:2" x14ac:dyDescent="0.3">
      <c r="A915" s="13"/>
      <c r="B915" s="13"/>
    </row>
    <row r="916" spans="1:2" x14ac:dyDescent="0.3">
      <c r="A916" s="13"/>
      <c r="B916" s="13"/>
    </row>
    <row r="917" spans="1:2" x14ac:dyDescent="0.3">
      <c r="A917" s="13"/>
      <c r="B917" s="13"/>
    </row>
    <row r="918" spans="1:2" x14ac:dyDescent="0.3">
      <c r="A918" s="13"/>
      <c r="B918" s="13"/>
    </row>
    <row r="919" spans="1:2" x14ac:dyDescent="0.3">
      <c r="A919" s="13"/>
      <c r="B919" s="13"/>
    </row>
    <row r="920" spans="1:2" x14ac:dyDescent="0.3">
      <c r="A920" s="13"/>
      <c r="B920" s="13"/>
    </row>
    <row r="921" spans="1:2" x14ac:dyDescent="0.3">
      <c r="A921" s="13"/>
      <c r="B921" s="13"/>
    </row>
    <row r="922" spans="1:2" x14ac:dyDescent="0.3">
      <c r="A922" s="13"/>
      <c r="B922" s="13"/>
    </row>
    <row r="923" spans="1:2" x14ac:dyDescent="0.3">
      <c r="A923" s="13"/>
      <c r="B923" s="13"/>
    </row>
    <row r="924" spans="1:2" x14ac:dyDescent="0.3">
      <c r="A924" s="13"/>
      <c r="B924" s="13"/>
    </row>
    <row r="925" spans="1:2" x14ac:dyDescent="0.3">
      <c r="A925" s="13"/>
      <c r="B925" s="13"/>
    </row>
    <row r="926" spans="1:2" x14ac:dyDescent="0.3">
      <c r="A926" s="13"/>
      <c r="B926" s="13"/>
    </row>
    <row r="927" spans="1:2" x14ac:dyDescent="0.3">
      <c r="A927" s="13"/>
      <c r="B927" s="13"/>
    </row>
    <row r="928" spans="1:2" x14ac:dyDescent="0.3">
      <c r="A928" s="13"/>
      <c r="B928" s="13"/>
    </row>
    <row r="929" spans="1:2" x14ac:dyDescent="0.3">
      <c r="A929" s="13"/>
      <c r="B929" s="13"/>
    </row>
    <row r="930" spans="1:2" x14ac:dyDescent="0.3">
      <c r="A930" s="13"/>
      <c r="B930" s="13"/>
    </row>
    <row r="931" spans="1:2" x14ac:dyDescent="0.3">
      <c r="A931" s="13"/>
      <c r="B931" s="13"/>
    </row>
    <row r="932" spans="1:2" x14ac:dyDescent="0.3">
      <c r="A932" s="13"/>
      <c r="B932" s="13"/>
    </row>
    <row r="933" spans="1:2" x14ac:dyDescent="0.3">
      <c r="A933" s="13"/>
      <c r="B933" s="13"/>
    </row>
    <row r="934" spans="1:2" x14ac:dyDescent="0.3">
      <c r="A934" s="13"/>
      <c r="B934" s="13"/>
    </row>
    <row r="935" spans="1:2" x14ac:dyDescent="0.3">
      <c r="A935" s="13"/>
      <c r="B935" s="13"/>
    </row>
    <row r="936" spans="1:2" x14ac:dyDescent="0.3">
      <c r="A936" s="13"/>
      <c r="B936" s="13"/>
    </row>
    <row r="937" spans="1:2" x14ac:dyDescent="0.3">
      <c r="A937" s="13"/>
      <c r="B937" s="13"/>
    </row>
    <row r="938" spans="1:2" x14ac:dyDescent="0.3">
      <c r="A938" s="13"/>
      <c r="B938" s="13"/>
    </row>
    <row r="939" spans="1:2" x14ac:dyDescent="0.3">
      <c r="A939" s="13"/>
      <c r="B939" s="13"/>
    </row>
    <row r="940" spans="1:2" x14ac:dyDescent="0.3">
      <c r="A940" s="13"/>
      <c r="B940" s="13"/>
    </row>
    <row r="941" spans="1:2" x14ac:dyDescent="0.3">
      <c r="A941" s="13"/>
      <c r="B941" s="13"/>
    </row>
    <row r="942" spans="1:2" x14ac:dyDescent="0.3">
      <c r="A942" s="13"/>
      <c r="B942" s="13"/>
    </row>
    <row r="943" spans="1:2" x14ac:dyDescent="0.3">
      <c r="A943" s="13"/>
      <c r="B943" s="13"/>
    </row>
    <row r="944" spans="1:2" x14ac:dyDescent="0.3">
      <c r="A944" s="13"/>
      <c r="B944" s="13"/>
    </row>
    <row r="945" spans="1:2" x14ac:dyDescent="0.3">
      <c r="A945" s="13"/>
      <c r="B945" s="13"/>
    </row>
    <row r="946" spans="1:2" x14ac:dyDescent="0.3">
      <c r="A946" s="13"/>
      <c r="B946" s="13"/>
    </row>
    <row r="947" spans="1:2" x14ac:dyDescent="0.3">
      <c r="A947" s="13"/>
      <c r="B947" s="13"/>
    </row>
    <row r="948" spans="1:2" x14ac:dyDescent="0.3">
      <c r="A948" s="13"/>
      <c r="B948" s="13"/>
    </row>
    <row r="949" spans="1:2" x14ac:dyDescent="0.3">
      <c r="A949" s="13"/>
      <c r="B949" s="13"/>
    </row>
    <row r="950" spans="1:2" x14ac:dyDescent="0.3">
      <c r="A950" s="13"/>
      <c r="B950" s="13"/>
    </row>
    <row r="951" spans="1:2" x14ac:dyDescent="0.3">
      <c r="A951" s="13"/>
      <c r="B95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dimension ref="A1:NQ77"/>
  <sheetViews>
    <sheetView tabSelected="1" topLeftCell="F1" zoomScale="65" zoomScaleNormal="65" workbookViewId="0">
      <selection activeCell="L11" sqref="L11"/>
    </sheetView>
  </sheetViews>
  <sheetFormatPr defaultColWidth="8.77734375" defaultRowHeight="14.4" x14ac:dyDescent="0.3"/>
  <cols>
    <col min="1" max="1" width="7.44140625" style="9" customWidth="1"/>
    <col min="2" max="2" width="9.77734375" style="13" customWidth="1"/>
    <col min="3" max="3" width="11.77734375" bestFit="1" customWidth="1"/>
    <col min="4" max="4" width="27.33203125" bestFit="1" customWidth="1"/>
    <col min="5" max="5" width="22.77734375" customWidth="1"/>
    <col min="6" max="6" width="35.109375" customWidth="1"/>
    <col min="7" max="7" width="45.88671875" bestFit="1" customWidth="1"/>
    <col min="8" max="8" width="12.5546875" customWidth="1"/>
    <col min="11" max="11" width="5.109375" customWidth="1"/>
    <col min="12" max="12" width="5.33203125" customWidth="1"/>
    <col min="13" max="13" width="6.44140625" customWidth="1"/>
    <col min="14" max="14" width="5.6640625" customWidth="1"/>
    <col min="15" max="15" width="4.77734375" customWidth="1"/>
    <col min="16" max="16" width="6.109375" customWidth="1"/>
    <col min="17" max="17" width="6" customWidth="1"/>
    <col min="18" max="18" width="8.77734375" customWidth="1"/>
    <col min="19" max="19" width="11.6640625" customWidth="1"/>
    <col min="20" max="20" width="6.109375" customWidth="1"/>
    <col min="21" max="21" width="5.6640625" customWidth="1"/>
    <col min="22" max="23" width="5.77734375" customWidth="1"/>
    <col min="24" max="24" width="9.44140625" customWidth="1"/>
    <col min="25" max="25" width="11.44140625" customWidth="1"/>
    <col min="26" max="26" width="6.77734375" customWidth="1"/>
    <col min="27" max="27" width="5.77734375" customWidth="1"/>
    <col min="28" max="28" width="6.6640625" customWidth="1"/>
    <col min="29" max="29" width="5.33203125" customWidth="1"/>
    <col min="30" max="30" width="7.44140625" customWidth="1"/>
    <col min="31" max="31" width="11.6640625" customWidth="1"/>
    <col min="32" max="32" width="6.77734375" customWidth="1"/>
    <col min="33" max="33" width="5.77734375" customWidth="1"/>
    <col min="34" max="34" width="6.6640625" customWidth="1"/>
    <col min="35" max="35" width="5.33203125" customWidth="1"/>
    <col min="36" max="36" width="7.44140625" customWidth="1"/>
    <col min="37" max="37" width="11.6640625" customWidth="1"/>
    <col min="43" max="43" width="11.6640625" customWidth="1"/>
  </cols>
  <sheetData>
    <row r="1" spans="1:381" s="13" customFormat="1" x14ac:dyDescent="0.3">
      <c r="A1" s="62" t="s">
        <v>65</v>
      </c>
      <c r="B1" s="63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59" t="s">
        <v>70</v>
      </c>
      <c r="I1" s="60"/>
      <c r="J1" s="60"/>
      <c r="K1" s="59" t="s">
        <v>18</v>
      </c>
      <c r="L1" s="60"/>
      <c r="M1" s="61"/>
      <c r="N1" s="60" t="s">
        <v>80</v>
      </c>
      <c r="O1" s="60"/>
      <c r="P1" s="60"/>
      <c r="Q1" s="60"/>
      <c r="R1" s="60"/>
      <c r="S1" s="60"/>
      <c r="T1" s="59" t="s">
        <v>55</v>
      </c>
      <c r="U1" s="60"/>
      <c r="V1" s="60"/>
      <c r="W1" s="60"/>
      <c r="X1" s="60"/>
      <c r="Y1" s="61"/>
      <c r="Z1" s="59" t="s">
        <v>10</v>
      </c>
      <c r="AA1" s="60"/>
      <c r="AB1" s="60"/>
      <c r="AC1" s="60"/>
      <c r="AD1" s="60"/>
      <c r="AE1" s="61"/>
      <c r="AF1" s="59" t="s">
        <v>179</v>
      </c>
      <c r="AG1" s="60"/>
      <c r="AH1" s="60"/>
      <c r="AI1" s="60"/>
      <c r="AJ1" s="60"/>
      <c r="AK1" s="61"/>
      <c r="AL1" s="59" t="s">
        <v>81</v>
      </c>
      <c r="AM1" s="60"/>
      <c r="AN1" s="60"/>
      <c r="AO1" s="60"/>
      <c r="AP1" s="60"/>
      <c r="AQ1" s="61"/>
      <c r="AR1" s="2" t="s">
        <v>20</v>
      </c>
      <c r="AS1" s="2"/>
      <c r="AT1" s="2"/>
      <c r="AU1" s="3"/>
    </row>
    <row r="2" spans="1:381" s="13" customFormat="1" x14ac:dyDescent="0.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4" t="s">
        <v>8</v>
      </c>
      <c r="L2" s="5" t="s">
        <v>9</v>
      </c>
      <c r="M2" s="6" t="s">
        <v>10</v>
      </c>
      <c r="N2" s="5" t="s">
        <v>3</v>
      </c>
      <c r="O2" s="5" t="s">
        <v>4</v>
      </c>
      <c r="P2" s="5" t="s">
        <v>5</v>
      </c>
      <c r="Q2" s="5" t="s">
        <v>12</v>
      </c>
      <c r="R2" s="5" t="s">
        <v>6</v>
      </c>
      <c r="S2" s="5" t="s">
        <v>22</v>
      </c>
      <c r="T2" s="4" t="s">
        <v>3</v>
      </c>
      <c r="U2" s="5" t="s">
        <v>4</v>
      </c>
      <c r="V2" s="5" t="s">
        <v>5</v>
      </c>
      <c r="W2" s="5" t="s">
        <v>12</v>
      </c>
      <c r="X2" s="5" t="s">
        <v>6</v>
      </c>
      <c r="Y2" s="6" t="s">
        <v>22</v>
      </c>
      <c r="Z2" s="4" t="s">
        <v>3</v>
      </c>
      <c r="AA2" s="5" t="s">
        <v>4</v>
      </c>
      <c r="AB2" s="5" t="s">
        <v>5</v>
      </c>
      <c r="AC2" s="5" t="s">
        <v>12</v>
      </c>
      <c r="AD2" s="5" t="s">
        <v>6</v>
      </c>
      <c r="AE2" s="6" t="s">
        <v>22</v>
      </c>
      <c r="AF2" s="4" t="s">
        <v>3</v>
      </c>
      <c r="AG2" s="5" t="s">
        <v>4</v>
      </c>
      <c r="AH2" s="5" t="s">
        <v>5</v>
      </c>
      <c r="AI2" s="5" t="s">
        <v>12</v>
      </c>
      <c r="AJ2" s="5" t="s">
        <v>6</v>
      </c>
      <c r="AK2" s="6" t="s">
        <v>22</v>
      </c>
      <c r="AL2" s="4" t="s">
        <v>3</v>
      </c>
      <c r="AM2" s="5" t="s">
        <v>4</v>
      </c>
      <c r="AN2" s="5" t="s">
        <v>5</v>
      </c>
      <c r="AO2" s="5" t="s">
        <v>12</v>
      </c>
      <c r="AP2" s="5" t="s">
        <v>6</v>
      </c>
      <c r="AQ2" s="6" t="s">
        <v>22</v>
      </c>
      <c r="AR2" s="5" t="s">
        <v>8</v>
      </c>
      <c r="AS2" s="5" t="s">
        <v>9</v>
      </c>
      <c r="AT2" s="5" t="s">
        <v>10</v>
      </c>
      <c r="AU2" s="6" t="s">
        <v>19</v>
      </c>
    </row>
    <row r="3" spans="1:381" s="13" customFormat="1" x14ac:dyDescent="0.3">
      <c r="A3" s="9">
        <v>3.1</v>
      </c>
      <c r="B3" s="14" t="s">
        <v>56</v>
      </c>
      <c r="C3" s="13">
        <v>1599.67</v>
      </c>
      <c r="D3" s="13">
        <f>0.2+19.92</f>
        <v>20.12</v>
      </c>
      <c r="E3" s="13">
        <f>E4+20.04</f>
        <v>97.769999999999982</v>
      </c>
      <c r="F3" s="13">
        <f>D3-Outcrop!B3</f>
        <v>3.4200000000000017</v>
      </c>
      <c r="G3" s="19">
        <f>Outcrop!B4-hillslope_morph!D3</f>
        <v>4.1899999999999977</v>
      </c>
      <c r="H3" s="13">
        <f>Slope!D3</f>
        <v>0.45599999999999452</v>
      </c>
      <c r="I3" s="13">
        <f>Slope!G3</f>
        <v>0.4769999999999982</v>
      </c>
      <c r="J3" s="13">
        <f>Slope!J3</f>
        <v>0.27025000000000432</v>
      </c>
      <c r="K3" s="14">
        <v>-0.88900000000000001</v>
      </c>
      <c r="L3" s="13">
        <v>-2.9059999999999997</v>
      </c>
      <c r="M3" s="19">
        <v>1.0547499999999999</v>
      </c>
      <c r="N3" s="13">
        <f>AVERAGE(Outcrop!D3:D4)</f>
        <v>0.84000000000000008</v>
      </c>
      <c r="O3" s="13">
        <f>MIN(Outcrop!D3:D4)</f>
        <v>0.57999999999999996</v>
      </c>
      <c r="P3" s="13">
        <f>MAX(Outcrop!D3:D4)</f>
        <v>1.1000000000000001</v>
      </c>
      <c r="Q3" s="13">
        <f>COUNT(Outcrop!D3:D4)</f>
        <v>2</v>
      </c>
      <c r="R3" s="13">
        <f>STDEV(Outcrop!D3:D4)</f>
        <v>0.36769552621700469</v>
      </c>
      <c r="S3" s="13">
        <f>SUM(Outcrop!D3:D4)</f>
        <v>1.6800000000000002</v>
      </c>
      <c r="T3" s="14">
        <f>AVERAGE(Outcrop!D3:D5)</f>
        <v>0.98666666666666669</v>
      </c>
      <c r="U3" s="13">
        <f>MIN(Outcrop!D3:D5)</f>
        <v>0.57999999999999996</v>
      </c>
      <c r="V3" s="13">
        <f>MAX(Outcrop!D3:D5)</f>
        <v>1.28</v>
      </c>
      <c r="W3" s="13">
        <f>COUNT(Outcrop!D3:D5)</f>
        <v>3</v>
      </c>
      <c r="X3" s="13">
        <f>STDEV(Outcrop!D3:D5)</f>
        <v>0.36350149013908245</v>
      </c>
      <c r="Y3" s="19">
        <f>SUM(Outcrop!D3:D5)</f>
        <v>2.96</v>
      </c>
      <c r="Z3" s="14">
        <f>AVERAGE(Outcrop!D2:D8)</f>
        <v>0.82428571428571418</v>
      </c>
      <c r="AA3" s="13">
        <f>MIN(Outcrop!D2:D8)</f>
        <v>0.38</v>
      </c>
      <c r="AB3" s="13">
        <f>MAX(Outcrop!D2:D8)</f>
        <v>1.28</v>
      </c>
      <c r="AC3" s="13">
        <f>COUNT(Outcrop!D2:D8)</f>
        <v>7</v>
      </c>
      <c r="AD3" s="13">
        <f>STDEV(Outcrop!D2:D8)</f>
        <v>0.32761039578830764</v>
      </c>
      <c r="AE3" s="19">
        <f>SUM(Outcrop!D2:D8)</f>
        <v>5.77</v>
      </c>
      <c r="AF3" s="14">
        <f>AVERAGE(Outcrop!D2:D11)</f>
        <v>0.84800000000000009</v>
      </c>
      <c r="AG3" s="13">
        <f>MIN(Outcrop!D2:D11)</f>
        <v>0.38</v>
      </c>
      <c r="AH3" s="13">
        <f>MAX(Outcrop!D2:D11)</f>
        <v>1.28</v>
      </c>
      <c r="AI3" s="13">
        <f>COUNT(Outcrop!D2:D11)</f>
        <v>10</v>
      </c>
      <c r="AJ3" s="13">
        <f>STDEV(Outcrop!D2:D11)</f>
        <v>0.28118005303047738</v>
      </c>
      <c r="AK3" s="19">
        <f>SUM(Outcrop!D2:D11)</f>
        <v>8.48</v>
      </c>
      <c r="AL3" s="68">
        <f>AVERAGE(Outcrop!D2:D15)</f>
        <v>0.995</v>
      </c>
      <c r="AM3" s="71">
        <f>MIN(Outcrop!D2:D15)</f>
        <v>0.38</v>
      </c>
      <c r="AN3" s="71">
        <f>MAX(Outcrop!D2:D15)</f>
        <v>1.97</v>
      </c>
      <c r="AO3" s="71">
        <f>COUNT(Outcrop!D2:D15)</f>
        <v>14</v>
      </c>
      <c r="AP3" s="71">
        <f>STDEV(Outcrop!D2:D15)</f>
        <v>0.46470420699623521</v>
      </c>
      <c r="AQ3" s="65">
        <f>SUM(Outcrop!D2:D15)</f>
        <v>13.93</v>
      </c>
      <c r="AR3" s="15">
        <f>(SUM(Outcrop!D3:D4)/(Slope!C3-Slope!B3))*100</f>
        <v>36.842105263158338</v>
      </c>
      <c r="AS3" s="15">
        <f>(SUM(Outcrop!D3:D5)/(Slope!F3-Slope!E3))*100</f>
        <v>31.027253668763223</v>
      </c>
      <c r="AT3" s="15">
        <f>(SUM(Outcrop!D2:D8)/(Slope!I3-Slope!H3))*100</f>
        <v>53.376503237741979</v>
      </c>
      <c r="AU3" s="65">
        <f>(SUM(Outcrop!D2:D15)/(channel_morph!I2-channel_morph!F2))*100</f>
        <v>37.226082308925633</v>
      </c>
    </row>
    <row r="4" spans="1:381" s="13" customFormat="1" x14ac:dyDescent="0.3">
      <c r="A4" s="9"/>
      <c r="B4" s="14" t="s">
        <v>66</v>
      </c>
      <c r="C4" s="13">
        <v>1609.18</v>
      </c>
      <c r="D4" s="13">
        <f>D3+20.04</f>
        <v>40.159999999999997</v>
      </c>
      <c r="E4" s="13">
        <f>E5+20.1</f>
        <v>77.72999999999999</v>
      </c>
      <c r="F4" s="13">
        <f>D4-Outcrop!B8</f>
        <v>0.55999999999999517</v>
      </c>
      <c r="G4" s="19">
        <f>Outcrop!B9-hillslope_morph!D4</f>
        <v>2.0900000000000034</v>
      </c>
      <c r="H4" s="13">
        <f>Slope!D4</f>
        <v>0.49399999999998273</v>
      </c>
      <c r="I4" s="13">
        <f>Slope!G4</f>
        <v>0.4600000000000023</v>
      </c>
      <c r="J4" s="13">
        <f>Slope!J4</f>
        <v>0.46074999999999589</v>
      </c>
      <c r="K4" s="14">
        <v>-7.1999999999999884E-2</v>
      </c>
      <c r="L4" s="13">
        <v>1.2885000000000002</v>
      </c>
      <c r="M4" s="19">
        <v>-1.6250000000000143E-2</v>
      </c>
      <c r="N4" s="13">
        <f>AVERAGE(Outcrop!D7:D9)</f>
        <v>0.86666666666666659</v>
      </c>
      <c r="O4" s="13">
        <f>MIN(Outcrop!D7:D9)</f>
        <v>0.74</v>
      </c>
      <c r="P4" s="13">
        <f>MAX(Outcrop!D7:D9)</f>
        <v>1.02</v>
      </c>
      <c r="Q4" s="13">
        <f>COUNT(Outcrop!D7:D9)</f>
        <v>3</v>
      </c>
      <c r="R4" s="13">
        <f>STDEV(Outcrop!D7:D9)</f>
        <v>0.14189197769195333</v>
      </c>
      <c r="S4" s="13">
        <f>SUM(Outcrop!D7:D9)</f>
        <v>2.5999999999999996</v>
      </c>
      <c r="T4" s="14">
        <f>AVERAGE(Outcrop!D6:D10)</f>
        <v>0.77599999999999991</v>
      </c>
      <c r="U4" s="13">
        <f>MIN(Outcrop!D6:D10)</f>
        <v>0.38</v>
      </c>
      <c r="V4" s="13">
        <f>MAX(Outcrop!D6:D10)</f>
        <v>1.02</v>
      </c>
      <c r="W4" s="13">
        <f>COUNT(Outcrop!D6:D10)</f>
        <v>5</v>
      </c>
      <c r="X4" s="13">
        <f>STDEV(Outcrop!D6:D10)</f>
        <v>0.24347484469653169</v>
      </c>
      <c r="Y4" s="19">
        <f>SUM(Outcrop!D6:D10)</f>
        <v>3.8799999999999994</v>
      </c>
      <c r="Z4" s="14">
        <f>AVERAGE(Outcrop!D4:D11)</f>
        <v>0.91625000000000012</v>
      </c>
      <c r="AA4" s="13">
        <f>MIN(Outcrop!D4:D11)</f>
        <v>0.38</v>
      </c>
      <c r="AB4" s="13">
        <f>MAX(Outcrop!D4:D11)</f>
        <v>1.28</v>
      </c>
      <c r="AC4" s="13">
        <f>COUNT(Outcrop!D4:D11)</f>
        <v>8</v>
      </c>
      <c r="AD4" s="13">
        <f>STDEV(Outcrop!D4:D11)</f>
        <v>0.2739101781867288</v>
      </c>
      <c r="AE4" s="19">
        <f>SUM(Outcrop!D4:D11)</f>
        <v>7.330000000000001</v>
      </c>
      <c r="AF4" s="14">
        <f>AVERAGE(Outcrop!D2:D13)</f>
        <v>0.9558333333333332</v>
      </c>
      <c r="AG4" s="13">
        <f>MIN(Outcrop!D2:D13)</f>
        <v>0.38</v>
      </c>
      <c r="AH4" s="13">
        <f>MAX(Outcrop!D2:D13)</f>
        <v>1.79</v>
      </c>
      <c r="AI4" s="13">
        <f>COUNT(Outcrop!D2:D13)</f>
        <v>12</v>
      </c>
      <c r="AJ4" s="13">
        <f>STDEV(Outcrop!D2:D13)</f>
        <v>0.37938846326767262</v>
      </c>
      <c r="AK4" s="19">
        <f>SUM(Outcrop!D2:D13)</f>
        <v>11.469999999999999</v>
      </c>
      <c r="AL4" s="69"/>
      <c r="AM4" s="72"/>
      <c r="AN4" s="72"/>
      <c r="AO4" s="72"/>
      <c r="AP4" s="72"/>
      <c r="AQ4" s="66"/>
      <c r="AR4" s="15">
        <f>(SUM(Outcrop!D7:D9)/(Slope!C4-Slope!B4))*100</f>
        <v>52.631578947370251</v>
      </c>
      <c r="AS4" s="15">
        <f>(SUM(Outcrop!D6:D10)/(Slope!F4-Slope!E4))*100</f>
        <v>42.173913043478045</v>
      </c>
      <c r="AT4" s="15">
        <f>(SUM(Outcrop!D4:D11)/(Slope!I4-Slope!H4))*100</f>
        <v>39.772110689094227</v>
      </c>
      <c r="AU4" s="66"/>
    </row>
    <row r="5" spans="1:381" s="13" customFormat="1" x14ac:dyDescent="0.3">
      <c r="A5" s="9"/>
      <c r="B5" s="14" t="s">
        <v>67</v>
      </c>
      <c r="C5" s="13">
        <v>1618.1</v>
      </c>
      <c r="D5" s="13">
        <f>D4+20.1</f>
        <v>60.26</v>
      </c>
      <c r="E5" s="13">
        <f>E6+20.02</f>
        <v>57.629999999999995</v>
      </c>
      <c r="F5" s="13">
        <f>D5-Outcrop!B11</f>
        <v>9.2999999999999972</v>
      </c>
      <c r="G5" s="19">
        <f>Outcrop!B12-hillslope_morph!D5</f>
        <v>2.5100000000000051</v>
      </c>
      <c r="H5" s="13">
        <f>Slope!D5</f>
        <v>0.47799999999999726</v>
      </c>
      <c r="I5" s="13">
        <f>Slope!G5</f>
        <v>0.43700000000000044</v>
      </c>
      <c r="J5" s="13">
        <f>Slope!J5</f>
        <v>0.41750000000000115</v>
      </c>
      <c r="K5" s="14">
        <v>0.94699999999999984</v>
      </c>
      <c r="L5" s="13">
        <v>8.5500000000000048E-2</v>
      </c>
      <c r="M5" s="19">
        <v>5.700000000000003E-2</v>
      </c>
      <c r="N5" s="13">
        <f>AVERAGE(Outcrop!D12)</f>
        <v>1.2</v>
      </c>
      <c r="O5" s="13">
        <f>MIN(Outcrop!D12)</f>
        <v>1.2</v>
      </c>
      <c r="P5" s="13">
        <f>MAX(Outcrop!D12)</f>
        <v>1.2</v>
      </c>
      <c r="Q5" s="13">
        <f>COUNT(Outcrop!D12)</f>
        <v>1</v>
      </c>
      <c r="S5" s="13">
        <f>SUM(Outcrop!D12)</f>
        <v>1.2</v>
      </c>
      <c r="T5" s="14">
        <f>AVERAGE(Outcrop!D11:D13)</f>
        <v>1.3533333333333335</v>
      </c>
      <c r="U5" s="13">
        <f>MIN(Outcrop!D11:D13)</f>
        <v>1.07</v>
      </c>
      <c r="V5" s="13">
        <f>MAX(Outcrop!D11:D13)</f>
        <v>1.79</v>
      </c>
      <c r="W5" s="13">
        <f>COUNT(Outcrop!D11:D13)</f>
        <v>3</v>
      </c>
      <c r="X5" s="13">
        <f>STDEV(Outcrop!D11:D13)</f>
        <v>0.38370995990895634</v>
      </c>
      <c r="Y5" s="19">
        <f>SUM(Outcrop!D11:D13)</f>
        <v>4.0600000000000005</v>
      </c>
      <c r="Z5" s="14">
        <f>AVERAGE(Outcrop!D9:D13)</f>
        <v>1.1400000000000001</v>
      </c>
      <c r="AA5" s="13">
        <f>MIN(Outcrop!D9:D13)</f>
        <v>0.74</v>
      </c>
      <c r="AB5" s="13">
        <f>MAX(Outcrop!D9:D13)</f>
        <v>1.79</v>
      </c>
      <c r="AC5" s="13">
        <f>COUNT(Outcrop!D9:D13)</f>
        <v>5</v>
      </c>
      <c r="AD5" s="13">
        <f>STDEV(Outcrop!D9:D13)</f>
        <v>0.40267853183401769</v>
      </c>
      <c r="AE5" s="19">
        <f>SUM(Outcrop!D9:D13)</f>
        <v>5.7</v>
      </c>
      <c r="AF5" s="14">
        <f>AVERAGE(Outcrop!D4:D15)</f>
        <v>1.0650000000000002</v>
      </c>
      <c r="AG5" s="13">
        <f>MIN(Outcrop!D4:D15)</f>
        <v>0.38</v>
      </c>
      <c r="AH5" s="13">
        <f>MAX(Outcrop!D4:D15)</f>
        <v>1.97</v>
      </c>
      <c r="AI5" s="13">
        <f>COUNT(Outcrop!D4:D15)</f>
        <v>12</v>
      </c>
      <c r="AJ5" s="13">
        <f>STDEV(Outcrop!D4:D15)</f>
        <v>0.46668073571865903</v>
      </c>
      <c r="AK5" s="19">
        <f>SUM(Outcrop!D4:D15)</f>
        <v>12.780000000000001</v>
      </c>
      <c r="AL5" s="69"/>
      <c r="AM5" s="72"/>
      <c r="AN5" s="72"/>
      <c r="AO5" s="72"/>
      <c r="AP5" s="72"/>
      <c r="AQ5" s="66"/>
      <c r="AR5" s="15">
        <f>(SUM(Outcrop!D12)/(Slope!C5-Slope!B5))*100</f>
        <v>25.104602510460396</v>
      </c>
      <c r="AS5" s="15">
        <f>(SUM(Outcrop!D11:D13)/(Slope!F5-Slope!E5))*100</f>
        <v>46.453089244851213</v>
      </c>
      <c r="AT5" s="15">
        <f>(SUM(Outcrop!D9:D13)/(Slope!I5-Slope!H5))*100</f>
        <v>34.131736526946014</v>
      </c>
      <c r="AU5" s="66"/>
    </row>
    <row r="6" spans="1:381" s="13" customFormat="1" x14ac:dyDescent="0.3">
      <c r="A6" s="9"/>
      <c r="B6" s="14" t="s">
        <v>68</v>
      </c>
      <c r="C6" s="13">
        <v>1625.88</v>
      </c>
      <c r="D6" s="13">
        <f>D5+20.02</f>
        <v>80.28</v>
      </c>
      <c r="E6" s="13">
        <f>E7+20.12</f>
        <v>37.61</v>
      </c>
      <c r="F6" s="13">
        <f>D6-Outcrop!B13</f>
        <v>2.710000000000008</v>
      </c>
      <c r="G6" s="19">
        <f>Outcrop!B14-hillslope_morph!D6</f>
        <v>7.3799999999999955</v>
      </c>
      <c r="H6" s="13">
        <f>Slope!D6</f>
        <v>0.29900000000000093</v>
      </c>
      <c r="I6" s="13">
        <f>Slope!G6</f>
        <v>0.34750000000000225</v>
      </c>
      <c r="J6" s="13">
        <f>Slope!J6</f>
        <v>0.34750000000000225</v>
      </c>
      <c r="K6" s="14">
        <v>-0.80800000000000016</v>
      </c>
      <c r="L6" s="13">
        <v>8.7999999999999898E-2</v>
      </c>
      <c r="M6" s="19">
        <v>-0.62024999999999997</v>
      </c>
      <c r="N6" s="13">
        <f>AVERAGE(Outcrop!D13)</f>
        <v>1.79</v>
      </c>
      <c r="O6" s="13">
        <f>MIN(Outcrop!D13)</f>
        <v>1.79</v>
      </c>
      <c r="P6" s="13">
        <f>MAX(Outcrop!D13)</f>
        <v>1.79</v>
      </c>
      <c r="Q6" s="13">
        <f>COUNT(Outcrop!D13)</f>
        <v>1</v>
      </c>
      <c r="S6" s="13">
        <f>SUM(Outcrop!D13)</f>
        <v>1.79</v>
      </c>
      <c r="T6" s="14">
        <f>AVERAGE(Outcrop!D13:D14)</f>
        <v>1.88</v>
      </c>
      <c r="U6" s="13">
        <f>MIN(Outcrop!D13:D14)</f>
        <v>1.79</v>
      </c>
      <c r="V6" s="13">
        <f>MAX(Outcrop!D13:D14)</f>
        <v>1.97</v>
      </c>
      <c r="W6" s="13">
        <f>COUNT(Outcrop!D13:D14)</f>
        <v>2</v>
      </c>
      <c r="X6" s="13">
        <f>STDEV(Outcrop!D13:D14)</f>
        <v>0.12727922061357852</v>
      </c>
      <c r="Y6" s="19">
        <f>SUM(Outcrop!D13:D14)</f>
        <v>3.76</v>
      </c>
      <c r="Z6" s="14">
        <f>AVERAGE(Outcrop!D12:D14)</f>
        <v>1.6533333333333333</v>
      </c>
      <c r="AA6" s="13">
        <f>MIN(Outcrop!D12:D14)</f>
        <v>1.2</v>
      </c>
      <c r="AB6" s="13">
        <f>MAX(Outcrop!D12:D14)</f>
        <v>1.97</v>
      </c>
      <c r="AC6" s="13">
        <f>COUNT(Outcrop!D12:D14)</f>
        <v>3</v>
      </c>
      <c r="AD6" s="13">
        <f>STDEV(Outcrop!D12:D14)</f>
        <v>0.40278199231511458</v>
      </c>
      <c r="AE6" s="19">
        <f>SUM(Outcrop!D12:D14)</f>
        <v>4.96</v>
      </c>
      <c r="AF6" s="14">
        <f>AVERAGE(Outcrop!D9:D15)</f>
        <v>1.1657142857142857</v>
      </c>
      <c r="AG6" s="13">
        <f>MIN(Outcrop!D9:D15)</f>
        <v>0.49</v>
      </c>
      <c r="AH6" s="13">
        <f>MAX(Outcrop!D9:D15)</f>
        <v>1.97</v>
      </c>
      <c r="AI6" s="13">
        <f>COUNT(Outcrop!D9:D15)</f>
        <v>7</v>
      </c>
      <c r="AJ6" s="13">
        <f>STDEV(Outcrop!D9:D15)</f>
        <v>0.54088991926445151</v>
      </c>
      <c r="AK6" s="19">
        <f>SUM(Outcrop!D9:D15)</f>
        <v>8.16</v>
      </c>
      <c r="AL6" s="69"/>
      <c r="AM6" s="72"/>
      <c r="AN6" s="72"/>
      <c r="AO6" s="72"/>
      <c r="AP6" s="72"/>
      <c r="AQ6" s="66"/>
      <c r="AR6" s="15">
        <f>(SUM(Outcrop!D13)/(Slope!C6-Slope!B6))*100</f>
        <v>59.866220735785767</v>
      </c>
      <c r="AS6" s="15">
        <f>(SUM(Outcrop!D13:D14)/(Slope!F6-Slope!E6))*100</f>
        <v>54.100719424460074</v>
      </c>
      <c r="AT6" s="15">
        <f>(SUM(Outcrop!D12:D14)/(Slope!I6-Slope!H6))*100</f>
        <v>35.683453237409843</v>
      </c>
      <c r="AU6" s="66"/>
    </row>
    <row r="7" spans="1:381" s="5" customFormat="1" x14ac:dyDescent="0.3">
      <c r="A7" s="8"/>
      <c r="B7" s="32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4">
        <v>2.1659999999999995</v>
      </c>
      <c r="L7" s="5">
        <v>3.2335000000000003</v>
      </c>
      <c r="M7" s="6">
        <v>-0.99849999999999994</v>
      </c>
      <c r="N7" s="5">
        <f>AVERAGE(Outcrop!D15)</f>
        <v>0.49</v>
      </c>
      <c r="O7" s="5">
        <f>MIN(Outcrop!D15)</f>
        <v>0.49</v>
      </c>
      <c r="P7" s="5">
        <f>MAX(Outcrop!D15)</f>
        <v>0.49</v>
      </c>
      <c r="Q7" s="5">
        <f>COUNT(Outcrop!D15)</f>
        <v>1</v>
      </c>
      <c r="S7" s="5">
        <f>SUM(Outcrop!D15)</f>
        <v>0.49</v>
      </c>
      <c r="T7" s="4">
        <f>AVERAGE(Outcrop!D15)</f>
        <v>0.49</v>
      </c>
      <c r="U7" s="5">
        <f>MIN(Outcrop!D15)</f>
        <v>0.49</v>
      </c>
      <c r="V7" s="5">
        <f>MAX(Outcrop!D15)</f>
        <v>0.49</v>
      </c>
      <c r="W7" s="5">
        <f>COUNT(Outcrop!D15)</f>
        <v>1</v>
      </c>
      <c r="Y7" s="6">
        <f>SUM(Outcrop!D15)</f>
        <v>0.49</v>
      </c>
      <c r="Z7" s="4">
        <f>AVERAGE(Outcrop!D14:D15)</f>
        <v>1.23</v>
      </c>
      <c r="AA7" s="5">
        <f>MIN(Outcrop!D14:D15)</f>
        <v>0.49</v>
      </c>
      <c r="AB7" s="5">
        <f>MAX(Outcrop!D14:D15)</f>
        <v>1.97</v>
      </c>
      <c r="AC7" s="5">
        <f>COUNT(Outcrop!D14:D15)</f>
        <v>2</v>
      </c>
      <c r="AD7" s="5">
        <f>STDEV(Outcrop!D14:D15)</f>
        <v>1.0465180361560906</v>
      </c>
      <c r="AE7" s="6">
        <f>SUM(Outcrop!D14:D15)</f>
        <v>2.46</v>
      </c>
      <c r="AF7" s="4">
        <f>AVERAGE(Outcrop!D12:D15)</f>
        <v>1.3625</v>
      </c>
      <c r="AG7" s="5">
        <f>MIN(Outcrop!D12:D15)</f>
        <v>0.49</v>
      </c>
      <c r="AH7" s="5">
        <f>MAX(Outcrop!D12:D15)</f>
        <v>1.97</v>
      </c>
      <c r="AI7" s="5">
        <f>COUNT(Outcrop!D12:D15)</f>
        <v>4</v>
      </c>
      <c r="AJ7" s="5">
        <f>STDEV(Outcrop!D12:D15)</f>
        <v>0.66820031926561274</v>
      </c>
      <c r="AK7" s="6">
        <f>SUM(Outcrop!D12:D15)</f>
        <v>5.45</v>
      </c>
      <c r="AL7" s="70"/>
      <c r="AM7" s="73"/>
      <c r="AN7" s="73"/>
      <c r="AO7" s="73"/>
      <c r="AP7" s="73"/>
      <c r="AQ7" s="67"/>
      <c r="AR7" s="17">
        <f>(SUM(Outcrop!D15)/(Slope!C7-Slope!B7))*100</f>
        <v>17.253521126761058</v>
      </c>
      <c r="AS7" s="17">
        <f>(SUM(Outcrop!D15)/(Slope!F7-Slope!E7))*100</f>
        <v>8.3191850594229297</v>
      </c>
      <c r="AT7" s="17">
        <f>(SUM(Outcrop!D14:D15)/(Slope!I7-Slope!H7))*100</f>
        <v>24.5019920318726</v>
      </c>
      <c r="AU7" s="6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</row>
    <row r="8" spans="1:381" s="2" customFormat="1" x14ac:dyDescent="0.3">
      <c r="A8" s="7">
        <v>3.2</v>
      </c>
      <c r="B8" s="43" t="s">
        <v>56</v>
      </c>
      <c r="C8" s="2">
        <v>1564.83</v>
      </c>
      <c r="D8" s="2">
        <v>19.670000000000002</v>
      </c>
      <c r="E8" s="13">
        <f t="shared" ref="E8:E15" si="0">E9+(D9-D8)</f>
        <v>437.23</v>
      </c>
      <c r="F8" s="21">
        <f>D8-Outcrop!B17</f>
        <v>0.49000000000000199</v>
      </c>
      <c r="G8" s="44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 s="14">
        <v>5.9030000000000005</v>
      </c>
      <c r="L8" s="13">
        <v>-2.1594999999999995</v>
      </c>
      <c r="M8" s="19">
        <v>-0.17925000000000005</v>
      </c>
      <c r="N8" s="2">
        <f>AVERAGE(Outcrop!D17)</f>
        <v>2.88</v>
      </c>
      <c r="O8" s="2">
        <f>MIN(Outcrop!D17)</f>
        <v>2.88</v>
      </c>
      <c r="P8" s="2">
        <f>MAX(Outcrop!D17)</f>
        <v>2.88</v>
      </c>
      <c r="Q8" s="2">
        <f>COUNT(Outcrop!D17)</f>
        <v>1</v>
      </c>
      <c r="S8" s="2">
        <f>SUM(Outcrop!D17)</f>
        <v>2.88</v>
      </c>
      <c r="T8" s="1">
        <f>AVERAGE(Outcrop!D16:D17)</f>
        <v>2.19</v>
      </c>
      <c r="U8" s="2">
        <f>MIN(Outcrop!D16:D17)</f>
        <v>1.5</v>
      </c>
      <c r="V8" s="2">
        <f>MAX(Outcrop!D16:D17)</f>
        <v>2.88</v>
      </c>
      <c r="W8" s="2">
        <f>COUNT(Outcrop!D16:D17)</f>
        <v>2</v>
      </c>
      <c r="X8" s="2">
        <f>STDEV(Outcrop!D16:D17)</f>
        <v>0.97580735803743535</v>
      </c>
      <c r="Y8" s="3">
        <f>SUM(Outcrop!D16:D17)</f>
        <v>4.38</v>
      </c>
      <c r="Z8" s="1">
        <f>AVERAGE(Outcrop!D16:D19)</f>
        <v>1.5699999999999998</v>
      </c>
      <c r="AA8" s="2">
        <f>MIN(Outcrop!D16:D19)</f>
        <v>0.48</v>
      </c>
      <c r="AB8" s="2">
        <f>MAX(Outcrop!D16:D19)</f>
        <v>2.88</v>
      </c>
      <c r="AC8" s="2">
        <f>COUNT(Outcrop!D16:D19)</f>
        <v>4</v>
      </c>
      <c r="AD8" s="2">
        <f>STDEV(Outcrop!D16:D19)</f>
        <v>0.9885342685005919</v>
      </c>
      <c r="AE8" s="3">
        <f>SUM(Outcrop!D16:D19)</f>
        <v>6.2799999999999994</v>
      </c>
      <c r="AF8" s="1">
        <f>AVERAGE(Outcrop!D16:D19)</f>
        <v>1.5699999999999998</v>
      </c>
      <c r="AG8" s="2">
        <f>MIN(Outcrop!D16:D19)</f>
        <v>0.48</v>
      </c>
      <c r="AH8" s="2">
        <f>MAX(Outcrop!D16:D19)</f>
        <v>2.88</v>
      </c>
      <c r="AI8" s="2">
        <f>COUNT(Outcrop!D16:D19)</f>
        <v>4</v>
      </c>
      <c r="AJ8" s="2">
        <f>STDEV(Outcrop!D16:D19)</f>
        <v>0.9885342685005919</v>
      </c>
      <c r="AK8" s="3">
        <f>SUM(Outcrop!D16:D19)</f>
        <v>6.2799999999999994</v>
      </c>
      <c r="AL8" s="68">
        <f>AVERAGE(Outcrop!D16:D31)</f>
        <v>1.3443750000000001</v>
      </c>
      <c r="AM8" s="71">
        <f>MIN(Outcrop!D16:D31)</f>
        <v>0.36</v>
      </c>
      <c r="AN8" s="71">
        <f>MAX(Outcrop!D16:D31)</f>
        <v>3.69</v>
      </c>
      <c r="AO8" s="71">
        <f>COUNT(Outcrop!D16:D31)</f>
        <v>16</v>
      </c>
      <c r="AP8" s="71">
        <f>STDEV(Outcrop!D16:D31)</f>
        <v>1.053451272405769</v>
      </c>
      <c r="AQ8" s="65">
        <f>SUM(Outcrop!D16:D31)</f>
        <v>21.51</v>
      </c>
      <c r="AR8" s="21">
        <f>(SUM(Outcrop!D17)/(Slope!C8-Slope!B8))*100</f>
        <v>62.20302375810094</v>
      </c>
      <c r="AS8" s="21">
        <f>(SUM(Outcrop!D16:D17)/(Slope!F8-Slope!E8))*100</f>
        <v>43.756243756243798</v>
      </c>
      <c r="AT8" s="21">
        <f>(SUM(Outcrop!D16:D19)/(Slope!I8-Slope!H8))*100</f>
        <v>42.091152815013835</v>
      </c>
      <c r="AU8" s="65">
        <f>(SUM(Outcrop!D16:D31)/(channel_morph!I3-channel_morph!F3))*100</f>
        <v>25.971987442646729</v>
      </c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</row>
    <row r="9" spans="1:381" s="13" customFormat="1" x14ac:dyDescent="0.3">
      <c r="A9" s="9"/>
      <c r="B9" s="23" t="s">
        <v>66</v>
      </c>
      <c r="C9" s="13">
        <v>1572.08</v>
      </c>
      <c r="D9" s="13">
        <v>39.71</v>
      </c>
      <c r="E9" s="13">
        <f t="shared" si="0"/>
        <v>417.19</v>
      </c>
      <c r="F9" s="15">
        <f>D9-Outcrop!B19</f>
        <v>1.8999999999999986</v>
      </c>
      <c r="G9" s="42">
        <f>Outcrop!B20-hillslope_morph!D9</f>
        <v>1.3800000000000026</v>
      </c>
      <c r="H9" s="13">
        <f>Slope!D9</f>
        <v>0.4</v>
      </c>
      <c r="I9" s="13">
        <f>Slope!G9</f>
        <v>0.47549999999999953</v>
      </c>
      <c r="J9" s="13">
        <f>Slope!J9</f>
        <v>0.46299999999999952</v>
      </c>
      <c r="K9" s="14">
        <v>-0.64200000000000013</v>
      </c>
      <c r="L9" s="13">
        <v>0.39550000000000002</v>
      </c>
      <c r="M9" s="19">
        <v>0.44174999999999998</v>
      </c>
      <c r="N9" s="13">
        <f>AVERAGE(Outcrop!D19:D20)</f>
        <v>1.7150000000000001</v>
      </c>
      <c r="O9" s="13">
        <f>MIN(Outcrop!D19:D20)</f>
        <v>0.48</v>
      </c>
      <c r="P9" s="13">
        <f>MAX(Outcrop!D19:D20)</f>
        <v>2.95</v>
      </c>
      <c r="Q9" s="13">
        <f>COUNT(Outcrop!D19:D20)</f>
        <v>2</v>
      </c>
      <c r="R9" s="13">
        <f>STDEV(Outcrop!D19:D20)</f>
        <v>1.7465537495307724</v>
      </c>
      <c r="S9" s="13">
        <f>SUM(Outcrop!D19:D20)</f>
        <v>3.43</v>
      </c>
      <c r="T9" s="14">
        <f>AVERAGE(Outcrop!D18:D21)</f>
        <v>1.7949999999999999</v>
      </c>
      <c r="U9" s="13">
        <f>MIN(Outcrop!D18:D21)</f>
        <v>0.48</v>
      </c>
      <c r="V9" s="13">
        <f>MAX(Outcrop!D18:D21)</f>
        <v>2.95</v>
      </c>
      <c r="W9" s="13">
        <f>COUNT(Outcrop!D18:D21)</f>
        <v>4</v>
      </c>
      <c r="X9" s="13">
        <f>STDEV(Outcrop!D18:D21)</f>
        <v>1.0785947648058869</v>
      </c>
      <c r="Y9" s="19">
        <f>SUM(Outcrop!D18:D21)</f>
        <v>7.18</v>
      </c>
      <c r="Z9" s="14">
        <f>AVERAGE(Outcrop!D18:D22)</f>
        <v>2.1739999999999999</v>
      </c>
      <c r="AA9" s="13">
        <f>MIN(Outcrop!D18:D22)</f>
        <v>0.48</v>
      </c>
      <c r="AB9" s="13">
        <f>MAX(Outcrop!D18:D22)</f>
        <v>3.69</v>
      </c>
      <c r="AC9" s="13">
        <f>COUNT(Outcrop!D18:D22)</f>
        <v>5</v>
      </c>
      <c r="AD9" s="13">
        <f>STDEV(Outcrop!D18:D22)</f>
        <v>1.2612414519036395</v>
      </c>
      <c r="AE9" s="19">
        <f>SUM(Outcrop!D18:D22)</f>
        <v>10.87</v>
      </c>
      <c r="AF9" s="14">
        <f>AVERAGE(Outcrop!D16:D23)</f>
        <v>2.0249999999999999</v>
      </c>
      <c r="AG9" s="13">
        <f>MIN(Outcrop!D16:D23)</f>
        <v>0.48</v>
      </c>
      <c r="AH9" s="13">
        <f>MAX(Outcrop!D16:D23)</f>
        <v>3.69</v>
      </c>
      <c r="AI9" s="13">
        <f>COUNT(Outcrop!D16:D23)</f>
        <v>8</v>
      </c>
      <c r="AJ9" s="13">
        <f>STDEV(Outcrop!D16:D23)</f>
        <v>1.110739779220524</v>
      </c>
      <c r="AK9" s="19">
        <f>SUM(Outcrop!D16:D23)</f>
        <v>16.2</v>
      </c>
      <c r="AL9" s="69"/>
      <c r="AM9" s="72"/>
      <c r="AN9" s="72"/>
      <c r="AO9" s="72"/>
      <c r="AP9" s="72"/>
      <c r="AQ9" s="66"/>
      <c r="AR9" s="15">
        <f>(SUM(Outcrop!D19:D20)/(Slope!C9-Slope!B9))*100</f>
        <v>85.75</v>
      </c>
      <c r="AS9" s="15">
        <f>(SUM(Outcrop!D18:D21)/(Slope!F9-Slope!E9))*100</f>
        <v>75.499474237644662</v>
      </c>
      <c r="AT9" s="15">
        <f>(SUM(Outcrop!D18:D22)/(Slope!I9-Slope!H9))*100</f>
        <v>58.693304535637203</v>
      </c>
      <c r="AU9" s="66"/>
    </row>
    <row r="10" spans="1:381" s="13" customFormat="1" x14ac:dyDescent="0.3">
      <c r="A10" s="9"/>
      <c r="B10" s="23" t="s">
        <v>82</v>
      </c>
      <c r="C10" s="13">
        <v>1583.35</v>
      </c>
      <c r="D10" s="13">
        <v>59.81</v>
      </c>
      <c r="E10" s="13">
        <f t="shared" si="0"/>
        <v>397.09</v>
      </c>
      <c r="F10" s="15">
        <f>D10-Outcrop!B22</f>
        <v>5.4200000000000017</v>
      </c>
      <c r="G10" s="42">
        <f>Outcrop!B23-hillslope_morph!D10</f>
        <v>9.7599999999999909</v>
      </c>
      <c r="H10" s="13">
        <f>Slope!D10</f>
        <v>0.39200000000000729</v>
      </c>
      <c r="I10" s="13">
        <f>Slope!G10</f>
        <v>0.35449999999999593</v>
      </c>
      <c r="J10" s="13">
        <f>Slope!J10</f>
        <v>0.32599999999999907</v>
      </c>
      <c r="K10" s="14">
        <v>5.5500000000000007</v>
      </c>
      <c r="L10" s="13">
        <v>3.4144999999999994</v>
      </c>
      <c r="M10" s="19">
        <v>-0.87650000000000006</v>
      </c>
      <c r="Q10" s="13">
        <v>0</v>
      </c>
      <c r="R10" s="15"/>
      <c r="S10" s="15"/>
      <c r="T10" s="14">
        <f>AVERAGE(Outcrop!D22:D23)</f>
        <v>2.3199999999999998</v>
      </c>
      <c r="U10" s="13">
        <f>MIN(Outcrop!D22:D23)</f>
        <v>0.95</v>
      </c>
      <c r="V10" s="13">
        <f>MAX(Outcrop!D22:D23)</f>
        <v>3.69</v>
      </c>
      <c r="W10" s="13">
        <f>COUNT(Outcrop!D22:D23)</f>
        <v>2</v>
      </c>
      <c r="X10" s="13">
        <f>STDEV(Outcrop!D22:D23)</f>
        <v>1.9374725804511401</v>
      </c>
      <c r="Y10" s="19">
        <f>SUM(Outcrop!D22:D23)</f>
        <v>4.6399999999999997</v>
      </c>
      <c r="Z10" s="14">
        <f>AVERAGE(Outcrop!D20:D23)</f>
        <v>2.48</v>
      </c>
      <c r="AA10" s="13">
        <f>MIN(Outcrop!D20:D23)</f>
        <v>0.95</v>
      </c>
      <c r="AB10" s="13">
        <f>MAX(Outcrop!D20:D23)</f>
        <v>3.69</v>
      </c>
      <c r="AC10" s="13">
        <f>COUNT(Outcrop!D20:D23)</f>
        <v>4</v>
      </c>
      <c r="AD10" s="13">
        <f>STDEV(Outcrop!D20:D23)</f>
        <v>1.1616654710658603</v>
      </c>
      <c r="AE10" s="19">
        <f>SUM(Outcrop!D20:D23)</f>
        <v>9.92</v>
      </c>
      <c r="AF10" s="14">
        <f>AVERAGE(Outcrop!D18:D25)</f>
        <v>1.6024999999999998</v>
      </c>
      <c r="AG10" s="13">
        <f>MIN(Outcrop!D18:D25)</f>
        <v>0.39</v>
      </c>
      <c r="AH10" s="13">
        <f>MAX(Outcrop!D18:D25)</f>
        <v>3.69</v>
      </c>
      <c r="AI10" s="13">
        <f>COUNT(Outcrop!D18:D25)</f>
        <v>8</v>
      </c>
      <c r="AJ10" s="13">
        <f>STDEV(Outcrop!D18:D25)</f>
        <v>1.246535198059004</v>
      </c>
      <c r="AK10" s="19">
        <f>SUM(Outcrop!D18:D25)</f>
        <v>12.819999999999999</v>
      </c>
      <c r="AL10" s="69"/>
      <c r="AM10" s="72"/>
      <c r="AN10" s="72"/>
      <c r="AO10" s="72"/>
      <c r="AP10" s="72"/>
      <c r="AQ10" s="66"/>
      <c r="AR10" s="15">
        <f>(SUM(0)/(Slope!C10-Slope!B10))*100</f>
        <v>0</v>
      </c>
      <c r="AS10" s="15">
        <f>(SUM(Outcrop!D22:D23)/(Slope!F10-Slope!E10))*100</f>
        <v>65.444287729196802</v>
      </c>
      <c r="AT10" s="15">
        <f>(SUM(Outcrop!D20:D23)/(Slope!I10-Slope!H10))*100</f>
        <v>76.073619631902062</v>
      </c>
      <c r="AU10" s="66"/>
    </row>
    <row r="11" spans="1:381" s="13" customFormat="1" x14ac:dyDescent="0.3">
      <c r="A11" s="9"/>
      <c r="B11" s="23" t="s">
        <v>68</v>
      </c>
      <c r="C11" s="13">
        <v>1585.12</v>
      </c>
      <c r="D11" s="13">
        <v>80</v>
      </c>
      <c r="E11" s="13">
        <f t="shared" si="0"/>
        <v>376.9</v>
      </c>
      <c r="F11" s="15">
        <f>D11-Outcrop!B23</f>
        <v>10.430000000000007</v>
      </c>
      <c r="G11" s="42">
        <f>Outcrop!B24-hillslope_morph!D11</f>
        <v>8.8400000000000034</v>
      </c>
      <c r="H11" s="13">
        <f>Slope!D11</f>
        <v>0.05</v>
      </c>
      <c r="I11" s="13">
        <f>Slope!G11</f>
        <v>5.6000000000005913E-2</v>
      </c>
      <c r="J11" s="13">
        <f>Slope!J11</f>
        <v>7.175000000000295E-2</v>
      </c>
      <c r="K11" s="14">
        <v>-3.4659999999999997</v>
      </c>
      <c r="L11" s="13">
        <v>-7.2999999999999871E-2</v>
      </c>
      <c r="M11" s="19">
        <v>-0.81074999999999997</v>
      </c>
      <c r="Q11" s="13">
        <v>0</v>
      </c>
      <c r="T11" s="14">
        <f>AVERAGE(Outcrop!D24)</f>
        <v>0.39</v>
      </c>
      <c r="U11" s="13">
        <f>MIN(Outcrop!D24)</f>
        <v>0.39</v>
      </c>
      <c r="V11" s="13">
        <f>MAX(Outcrop!D24)</f>
        <v>0.39</v>
      </c>
      <c r="W11" s="13">
        <f>COUNT(Outcrop!D24)</f>
        <v>1</v>
      </c>
      <c r="Y11" s="19">
        <f>SUM(Outcrop!D24)</f>
        <v>0.39</v>
      </c>
      <c r="Z11" s="14">
        <f>AVERAGE(Outcrop!D23:D25)</f>
        <v>0.64999999999999991</v>
      </c>
      <c r="AA11" s="13">
        <f>MIN(Outcrop!D23:D25)</f>
        <v>0.39</v>
      </c>
      <c r="AB11" s="13">
        <f>MAX(Outcrop!D23:D25)</f>
        <v>0.95</v>
      </c>
      <c r="AC11" s="13">
        <f>COUNT(Outcrop!D23:D25)</f>
        <v>3</v>
      </c>
      <c r="AD11" s="13">
        <f>STDEV(Outcrop!D23:D25)</f>
        <v>0.28213471959331787</v>
      </c>
      <c r="AE11" s="19">
        <f>SUM(Outcrop!D23:D25)</f>
        <v>1.9499999999999997</v>
      </c>
      <c r="AF11" s="14">
        <f>AVERAGE(Outcrop!D20:D26)</f>
        <v>1.6114285714285714</v>
      </c>
      <c r="AG11" s="13">
        <f>MIN(Outcrop!D20:D26)</f>
        <v>0.36</v>
      </c>
      <c r="AH11" s="13">
        <f>MAX(Outcrop!D20:D26)</f>
        <v>3.69</v>
      </c>
      <c r="AI11" s="13">
        <f>COUNT(Outcrop!D20:D26)</f>
        <v>7</v>
      </c>
      <c r="AJ11" s="13">
        <f>STDEV(Outcrop!D20:D26)</f>
        <v>1.3617932854809327</v>
      </c>
      <c r="AK11" s="19">
        <f>SUM(Outcrop!D20:D26)</f>
        <v>11.28</v>
      </c>
      <c r="AL11" s="69"/>
      <c r="AM11" s="72"/>
      <c r="AN11" s="72"/>
      <c r="AO11" s="72"/>
      <c r="AP11" s="72"/>
      <c r="AQ11" s="66"/>
      <c r="AR11" s="15">
        <f>(SUM(0)/(Slope!C11-Slope!B11))*100</f>
        <v>0</v>
      </c>
      <c r="AS11" s="15">
        <f>(SUM(Outcrop!D24)/(Slope!F11-Slope!E11))*100</f>
        <v>34.821428571424896</v>
      </c>
      <c r="AT11" s="15">
        <f>(SUM(Outcrop!D23:D25)/(Slope!I11-Slope!H11))*100</f>
        <v>67.94425087107733</v>
      </c>
      <c r="AU11" s="66"/>
    </row>
    <row r="12" spans="1:381" s="13" customFormat="1" x14ac:dyDescent="0.3">
      <c r="A12" s="9"/>
      <c r="B12" s="23" t="s">
        <v>69</v>
      </c>
      <c r="C12" s="13">
        <v>1586.22</v>
      </c>
      <c r="D12" s="13">
        <v>99.9</v>
      </c>
      <c r="E12" s="13">
        <f t="shared" si="0"/>
        <v>356.99999999999994</v>
      </c>
      <c r="F12" s="15">
        <f>D12-Outcrop!B25</f>
        <v>3.1099999999999994</v>
      </c>
      <c r="G12" s="42">
        <f>Outcrop!B26-hillslope_morph!D12</f>
        <v>19.199999999999989</v>
      </c>
      <c r="H12" s="13">
        <f>Slope!D12</f>
        <v>1.0430000000000064</v>
      </c>
      <c r="I12" s="13">
        <f>Slope!G12</f>
        <v>4.7499999999990904E-2</v>
      </c>
      <c r="J12" s="13">
        <f>Slope!J12</f>
        <v>6.1500000000000908E-2</v>
      </c>
      <c r="K12" s="14">
        <v>-4.633</v>
      </c>
      <c r="L12" s="13">
        <v>2.484</v>
      </c>
      <c r="M12" s="19">
        <v>0.88424999999999998</v>
      </c>
      <c r="N12" s="13">
        <f>AVERAGE(Outcrop!D25)</f>
        <v>0.61</v>
      </c>
      <c r="O12" s="13">
        <f>MIN(Outcrop!D25)</f>
        <v>0.61</v>
      </c>
      <c r="P12" s="13">
        <f>MAX(Outcrop!D25)</f>
        <v>0.61</v>
      </c>
      <c r="Q12" s="13">
        <f>COUNT(Outcrop!D25)</f>
        <v>1</v>
      </c>
      <c r="S12" s="13">
        <f>SUM(Outcrop!D25)</f>
        <v>0.61</v>
      </c>
      <c r="T12" s="14">
        <f>AVERAGE(Outcrop!D25)</f>
        <v>0.61</v>
      </c>
      <c r="U12" s="13">
        <f>MIN(Outcrop!D25)</f>
        <v>0.61</v>
      </c>
      <c r="V12" s="13">
        <f>MAX(Outcrop!D25)</f>
        <v>0.61</v>
      </c>
      <c r="W12" s="13">
        <f>COUNT(Outcrop!D25)</f>
        <v>1</v>
      </c>
      <c r="Y12" s="19">
        <f>SUM(Outcrop!D25)</f>
        <v>0.61</v>
      </c>
      <c r="Z12" s="14">
        <f>AVERAGE(Outcrop!D24:D26)</f>
        <v>0.45333333333333331</v>
      </c>
      <c r="AA12" s="13">
        <f>MIN(Outcrop!D24:D26)</f>
        <v>0.36</v>
      </c>
      <c r="AB12" s="13">
        <f>MAX(Outcrop!D24:D26)</f>
        <v>0.61</v>
      </c>
      <c r="AC12" s="13">
        <f>COUNT(Outcrop!D24:D26)</f>
        <v>3</v>
      </c>
      <c r="AD12" s="13">
        <f>STDEV(Outcrop!D24:D26)</f>
        <v>0.13650396819628846</v>
      </c>
      <c r="AE12" s="19">
        <f>SUM(Outcrop!D24:D26)</f>
        <v>1.3599999999999999</v>
      </c>
      <c r="AF12" s="14">
        <f>AVERAGE(Outcrop!D24:D28)</f>
        <v>0.48</v>
      </c>
      <c r="AG12" s="13">
        <f>MIN(Outcrop!D24:D28)</f>
        <v>0.36</v>
      </c>
      <c r="AH12" s="13">
        <f>MAX(Outcrop!D24:D28)</f>
        <v>0.62</v>
      </c>
      <c r="AI12" s="13">
        <f>COUNT(Outcrop!D24:D28)</f>
        <v>5</v>
      </c>
      <c r="AJ12" s="13">
        <f>STDEV(Outcrop!D24:D28)</f>
        <v>0.12509996003196802</v>
      </c>
      <c r="AK12" s="19">
        <f>SUM(Outcrop!D24:D28)</f>
        <v>2.4</v>
      </c>
      <c r="AL12" s="69"/>
      <c r="AM12" s="72"/>
      <c r="AN12" s="72"/>
      <c r="AO12" s="72"/>
      <c r="AP12" s="72"/>
      <c r="AQ12" s="66"/>
      <c r="AR12" s="15">
        <f>(SUM(Outcrop!D25)/(Slope!C12-Slope!B12))*100</f>
        <v>5.8485139022051413</v>
      </c>
      <c r="AS12" s="15">
        <f>(SUM(Outcrop!D25)/(Slope!F12-Slope!E12))*100</f>
        <v>64.210526315801758</v>
      </c>
      <c r="AT12" s="15">
        <f>(SUM(Outcrop!D24:D26)/(Slope!I12-Slope!H12))*100</f>
        <v>55.284552845527635</v>
      </c>
      <c r="AU12" s="66"/>
    </row>
    <row r="13" spans="1:381" s="13" customFormat="1" x14ac:dyDescent="0.3">
      <c r="A13" s="9"/>
      <c r="B13" s="23" t="s">
        <v>83</v>
      </c>
      <c r="C13" s="13">
        <v>1587.58</v>
      </c>
      <c r="D13" s="13">
        <v>119.7</v>
      </c>
      <c r="E13" s="13">
        <f t="shared" si="0"/>
        <v>337.19999999999993</v>
      </c>
      <c r="F13" s="15">
        <f>D13-Outcrop!B26</f>
        <v>0.60000000000000853</v>
      </c>
      <c r="G13" s="42">
        <f>Outcrop!B27-hillslope_morph!D13</f>
        <v>3.8199999999999932</v>
      </c>
      <c r="H13" s="13">
        <f>Slope!D13</f>
        <v>0.10900000000001456</v>
      </c>
      <c r="I13" s="13">
        <f>Slope!G13</f>
        <v>6.5999999999996811E-2</v>
      </c>
      <c r="J13" s="13">
        <f>Slope!J13</f>
        <v>9.5249999999998641E-2</v>
      </c>
      <c r="K13" s="14">
        <v>-9.423</v>
      </c>
      <c r="L13" s="13">
        <v>0.78700000000000048</v>
      </c>
      <c r="M13" s="19">
        <v>-4.5000000000000019E-2</v>
      </c>
      <c r="N13" s="13">
        <f>AVERAGE(Outcrop!D26:D27)</f>
        <v>0.39</v>
      </c>
      <c r="O13" s="13">
        <f>MIN(Outcrop!D26:D27)</f>
        <v>0.36</v>
      </c>
      <c r="P13" s="13">
        <f>MAX(Outcrop!D26:D27)</f>
        <v>0.42</v>
      </c>
      <c r="Q13" s="13">
        <f>COUNT(Outcrop!D26:D27)</f>
        <v>2</v>
      </c>
      <c r="R13" s="13">
        <f>STDEV(Outcrop!D26:D27)</f>
        <v>4.2426406871192854E-2</v>
      </c>
      <c r="S13" s="13">
        <f>SUM(Outcrop!D26:D27)</f>
        <v>0.78</v>
      </c>
      <c r="T13" s="14">
        <f>AVERAGE(Outcrop!D26:D28)</f>
        <v>0.46666666666666662</v>
      </c>
      <c r="U13" s="13">
        <f>MIN(Outcrop!D26:D28)</f>
        <v>0.36</v>
      </c>
      <c r="V13" s="13">
        <f>MAX(Outcrop!D26:D28)</f>
        <v>0.62</v>
      </c>
      <c r="W13" s="13">
        <f>COUNT(Outcrop!D26:D28)</f>
        <v>3</v>
      </c>
      <c r="X13" s="13">
        <f>STDEV(Outcrop!D26:D28)</f>
        <v>0.13613718571108097</v>
      </c>
      <c r="Y13" s="19">
        <f>SUM(Outcrop!D26:D28)</f>
        <v>1.4</v>
      </c>
      <c r="Z13" s="14">
        <f>AVERAGE(Outcrop!D26:D28)</f>
        <v>0.46666666666666662</v>
      </c>
      <c r="AA13" s="13">
        <f>MIN(Outcrop!D26:D28)</f>
        <v>0.36</v>
      </c>
      <c r="AB13" s="13">
        <f>MAX(Outcrop!D26:D28)</f>
        <v>0.62</v>
      </c>
      <c r="AC13" s="13">
        <f>COUNT(Outcrop!D26:D28)</f>
        <v>3</v>
      </c>
      <c r="AD13" s="13">
        <f>STDEV(Outcrop!D26:D28)</f>
        <v>0.13613718571108097</v>
      </c>
      <c r="AE13" s="19">
        <f>SUM(Outcrop!D26:D28)</f>
        <v>1.4</v>
      </c>
      <c r="AF13" s="14">
        <f>AVERAGE(Outcrop!D24:D29)</f>
        <v>0.52333333333333332</v>
      </c>
      <c r="AG13" s="13">
        <f>MIN(Outcrop!D24:D29)</f>
        <v>0.36</v>
      </c>
      <c r="AH13" s="13">
        <f>MAX(Outcrop!D24:D29)</f>
        <v>0.74</v>
      </c>
      <c r="AI13" s="13">
        <f>COUNT(Outcrop!D24:D29)</f>
        <v>6</v>
      </c>
      <c r="AJ13" s="13">
        <f>STDEV(Outcrop!D24:D29)</f>
        <v>0.15422926656982686</v>
      </c>
      <c r="AK13" s="19">
        <f>SUM(Outcrop!D24:D29)</f>
        <v>3.1399999999999997</v>
      </c>
      <c r="AL13" s="69"/>
      <c r="AM13" s="72"/>
      <c r="AN13" s="72"/>
      <c r="AO13" s="72"/>
      <c r="AP13" s="72"/>
      <c r="AQ13" s="66"/>
      <c r="AR13" s="15">
        <f>(SUM(Outcrop!D26:D27)/(Slope!C13-Slope!B13))*100</f>
        <v>71.559633027513385</v>
      </c>
      <c r="AS13" s="55">
        <f>((0.5*Outcrop!D26+Outcrop!D27+0.5*Outcrop!D28)/(Slope!F13-Slope!E13))*100</f>
        <v>68.939393939397249</v>
      </c>
      <c r="AT13" s="15">
        <f>(SUM(Outcrop!D26:D28)/(Slope!I13-Slope!H13))*100</f>
        <v>36.745406824147501</v>
      </c>
      <c r="AU13" s="66"/>
    </row>
    <row r="14" spans="1:381" s="13" customFormat="1" x14ac:dyDescent="0.3">
      <c r="A14" s="9"/>
      <c r="B14" s="23" t="s">
        <v>84</v>
      </c>
      <c r="C14" s="13">
        <v>1590.03</v>
      </c>
      <c r="D14" s="13">
        <v>139.66</v>
      </c>
      <c r="E14" s="13">
        <f t="shared" si="0"/>
        <v>317.23999999999995</v>
      </c>
      <c r="F14" s="15">
        <f>D14-Outcrop!B28</f>
        <v>9.7299999999999898</v>
      </c>
      <c r="G14" s="42">
        <f>Outcrop!B29-hillslope_morph!D14</f>
        <v>18.900000000000006</v>
      </c>
      <c r="H14" s="13">
        <f>Slope!D14</f>
        <v>0.10500000000001819</v>
      </c>
      <c r="I14" s="13">
        <f>Slope!G14</f>
        <v>0.10650000000000545</v>
      </c>
      <c r="J14" s="13">
        <f>Slope!J14</f>
        <v>0.13149999999999978</v>
      </c>
      <c r="K14" s="14">
        <v>5.1580000000000004</v>
      </c>
      <c r="L14" s="13">
        <v>-1.2955000000000001</v>
      </c>
      <c r="M14" s="19">
        <v>-1.7504999999999999</v>
      </c>
      <c r="Q14" s="13">
        <v>0</v>
      </c>
      <c r="R14" s="15"/>
      <c r="S14" s="15"/>
      <c r="T14" s="14"/>
      <c r="W14" s="13">
        <v>0</v>
      </c>
      <c r="Y14" s="42"/>
      <c r="Z14" s="14">
        <f>AVERAGE(Outcrop!D27:D28)</f>
        <v>0.52</v>
      </c>
      <c r="AA14" s="13">
        <f>MIN(Outcrop!D27:D28)</f>
        <v>0.42</v>
      </c>
      <c r="AB14" s="13">
        <f>MAX(Outcrop!D27:D28)</f>
        <v>0.62</v>
      </c>
      <c r="AC14" s="13">
        <f>COUNT(Outcrop!D27:D28)</f>
        <v>2</v>
      </c>
      <c r="AD14" s="13">
        <f>STDEV(Outcrop!D27:D28)</f>
        <v>0.14142135623730917</v>
      </c>
      <c r="AE14" s="19">
        <f>SUM(Outcrop!D27:D28)</f>
        <v>1.04</v>
      </c>
      <c r="AF14" s="14">
        <f>AVERAGE(Outcrop!D26:D29)</f>
        <v>0.53499999999999992</v>
      </c>
      <c r="AG14" s="13">
        <f>MIN(Outcrop!D26:D29)</f>
        <v>0.36</v>
      </c>
      <c r="AH14" s="13">
        <f>MAX(Outcrop!D26:D29)</f>
        <v>0.74</v>
      </c>
      <c r="AI14" s="13">
        <f>COUNT(Outcrop!D26:D29)</f>
        <v>4</v>
      </c>
      <c r="AJ14" s="13">
        <f>STDEV(Outcrop!D26:D29)</f>
        <v>0.17616280348965122</v>
      </c>
      <c r="AK14" s="19">
        <f>SUM(Outcrop!D26:D29)</f>
        <v>2.1399999999999997</v>
      </c>
      <c r="AL14" s="69"/>
      <c r="AM14" s="72"/>
      <c r="AN14" s="72"/>
      <c r="AO14" s="72"/>
      <c r="AP14" s="72"/>
      <c r="AQ14" s="66"/>
      <c r="AR14" s="13">
        <f>(SUM(0)/(Slope!C14-Slope!B14))*100</f>
        <v>0</v>
      </c>
      <c r="AS14" s="13">
        <f>(SUM(0)/(Slope!F14-Slope!E14))*100</f>
        <v>0</v>
      </c>
      <c r="AT14" s="15">
        <f>(SUM(Outcrop!D27:D28)/(Slope!I14-Slope!H14))*100</f>
        <v>19.771863117870758</v>
      </c>
      <c r="AU14" s="66"/>
    </row>
    <row r="15" spans="1:381" s="13" customFormat="1" x14ac:dyDescent="0.3">
      <c r="A15" s="9"/>
      <c r="B15" s="23" t="s">
        <v>85</v>
      </c>
      <c r="C15" s="13">
        <v>1592.84</v>
      </c>
      <c r="D15" s="13">
        <v>159.83000000000001</v>
      </c>
      <c r="E15" s="13">
        <f t="shared" si="0"/>
        <v>297.06999999999994</v>
      </c>
      <c r="F15" s="15">
        <f>D15-Outcrop!B29</f>
        <v>1.2700000000000102</v>
      </c>
      <c r="G15" s="42">
        <f>Outcrop!B30-hillslope_morph!D15</f>
        <v>23.47</v>
      </c>
      <c r="H15" s="13">
        <f>Slope!D15</f>
        <v>8.9000000000010002E-2</v>
      </c>
      <c r="I15" s="13">
        <f>Slope!G15</f>
        <v>9.3999999999994088E-2</v>
      </c>
      <c r="J15" s="13">
        <f>Slope!J15</f>
        <v>0.12775000000000319</v>
      </c>
      <c r="K15" s="14">
        <v>1.4780000000000002</v>
      </c>
      <c r="L15" s="13">
        <v>-2.7879999999999998</v>
      </c>
      <c r="M15" s="19">
        <v>1.9712500000000002</v>
      </c>
      <c r="N15" s="13">
        <f>AVERAGE(Outcrop!D29)</f>
        <v>0.74</v>
      </c>
      <c r="O15" s="13">
        <f>MIN(Outcrop!D29)</f>
        <v>0.74</v>
      </c>
      <c r="P15" s="13">
        <f>MAX(Outcrop!D29)</f>
        <v>0.74</v>
      </c>
      <c r="Q15" s="13">
        <f>COUNT(Outcrop!D29)</f>
        <v>1</v>
      </c>
      <c r="S15" s="13">
        <f>SUM(Outcrop!D29)</f>
        <v>0.74</v>
      </c>
      <c r="T15" s="14">
        <f>AVERAGE(Outcrop!D29)</f>
        <v>0.74</v>
      </c>
      <c r="U15" s="13">
        <f>MIN(Outcrop!D29)</f>
        <v>0.74</v>
      </c>
      <c r="V15" s="13">
        <f>MAX(Outcrop!D29)</f>
        <v>0.74</v>
      </c>
      <c r="W15" s="13">
        <f>COUNT(Outcrop!D29)</f>
        <v>1</v>
      </c>
      <c r="Y15" s="19">
        <f>SUM(Outcrop!D29)</f>
        <v>0.74</v>
      </c>
      <c r="Z15" s="14">
        <f>AVERAGE(Outcrop!D29)</f>
        <v>0.74</v>
      </c>
      <c r="AA15" s="13">
        <f>MIN(Outcrop!D29)</f>
        <v>0.74</v>
      </c>
      <c r="AB15" s="13">
        <f>MAX(Outcrop!D29)</f>
        <v>0.74</v>
      </c>
      <c r="AC15" s="13">
        <f>COUNT(Outcrop!D29)</f>
        <v>1</v>
      </c>
      <c r="AE15" s="19">
        <f>SUM(Outcrop!D29)</f>
        <v>0.74</v>
      </c>
      <c r="AF15" s="14">
        <f>AVERAGE(Outcrop!D27:D31)</f>
        <v>0.79</v>
      </c>
      <c r="AG15" s="13">
        <f>MIN(Outcrop!D27:D31)</f>
        <v>0.42</v>
      </c>
      <c r="AH15" s="13">
        <f>MAX(Outcrop!D27:D31)</f>
        <v>1.1399999999999999</v>
      </c>
      <c r="AI15" s="13">
        <f>COUNT(Outcrop!D27:D31)</f>
        <v>5</v>
      </c>
      <c r="AJ15" s="13">
        <f>STDEV(Outcrop!D27:D31)</f>
        <v>0.29512709126747388</v>
      </c>
      <c r="AK15" s="19">
        <f>SUM(Outcrop!D27:D31)</f>
        <v>3.95</v>
      </c>
      <c r="AL15" s="69"/>
      <c r="AM15" s="72"/>
      <c r="AN15" s="72"/>
      <c r="AO15" s="72"/>
      <c r="AP15" s="72"/>
      <c r="AQ15" s="66"/>
      <c r="AR15" s="13">
        <f>(SUM(Outcrop!D29)/(Slope!C15-Slope!B15))*100</f>
        <v>83.146067415720992</v>
      </c>
      <c r="AS15" s="13">
        <f>(SUM(Outcrop!D29)/(Slope!F15-Slope!E15))*100</f>
        <v>39.361702127662049</v>
      </c>
      <c r="AT15" s="13">
        <f>(SUM(Outcrop!D29)/(Slope!I15-Slope!H15))*100</f>
        <v>14.481409001956585</v>
      </c>
      <c r="AU15" s="66"/>
    </row>
    <row r="16" spans="1:381" s="13" customFormat="1" x14ac:dyDescent="0.3">
      <c r="A16" s="9"/>
      <c r="B16" s="14" t="s">
        <v>87</v>
      </c>
      <c r="C16" s="13">
        <v>1595.14</v>
      </c>
      <c r="D16" s="13">
        <v>180.39</v>
      </c>
      <c r="E16" s="13">
        <f>E17+(D17-D16)</f>
        <v>276.51</v>
      </c>
      <c r="F16" s="15">
        <f>D16-Outcrop!B29</f>
        <v>21.829999999999984</v>
      </c>
      <c r="G16" s="42">
        <f>Outcrop!B30-hillslope_morph!D16</f>
        <v>2.910000000000025</v>
      </c>
      <c r="H16" s="13">
        <f>Slope!D16</f>
        <v>0.10699999999999363</v>
      </c>
      <c r="I16" s="13">
        <f>Slope!G16</f>
        <v>0.10650000000000545</v>
      </c>
      <c r="J16" s="13">
        <f>Slope!J16</f>
        <v>0.11350000000000478</v>
      </c>
      <c r="K16" s="14">
        <v>-4.8390000000000004</v>
      </c>
      <c r="L16" s="13">
        <v>-1.8694999999999999</v>
      </c>
      <c r="M16" s="19">
        <v>1.5847500000000001</v>
      </c>
      <c r="N16" s="13">
        <f>AVERAGE(Outcrop!D30)</f>
        <v>1.1399999999999999</v>
      </c>
      <c r="O16" s="13">
        <f>MIN(Outcrop!D30)</f>
        <v>1.1399999999999999</v>
      </c>
      <c r="P16" s="13">
        <f>MAX(Outcrop!D30)</f>
        <v>1.1399999999999999</v>
      </c>
      <c r="Q16" s="13">
        <f>COUNT(Outcrop!D30)</f>
        <v>1</v>
      </c>
      <c r="S16" s="13">
        <f>SUM(Outcrop!D30)</f>
        <v>1.1399999999999999</v>
      </c>
      <c r="T16" s="14">
        <f>AVERAGE(Outcrop!D30)</f>
        <v>1.1399999999999999</v>
      </c>
      <c r="U16" s="13">
        <f>MIN(Outcrop!D30)</f>
        <v>1.1399999999999999</v>
      </c>
      <c r="V16" s="13">
        <f>MAX(Outcrop!D30)</f>
        <v>1.1399999999999999</v>
      </c>
      <c r="W16" s="13">
        <f>COUNT(Outcrop!D30)</f>
        <v>1</v>
      </c>
      <c r="Y16" s="19">
        <f>SUM(Outcrop!D30)</f>
        <v>1.1399999999999999</v>
      </c>
      <c r="Z16" s="14">
        <f>AVERAGE(Outcrop!D30)</f>
        <v>1.1399999999999999</v>
      </c>
      <c r="AA16" s="13">
        <f>MIN(Outcrop!D30)</f>
        <v>1.1399999999999999</v>
      </c>
      <c r="AB16" s="13">
        <f>MAX(Outcrop!D30)</f>
        <v>1.1399999999999999</v>
      </c>
      <c r="AC16" s="13">
        <f>COUNT(Outcrop!D30)</f>
        <v>1</v>
      </c>
      <c r="AE16" s="19">
        <f>SUM(Outcrop!D30)</f>
        <v>1.1399999999999999</v>
      </c>
      <c r="AF16" s="14">
        <f>AVERAGE(Outcrop!D29:D31)</f>
        <v>0.97000000000000008</v>
      </c>
      <c r="AG16" s="13">
        <f>MIN(Outcrop!D29:D31)</f>
        <v>0.74</v>
      </c>
      <c r="AH16" s="13">
        <f>MAX(Outcrop!D29:D31)</f>
        <v>1.1399999999999999</v>
      </c>
      <c r="AI16" s="13">
        <f>COUNT(Outcrop!D29:D31)</f>
        <v>3</v>
      </c>
      <c r="AJ16" s="13">
        <f>STDEV(Outcrop!D29:D31)</f>
        <v>0.20663978319771761</v>
      </c>
      <c r="AK16" s="19">
        <f>SUM(Outcrop!D29:D31)</f>
        <v>2.91</v>
      </c>
      <c r="AL16" s="69"/>
      <c r="AM16" s="72"/>
      <c r="AN16" s="72"/>
      <c r="AO16" s="72"/>
      <c r="AP16" s="72"/>
      <c r="AQ16" s="66"/>
      <c r="AR16" s="55">
        <f>((0.5*Outcrop!D30)/(Slope!C16-Slope!B16))*100</f>
        <v>53.271028037386344</v>
      </c>
      <c r="AS16" s="13">
        <f>(SUM(Outcrop!D30)/(Slope!F16-Slope!E16))*100</f>
        <v>53.521126760560634</v>
      </c>
      <c r="AT16" s="13">
        <f>(SUM(Outcrop!D30)/(Slope!I16-Slope!H16))*100</f>
        <v>25.110132158589249</v>
      </c>
      <c r="AU16" s="66"/>
    </row>
    <row r="17" spans="1:381" s="13" customFormat="1" x14ac:dyDescent="0.3">
      <c r="A17" s="9"/>
      <c r="B17" s="23" t="s">
        <v>86</v>
      </c>
      <c r="C17" s="13">
        <v>1597.38</v>
      </c>
      <c r="D17" s="13">
        <v>200.35</v>
      </c>
      <c r="E17" s="13">
        <f>E18+20.2</f>
        <v>256.55</v>
      </c>
      <c r="F17" s="15">
        <f>D17-Outcrop!B31</f>
        <v>0.22999999999998977</v>
      </c>
      <c r="G17" s="42"/>
      <c r="H17" s="13">
        <f>Slope!D17</f>
        <v>5.4999999999995455E-2</v>
      </c>
      <c r="I17" s="13">
        <f>Slope!G17</f>
        <v>0.15749999999999317</v>
      </c>
      <c r="J17" s="13">
        <f>Slope!J17</f>
        <v>0.10324999999999704</v>
      </c>
      <c r="K17" s="14">
        <v>0.39699999999999991</v>
      </c>
      <c r="L17" s="13">
        <v>-0.1120000000000001</v>
      </c>
      <c r="M17" s="19">
        <v>-0.37200000000000022</v>
      </c>
      <c r="N17" s="13">
        <f>AVERAGE(Outcrop!D31)</f>
        <v>1.03</v>
      </c>
      <c r="O17" s="13">
        <f>MIN(Outcrop!D31)</f>
        <v>1.03</v>
      </c>
      <c r="P17" s="13">
        <f>MAX(Outcrop!D31)</f>
        <v>1.03</v>
      </c>
      <c r="Q17" s="13">
        <f>COUNT(Outcrop!D31)</f>
        <v>1</v>
      </c>
      <c r="S17" s="13">
        <f>SUM(Outcrop!D31)</f>
        <v>1.03</v>
      </c>
      <c r="T17" s="14">
        <f>AVERAGE(Outcrop!D31)</f>
        <v>1.03</v>
      </c>
      <c r="U17" s="13">
        <f>MIN(Outcrop!D31)</f>
        <v>1.03</v>
      </c>
      <c r="V17" s="13">
        <f>MAX(Outcrop!D31)</f>
        <v>1.03</v>
      </c>
      <c r="W17" s="13">
        <f>COUNT(Outcrop!D31)</f>
        <v>1</v>
      </c>
      <c r="Y17" s="19">
        <f>SUM(Outcrop!D31)</f>
        <v>1.03</v>
      </c>
      <c r="Z17" s="14">
        <f>AVERAGE(Outcrop!D31)</f>
        <v>1.03</v>
      </c>
      <c r="AA17" s="13">
        <f>MIN(Outcrop!D31)</f>
        <v>1.03</v>
      </c>
      <c r="AB17" s="13">
        <f>MAX(Outcrop!D31)</f>
        <v>1.03</v>
      </c>
      <c r="AC17" s="13">
        <f>COUNT(Outcrop!D31)</f>
        <v>1</v>
      </c>
      <c r="AE17" s="19">
        <f>SUM(Outcrop!D31)</f>
        <v>1.03</v>
      </c>
      <c r="AF17" s="14">
        <f>AVERAGE(Outcrop!D30:D31)</f>
        <v>1.085</v>
      </c>
      <c r="AG17" s="13">
        <f>MIN(Outcrop!D30:D31)</f>
        <v>1.03</v>
      </c>
      <c r="AH17" s="13">
        <f>MAX(Outcrop!D30:D31)</f>
        <v>1.1399999999999999</v>
      </c>
      <c r="AI17" s="13">
        <f>COUNT(Outcrop!D30:D31)</f>
        <v>2</v>
      </c>
      <c r="AJ17" s="13">
        <f>STDEV(Outcrop!D30:D31)</f>
        <v>7.7781745930520133E-2</v>
      </c>
      <c r="AK17" s="19">
        <f>SUM(Outcrop!D30:D31)</f>
        <v>2.17</v>
      </c>
      <c r="AL17" s="69"/>
      <c r="AM17" s="72"/>
      <c r="AN17" s="72"/>
      <c r="AO17" s="72"/>
      <c r="AP17" s="72"/>
      <c r="AQ17" s="66"/>
      <c r="AR17" s="55">
        <f>((0.5*Outcrop!D31)/(Slope!C17-Slope!B17))*100</f>
        <v>93.636363636371385</v>
      </c>
      <c r="AS17" s="13">
        <f>(SUM(Outcrop!D31)/(Slope!F17-Slope!E17))*100</f>
        <v>32.698412698414117</v>
      </c>
      <c r="AT17" s="13">
        <f>(SUM(Outcrop!D31)/(Slope!I17-Slope!H17))*100</f>
        <v>24.939467312349382</v>
      </c>
      <c r="AU17" s="66"/>
    </row>
    <row r="18" spans="1:381" s="13" customFormat="1" x14ac:dyDescent="0.3">
      <c r="A18" s="9"/>
      <c r="B18" s="23" t="s">
        <v>175</v>
      </c>
      <c r="C18" s="15">
        <v>1599.27</v>
      </c>
      <c r="D18" s="13">
        <v>220.55</v>
      </c>
      <c r="E18" s="13">
        <f>E19+20.14</f>
        <v>236.35000000000002</v>
      </c>
      <c r="F18" s="15">
        <f>D18-Outcrop!B31</f>
        <v>20.430000000000007</v>
      </c>
      <c r="G18" s="42"/>
      <c r="H18" s="13">
        <f>Slope!D18</f>
        <v>8.7000000000011818E-2</v>
      </c>
      <c r="I18" s="13">
        <f>Slope!G18</f>
        <v>0.15450000000000727</v>
      </c>
      <c r="J18" s="13">
        <f>Slope!J18</f>
        <v>0.11849999999999454</v>
      </c>
      <c r="K18" s="14">
        <v>16.899999999999999</v>
      </c>
      <c r="L18" s="13">
        <v>-1.4359999999999999</v>
      </c>
      <c r="M18" s="19">
        <v>-0.80249999999999999</v>
      </c>
      <c r="Q18" s="15">
        <v>0</v>
      </c>
      <c r="R18" s="15"/>
      <c r="S18" s="15"/>
      <c r="T18" s="14"/>
      <c r="U18" s="15"/>
      <c r="V18" s="15"/>
      <c r="W18" s="15">
        <v>0</v>
      </c>
      <c r="X18" s="15"/>
      <c r="Z18" s="14">
        <f>AVERAGE(Outcrop!D31)</f>
        <v>1.03</v>
      </c>
      <c r="AA18" s="13">
        <f>MIN(Outcrop!D31)</f>
        <v>1.03</v>
      </c>
      <c r="AB18" s="13">
        <f>MAX(Outcrop!D31)</f>
        <v>1.03</v>
      </c>
      <c r="AC18" s="13">
        <f>COUNT(Outcrop!D31)</f>
        <v>1</v>
      </c>
      <c r="AE18" s="19">
        <f>SUM(Outcrop!D31)</f>
        <v>1.03</v>
      </c>
      <c r="AF18" s="14">
        <f>AVERAGE(Outcrop!D30:D31)</f>
        <v>1.085</v>
      </c>
      <c r="AG18" s="13">
        <f>MIN(Outcrop!D30:D31)</f>
        <v>1.03</v>
      </c>
      <c r="AH18" s="13">
        <f>MAX(Outcrop!D30:D31)</f>
        <v>1.1399999999999999</v>
      </c>
      <c r="AI18" s="13">
        <f>COUNT(Outcrop!D30:D31)</f>
        <v>2</v>
      </c>
      <c r="AJ18" s="13">
        <f>STDEV(Outcrop!D30:D31)</f>
        <v>7.7781745930520133E-2</v>
      </c>
      <c r="AK18" s="19">
        <f>SUM(Outcrop!D30:D31)</f>
        <v>2.17</v>
      </c>
      <c r="AL18" s="69"/>
      <c r="AM18" s="72"/>
      <c r="AN18" s="72"/>
      <c r="AO18" s="72"/>
      <c r="AP18" s="72"/>
      <c r="AQ18" s="66"/>
      <c r="AR18" s="13">
        <f>(SUM(0)/(Slope!C18-Slope!B18))*100</f>
        <v>0</v>
      </c>
      <c r="AS18" s="13">
        <f>(SUM(0)/(Slope!F18-Slope!E18))*100</f>
        <v>0</v>
      </c>
      <c r="AT18" s="13">
        <f>(SUM(Outcrop!D31)/(Slope!I18-Slope!H18))*100</f>
        <v>21.729957805908175</v>
      </c>
      <c r="AU18" s="66"/>
    </row>
    <row r="19" spans="1:381" s="5" customFormat="1" x14ac:dyDescent="0.3">
      <c r="A19" s="8"/>
      <c r="B19" s="32" t="s">
        <v>100</v>
      </c>
      <c r="C19" s="5">
        <v>1602.12</v>
      </c>
      <c r="D19" s="5">
        <v>240.69</v>
      </c>
      <c r="E19" s="5">
        <v>216.21</v>
      </c>
      <c r="F19" s="17">
        <f>D19-Outcrop!B31</f>
        <v>40.569999999999993</v>
      </c>
      <c r="G19" s="45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4">
        <v>2.8999999999999915E-2</v>
      </c>
      <c r="L19" s="5">
        <v>-0.63900000000000001</v>
      </c>
      <c r="M19" s="6">
        <v>-1.1632499999999999</v>
      </c>
      <c r="Q19" s="5">
        <v>0</v>
      </c>
      <c r="T19" s="4"/>
      <c r="W19" s="5">
        <v>0</v>
      </c>
      <c r="Y19" s="6"/>
      <c r="AC19" s="5">
        <v>0</v>
      </c>
      <c r="AE19" s="6"/>
      <c r="AF19" s="5">
        <f>AVERAGE(Outcrop!D31)</f>
        <v>1.03</v>
      </c>
      <c r="AG19" s="5">
        <f>MIN(Outcrop!D31)</f>
        <v>1.03</v>
      </c>
      <c r="AH19" s="5">
        <f>MAX(Outcrop!D31)</f>
        <v>1.03</v>
      </c>
      <c r="AI19" s="5">
        <f>COUNT(Outcrop!D31)</f>
        <v>1</v>
      </c>
      <c r="AK19" s="6">
        <f>SUM(Outcrop!D31)</f>
        <v>1.03</v>
      </c>
      <c r="AL19" s="70"/>
      <c r="AM19" s="73"/>
      <c r="AN19" s="73"/>
      <c r="AO19" s="73"/>
      <c r="AP19" s="73"/>
      <c r="AQ19" s="67"/>
      <c r="AR19" s="5">
        <f>(SUM(0)/(Slope!C19-Slope!B19))*100</f>
        <v>0</v>
      </c>
      <c r="AS19" s="5">
        <f>(SUM(0)/(Slope!F19-Slope!E19))*100</f>
        <v>0</v>
      </c>
      <c r="AT19" s="5">
        <f>(SUM(0)/(Slope!I19-Slope!H19))*100</f>
        <v>0</v>
      </c>
      <c r="AU19" s="6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</row>
    <row r="20" spans="1:381" x14ac:dyDescent="0.3">
      <c r="A20" s="9">
        <v>3.3</v>
      </c>
      <c r="B20" s="23" t="s">
        <v>10</v>
      </c>
      <c r="C20" s="13">
        <v>1486.54</v>
      </c>
      <c r="D20" s="15">
        <v>19.440000000000001</v>
      </c>
      <c r="E20" s="13">
        <f t="shared" ref="E20:E30" si="1">E21+(D21-D20)</f>
        <v>301.34000000000003</v>
      </c>
      <c r="F20" s="15">
        <f>0</f>
        <v>0</v>
      </c>
      <c r="G20" s="42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 s="14">
        <v>-0.68000000000000038</v>
      </c>
      <c r="L20" s="13">
        <v>-0.63299999999999979</v>
      </c>
      <c r="M20" s="19">
        <v>1.19</v>
      </c>
      <c r="Q20">
        <v>0</v>
      </c>
      <c r="T20" s="14">
        <f>AVERAGE(Outcrop!D32)</f>
        <v>6.36</v>
      </c>
      <c r="U20" s="13">
        <f>MIN(Outcrop!D32)</f>
        <v>6.36</v>
      </c>
      <c r="V20" s="13">
        <f>MAX(Outcrop!D32)</f>
        <v>6.36</v>
      </c>
      <c r="W20" s="13">
        <f>COUNT(Outcrop!D32)</f>
        <v>1</v>
      </c>
      <c r="X20" s="13"/>
      <c r="Y20" s="19">
        <f>SUM(Outcrop!D32)</f>
        <v>6.36</v>
      </c>
      <c r="Z20" s="14">
        <f>AVERAGE(Outcrop!D32)</f>
        <v>6.36</v>
      </c>
      <c r="AA20" s="13">
        <f>MIN(Outcrop!D32)</f>
        <v>6.36</v>
      </c>
      <c r="AB20" s="13">
        <f>MAX(Outcrop!D32)</f>
        <v>6.36</v>
      </c>
      <c r="AC20" s="13">
        <f>COUNT(Outcrop!D32)</f>
        <v>1</v>
      </c>
      <c r="AD20" s="13"/>
      <c r="AE20" s="19">
        <f>SUM(Outcrop!D32)</f>
        <v>6.36</v>
      </c>
      <c r="AF20" s="14">
        <f>AVERAGE(Outcrop!D32)</f>
        <v>6.36</v>
      </c>
      <c r="AG20" s="13">
        <f>MIN(Outcrop!D32)</f>
        <v>6.36</v>
      </c>
      <c r="AH20" s="13">
        <f>MAX(Outcrop!D32)</f>
        <v>6.36</v>
      </c>
      <c r="AI20" s="13">
        <f>COUNT(Outcrop!D32)</f>
        <v>1</v>
      </c>
      <c r="AJ20" s="13"/>
      <c r="AK20" s="19">
        <f>SUM(Outcrop!D32)</f>
        <v>6.36</v>
      </c>
      <c r="AL20" s="68">
        <f>AVERAGE(Outcrop!D32:D49)</f>
        <v>2.3766666666666669</v>
      </c>
      <c r="AM20" s="71">
        <f>MIN(Outcrop!D32:D49)</f>
        <v>0.35</v>
      </c>
      <c r="AN20" s="71">
        <f>MAX(Outcrop!D32:D49)</f>
        <v>21.1</v>
      </c>
      <c r="AO20" s="71">
        <f>COUNT(Outcrop!D32:D49)</f>
        <v>18</v>
      </c>
      <c r="AP20" s="71">
        <f>STDEV(Outcrop!D32:D49)</f>
        <v>4.8529118002675959</v>
      </c>
      <c r="AQ20" s="65">
        <f>SUM(Outcrop!D32:D49)</f>
        <v>42.78</v>
      </c>
      <c r="AR20">
        <f>(SUM(0)/(Slope!C20-Slope!B20))*100</f>
        <v>0</v>
      </c>
      <c r="AS20">
        <f>(SUM(Outcrop!D32)/(Slope!F20-Slope!E20))*100</f>
        <v>42.857142857142435</v>
      </c>
      <c r="AT20">
        <f>(SUM(Outcrop!D32)/(Slope!I20-Slope!H20))*100</f>
        <v>25.1681836169371</v>
      </c>
      <c r="AU20" s="65">
        <f>(SUM(Outcrop!D32:D49)/(channel_morph!I4-channel_morph!F4))*100</f>
        <v>30.209730951204033</v>
      </c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</row>
    <row r="21" spans="1:381" x14ac:dyDescent="0.3">
      <c r="B21" s="23" t="s">
        <v>66</v>
      </c>
      <c r="C21" s="13">
        <v>1500.51</v>
      </c>
      <c r="D21" s="15">
        <v>39.479999999999997</v>
      </c>
      <c r="E21" s="13">
        <f t="shared" si="1"/>
        <v>281.3</v>
      </c>
      <c r="F21" s="15">
        <f>D21-Outcrop!B32</f>
        <v>9.8299999999999983</v>
      </c>
      <c r="G21" s="42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 s="14">
        <v>1.7250000000000001</v>
      </c>
      <c r="L21" s="13">
        <v>1.0149999999999999</v>
      </c>
      <c r="M21" s="19">
        <v>-1.0784999999999998</v>
      </c>
      <c r="Q21">
        <v>0</v>
      </c>
      <c r="T21" s="14"/>
      <c r="U21" s="13"/>
      <c r="V21" s="13"/>
      <c r="W21" s="13">
        <v>0</v>
      </c>
      <c r="X21" s="13"/>
      <c r="Y21" s="19"/>
      <c r="Z21" s="14"/>
      <c r="AA21" s="13"/>
      <c r="AB21" s="13"/>
      <c r="AC21" s="13">
        <v>0</v>
      </c>
      <c r="AD21" s="13"/>
      <c r="AE21" s="19"/>
      <c r="AF21" s="14">
        <f>AVERAGE(Outcrop!D32:D33)</f>
        <v>13.73</v>
      </c>
      <c r="AG21" s="13">
        <f>MIN(Outcrop!D32:D33)</f>
        <v>6.36</v>
      </c>
      <c r="AH21" s="13">
        <f>MAX(Outcrop!D32:D33)</f>
        <v>21.1</v>
      </c>
      <c r="AI21" s="13">
        <f>COUNT(Outcrop!D32:D33)</f>
        <v>2</v>
      </c>
      <c r="AJ21" s="13">
        <f>STDEV(Outcrop!D32:D33)</f>
        <v>10.422753954689714</v>
      </c>
      <c r="AK21" s="19">
        <f>SUM(Outcrop!D32:D33)</f>
        <v>27.46</v>
      </c>
      <c r="AL21" s="69"/>
      <c r="AM21" s="72"/>
      <c r="AN21" s="72"/>
      <c r="AO21" s="72"/>
      <c r="AP21" s="72"/>
      <c r="AQ21" s="66"/>
      <c r="AR21">
        <f>(SUM(0)/(Slope!C21-Slope!B21))*100</f>
        <v>0</v>
      </c>
      <c r="AS21">
        <f>(SUM(0)/(Slope!F21-Slope!E21))*100</f>
        <v>0</v>
      </c>
      <c r="AT21">
        <f>(SUM(0)/(Slope!I21-Slope!H21))*100</f>
        <v>0</v>
      </c>
      <c r="AU21" s="66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</row>
    <row r="22" spans="1:381" x14ac:dyDescent="0.3">
      <c r="B22" s="23" t="s">
        <v>82</v>
      </c>
      <c r="C22" s="13">
        <v>1514.76</v>
      </c>
      <c r="D22" s="15">
        <v>59.49</v>
      </c>
      <c r="E22" s="13">
        <f t="shared" si="1"/>
        <v>261.29000000000002</v>
      </c>
      <c r="F22" s="15">
        <f>D22-Outcrop!B32</f>
        <v>29.840000000000003</v>
      </c>
      <c r="G22" s="42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 s="14">
        <v>5.5469999999999997</v>
      </c>
      <c r="L22" s="13">
        <v>-1.35</v>
      </c>
      <c r="M22" s="19">
        <v>0.76249999999999996</v>
      </c>
      <c r="Q22">
        <v>0</v>
      </c>
      <c r="T22" s="14"/>
      <c r="U22" s="13"/>
      <c r="V22" s="13"/>
      <c r="W22" s="13">
        <v>0</v>
      </c>
      <c r="X22" s="13"/>
      <c r="Y22" s="19"/>
      <c r="Z22" s="14"/>
      <c r="AA22" s="13"/>
      <c r="AB22" s="13"/>
      <c r="AC22" s="13">
        <v>0</v>
      </c>
      <c r="AD22" s="13"/>
      <c r="AE22" s="19"/>
      <c r="AF22" s="14">
        <f>AVERAGE(Outcrop!D32:D33)</f>
        <v>13.73</v>
      </c>
      <c r="AG22" s="13">
        <f>MIN(Outcrop!D32:D33)</f>
        <v>6.36</v>
      </c>
      <c r="AH22" s="13">
        <f>MAX(Outcrop!D32:D33)</f>
        <v>21.1</v>
      </c>
      <c r="AI22" s="13">
        <f>COUNT(Outcrop!D32:D33)</f>
        <v>2</v>
      </c>
      <c r="AJ22" s="13">
        <f>STDEV(Outcrop!D32:D33)</f>
        <v>10.422753954689714</v>
      </c>
      <c r="AK22" s="19">
        <f>SUM(Outcrop!D32:D33)</f>
        <v>27.46</v>
      </c>
      <c r="AL22" s="69"/>
      <c r="AM22" s="72"/>
      <c r="AN22" s="72"/>
      <c r="AO22" s="72"/>
      <c r="AP22" s="72"/>
      <c r="AQ22" s="66"/>
      <c r="AR22">
        <f>(SUM(0)/(Slope!C22-Slope!B22))*100</f>
        <v>0</v>
      </c>
      <c r="AS22">
        <f>(SUM(0)/(Slope!F22-Slope!E22))*100</f>
        <v>0</v>
      </c>
      <c r="AT22">
        <f>(SUM(0)/(Slope!I22-Slope!H22))*100</f>
        <v>0</v>
      </c>
      <c r="AU22" s="66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</row>
    <row r="23" spans="1:381" x14ac:dyDescent="0.3">
      <c r="B23" s="23" t="s">
        <v>68</v>
      </c>
      <c r="C23" s="13">
        <v>1529.69</v>
      </c>
      <c r="D23" s="15">
        <v>79.489999999999995</v>
      </c>
      <c r="E23" s="13">
        <f t="shared" si="1"/>
        <v>241.29000000000002</v>
      </c>
      <c r="F23" s="15">
        <f>D23-Outcrop!B32</f>
        <v>49.839999999999996</v>
      </c>
      <c r="G23" s="42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 s="14">
        <v>-6.7859999999999996</v>
      </c>
      <c r="L23" s="13">
        <v>-1.5345000000000002</v>
      </c>
      <c r="M23" s="19">
        <v>0.63375000000000004</v>
      </c>
      <c r="N23">
        <f>AVERAGE(Outcrop!D33)</f>
        <v>21.1</v>
      </c>
      <c r="O23">
        <f>MIN(Outcrop!D33)</f>
        <v>21.1</v>
      </c>
      <c r="P23">
        <f>MAX(Outcrop!D33)</f>
        <v>21.1</v>
      </c>
      <c r="Q23">
        <f>COUNT(Outcrop!D33)</f>
        <v>1</v>
      </c>
      <c r="S23">
        <f>SUM(Outcrop!D33)</f>
        <v>21.1</v>
      </c>
      <c r="T23" s="14">
        <f>AVERAGE(Outcrop!D33)</f>
        <v>21.1</v>
      </c>
      <c r="U23" s="13">
        <f>MIN(Outcrop!D33)</f>
        <v>21.1</v>
      </c>
      <c r="V23" s="13">
        <f>MAX(Outcrop!D33)</f>
        <v>21.1</v>
      </c>
      <c r="W23" s="13">
        <f>COUNT(Outcrop!D33)</f>
        <v>1</v>
      </c>
      <c r="X23" s="13"/>
      <c r="Y23" s="19">
        <f>SUM(Outcrop!D33)</f>
        <v>21.1</v>
      </c>
      <c r="Z23" s="14">
        <f>AVERAGE(Outcrop!D33)</f>
        <v>21.1</v>
      </c>
      <c r="AA23" s="13">
        <f>MIN(Outcrop!D33)</f>
        <v>21.1</v>
      </c>
      <c r="AB23" s="13">
        <f>MAX(Outcrop!D33)</f>
        <v>21.1</v>
      </c>
      <c r="AC23" s="13">
        <f>COUNT(Outcrop!D33)</f>
        <v>1</v>
      </c>
      <c r="AD23" s="13"/>
      <c r="AE23" s="19">
        <f>SUM(Outcrop!D33)</f>
        <v>21.1</v>
      </c>
      <c r="AF23" s="14">
        <f>AVERAGE(Outcrop!D33)</f>
        <v>21.1</v>
      </c>
      <c r="AG23" s="13">
        <f>MIN(Outcrop!D33)</f>
        <v>21.1</v>
      </c>
      <c r="AH23" s="13">
        <f>MAX(Outcrop!D33)</f>
        <v>21.1</v>
      </c>
      <c r="AI23" s="13">
        <f>COUNT(Outcrop!D33)</f>
        <v>1</v>
      </c>
      <c r="AJ23" s="13"/>
      <c r="AK23" s="19">
        <f>SUM(Outcrop!D33)</f>
        <v>21.1</v>
      </c>
      <c r="AL23" s="69"/>
      <c r="AM23" s="72"/>
      <c r="AN23" s="72"/>
      <c r="AO23" s="72"/>
      <c r="AP23" s="72"/>
      <c r="AQ23" s="66"/>
      <c r="AR23" s="56">
        <f>((0.33*Outcrop!D33)/(Slope!C23-Slope!B23))*100</f>
        <v>83.790613718412104</v>
      </c>
      <c r="AS23" s="56">
        <f>((0.5*Outcrop!D33)/(Slope!F23-Slope!E23))*100</f>
        <v>56.027615507169628</v>
      </c>
      <c r="AT23">
        <f>(SUM(Outcrop!D33)/(Slope!I23-Slope!H23))*100</f>
        <v>64.486552567237112</v>
      </c>
      <c r="AU23" s="66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  <c r="LP23" s="13"/>
      <c r="LQ23" s="13"/>
      <c r="LR23" s="13"/>
      <c r="LS23" s="13"/>
      <c r="LT23" s="13"/>
      <c r="LU23" s="13"/>
      <c r="LV23" s="13"/>
      <c r="LW23" s="13"/>
      <c r="LX23" s="13"/>
      <c r="LY23" s="13"/>
      <c r="LZ23" s="13"/>
      <c r="MA23" s="13"/>
      <c r="MB23" s="13"/>
      <c r="MC23" s="13"/>
      <c r="MD23" s="13"/>
      <c r="ME23" s="13"/>
      <c r="MF23" s="13"/>
      <c r="MG23" s="13"/>
      <c r="MH23" s="13"/>
      <c r="MI23" s="13"/>
      <c r="MJ23" s="13"/>
      <c r="MK23" s="13"/>
      <c r="ML23" s="13"/>
      <c r="MM23" s="13"/>
      <c r="MN23" s="13"/>
      <c r="MO23" s="13"/>
      <c r="MP23" s="13"/>
      <c r="MQ23" s="13"/>
      <c r="MR23" s="13"/>
      <c r="MS23" s="13"/>
      <c r="MT23" s="13"/>
      <c r="MU23" s="13"/>
      <c r="MV23" s="13"/>
      <c r="MW23" s="13"/>
      <c r="MX23" s="13"/>
      <c r="MY23" s="13"/>
      <c r="MZ23" s="13"/>
      <c r="NA23" s="13"/>
      <c r="NB23" s="13"/>
      <c r="NC23" s="13"/>
      <c r="ND23" s="13"/>
      <c r="NE23" s="13"/>
      <c r="NF23" s="13"/>
      <c r="NG23" s="13"/>
      <c r="NH23" s="13"/>
      <c r="NI23" s="13"/>
      <c r="NJ23" s="13"/>
      <c r="NK23" s="13"/>
      <c r="NL23" s="13"/>
      <c r="NM23" s="13"/>
      <c r="NN23" s="13"/>
      <c r="NO23" s="13"/>
      <c r="NP23" s="13"/>
      <c r="NQ23" s="13"/>
    </row>
    <row r="24" spans="1:381" x14ac:dyDescent="0.3">
      <c r="B24" s="23" t="s">
        <v>69</v>
      </c>
      <c r="C24" s="13">
        <v>1547.48</v>
      </c>
      <c r="D24" s="15">
        <v>99.49</v>
      </c>
      <c r="E24" s="13">
        <f t="shared" si="1"/>
        <v>221.29000000000002</v>
      </c>
      <c r="F24" s="15">
        <f>D24-Outcrop!B33</f>
        <v>14.5</v>
      </c>
      <c r="G24" s="42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 s="14">
        <v>1.3149999999999999</v>
      </c>
      <c r="L24" s="13">
        <v>-3.1209999999999996</v>
      </c>
      <c r="M24" s="19">
        <v>-0.74099999999999999</v>
      </c>
      <c r="Q24">
        <v>0</v>
      </c>
      <c r="T24" s="14"/>
      <c r="U24" s="13"/>
      <c r="V24" s="13"/>
      <c r="W24" s="13">
        <v>0</v>
      </c>
      <c r="X24" s="13"/>
      <c r="Y24" s="19"/>
      <c r="Z24" s="14">
        <f>AVERAGE(Outcrop!D33)</f>
        <v>21.1</v>
      </c>
      <c r="AA24" s="13">
        <f>MIN(Outcrop!D33)</f>
        <v>21.1</v>
      </c>
      <c r="AB24" s="13">
        <f>MAX(Outcrop!D33)</f>
        <v>21.1</v>
      </c>
      <c r="AC24" s="13">
        <f>COUNT(Outcrop!D33)</f>
        <v>1</v>
      </c>
      <c r="AD24" s="13"/>
      <c r="AE24" s="19">
        <f>SUM(Outcrop!D33)</f>
        <v>21.1</v>
      </c>
      <c r="AF24" s="14">
        <f>AVERAGE(Outcrop!D33:D35)</f>
        <v>7.8133333333333335</v>
      </c>
      <c r="AG24" s="13">
        <f>MIN(Outcrop!D33:D35)</f>
        <v>0.97</v>
      </c>
      <c r="AH24" s="13">
        <f>MAX(Outcrop!D33:D35)</f>
        <v>21.1</v>
      </c>
      <c r="AI24" s="13">
        <f>COUNT(Outcrop!D33:D35)</f>
        <v>3</v>
      </c>
      <c r="AJ24" s="13">
        <f>STDEV(Outcrop!D33:D35)</f>
        <v>11.508328867969203</v>
      </c>
      <c r="AK24" s="19">
        <f>SUM(Outcrop!D33:D35)</f>
        <v>23.44</v>
      </c>
      <c r="AL24" s="69"/>
      <c r="AM24" s="72"/>
      <c r="AN24" s="72"/>
      <c r="AO24" s="72"/>
      <c r="AP24" s="72"/>
      <c r="AQ24" s="66"/>
      <c r="AR24" s="58">
        <f>(SUM(0)/(Slope!C24-Slope!B24))*100</f>
        <v>0</v>
      </c>
      <c r="AS24" s="58">
        <f>(SUM(0)/(Slope!F24-Slope!E24))*100</f>
        <v>0</v>
      </c>
      <c r="AT24" s="58">
        <f>(SUM(Outcrop!D33)/(Slope!I24-Slope!H24))*100</f>
        <v>92.019188835587229</v>
      </c>
      <c r="AU24" s="66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  <c r="NN24" s="13"/>
      <c r="NO24" s="13"/>
      <c r="NP24" s="13"/>
      <c r="NQ24" s="13"/>
    </row>
    <row r="25" spans="1:381" x14ac:dyDescent="0.3">
      <c r="B25" s="23" t="s">
        <v>83</v>
      </c>
      <c r="C25" s="13">
        <v>1552.62</v>
      </c>
      <c r="D25" s="15">
        <v>119.49</v>
      </c>
      <c r="E25" s="13">
        <f t="shared" si="1"/>
        <v>201.29000000000002</v>
      </c>
      <c r="F25" s="15">
        <f>D25-Outcrop!B33</f>
        <v>34.5</v>
      </c>
      <c r="G25" s="42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 s="14">
        <v>6.6230000000000002</v>
      </c>
      <c r="L25" s="13">
        <v>1.3564999999999998</v>
      </c>
      <c r="M25" s="19">
        <v>-0.51525000000000021</v>
      </c>
      <c r="N25">
        <f>AVERAGE(Outcrop!D34)</f>
        <v>1.37</v>
      </c>
      <c r="O25">
        <f>MIN(Outcrop!D34)</f>
        <v>1.37</v>
      </c>
      <c r="P25">
        <f>MAX(Outcrop!D34)</f>
        <v>1.37</v>
      </c>
      <c r="Q25">
        <f>COUNT(Outcrop!D34)</f>
        <v>1</v>
      </c>
      <c r="S25">
        <f>SUM(Outcrop!D34)</f>
        <v>1.37</v>
      </c>
      <c r="T25" s="14">
        <f>AVERAGE(Outcrop!D34)</f>
        <v>1.37</v>
      </c>
      <c r="U25" s="13">
        <f>MIN(Outcrop!D34)</f>
        <v>1.37</v>
      </c>
      <c r="V25" s="13">
        <f>MAX(Outcrop!D34)</f>
        <v>1.37</v>
      </c>
      <c r="W25" s="13">
        <f>COUNT(Outcrop!D34)</f>
        <v>1</v>
      </c>
      <c r="X25" s="13"/>
      <c r="Y25" s="19">
        <f>SUM(Outcrop!D34)</f>
        <v>1.37</v>
      </c>
      <c r="Z25" s="14">
        <f>AVERAGE(Outcrop!D34:D35)</f>
        <v>1.17</v>
      </c>
      <c r="AA25" s="13">
        <f>MIN(Outcrop!D34:D35)</f>
        <v>0.97</v>
      </c>
      <c r="AB25" s="13">
        <f>MAX(Outcrop!D34:D35)</f>
        <v>1.37</v>
      </c>
      <c r="AC25" s="13">
        <f>COUNT(Outcrop!D34:D35)</f>
        <v>2</v>
      </c>
      <c r="AD25" s="13">
        <f>STDEV(Outcrop!D34:D35)</f>
        <v>0.2828427124746199</v>
      </c>
      <c r="AE25" s="19">
        <f>SUM(Outcrop!D34:D35)</f>
        <v>2.34</v>
      </c>
      <c r="AF25" s="14">
        <f>AVERAGE(Outcrop!D33:D35)</f>
        <v>7.8133333333333335</v>
      </c>
      <c r="AG25" s="13">
        <f>MIN(Outcrop!D33:D35)</f>
        <v>0.97</v>
      </c>
      <c r="AH25" s="13">
        <f>MAX(Outcrop!D33:D35)</f>
        <v>21.1</v>
      </c>
      <c r="AI25" s="13">
        <f>COUNT(Outcrop!D33:D35)</f>
        <v>3</v>
      </c>
      <c r="AJ25" s="13">
        <f>STDEV(Outcrop!D33:D35)</f>
        <v>11.508328867969203</v>
      </c>
      <c r="AK25" s="19">
        <f>SUM(Outcrop!D33:D35)</f>
        <v>23.44</v>
      </c>
      <c r="AL25" s="69"/>
      <c r="AM25" s="72"/>
      <c r="AN25" s="72"/>
      <c r="AO25" s="72"/>
      <c r="AP25" s="72"/>
      <c r="AQ25" s="66"/>
      <c r="AR25" s="58">
        <f>(SUM(Outcrop!D34)/(Slope!C25-Slope!B25))*100</f>
        <v>40.532544378699647</v>
      </c>
      <c r="AS25" s="58">
        <f>(SUM(Outcrop!D34)/(Slope!F25-Slope!E25))*100</f>
        <v>25.000000000000956</v>
      </c>
      <c r="AT25" s="58">
        <f>(SUM(Outcrop!D34:D35)/(Slope!I25-Slope!H25))*100</f>
        <v>20.855614973261979</v>
      </c>
      <c r="AU25" s="66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13"/>
      <c r="NQ25" s="13"/>
    </row>
    <row r="26" spans="1:381" x14ac:dyDescent="0.3">
      <c r="B26" s="23" t="s">
        <v>84</v>
      </c>
      <c r="C26" s="13">
        <v>1558.7</v>
      </c>
      <c r="D26" s="15">
        <v>139.49</v>
      </c>
      <c r="E26" s="13">
        <f t="shared" si="1"/>
        <v>181.29</v>
      </c>
      <c r="F26" s="15">
        <f>D26-Outcrop!B35</f>
        <v>4.2700000000000102</v>
      </c>
      <c r="G26" s="42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 s="14">
        <v>-0.70400000000000063</v>
      </c>
      <c r="L26" s="13">
        <v>-0.22850000000000001</v>
      </c>
      <c r="M26" s="19">
        <v>2.0032500000000004</v>
      </c>
      <c r="N26">
        <f>AVERAGE(Outcrop!D35)</f>
        <v>0.97</v>
      </c>
      <c r="O26">
        <f>MIN(Outcrop!D35)</f>
        <v>0.97</v>
      </c>
      <c r="P26">
        <f>MAX(Outcrop!D35)</f>
        <v>0.97</v>
      </c>
      <c r="Q26">
        <f>COUNT(Outcrop!D35)</f>
        <v>1</v>
      </c>
      <c r="S26">
        <f>SUM(Outcrop!D35)</f>
        <v>0.97</v>
      </c>
      <c r="T26" s="14">
        <f>AVERAGE(Outcrop!D35)</f>
        <v>0.97</v>
      </c>
      <c r="U26" s="13">
        <f>MIN(Outcrop!D35)</f>
        <v>0.97</v>
      </c>
      <c r="V26" s="13">
        <f>MAX(Outcrop!D35)</f>
        <v>0.97</v>
      </c>
      <c r="W26" s="13">
        <f>COUNT(Outcrop!D35)</f>
        <v>1</v>
      </c>
      <c r="X26" s="13"/>
      <c r="Y26" s="19">
        <f>SUM(Outcrop!D35)</f>
        <v>0.97</v>
      </c>
      <c r="Z26" s="14">
        <f>AVERAGE(Outcrop!D34:D35)</f>
        <v>1.17</v>
      </c>
      <c r="AA26" s="13">
        <f>MIN(Outcrop!D34:D35)</f>
        <v>0.97</v>
      </c>
      <c r="AB26" s="13">
        <f>MAX(Outcrop!D34:D35)</f>
        <v>1.37</v>
      </c>
      <c r="AC26" s="13">
        <f>COUNT(Outcrop!D34:D35)</f>
        <v>2</v>
      </c>
      <c r="AD26" s="13">
        <f>STDEV(Outcrop!D34:D35)</f>
        <v>0.2828427124746199</v>
      </c>
      <c r="AE26" s="19">
        <f>SUM(Outcrop!D34:D35)</f>
        <v>2.34</v>
      </c>
      <c r="AF26" s="14">
        <f>AVERAGE(Outcrop!D34:D37)</f>
        <v>1.2524999999999999</v>
      </c>
      <c r="AG26" s="13">
        <f>MIN(Outcrop!D34:D37)</f>
        <v>0.97</v>
      </c>
      <c r="AH26" s="13">
        <f>MAX(Outcrop!D34:D37)</f>
        <v>1.65</v>
      </c>
      <c r="AI26" s="13">
        <f>COUNT(Outcrop!D34:D37)</f>
        <v>4</v>
      </c>
      <c r="AJ26" s="13">
        <f>STDEV(Outcrop!D34:D37)</f>
        <v>0.31920474098400692</v>
      </c>
      <c r="AK26" s="19">
        <f>SUM(Outcrop!D34:D37)</f>
        <v>5.01</v>
      </c>
      <c r="AL26" s="69"/>
      <c r="AM26" s="72"/>
      <c r="AN26" s="72"/>
      <c r="AO26" s="72"/>
      <c r="AP26" s="72"/>
      <c r="AQ26" s="66"/>
      <c r="AR26" s="58">
        <f>(SUM(Outcrop!D35)/(Slope!C26-Slope!B26))*100</f>
        <v>30.503144654087439</v>
      </c>
      <c r="AS26" s="58">
        <f>(SUM(Outcrop!D35)/(Slope!F26-Slope!E26))*100</f>
        <v>15.619967793881317</v>
      </c>
      <c r="AT26" s="58">
        <f>(SUM(Outcrop!D34:D35)/(Slope!I26-Slope!H26))*100</f>
        <v>17.633760361717883</v>
      </c>
      <c r="AU26" s="66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</row>
    <row r="27" spans="1:381" x14ac:dyDescent="0.3">
      <c r="B27" s="23" t="s">
        <v>85</v>
      </c>
      <c r="C27" s="13">
        <v>1565.89</v>
      </c>
      <c r="D27" s="15">
        <v>159.49</v>
      </c>
      <c r="E27" s="13">
        <f t="shared" si="1"/>
        <v>161.29</v>
      </c>
      <c r="F27" s="15">
        <f>D27-Outcrop!B35</f>
        <v>24.27000000000001</v>
      </c>
      <c r="G27" s="42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 s="14">
        <v>-0.30100000000000016</v>
      </c>
      <c r="L27" s="13">
        <v>0.80500000000000005</v>
      </c>
      <c r="M27" s="19">
        <v>-0.33449999999999991</v>
      </c>
      <c r="Q27">
        <v>0</v>
      </c>
      <c r="T27" s="14">
        <f>AVERAGE(Outcrop!D36)</f>
        <v>1.65</v>
      </c>
      <c r="U27" s="13">
        <f>MIN(Outcrop!D36)</f>
        <v>1.65</v>
      </c>
      <c r="V27" s="13">
        <f>MAX(Outcrop!D36)</f>
        <v>1.65</v>
      </c>
      <c r="W27" s="13">
        <f>COUNT(Outcrop!D36)</f>
        <v>1</v>
      </c>
      <c r="X27" s="13"/>
      <c r="Y27" s="19">
        <f>SUM(Outcrop!D36)</f>
        <v>1.65</v>
      </c>
      <c r="Z27" s="14">
        <f>AVERAGE(Outcrop!D36:D37)</f>
        <v>1.335</v>
      </c>
      <c r="AA27" s="13">
        <f>MIN(Outcrop!D36:D37)</f>
        <v>1.02</v>
      </c>
      <c r="AB27" s="13">
        <f>MAX(Outcrop!D36:D37)</f>
        <v>1.65</v>
      </c>
      <c r="AC27" s="13">
        <f>COUNT(Outcrop!D36:D37)</f>
        <v>2</v>
      </c>
      <c r="AD27" s="13">
        <f>STDEV(Outcrop!D36:D37)</f>
        <v>0.44547727214752469</v>
      </c>
      <c r="AE27" s="19">
        <f>SUM(Outcrop!D36:D37)</f>
        <v>2.67</v>
      </c>
      <c r="AF27" s="14">
        <f>AVERAGE(Outcrop!D34:D41)</f>
        <v>0.98875000000000002</v>
      </c>
      <c r="AG27" s="13">
        <f>MIN(Outcrop!D34:D41)</f>
        <v>0.4</v>
      </c>
      <c r="AH27" s="13">
        <f>MAX(Outcrop!D34:D41)</f>
        <v>1.65</v>
      </c>
      <c r="AI27" s="13">
        <f>COUNT(Outcrop!D34:D41)</f>
        <v>8</v>
      </c>
      <c r="AJ27" s="13">
        <f>STDEV(Outcrop!D34:D41)</f>
        <v>0.38838263533347017</v>
      </c>
      <c r="AK27" s="19">
        <f>SUM(Outcrop!D34:D41)</f>
        <v>7.91</v>
      </c>
      <c r="AL27" s="69"/>
      <c r="AM27" s="72"/>
      <c r="AN27" s="72"/>
      <c r="AO27" s="72"/>
      <c r="AP27" s="72"/>
      <c r="AQ27" s="66"/>
      <c r="AR27" s="58">
        <f>(SUM(0)/(Slope!C27-Slope!B27))*100</f>
        <v>0</v>
      </c>
      <c r="AS27" s="58">
        <f>(SUM(0)/(Slope!F27-Slope!E27))*100</f>
        <v>0</v>
      </c>
      <c r="AT27" s="58">
        <f>(SUM(Outcrop!D36:D37)/(Slope!I27-Slope!H27))*100</f>
        <v>17.450980392156914</v>
      </c>
      <c r="AU27" s="66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</row>
    <row r="28" spans="1:381" x14ac:dyDescent="0.3">
      <c r="B28" s="14" t="s">
        <v>87</v>
      </c>
      <c r="C28" s="13">
        <v>1574</v>
      </c>
      <c r="D28" s="15">
        <v>179.51</v>
      </c>
      <c r="E28" s="13">
        <f t="shared" si="1"/>
        <v>141.27000000000001</v>
      </c>
      <c r="F28" s="15">
        <f>D28-Outcrop!B37</f>
        <v>3.0999999999999943</v>
      </c>
      <c r="G28" s="42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 s="14">
        <v>-6.0000000000000143E-2</v>
      </c>
      <c r="L28" s="13">
        <v>-1.7910000000000004</v>
      </c>
      <c r="M28" s="19">
        <v>-2.55375</v>
      </c>
      <c r="N28">
        <f>AVERAGE(Outcrop!D37:D38)</f>
        <v>0.95500000000000007</v>
      </c>
      <c r="O28">
        <f>MIN(Outcrop!D37:D38)</f>
        <v>0.89</v>
      </c>
      <c r="P28">
        <f>MAX(Outcrop!D37:D38)</f>
        <v>1.02</v>
      </c>
      <c r="Q28">
        <f>COUNT(Outcrop!D37:D38)</f>
        <v>2</v>
      </c>
      <c r="R28">
        <f>STDEV(Outcrop!D37:D38)</f>
        <v>9.1923881554251172E-2</v>
      </c>
      <c r="S28">
        <f>SUM(Outcrop!D37:D38)</f>
        <v>1.9100000000000001</v>
      </c>
      <c r="T28" s="14">
        <f>AVERAGE(Outcrop!D37:D38)</f>
        <v>0.95500000000000007</v>
      </c>
      <c r="U28" s="13">
        <f>MIN(Outcrop!D37:D38)</f>
        <v>0.89</v>
      </c>
      <c r="V28" s="13">
        <f>MAX(Outcrop!D37:D38)</f>
        <v>1.02</v>
      </c>
      <c r="W28" s="13">
        <f>COUNT(Outcrop!D37:D38)</f>
        <v>2</v>
      </c>
      <c r="X28" s="13">
        <f>STDEV(Outcrop!D37:D38)</f>
        <v>9.1923881554251172E-2</v>
      </c>
      <c r="Y28" s="19">
        <f>SUM(Outcrop!D37:D38)</f>
        <v>1.9100000000000001</v>
      </c>
      <c r="Z28" s="14">
        <f>AVERAGE(Outcrop!D36:D41)</f>
        <v>0.92833333333333334</v>
      </c>
      <c r="AA28" s="13">
        <f>MIN(Outcrop!D36:D41)</f>
        <v>0.4</v>
      </c>
      <c r="AB28" s="13">
        <f>MAX(Outcrop!D36:D41)</f>
        <v>1.65</v>
      </c>
      <c r="AC28" s="13">
        <f>COUNT(Outcrop!D36:D41)</f>
        <v>6</v>
      </c>
      <c r="AD28" s="13">
        <f>STDEV(Outcrop!D36:D41)</f>
        <v>0.42149337677674908</v>
      </c>
      <c r="AE28" s="19">
        <f>SUM(Outcrop!D36:D41)</f>
        <v>5.57</v>
      </c>
      <c r="AF28" s="14">
        <f>AVERAGE(Outcrop!D35:D43)</f>
        <v>0.93111111111111122</v>
      </c>
      <c r="AG28" s="13">
        <f>MIN(Outcrop!D35:D43)</f>
        <v>0.4</v>
      </c>
      <c r="AH28" s="13">
        <f>MAX(Outcrop!D35:D43)</f>
        <v>1.65</v>
      </c>
      <c r="AI28" s="13">
        <f>COUNT(Outcrop!D35:D43)</f>
        <v>9</v>
      </c>
      <c r="AJ28" s="13">
        <f>STDEV(Outcrop!D35:D43)</f>
        <v>0.33983247506839431</v>
      </c>
      <c r="AK28" s="19">
        <f>SUM(Outcrop!D35:D43)</f>
        <v>8.3800000000000008</v>
      </c>
      <c r="AL28" s="69"/>
      <c r="AM28" s="72"/>
      <c r="AN28" s="72"/>
      <c r="AO28" s="72"/>
      <c r="AP28" s="72"/>
      <c r="AQ28" s="66"/>
      <c r="AR28" s="58">
        <f>(SUM(Outcrop!D37:D38)/(Slope!C28-Slope!B28))*100</f>
        <v>48.110831234256601</v>
      </c>
      <c r="AS28" s="58">
        <f>(SUM(Outcrop!D37:D38)/(Slope!F28-Slope!E28))*100</f>
        <v>25.000000000000416</v>
      </c>
      <c r="AT28" s="58">
        <f>(SUM(Outcrop!D36:D41)/(Slope!I28-Slope!H28))*100</f>
        <v>34.446505875077634</v>
      </c>
      <c r="AU28" s="66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</row>
    <row r="29" spans="1:381" x14ac:dyDescent="0.3">
      <c r="B29" s="23" t="s">
        <v>86</v>
      </c>
      <c r="C29" s="13">
        <v>1582.06</v>
      </c>
      <c r="D29" s="15">
        <v>199.49</v>
      </c>
      <c r="E29" s="13">
        <f t="shared" si="1"/>
        <v>121.28999999999999</v>
      </c>
      <c r="F29" s="15">
        <f>D29-Outcrop!B41</f>
        <v>0.25</v>
      </c>
      <c r="G29" s="42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 s="14">
        <v>-1.5879999999999999</v>
      </c>
      <c r="L29" s="13">
        <v>2.9395000000000002</v>
      </c>
      <c r="M29" s="19">
        <v>-0.84375</v>
      </c>
      <c r="N29">
        <f>AVERAGE(Outcrop!D40:D42)</f>
        <v>0.6133333333333334</v>
      </c>
      <c r="O29">
        <f>MIN(Outcrop!D40:D42)</f>
        <v>0.4</v>
      </c>
      <c r="P29">
        <f>MAX(Outcrop!D40:D42)</f>
        <v>0.79</v>
      </c>
      <c r="Q29">
        <f>COUNT(Outcrop!D40:D42)</f>
        <v>3</v>
      </c>
      <c r="R29">
        <f>STDEV(Outcrop!D40:D42)</f>
        <v>0.19756855350316599</v>
      </c>
      <c r="S29">
        <f>SUM(Outcrop!D40:D42)</f>
        <v>1.84</v>
      </c>
      <c r="T29" s="14">
        <f>AVERAGE(Outcrop!D39:D42)</f>
        <v>0.7</v>
      </c>
      <c r="U29" s="13">
        <f>MIN(Outcrop!D39:D42)</f>
        <v>0.4</v>
      </c>
      <c r="V29" s="13">
        <f>MAX(Outcrop!D39:D42)</f>
        <v>0.96</v>
      </c>
      <c r="W29" s="13">
        <f>COUNT(Outcrop!D39:D42)</f>
        <v>4</v>
      </c>
      <c r="X29" s="13">
        <f>STDEV(Outcrop!D39:D42)</f>
        <v>0.2367840084690411</v>
      </c>
      <c r="Y29" s="19">
        <f>SUM(Outcrop!D39:D42)</f>
        <v>2.8</v>
      </c>
      <c r="Z29" s="14">
        <f>AVERAGE(Outcrop!D38:D43)</f>
        <v>0.79</v>
      </c>
      <c r="AA29" s="13">
        <f>MIN(Outcrop!D38:D43)</f>
        <v>0.4</v>
      </c>
      <c r="AB29" s="13">
        <f>MAX(Outcrop!D38:D43)</f>
        <v>1.05</v>
      </c>
      <c r="AC29" s="13">
        <f>COUNT(Outcrop!D38:D43)</f>
        <v>6</v>
      </c>
      <c r="AD29" s="13">
        <f>STDEV(Outcrop!D38:D43)</f>
        <v>0.23588132609428836</v>
      </c>
      <c r="AE29" s="19">
        <f>SUM(Outcrop!D38:D43)</f>
        <v>4.74</v>
      </c>
      <c r="AF29" s="14">
        <f>AVERAGE(Outcrop!D36:D44)</f>
        <v>0.90111111111111108</v>
      </c>
      <c r="AG29" s="13">
        <f>MIN(Outcrop!D36:D44)</f>
        <v>0.4</v>
      </c>
      <c r="AH29" s="13">
        <f>MAX(Outcrop!D36:D44)</f>
        <v>1.65</v>
      </c>
      <c r="AI29" s="13">
        <f>COUNT(Outcrop!D36:D44)</f>
        <v>9</v>
      </c>
      <c r="AJ29" s="13">
        <f>STDEV(Outcrop!D36:D44)</f>
        <v>0.34779463927885851</v>
      </c>
      <c r="AK29" s="19">
        <f>SUM(Outcrop!D36:D44)</f>
        <v>8.11</v>
      </c>
      <c r="AL29" s="69"/>
      <c r="AM29" s="72"/>
      <c r="AN29" s="72"/>
      <c r="AO29" s="72"/>
      <c r="AP29" s="72"/>
      <c r="AQ29" s="66"/>
      <c r="AR29" s="58">
        <f>(SUM(Outcrop!D40:D42)/(Slope!C29-Slope!B29))*100</f>
        <v>44.019138755980194</v>
      </c>
      <c r="AS29" s="58">
        <f>(SUM(Outcrop!D39:D42)/(Slope!F29-Slope!E29))*100</f>
        <v>40.345821325648096</v>
      </c>
      <c r="AT29" s="58">
        <f>(SUM(Outcrop!D38:D43)/(Slope!I29-Slope!H29))*100</f>
        <v>30.7392996108948</v>
      </c>
      <c r="AU29" s="66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</row>
    <row r="30" spans="1:381" x14ac:dyDescent="0.3">
      <c r="A30" s="14"/>
      <c r="B30" s="23" t="s">
        <v>88</v>
      </c>
      <c r="C30" s="13">
        <v>1589.42</v>
      </c>
      <c r="D30" s="15">
        <v>219.51</v>
      </c>
      <c r="E30" s="13">
        <f t="shared" si="1"/>
        <v>101.27000000000001</v>
      </c>
      <c r="F30" s="15">
        <f>D30-Outcrop!B43</f>
        <v>0.28000000000000114</v>
      </c>
      <c r="G30" s="42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 s="14">
        <v>0.4669999999999998</v>
      </c>
      <c r="L30" s="13">
        <v>-0.25199999999999995</v>
      </c>
      <c r="M30" s="19">
        <v>-0.41274999999999995</v>
      </c>
      <c r="N30">
        <f>AVERAGE(Outcrop!D43)</f>
        <v>1.05</v>
      </c>
      <c r="O30">
        <f>MIN(Outcrop!D43)</f>
        <v>1.05</v>
      </c>
      <c r="P30">
        <f>MAX(Outcrop!D43)</f>
        <v>1.05</v>
      </c>
      <c r="Q30">
        <f>COUNT(Outcrop!D43)</f>
        <v>1</v>
      </c>
      <c r="S30">
        <f>SUM(Outcrop!D43)</f>
        <v>1.05</v>
      </c>
      <c r="T30">
        <f>AVERAGE(Outcrop!D43)</f>
        <v>1.05</v>
      </c>
      <c r="U30">
        <f>MIN(Outcrop!D43)</f>
        <v>1.05</v>
      </c>
      <c r="V30">
        <f>MAX(Outcrop!D43)</f>
        <v>1.05</v>
      </c>
      <c r="W30">
        <f>COUNT(Outcrop!D43)</f>
        <v>1</v>
      </c>
      <c r="Y30">
        <f>SUM(Outcrop!D43)</f>
        <v>1.05</v>
      </c>
      <c r="Z30" s="14">
        <f>AVERAGE(Outcrop!D42:D44)</f>
        <v>0.84666666666666668</v>
      </c>
      <c r="AA30" s="13">
        <f>MIN(Outcrop!D42:D44)</f>
        <v>0.7</v>
      </c>
      <c r="AB30" s="13">
        <f>MAX(Outcrop!D42:D44)</f>
        <v>1.05</v>
      </c>
      <c r="AC30" s="13">
        <f>COUNT(Outcrop!D42:D44)</f>
        <v>3</v>
      </c>
      <c r="AD30" s="13">
        <f>STDEV(Outcrop!D42:D44)</f>
        <v>0.18175074506954153</v>
      </c>
      <c r="AE30" s="19">
        <f>SUM(Outcrop!D42:D44)</f>
        <v>2.54</v>
      </c>
      <c r="AF30" s="14">
        <f>AVERAGE(Outcrop!D38:D46)</f>
        <v>0.76</v>
      </c>
      <c r="AG30" s="13">
        <f>MIN(Outcrop!D38:D46)</f>
        <v>0.35</v>
      </c>
      <c r="AH30" s="13">
        <f>MAX(Outcrop!D38:D46)</f>
        <v>1.05</v>
      </c>
      <c r="AI30" s="13">
        <f>COUNT(Outcrop!D38:D46)</f>
        <v>9</v>
      </c>
      <c r="AJ30" s="13">
        <f>STDEV(Outcrop!D38:D46)</f>
        <v>0.25966324345197583</v>
      </c>
      <c r="AK30" s="19">
        <f>SUM(Outcrop!D38:D46)</f>
        <v>6.84</v>
      </c>
      <c r="AL30" s="69"/>
      <c r="AM30" s="72"/>
      <c r="AN30" s="72"/>
      <c r="AO30" s="72"/>
      <c r="AP30" s="72"/>
      <c r="AQ30" s="66"/>
      <c r="AR30" s="58">
        <f>(SUM(Outcrop!D43)/(Slope!C30-Slope!B30))*100</f>
        <v>32.710280373831409</v>
      </c>
      <c r="AS30" s="58">
        <f>(SUM(Outcrop!D43)/(Slope!F30-Slope!E30))*100</f>
        <v>14.788732394366388</v>
      </c>
      <c r="AT30" s="58">
        <f>(SUM(Outcrop!D42:D44)/(Slope!I30-Slope!H30))*100</f>
        <v>18.379160636758105</v>
      </c>
      <c r="AU30" s="66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</row>
    <row r="31" spans="1:381" x14ac:dyDescent="0.3">
      <c r="B31" s="23" t="s">
        <v>100</v>
      </c>
      <c r="C31" s="13">
        <v>1595.88</v>
      </c>
      <c r="D31" s="15">
        <v>239.5</v>
      </c>
      <c r="E31" s="13">
        <f>E32+(D32-D31)</f>
        <v>81.28</v>
      </c>
      <c r="F31" s="15">
        <f>D31-Outcrop!B44</f>
        <v>2.6200000000000045</v>
      </c>
      <c r="G31" s="42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 s="14">
        <v>5.8840000000000003</v>
      </c>
      <c r="L31" s="13">
        <v>-4.1320000000000006</v>
      </c>
      <c r="M31" s="19">
        <v>0.30824999999999997</v>
      </c>
      <c r="N31">
        <f>AVERAGE(Outcrop!D44)</f>
        <v>0.7</v>
      </c>
      <c r="O31">
        <f>MIN(Outcrop!D44)</f>
        <v>0.7</v>
      </c>
      <c r="P31">
        <f>MAX(Outcrop!D44)</f>
        <v>0.7</v>
      </c>
      <c r="Q31">
        <f>COUNT(Outcrop!D44)</f>
        <v>1</v>
      </c>
      <c r="S31">
        <f>SUM(Outcrop!D44)</f>
        <v>0.7</v>
      </c>
      <c r="T31" s="14">
        <f>AVERAGE(Outcrop!D44:D45)</f>
        <v>0.875</v>
      </c>
      <c r="U31" s="13">
        <f>MIN(Outcrop!D44:D45)</f>
        <v>0.7</v>
      </c>
      <c r="V31" s="13">
        <f>MAX(Outcrop!D44:D45)</f>
        <v>1.05</v>
      </c>
      <c r="W31" s="13">
        <f>COUNT(Outcrop!D44:D45)</f>
        <v>2</v>
      </c>
      <c r="X31" s="13">
        <f>STDEV(Outcrop!D44:D45)</f>
        <v>0.2474873734152917</v>
      </c>
      <c r="Y31" s="19">
        <f>SUM(Outcrop!D44:D45)</f>
        <v>1.75</v>
      </c>
      <c r="Z31" s="14">
        <f>AVERAGE(Outcrop!D44:D46)</f>
        <v>0.70000000000000007</v>
      </c>
      <c r="AA31" s="13">
        <f>MIN(Outcrop!D44:D46)</f>
        <v>0.35</v>
      </c>
      <c r="AB31" s="13">
        <f>MAX(Outcrop!D44:D46)</f>
        <v>1.05</v>
      </c>
      <c r="AC31" s="13">
        <f>COUNT(Outcrop!D44:D46)</f>
        <v>3</v>
      </c>
      <c r="AD31" s="13">
        <f>STDEV(Outcrop!D44:D46)</f>
        <v>0.35000000000000009</v>
      </c>
      <c r="AE31" s="19">
        <f>SUM(Outcrop!D44:D46)</f>
        <v>2.1</v>
      </c>
      <c r="AF31" s="14">
        <f>AVERAGE(Outcrop!D42:D46)</f>
        <v>0.78800000000000003</v>
      </c>
      <c r="AG31" s="13">
        <f>MIN(Outcrop!D42:D46)</f>
        <v>0.35</v>
      </c>
      <c r="AH31" s="13">
        <f>MAX(Outcrop!D42:D46)</f>
        <v>1.05</v>
      </c>
      <c r="AI31" s="13">
        <f>COUNT(Outcrop!D42:D46)</f>
        <v>5</v>
      </c>
      <c r="AJ31" s="13">
        <f>STDEV(Outcrop!D42:D46)</f>
        <v>0.29020682280056764</v>
      </c>
      <c r="AK31" s="19">
        <f>SUM(Outcrop!D42:D46)</f>
        <v>3.94</v>
      </c>
      <c r="AL31" s="69"/>
      <c r="AM31" s="72"/>
      <c r="AN31" s="72"/>
      <c r="AO31" s="72"/>
      <c r="AP31" s="72"/>
      <c r="AQ31" s="66"/>
      <c r="AR31" s="58">
        <f>(SUM(Outcrop!D44)/(Slope!C31-Slope!B31))*100</f>
        <v>22.222222222221578</v>
      </c>
      <c r="AS31" s="58">
        <f>(SUM(Outcrop!D44:D45)/(Slope!F31-Slope!E31))*100</f>
        <v>27.047913446677807</v>
      </c>
      <c r="AT31" s="58">
        <f>(SUM(Outcrop!D44:D46)/(Slope!I31-Slope!H31))*100</f>
        <v>15.195369030390809</v>
      </c>
      <c r="AU31" s="66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</row>
    <row r="32" spans="1:381" x14ac:dyDescent="0.3">
      <c r="B32" s="23" t="s">
        <v>101</v>
      </c>
      <c r="C32" s="13">
        <v>1603.24</v>
      </c>
      <c r="D32" s="15">
        <v>259.51</v>
      </c>
      <c r="E32" s="13">
        <v>61.27</v>
      </c>
      <c r="F32" s="15">
        <f>D32-Outcrop!B46</f>
        <v>3.9699999999999989</v>
      </c>
      <c r="G32" s="42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 s="14">
        <v>-3.7719999999999998</v>
      </c>
      <c r="L32" s="13">
        <v>-0.80250000000000021</v>
      </c>
      <c r="M32" s="19">
        <v>0.5874999999999998</v>
      </c>
      <c r="N32">
        <f>AVERAGE(Outcrop!D46)</f>
        <v>0.35</v>
      </c>
      <c r="O32">
        <f>MIN((Outcrop!D46))</f>
        <v>0.35</v>
      </c>
      <c r="P32">
        <f>MAX((Outcrop!D46))</f>
        <v>0.35</v>
      </c>
      <c r="Q32">
        <f>COUNT(Outcrop!D46)</f>
        <v>1</v>
      </c>
      <c r="S32">
        <f>SUM(Outcrop!D46)</f>
        <v>0.35</v>
      </c>
      <c r="T32" s="14">
        <f>AVERAGE(Outcrop!D46)</f>
        <v>0.35</v>
      </c>
      <c r="U32" s="13">
        <f>MIN(Outcrop!D46)</f>
        <v>0.35</v>
      </c>
      <c r="V32" s="13">
        <f>MAX(Outcrop!D46)</f>
        <v>0.35</v>
      </c>
      <c r="W32" s="13">
        <f>COUNT(Outcrop!D46)</f>
        <v>1</v>
      </c>
      <c r="X32" s="13"/>
      <c r="Y32" s="19">
        <f>SUM(Outcrop!D46)</f>
        <v>0.35</v>
      </c>
      <c r="Z32" s="14">
        <f>AVERAGE(Outcrop!D45:D46)</f>
        <v>0.7</v>
      </c>
      <c r="AA32" s="13">
        <f>MIN(Outcrop!D45:D46)</f>
        <v>0.35</v>
      </c>
      <c r="AB32" s="13">
        <f>MAX(Outcrop!D45:D46)</f>
        <v>1.05</v>
      </c>
      <c r="AC32" s="13">
        <f>COUNT(Outcrop!D45:D46)</f>
        <v>2</v>
      </c>
      <c r="AD32" s="13">
        <f>STDEV(Outcrop!D45:D46)</f>
        <v>0.49497474683058351</v>
      </c>
      <c r="AE32" s="19">
        <f>SUM(Outcrop!D45:D46)</f>
        <v>1.4</v>
      </c>
      <c r="AF32" s="14">
        <f>AVERAGE(Outcrop!D44:D48)</f>
        <v>0.91600000000000004</v>
      </c>
      <c r="AG32" s="13">
        <f>MIN(Outcrop!D44:D48)</f>
        <v>0.35</v>
      </c>
      <c r="AH32" s="13">
        <f>MAX(Outcrop!D44:D48)</f>
        <v>1.28</v>
      </c>
      <c r="AI32" s="13">
        <f>COUNT(Outcrop!D44:D48)</f>
        <v>5</v>
      </c>
      <c r="AJ32" s="13">
        <f>STDEV(Outcrop!D44:D48)</f>
        <v>0.38669109118261302</v>
      </c>
      <c r="AK32" s="19">
        <f>SUM(Outcrop!D44:D48)</f>
        <v>4.58</v>
      </c>
      <c r="AL32" s="69"/>
      <c r="AM32" s="72"/>
      <c r="AN32" s="72"/>
      <c r="AO32" s="72"/>
      <c r="AP32" s="72"/>
      <c r="AQ32" s="66"/>
      <c r="AR32" s="58">
        <f>(SUM(Outcrop!D46)/(Slope!C32-Slope!B32))*100</f>
        <v>12.727272727272727</v>
      </c>
      <c r="AS32" s="58">
        <f>(SUM(Outcrop!D46)/(Slope!F32-Slope!E32))*100</f>
        <v>5.8043117744610537</v>
      </c>
      <c r="AT32" s="58">
        <f>(SUM(Outcrop!D45:D46)/(Slope!I32-Slope!H32))*100</f>
        <v>10.687022900763433</v>
      </c>
      <c r="AU32" s="66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</row>
    <row r="33" spans="1:381" x14ac:dyDescent="0.3">
      <c r="B33" s="23" t="s">
        <v>102</v>
      </c>
      <c r="C33" s="13">
        <v>1608.98</v>
      </c>
      <c r="D33" s="15">
        <v>279.61</v>
      </c>
      <c r="E33" s="13">
        <v>41.17</v>
      </c>
      <c r="F33" s="15">
        <f>D33-Outcrop!B46</f>
        <v>24.070000000000022</v>
      </c>
      <c r="G33" s="42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 s="14">
        <v>0.96299999999999986</v>
      </c>
      <c r="L33" s="13">
        <v>0.10149999999999988</v>
      </c>
      <c r="M33" s="19">
        <v>1.8374999999999999</v>
      </c>
      <c r="N33">
        <f>AVERAGE(Outcrop!D47)</f>
        <v>1.2</v>
      </c>
      <c r="O33">
        <f>MIN(Outcrop!D47)</f>
        <v>1.2</v>
      </c>
      <c r="P33">
        <f>MAX(Outcrop!D47)</f>
        <v>1.2</v>
      </c>
      <c r="Q33">
        <f>COUNT(Outcrop!D47)</f>
        <v>1</v>
      </c>
      <c r="S33">
        <f>SUM(Outcrop!D47)</f>
        <v>1.2</v>
      </c>
      <c r="T33" s="14">
        <f>AVERAGE(Outcrop!D47)</f>
        <v>1.2</v>
      </c>
      <c r="U33" s="13">
        <f>MIN(Outcrop!D47)</f>
        <v>1.2</v>
      </c>
      <c r="V33" s="13">
        <f>MAX(Outcrop!D47)</f>
        <v>1.2</v>
      </c>
      <c r="W33" s="13">
        <f>COUNT(Outcrop!D47)</f>
        <v>1</v>
      </c>
      <c r="X33" s="13"/>
      <c r="Y33" s="19">
        <f>SUM(Outcrop!D47)</f>
        <v>1.2</v>
      </c>
      <c r="Z33" s="14">
        <f>AVERAGE(Outcrop!D47:D48)</f>
        <v>1.24</v>
      </c>
      <c r="AA33" s="13">
        <f>MIN(Outcrop!D47:D48)</f>
        <v>1.2</v>
      </c>
      <c r="AB33" s="13">
        <f>MAX(Outcrop!D47:D48)</f>
        <v>1.28</v>
      </c>
      <c r="AC33" s="13">
        <f>COUNT(Outcrop!D47:D48)</f>
        <v>2</v>
      </c>
      <c r="AD33" s="13">
        <f>SUM(Outcrop!D47:D48)</f>
        <v>2.48</v>
      </c>
      <c r="AE33" s="19">
        <f>SUM(Outcrop!D47:D48)</f>
        <v>2.48</v>
      </c>
      <c r="AF33" s="14">
        <f>AVERAGE(Outcrop!D46:D49)</f>
        <v>0.95500000000000007</v>
      </c>
      <c r="AG33" s="13">
        <f>MIN(Outcrop!D46:D49)</f>
        <v>0.35</v>
      </c>
      <c r="AH33" s="13">
        <f>MAX(Outcrop!D46:D49)</f>
        <v>1.28</v>
      </c>
      <c r="AI33" s="13">
        <f>COUNT(Outcrop!D46:D49)</f>
        <v>4</v>
      </c>
      <c r="AJ33" s="13">
        <f>STDEV(Outcrop!D46:D49)</f>
        <v>0.42146569650842669</v>
      </c>
      <c r="AK33" s="19">
        <f>SUM(Outcrop!D46:D49)</f>
        <v>3.8200000000000003</v>
      </c>
      <c r="AL33" s="69"/>
      <c r="AM33" s="72"/>
      <c r="AN33" s="72"/>
      <c r="AO33" s="72"/>
      <c r="AP33" s="72"/>
      <c r="AQ33" s="66"/>
      <c r="AR33" s="58">
        <f>(SUM(Outcrop!D47)/(Slope!C33-Slope!B33))*100</f>
        <v>54.054054054053388</v>
      </c>
      <c r="AS33" s="58">
        <f>(SUM(Outcrop!D47)/(Slope!F33-Slope!E33))*100</f>
        <v>26.431718061674221</v>
      </c>
      <c r="AT33" s="58">
        <f>(SUM(Outcrop!D47:D48)/(Slope!I33-Slope!H33))*100</f>
        <v>25.357873210634018</v>
      </c>
      <c r="AU33" s="66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</row>
    <row r="34" spans="1:381" s="5" customFormat="1" x14ac:dyDescent="0.3">
      <c r="A34" s="8"/>
      <c r="B34" s="32" t="s">
        <v>103</v>
      </c>
      <c r="C34" s="5">
        <v>1613.02</v>
      </c>
      <c r="D34" s="5">
        <v>299.70999999999998</v>
      </c>
      <c r="E34" s="5">
        <v>21.07</v>
      </c>
      <c r="F34" s="17">
        <f>D34-Outcrop!B48</f>
        <v>2.6899999999999977</v>
      </c>
      <c r="G34" s="45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4">
        <v>-2.1689999999999996</v>
      </c>
      <c r="L34" s="5">
        <v>-0.82750000000000024</v>
      </c>
      <c r="M34" s="6">
        <v>-1.0067499999999998</v>
      </c>
      <c r="N34" s="5">
        <f>AVERAGE(Outcrop!D49)</f>
        <v>0.99</v>
      </c>
      <c r="O34" s="5">
        <f>MIN(Outcrop!D49)</f>
        <v>0.99</v>
      </c>
      <c r="P34" s="5">
        <f>MAX(Outcrop!D49)</f>
        <v>0.99</v>
      </c>
      <c r="Q34" s="5">
        <f>COUNT(Outcrop!D49)</f>
        <v>1</v>
      </c>
      <c r="S34" s="5">
        <f>SUM(Outcrop!D49)</f>
        <v>0.99</v>
      </c>
      <c r="T34" s="4">
        <f>AVERAGE(Outcrop!D48:D49)</f>
        <v>1.135</v>
      </c>
      <c r="U34" s="5">
        <f>MIN(Outcrop!D48:D49)</f>
        <v>0.99</v>
      </c>
      <c r="V34" s="5">
        <f>MAX(Outcrop!D48:D49)</f>
        <v>1.28</v>
      </c>
      <c r="W34" s="5">
        <f>COUNT(Outcrop!D48:D49)</f>
        <v>2</v>
      </c>
      <c r="X34" s="5">
        <f>STDEV(Outcrop!D48:D49)</f>
        <v>0.20506096654409914</v>
      </c>
      <c r="Y34" s="6">
        <f>SUM(Outcrop!D48:D49)</f>
        <v>2.27</v>
      </c>
      <c r="Z34" s="4">
        <f>AVERAGE(Outcrop!D47:D49)</f>
        <v>1.1566666666666665</v>
      </c>
      <c r="AA34" s="5">
        <f>MIN(Outcrop!D47:D49)</f>
        <v>0.99</v>
      </c>
      <c r="AB34" s="5">
        <f>MAX(Outcrop!D47:D49)</f>
        <v>1.28</v>
      </c>
      <c r="AC34" s="5">
        <f>COUNT(Outcrop!D47:D49)</f>
        <v>3</v>
      </c>
      <c r="AD34" s="5">
        <f>STDEV(Outcrop!D47:D49)</f>
        <v>0.14977761292440786</v>
      </c>
      <c r="AE34" s="6">
        <f>SUM(Outcrop!D47:D49)</f>
        <v>3.4699999999999998</v>
      </c>
      <c r="AF34" s="4">
        <f>AVERAGE(Outcrop!D47:D49)</f>
        <v>1.1566666666666665</v>
      </c>
      <c r="AG34" s="5">
        <f>MIN(Outcrop!D47:D49)</f>
        <v>0.99</v>
      </c>
      <c r="AH34" s="5">
        <f>MAX(Outcrop!D47:D49)</f>
        <v>1.28</v>
      </c>
      <c r="AI34" s="5">
        <f>COUNT(Outcrop!D47:D49)</f>
        <v>3</v>
      </c>
      <c r="AJ34" s="5">
        <f>STDEV(Outcrop!D47:D49)</f>
        <v>0.14977761292440786</v>
      </c>
      <c r="AK34" s="6">
        <f>SUM(Outcrop!D47:D49)</f>
        <v>3.4699999999999998</v>
      </c>
      <c r="AL34" s="70"/>
      <c r="AM34" s="73"/>
      <c r="AN34" s="73"/>
      <c r="AO34" s="73"/>
      <c r="AP34" s="73"/>
      <c r="AQ34" s="67"/>
      <c r="AR34" s="17">
        <f>(SUM(Outcrop!D49)/(Slope!C34-Slope!B34))*100</f>
        <v>41.949152542370612</v>
      </c>
      <c r="AS34" s="17">
        <f>(SUM(Outcrop!D48:D49)/(Slope!F34-Slope!E34))*100</f>
        <v>48.400852878466608</v>
      </c>
      <c r="AT34" s="17">
        <f>(SUM(Outcrop!D47:D49)/(Slope!I34-Slope!H34))*100</f>
        <v>45.182291666666288</v>
      </c>
      <c r="AU34" s="6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</row>
    <row r="35" spans="1:381" x14ac:dyDescent="0.3">
      <c r="A35" s="9">
        <v>3.4</v>
      </c>
      <c r="B35" s="23" t="s">
        <v>56</v>
      </c>
      <c r="C35" s="15">
        <v>1632.8</v>
      </c>
      <c r="D35" s="15">
        <v>19.989999999999998</v>
      </c>
      <c r="E35" s="15">
        <v>125.96</v>
      </c>
      <c r="F35" s="15">
        <f>D35-Outcrop!B53</f>
        <v>2.3499999999999979</v>
      </c>
      <c r="G35" s="42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 s="14">
        <v>1.5389999999999999</v>
      </c>
      <c r="L35" s="13">
        <v>-2.0179999999999998</v>
      </c>
      <c r="M35" s="19">
        <v>0.24474999999999997</v>
      </c>
      <c r="N35">
        <f>AVERAGE(Outcrop!D53:D54)</f>
        <v>0.66</v>
      </c>
      <c r="O35">
        <f>MIN(Outcrop!D53:D54)</f>
        <v>0.56000000000000005</v>
      </c>
      <c r="P35">
        <f>MAX(Outcrop!D53:D54)</f>
        <v>0.76</v>
      </c>
      <c r="Q35">
        <f>COUNT(Outcrop!D53:D54)</f>
        <v>2</v>
      </c>
      <c r="R35">
        <f>STDEV(Outcrop!D53:D54)</f>
        <v>0.14142135623730917</v>
      </c>
      <c r="S35">
        <f>SUM(Outcrop!D53:D54)</f>
        <v>1.32</v>
      </c>
      <c r="T35" s="14">
        <f>AVERAGE(Outcrop!D51:D54)</f>
        <v>1.0900000000000001</v>
      </c>
      <c r="U35" s="13">
        <f>MIN(Outcrop!D51:D54)</f>
        <v>0.56000000000000005</v>
      </c>
      <c r="V35" s="13">
        <f>MAX(Outcrop!D51:D54)</f>
        <v>2.38</v>
      </c>
      <c r="W35" s="13">
        <f>COUNT(Outcrop!D51:D54)</f>
        <v>4</v>
      </c>
      <c r="X35" s="13">
        <f>STDEV(Outcrop!D51:D54)</f>
        <v>0.86386727375602468</v>
      </c>
      <c r="Y35" s="19">
        <f>SUM(Outcrop!D51:D54)</f>
        <v>4.3600000000000003</v>
      </c>
      <c r="Z35" s="14">
        <f>AVERAGE(Outcrop!D50:D55)</f>
        <v>2.0516666666666667</v>
      </c>
      <c r="AA35" s="13">
        <f>MIN(Outcrop!D50:D55)</f>
        <v>0.56000000000000005</v>
      </c>
      <c r="AB35" s="13">
        <f>MAX(Outcrop!D50:D55)</f>
        <v>6.47</v>
      </c>
      <c r="AC35" s="13">
        <f>COUNT(Outcrop!D50:D55)</f>
        <v>6</v>
      </c>
      <c r="AD35" s="13">
        <f>STDEV(Outcrop!D50:D55)</f>
        <v>2.2709682222934484</v>
      </c>
      <c r="AE35" s="19">
        <f>SUM(Outcrop!D50:D55)</f>
        <v>12.31</v>
      </c>
      <c r="AF35" s="14">
        <f>AVERAGE(Outcrop!D50:D58)</f>
        <v>1.6044444444444446</v>
      </c>
      <c r="AG35" s="13">
        <f>MIN(Outcrop!D50:D58)</f>
        <v>0.48</v>
      </c>
      <c r="AH35" s="13">
        <f>MAX(Outcrop!D50:D58)</f>
        <v>6.47</v>
      </c>
      <c r="AI35" s="13">
        <f>COUNT(Outcrop!D50:D58)</f>
        <v>9</v>
      </c>
      <c r="AJ35" s="13">
        <f>STDEV(Outcrop!D50:D58)</f>
        <v>1.9221869778400271</v>
      </c>
      <c r="AK35" s="19">
        <f>SUM(Outcrop!D50:D58)</f>
        <v>14.440000000000001</v>
      </c>
      <c r="AL35" s="68">
        <f>AVERAGE(Outcrop!D50:D61)</f>
        <v>1.3691666666666666</v>
      </c>
      <c r="AM35" s="71">
        <f>MIN(Outcrop!D50:D61)</f>
        <v>0.28999999999999998</v>
      </c>
      <c r="AN35" s="74">
        <f>MAX(Outcrop!D50:D61)</f>
        <v>6.47</v>
      </c>
      <c r="AO35" s="71">
        <f>COUNT(Outcrop!D50:D61)</f>
        <v>12</v>
      </c>
      <c r="AP35" s="71">
        <f>STDEV(Outcrop!D50:D61)</f>
        <v>1.70339478333086</v>
      </c>
      <c r="AQ35" s="65">
        <f>SUM(Outcrop!D50:D61)</f>
        <v>16.43</v>
      </c>
      <c r="AR35" s="58">
        <f>(SUM(Outcrop!D53:D54)/(Slope!C35-Slope!B35))*100</f>
        <v>26.666666666666423</v>
      </c>
      <c r="AS35" s="58">
        <f>(SUM(Outcrop!D51:D54)/(Slope!F35-Slope!E35))*100</f>
        <v>39.853747714807845</v>
      </c>
      <c r="AT35" s="58">
        <f>(SUM(Outcrop!D50:D55)/(Slope!I35-Slope!H35))*100</f>
        <v>58.535425582500636</v>
      </c>
      <c r="AU35" s="65">
        <f>(SUM(Outcrop!D50:D61)/(channel_morph!I5-channel_morph!F5))*100</f>
        <v>33.373958968108866</v>
      </c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</row>
    <row r="36" spans="1:381" x14ac:dyDescent="0.3">
      <c r="B36" s="23" t="s">
        <v>66</v>
      </c>
      <c r="C36" s="15">
        <v>1642.39</v>
      </c>
      <c r="D36" s="15">
        <v>39.97</v>
      </c>
      <c r="E36" s="15">
        <v>105.98</v>
      </c>
      <c r="F36" s="15">
        <f>D36-Outcrop!B55</f>
        <v>6.7299999999999969</v>
      </c>
      <c r="G36" s="42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 s="14">
        <v>0.40599999999999986</v>
      </c>
      <c r="L36" s="13">
        <v>-0.97199999999999986</v>
      </c>
      <c r="M36" s="19">
        <v>-0.76824999999999999</v>
      </c>
      <c r="N36">
        <f>AVERAGE(Outcrop!D56:D57)</f>
        <v>0.82499999999999996</v>
      </c>
      <c r="O36">
        <f>MIN(Outcrop!D56:D57)</f>
        <v>0.61</v>
      </c>
      <c r="P36">
        <f>MAX(Outcrop!D56:D57)</f>
        <v>1.04</v>
      </c>
      <c r="Q36">
        <f>COUNT(Outcrop!D56:D57)</f>
        <v>2</v>
      </c>
      <c r="R36">
        <f>STDEV(Outcrop!D56:D57)</f>
        <v>0.30405591591021569</v>
      </c>
      <c r="S36">
        <f>SUM(Outcrop!D56:D57)</f>
        <v>1.65</v>
      </c>
      <c r="T36" s="14">
        <f>AVERAGE(Outcrop!B55:B57)</f>
        <v>39.476666666666667</v>
      </c>
      <c r="U36" s="13">
        <f>MIN(Outcrop!B55:B57)</f>
        <v>33.24</v>
      </c>
      <c r="V36" s="13">
        <f>MAX(Outcrop!B55:B57)</f>
        <v>44.93</v>
      </c>
      <c r="W36" s="13">
        <f>COUNT(Outcrop!B55:B57)</f>
        <v>3</v>
      </c>
      <c r="X36" s="13">
        <f>STDEV(Outcrop!B55:B57)</f>
        <v>5.884236002518338</v>
      </c>
      <c r="Y36" s="19">
        <f>SUM(Outcrop!D55:D57)</f>
        <v>3.13</v>
      </c>
      <c r="Z36" s="14">
        <f>AVERAGE(Outcrop!D54:D58)</f>
        <v>0.874</v>
      </c>
      <c r="AA36" s="13">
        <f>MIN(Outcrop!D54:D58)</f>
        <v>0.48</v>
      </c>
      <c r="AB36" s="13">
        <f>MAX(Outcrop!D54:D58)</f>
        <v>1.48</v>
      </c>
      <c r="AC36" s="13">
        <f>COUNT(Outcrop!D54:D58)</f>
        <v>5</v>
      </c>
      <c r="AD36" s="13">
        <f>STDEV(Outcrop!D54:D58)</f>
        <v>0.39771849340959731</v>
      </c>
      <c r="AE36" s="19">
        <f>SUM(Outcrop!D54:D58)</f>
        <v>4.37</v>
      </c>
      <c r="AF36" s="14">
        <f>AVERAGE(Outcrop!D50:D60)</f>
        <v>1.4418181818181817</v>
      </c>
      <c r="AG36" s="13">
        <f>MIN(Outcrop!D50:D60)</f>
        <v>0.28999999999999998</v>
      </c>
      <c r="AH36" s="13">
        <f>MAX(Outcrop!D50:D60)</f>
        <v>6.47</v>
      </c>
      <c r="AI36" s="13">
        <f>COUNT(Outcrop!D50:D60)</f>
        <v>11</v>
      </c>
      <c r="AJ36" s="13">
        <f>STDEV(Outcrop!D50:D60)</f>
        <v>1.7669285111844122</v>
      </c>
      <c r="AK36" s="19">
        <f>SUM(Outcrop!D50:D60)</f>
        <v>15.86</v>
      </c>
      <c r="AL36" s="69"/>
      <c r="AM36" s="72"/>
      <c r="AN36" s="75"/>
      <c r="AO36" s="72"/>
      <c r="AP36" s="72"/>
      <c r="AQ36" s="66"/>
      <c r="AR36" s="58">
        <f>(SUM(Outcrop!D56:D57)/(Slope!C36-Slope!B36))*100</f>
        <v>32.934131736527007</v>
      </c>
      <c r="AS36" s="58">
        <f>(SUM(Outcrop!D55:D57)/(Slope!F36-Slope!E36))*100</f>
        <v>32.102564102564102</v>
      </c>
      <c r="AT36" s="58">
        <f>(SUM(Outcrop!D54:D58)/(Slope!I36-Slope!H36))*100</f>
        <v>23.775843307943276</v>
      </c>
      <c r="AU36" s="66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</row>
    <row r="37" spans="1:381" x14ac:dyDescent="0.3">
      <c r="B37" s="23" t="s">
        <v>82</v>
      </c>
      <c r="C37" s="15">
        <v>1651.18</v>
      </c>
      <c r="D37" s="15">
        <v>59.98</v>
      </c>
      <c r="E37" s="15">
        <v>85.97</v>
      </c>
      <c r="F37" s="15">
        <f>D37-Outcrop!B58</f>
        <v>8.2199999999999989</v>
      </c>
      <c r="G37" s="42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 s="14">
        <v>-3.3579999999999997</v>
      </c>
      <c r="L37" s="13">
        <v>2.2560000000000002</v>
      </c>
      <c r="M37" s="19">
        <v>-0.66099999999999992</v>
      </c>
      <c r="N37">
        <f>AVERAGE(Outcrop!D59)</f>
        <v>1.1299999999999999</v>
      </c>
      <c r="O37">
        <f>MIN(Outcrop!D59)</f>
        <v>1.1299999999999999</v>
      </c>
      <c r="P37">
        <f>MAX(Outcrop!D59)</f>
        <v>1.1299999999999999</v>
      </c>
      <c r="Q37">
        <f>COUNT(Outcrop!D59)</f>
        <v>1</v>
      </c>
      <c r="S37">
        <f>SUM(Outcrop!D59)</f>
        <v>1.1299999999999999</v>
      </c>
      <c r="T37" s="14">
        <f>AVERAGE(Outcrop!D58:D59)</f>
        <v>0.80499999999999994</v>
      </c>
      <c r="U37" s="13">
        <f>MIN(Outcrop!D58:D59)</f>
        <v>0.48</v>
      </c>
      <c r="V37" s="13">
        <f>MAX(Outcrop!D58:D59)</f>
        <v>1.1299999999999999</v>
      </c>
      <c r="W37" s="13">
        <f>COUNT(Outcrop!D58:D59)</f>
        <v>2</v>
      </c>
      <c r="X37" s="13">
        <f>STDEV(Outcrop!D58:D59)</f>
        <v>0.45961940777125582</v>
      </c>
      <c r="Y37" s="19">
        <f>SUM(Outcrop!D58:D59)</f>
        <v>1.6099999999999999</v>
      </c>
      <c r="Z37" s="14">
        <f>AVERAGE(Outcrop!D56:D60)</f>
        <v>0.71</v>
      </c>
      <c r="AA37" s="13">
        <f>MIN(Outcrop!D56:D60)</f>
        <v>0.28999999999999998</v>
      </c>
      <c r="AB37" s="13">
        <f>MAX(Outcrop!D56:D60)</f>
        <v>1.1299999999999999</v>
      </c>
      <c r="AC37" s="13">
        <f>COUNT(Outcrop!D56:D60)</f>
        <v>5</v>
      </c>
      <c r="AD37" s="13">
        <f>STDEV(Outcrop!D56:D60)</f>
        <v>0.36214637924463622</v>
      </c>
      <c r="AE37" s="19">
        <f>SUM(Outcrop!D56:D60)</f>
        <v>3.55</v>
      </c>
      <c r="AF37" s="14">
        <f>AVERAGE(Outcrop!D54:D60)</f>
        <v>0.82714285714285718</v>
      </c>
      <c r="AG37" s="13">
        <f>MIN(Outcrop!D54:D60)</f>
        <v>0.28999999999999998</v>
      </c>
      <c r="AH37" s="13">
        <f>MAX(Outcrop!D54:D60)</f>
        <v>1.48</v>
      </c>
      <c r="AI37" s="13">
        <f>COUNT(Outcrop!D54:D60)</f>
        <v>7</v>
      </c>
      <c r="AJ37" s="13">
        <f>STDEV(Outcrop!D54:D60)</f>
        <v>0.41310669669849559</v>
      </c>
      <c r="AK37" s="19">
        <f>SUM(Outcrop!D54:D60)</f>
        <v>5.79</v>
      </c>
      <c r="AL37" s="69"/>
      <c r="AM37" s="72"/>
      <c r="AN37" s="75"/>
      <c r="AO37" s="72"/>
      <c r="AP37" s="72"/>
      <c r="AQ37" s="66"/>
      <c r="AR37" s="58">
        <f>(SUM(Outcrop!D59)/(Slope!C37-Slope!B37))*100</f>
        <v>25.27964205816539</v>
      </c>
      <c r="AS37" s="58">
        <f>(SUM(Outcrop!D58:D59)/(Slope!F37-Slope!E37))*100</f>
        <v>17.557251908396807</v>
      </c>
      <c r="AT37" s="58">
        <f>(SUM(Outcrop!D56:D60)/(Slope!I37-Slope!H37))*100</f>
        <v>22.554002541296047</v>
      </c>
      <c r="AU37" s="66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</row>
    <row r="38" spans="1:381" x14ac:dyDescent="0.3">
      <c r="B38" s="23" t="s">
        <v>68</v>
      </c>
      <c r="C38" s="15">
        <v>1658.13</v>
      </c>
      <c r="D38" s="15">
        <v>80</v>
      </c>
      <c r="E38" s="13">
        <v>65.95</v>
      </c>
      <c r="F38" s="15">
        <f>D38-Outcrop!B60</f>
        <v>0.25</v>
      </c>
      <c r="G38" s="42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 s="14">
        <v>-6.3740000000000006</v>
      </c>
      <c r="L38" s="13">
        <v>0.10600000000000023</v>
      </c>
      <c r="M38" s="19">
        <v>1.3465</v>
      </c>
      <c r="N38">
        <f>AVERAGE(Outcrop!D60)</f>
        <v>0.28999999999999998</v>
      </c>
      <c r="O38">
        <f>MIN(Outcrop!D60)</f>
        <v>0.28999999999999998</v>
      </c>
      <c r="P38">
        <f>MAX(Outcrop!D60)</f>
        <v>0.28999999999999998</v>
      </c>
      <c r="Q38">
        <f>COUNT(Outcrop!D60)</f>
        <v>1</v>
      </c>
      <c r="S38">
        <f>SUM(Outcrop!D60)</f>
        <v>0.28999999999999998</v>
      </c>
      <c r="T38" s="14">
        <f>AVERAGE(Outcrop!D60)</f>
        <v>0.28999999999999998</v>
      </c>
      <c r="U38" s="13">
        <f>MIN(Outcrop!D60)</f>
        <v>0.28999999999999998</v>
      </c>
      <c r="V38" s="13">
        <f>MAX(Outcrop!D60)</f>
        <v>0.28999999999999998</v>
      </c>
      <c r="W38" s="13">
        <f>COUNT(Outcrop!D60)</f>
        <v>1</v>
      </c>
      <c r="X38" s="13"/>
      <c r="Y38" s="19">
        <f>SUM(Outcrop!D60)</f>
        <v>0.28999999999999998</v>
      </c>
      <c r="Z38" s="14">
        <f>AVERAGE(Outcrop!D59:D60)</f>
        <v>0.71</v>
      </c>
      <c r="AA38" s="13">
        <f>MIN(Outcrop!D59:D60)</f>
        <v>0.28999999999999998</v>
      </c>
      <c r="AB38" s="13">
        <f>MAX(Outcrop!D59:D60)</f>
        <v>1.1299999999999999</v>
      </c>
      <c r="AC38" s="13">
        <f>COUNT(Outcrop!D59:D60)</f>
        <v>2</v>
      </c>
      <c r="AD38" s="13">
        <f>STDEV(Outcrop!D59:D60)</f>
        <v>0.5939696961966997</v>
      </c>
      <c r="AE38" s="19">
        <f>SUM(Outcrop!D59:D60)</f>
        <v>1.42</v>
      </c>
      <c r="AF38" s="14">
        <f>AVERAGE(Outcrop!D56:D60)</f>
        <v>0.71</v>
      </c>
      <c r="AG38" s="13">
        <f>MIN(Outcrop!D56:D60)</f>
        <v>0.28999999999999998</v>
      </c>
      <c r="AH38" s="13">
        <f>MAX(Outcrop!D56:D60)</f>
        <v>1.1299999999999999</v>
      </c>
      <c r="AI38" s="13">
        <f>COUNT(Outcrop!D56:D60)</f>
        <v>5</v>
      </c>
      <c r="AJ38" s="13">
        <f>STDEV(Outcrop!D56:D60)</f>
        <v>0.36214637924463622</v>
      </c>
      <c r="AK38" s="19">
        <f>SUM(Outcrop!D56:D60)</f>
        <v>3.55</v>
      </c>
      <c r="AL38" s="69"/>
      <c r="AM38" s="72"/>
      <c r="AN38" s="75"/>
      <c r="AO38" s="72"/>
      <c r="AP38" s="72"/>
      <c r="AQ38" s="66"/>
      <c r="AR38" s="58">
        <f>(SUM(Outcrop!D60)/(Slope!C38-Slope!B38))*100</f>
        <v>12.500000000000341</v>
      </c>
      <c r="AS38" s="58">
        <f>(SUM(Outcrop!D60)/(Slope!F38-Slope!E38))*100</f>
        <v>6.4732142857145876</v>
      </c>
      <c r="AT38" s="58">
        <f>(SUM(Outcrop!D59:D60)/(Slope!I38-Slope!H38))*100</f>
        <v>11.278792692613258</v>
      </c>
      <c r="AU38" s="66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</row>
    <row r="39" spans="1:381" x14ac:dyDescent="0.3">
      <c r="B39" s="23" t="s">
        <v>69</v>
      </c>
      <c r="C39" s="15">
        <v>1663.77</v>
      </c>
      <c r="D39" s="15">
        <v>100</v>
      </c>
      <c r="E39" s="13">
        <v>45.95</v>
      </c>
      <c r="F39" s="15">
        <f>D39-Outcrop!B60</f>
        <v>20.25</v>
      </c>
      <c r="G39" s="42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 s="14">
        <v>0.8340000000000003</v>
      </c>
      <c r="L39" s="13">
        <v>0.38249999999999995</v>
      </c>
      <c r="M39" s="19">
        <v>0.11974999999999998</v>
      </c>
      <c r="Q39">
        <v>0</v>
      </c>
      <c r="T39" s="14"/>
      <c r="U39" s="13"/>
      <c r="V39" s="13"/>
      <c r="W39" s="13">
        <v>0</v>
      </c>
      <c r="X39" s="13"/>
      <c r="Y39" s="19"/>
      <c r="Z39" s="14">
        <f>AVERAGE(Outcrop!D60)</f>
        <v>0.28999999999999998</v>
      </c>
      <c r="AA39" s="13">
        <f>MIN(Outcrop!D60)</f>
        <v>0.28999999999999998</v>
      </c>
      <c r="AB39" s="13">
        <f>MAX(Outcrop!D60)</f>
        <v>0.28999999999999998</v>
      </c>
      <c r="AC39" s="13">
        <f>COUNT(Outcrop!D60)</f>
        <v>1</v>
      </c>
      <c r="AD39" s="13"/>
      <c r="AE39" s="19">
        <f>SUM(Outcrop!D60)</f>
        <v>0.28999999999999998</v>
      </c>
      <c r="AF39" s="14">
        <f>AVERAGE(Outcrop!D59:D61)</f>
        <v>0.66333333333333322</v>
      </c>
      <c r="AG39" s="13">
        <f>MIN(Outcrop!D59:D61)</f>
        <v>0.28999999999999998</v>
      </c>
      <c r="AH39" s="13">
        <f>MAX(Outcrop!D59:D61)</f>
        <v>1.1299999999999999</v>
      </c>
      <c r="AI39" s="13">
        <f>COUNT(Outcrop!D59:D61)</f>
        <v>3</v>
      </c>
      <c r="AJ39" s="13">
        <f>STDEV(Outcrop!D59:D61)</f>
        <v>0.42770706486254501</v>
      </c>
      <c r="AK39" s="19">
        <f>SUM(Outcrop!D59:D61)</f>
        <v>1.9899999999999998</v>
      </c>
      <c r="AL39" s="69"/>
      <c r="AM39" s="72"/>
      <c r="AN39" s="75"/>
      <c r="AO39" s="72"/>
      <c r="AP39" s="72"/>
      <c r="AQ39" s="66"/>
      <c r="AR39" s="58">
        <f>(SUM(0)/(Slope!C39-Slope!B39))*100</f>
        <v>0</v>
      </c>
      <c r="AS39" s="58">
        <f>(SUM(0)/(Slope!F39-Slope!E39))*100</f>
        <v>0</v>
      </c>
      <c r="AT39" s="58">
        <f>(SUM(Outcrop!D60)/(Slope!I39-Slope!H39))*100</f>
        <v>3.0051813471503013</v>
      </c>
      <c r="AU39" s="66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</row>
    <row r="40" spans="1:381" x14ac:dyDescent="0.3">
      <c r="B40" s="23" t="s">
        <v>83</v>
      </c>
      <c r="C40" s="15">
        <v>1667.78</v>
      </c>
      <c r="D40" s="15">
        <v>120</v>
      </c>
      <c r="E40" s="13">
        <v>25.95</v>
      </c>
      <c r="F40" s="15">
        <f>D40-Outcrop!B60</f>
        <v>40.25</v>
      </c>
      <c r="G40" s="42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 s="14">
        <v>9.8000000000000045E-2</v>
      </c>
      <c r="L40" s="13">
        <v>-0.42750000000000005</v>
      </c>
      <c r="M40" s="19">
        <v>-1.3697499999999998</v>
      </c>
      <c r="Q40">
        <v>0</v>
      </c>
      <c r="T40" s="14"/>
      <c r="U40" s="13"/>
      <c r="V40" s="13"/>
      <c r="W40" s="13">
        <v>0</v>
      </c>
      <c r="X40" s="13"/>
      <c r="Y40" s="19"/>
      <c r="Z40" s="14">
        <f>AVERAGE(Outcrop!D61)</f>
        <v>0.56999999999999995</v>
      </c>
      <c r="AA40" s="13">
        <f>MIN(Outcrop!D61)</f>
        <v>0.56999999999999995</v>
      </c>
      <c r="AB40" s="13">
        <f>MAX(Outcrop!D61)</f>
        <v>0.56999999999999995</v>
      </c>
      <c r="AC40" s="13">
        <f>COUNT(Outcrop!D61)</f>
        <v>1</v>
      </c>
      <c r="AD40" s="13"/>
      <c r="AE40" s="19">
        <f>SUM(Outcrop!D61)</f>
        <v>0.56999999999999995</v>
      </c>
      <c r="AF40" s="14">
        <f>AVERAGE(Outcrop!D61)</f>
        <v>0.56999999999999995</v>
      </c>
      <c r="AG40" s="13">
        <f>MIN(Outcrop!D61)</f>
        <v>0.56999999999999995</v>
      </c>
      <c r="AH40" s="13">
        <f>MAX(Outcrop!D61)</f>
        <v>0.56999999999999995</v>
      </c>
      <c r="AI40" s="13">
        <f>COUNT(Outcrop!D61)</f>
        <v>1</v>
      </c>
      <c r="AJ40" s="13"/>
      <c r="AK40" s="19">
        <f>SUM(Outcrop!D61)</f>
        <v>0.56999999999999995</v>
      </c>
      <c r="AL40" s="69"/>
      <c r="AM40" s="72"/>
      <c r="AN40" s="75"/>
      <c r="AO40" s="72"/>
      <c r="AP40" s="72"/>
      <c r="AQ40" s="66"/>
      <c r="AR40" s="58">
        <f>(SUM(0)/(Slope!C40-Slope!B40))*100</f>
        <v>0</v>
      </c>
      <c r="AS40" s="58">
        <f>(SUM(0)/(Slope!F40-Slope!E40))*100</f>
        <v>0</v>
      </c>
      <c r="AT40" s="58">
        <f>(SUM(Outcrop!D61)/(Slope!I40-Slope!H40))*100</f>
        <v>9.0909090909091166</v>
      </c>
      <c r="AU40" s="66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</row>
    <row r="41" spans="1:381" s="5" customFormat="1" x14ac:dyDescent="0.3">
      <c r="A41" s="8"/>
      <c r="B41" s="32" t="s">
        <v>84</v>
      </c>
      <c r="C41" s="5">
        <v>1670.04</v>
      </c>
      <c r="D41" s="5">
        <v>140</v>
      </c>
      <c r="E41" s="5">
        <v>5.95</v>
      </c>
      <c r="F41" s="17">
        <f>D41-Outcrop!B61</f>
        <v>1.6500000000000057</v>
      </c>
      <c r="G41" s="45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4">
        <v>-0.86999999999999988</v>
      </c>
      <c r="L41" s="5">
        <v>-0.86199999999999988</v>
      </c>
      <c r="M41" s="6">
        <v>0.22999999999999998</v>
      </c>
      <c r="N41" s="5">
        <f>AVERAGE(Outcrop!D61)</f>
        <v>0.56999999999999995</v>
      </c>
      <c r="O41" s="5">
        <f>MIN(Outcrop!D61)</f>
        <v>0.56999999999999995</v>
      </c>
      <c r="P41" s="5">
        <f>MAX(Outcrop!D61)</f>
        <v>0.56999999999999995</v>
      </c>
      <c r="Q41" s="5">
        <f>COUNT(Outcrop!D61)</f>
        <v>1</v>
      </c>
      <c r="S41" s="5">
        <f>SUM(Outcrop!D61)</f>
        <v>0.56999999999999995</v>
      </c>
      <c r="T41" s="4">
        <f>AVERAGE(Outcrop!D61)</f>
        <v>0.56999999999999995</v>
      </c>
      <c r="U41" s="5">
        <f>MIN(Outcrop!D61)</f>
        <v>0.56999999999999995</v>
      </c>
      <c r="V41" s="5">
        <f>MAX(Outcrop!D61)</f>
        <v>0.56999999999999995</v>
      </c>
      <c r="W41" s="5">
        <f>COUNT(Outcrop!D61)</f>
        <v>1</v>
      </c>
      <c r="Y41" s="6">
        <f>SUM(Outcrop!D61)</f>
        <v>0.56999999999999995</v>
      </c>
      <c r="Z41" s="4">
        <f>AVERAGE(Outcrop!D61)</f>
        <v>0.56999999999999995</v>
      </c>
      <c r="AA41" s="5">
        <f>MIN(Outcrop!D61)</f>
        <v>0.56999999999999995</v>
      </c>
      <c r="AB41" s="5">
        <f>MAX(Outcrop!D61)</f>
        <v>0.56999999999999995</v>
      </c>
      <c r="AC41" s="5">
        <f>COUNT(Outcrop!D61)</f>
        <v>1</v>
      </c>
      <c r="AE41" s="6">
        <f>SUM(Outcrop!D61)</f>
        <v>0.56999999999999995</v>
      </c>
      <c r="AF41" s="4">
        <f>AVERAGE(Outcrop!D61)</f>
        <v>0.56999999999999995</v>
      </c>
      <c r="AG41" s="5">
        <f>MIN(Outcrop!D61)</f>
        <v>0.56999999999999995</v>
      </c>
      <c r="AH41" s="5">
        <f>MAX(Outcrop!D61)</f>
        <v>0.56999999999999995</v>
      </c>
      <c r="AI41" s="5">
        <f>COUNT(Outcrop!D61)</f>
        <v>1</v>
      </c>
      <c r="AK41" s="6">
        <f>SUM(Outcrop!D61)</f>
        <v>0.56999999999999995</v>
      </c>
      <c r="AL41" s="70"/>
      <c r="AM41" s="73"/>
      <c r="AN41" s="76"/>
      <c r="AO41" s="73"/>
      <c r="AP41" s="73"/>
      <c r="AQ41" s="67"/>
      <c r="AR41" s="17">
        <f>(SUM(Outcrop!D61)/(Slope!C41-Slope!B41))*100</f>
        <v>37.254901960784977</v>
      </c>
      <c r="AS41" s="17">
        <f>(SUM(Outcrop!D61)/(Slope!F41-Slope!E41))*100</f>
        <v>33.727810650886482</v>
      </c>
      <c r="AT41" s="17">
        <f>(SUM(Outcrop!D61)/(Slope!I41-Slope!H41))*100</f>
        <v>19.587628865978829</v>
      </c>
      <c r="AU41" s="6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</row>
    <row r="42" spans="1:381" x14ac:dyDescent="0.3">
      <c r="A42" s="9">
        <v>1.1000000000000001</v>
      </c>
      <c r="B42" s="23" t="s">
        <v>56</v>
      </c>
      <c r="C42" s="13">
        <v>1597.94</v>
      </c>
      <c r="D42" s="13">
        <v>20</v>
      </c>
      <c r="E42" s="13">
        <v>122.06</v>
      </c>
      <c r="F42" s="15">
        <f>D42-Outcrop!B62</f>
        <v>3.8900000000000006</v>
      </c>
      <c r="G42" s="42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 s="14">
        <v>-0.64400000000000013</v>
      </c>
      <c r="L42" s="13">
        <v>0.31900000000000012</v>
      </c>
      <c r="M42" s="19">
        <v>0.67575000000000007</v>
      </c>
      <c r="N42">
        <f>AVERAGE(Outcrop!D62)</f>
        <v>6.06</v>
      </c>
      <c r="O42">
        <f>MIN(Outcrop!D62)</f>
        <v>6.06</v>
      </c>
      <c r="P42">
        <f>MAX(Outcrop!D62)</f>
        <v>6.06</v>
      </c>
      <c r="Q42">
        <f>COUNT(Outcrop!D62)</f>
        <v>1</v>
      </c>
      <c r="S42">
        <f>SUM(Outcrop!D62)</f>
        <v>6.06</v>
      </c>
      <c r="T42" s="14">
        <f>AVERAGE(Outcrop!D62)</f>
        <v>6.06</v>
      </c>
      <c r="U42" s="13">
        <f>MIN(Outcrop!D62)</f>
        <v>6.06</v>
      </c>
      <c r="V42" s="13">
        <f>MAX(Outcrop!D62)</f>
        <v>6.06</v>
      </c>
      <c r="W42" s="13">
        <f>COUNT(Outcrop!D62)</f>
        <v>1</v>
      </c>
      <c r="X42" s="13"/>
      <c r="Y42" s="19">
        <f>SUM(Outcrop!D62)</f>
        <v>6.06</v>
      </c>
      <c r="Z42" s="14">
        <f>AVERAGE(Outcrop!D62:D63)</f>
        <v>4.0649999999999995</v>
      </c>
      <c r="AA42" s="13">
        <f>MIN(Outcrop!D62:D63)</f>
        <v>2.0699999999999998</v>
      </c>
      <c r="AB42" s="13">
        <f>MAX(Outcrop!D62:D63)</f>
        <v>6.06</v>
      </c>
      <c r="AC42" s="13">
        <f>COUNT(Outcrop!D62:D63)</f>
        <v>2</v>
      </c>
      <c r="AD42" s="13">
        <f>STDEV(Outcrop!D62:D63)</f>
        <v>2.821356056934325</v>
      </c>
      <c r="AE42" s="19">
        <f>SUM(Outcrop!D62:D63)</f>
        <v>8.129999999999999</v>
      </c>
      <c r="AF42" s="14">
        <f>AVERAGE(Outcrop!D62:D65)</f>
        <v>2.5999999999999996</v>
      </c>
      <c r="AG42" s="13">
        <f>MIN(Outcrop!D62:D65)</f>
        <v>0.94</v>
      </c>
      <c r="AH42" s="13">
        <f>MAX(Outcrop!D62:D65)</f>
        <v>6.06</v>
      </c>
      <c r="AI42" s="13">
        <f>COUNT(Outcrop!D62:D65)</f>
        <v>4</v>
      </c>
      <c r="AJ42" s="13">
        <f>STDEV(Outcrop!D62:D65)</f>
        <v>2.3537912680043096</v>
      </c>
      <c r="AK42" s="19">
        <f>SUM(Outcrop!D62:D65)</f>
        <v>10.399999999999999</v>
      </c>
      <c r="AL42" s="68">
        <f>AVERAGE(Outcrop!D62:D73)</f>
        <v>2.2358333333333333</v>
      </c>
      <c r="AM42" s="71">
        <f>MIN(Outcrop!D62:D73)</f>
        <v>0.59</v>
      </c>
      <c r="AN42" s="71">
        <f>MAX(Outcrop!D62:D73)</f>
        <v>6.06</v>
      </c>
      <c r="AO42" s="71">
        <f>COUNT(Outcrop!D62:D73)</f>
        <v>12</v>
      </c>
      <c r="AP42" s="71">
        <f>STDEV(Outcrop!D62:D73)</f>
        <v>1.6089717684021529</v>
      </c>
      <c r="AQ42" s="65">
        <f>SUM(Outcrop!D62:D73)</f>
        <v>26.830000000000002</v>
      </c>
      <c r="AR42" s="58">
        <f>(SUM(Outcrop!D62)/(Slope!C42-Slope!B42))*100</f>
        <v>62.090163934426279</v>
      </c>
      <c r="AS42" s="58">
        <f>(SUM(Outcrop!D62)/(Slope!F42-Slope!E42))*100</f>
        <v>43.193157519600938</v>
      </c>
      <c r="AT42" s="58">
        <f>(SUM(Outcrop!D62:D63)/(Slope!I42-Slope!H42))*100</f>
        <v>45.958168456755082</v>
      </c>
      <c r="AU42" s="65">
        <f>(SUM(Outcrop!D62:D73)/(channel_morph!I6-channel_morph!F6))*100</f>
        <v>35.720942617494387</v>
      </c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</row>
    <row r="43" spans="1:381" x14ac:dyDescent="0.3">
      <c r="B43" s="23" t="s">
        <v>66</v>
      </c>
      <c r="C43" s="13">
        <v>1611.95</v>
      </c>
      <c r="D43" s="13">
        <v>40</v>
      </c>
      <c r="E43" s="13">
        <v>102.06</v>
      </c>
      <c r="F43" s="15">
        <f>D43-Outcrop!B63</f>
        <v>6.3500000000000014</v>
      </c>
      <c r="G43" s="42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 s="14">
        <v>-2.9590000000000005</v>
      </c>
      <c r="L43" s="13">
        <v>-2.4725000000000001</v>
      </c>
      <c r="M43" s="19">
        <v>0.28149999999999997</v>
      </c>
      <c r="N43">
        <f>AVERAGE(Outcrop!D64)</f>
        <v>0.94</v>
      </c>
      <c r="O43">
        <f>MIN(Outcrop!D64)</f>
        <v>0.94</v>
      </c>
      <c r="P43">
        <f>MAX(Outcrop!D64)</f>
        <v>0.94</v>
      </c>
      <c r="Q43">
        <f>COUNT(Outcrop!D64)</f>
        <v>1</v>
      </c>
      <c r="S43">
        <f>SUM(Outcrop!D64)</f>
        <v>0.94</v>
      </c>
      <c r="T43" s="14">
        <f>AVERAGE(Outcrop!D63:D64)</f>
        <v>1.5049999999999999</v>
      </c>
      <c r="U43" s="13">
        <f>MIN(Outcrop!D63:D64)</f>
        <v>0.94</v>
      </c>
      <c r="V43" s="13">
        <f>MAX(Outcrop!D63:D64)</f>
        <v>2.0699999999999998</v>
      </c>
      <c r="W43" s="13">
        <f>COUNT(Outcrop!D63:D64)</f>
        <v>2</v>
      </c>
      <c r="X43" s="13">
        <f>STDEV(Outcrop!D63:D64)</f>
        <v>0.79903066274079915</v>
      </c>
      <c r="Y43" s="19">
        <f>SUM(Outcrop!D63:D64)</f>
        <v>3.01</v>
      </c>
      <c r="Z43" s="14">
        <f>AVERAGE(Outcrop!D63:D65)</f>
        <v>1.4466666666666665</v>
      </c>
      <c r="AA43" s="13">
        <f>MIN(Outcrop!D63:D65)</f>
        <v>0.94</v>
      </c>
      <c r="AB43" s="13">
        <f>MAX(Outcrop!D63:D65)</f>
        <v>2.0699999999999998</v>
      </c>
      <c r="AC43" s="13">
        <f>COUNT(Outcrop!D63:D65)</f>
        <v>3</v>
      </c>
      <c r="AD43" s="13">
        <f>STDEV(Outcrop!D63:D65)</f>
        <v>0.57396283271073723</v>
      </c>
      <c r="AE43" s="19">
        <f>SUM(Outcrop!D63:D65)</f>
        <v>4.34</v>
      </c>
      <c r="AF43" s="14">
        <f>AVERAGE(Outcrop!D62:D68)</f>
        <v>2.6685714285714286</v>
      </c>
      <c r="AG43" s="13">
        <f>MIN(Outcrop!D62:D68)</f>
        <v>0.94</v>
      </c>
      <c r="AH43" s="13">
        <f>MAX(Outcrop!D62:D68)</f>
        <v>6.06</v>
      </c>
      <c r="AI43" s="13">
        <f>COUNT(Outcrop!D62:D68)</f>
        <v>7</v>
      </c>
      <c r="AJ43" s="13">
        <f>STDEV(Outcrop!D62:D68)</f>
        <v>1.8220906359767859</v>
      </c>
      <c r="AK43" s="19">
        <f>SUM(Outcrop!D62:D68)</f>
        <v>18.68</v>
      </c>
      <c r="AL43" s="69"/>
      <c r="AM43" s="72"/>
      <c r="AN43" s="72"/>
      <c r="AO43" s="72"/>
      <c r="AP43" s="72"/>
      <c r="AQ43" s="66"/>
      <c r="AR43" s="58">
        <f>(SUM(Outcrop!D64)/(Slope!C43-Slope!B43))*100</f>
        <v>14.008941877794259</v>
      </c>
      <c r="AS43" s="58">
        <f>(SUM(Outcrop!D63:D64)/(Slope!F43-Slope!E43))*100</f>
        <v>22.716981132075471</v>
      </c>
      <c r="AT43" s="58">
        <f>(SUM(Outcrop!D63:D65)/(Slope!I43-Slope!H43))*100</f>
        <v>14.939759036144601</v>
      </c>
      <c r="AU43" s="66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</row>
    <row r="44" spans="1:381" x14ac:dyDescent="0.3">
      <c r="B44" s="23" t="s">
        <v>82</v>
      </c>
      <c r="C44" s="13">
        <v>1626.99</v>
      </c>
      <c r="D44" s="13">
        <v>59.99</v>
      </c>
      <c r="E44" s="13">
        <v>82.07</v>
      </c>
      <c r="F44" s="15">
        <f>D44-Outcrop!B65</f>
        <v>9.5300000000000011</v>
      </c>
      <c r="G44" s="42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 s="14">
        <v>-4.016</v>
      </c>
      <c r="L44" s="13">
        <v>5.1500000000000011E-2</v>
      </c>
      <c r="M44" s="19">
        <v>0.27349999999999997</v>
      </c>
      <c r="N44">
        <f>AVERAGE(Outcrop!D66)</f>
        <v>3.66</v>
      </c>
      <c r="O44">
        <f>MIN(Outcrop!D66)</f>
        <v>3.66</v>
      </c>
      <c r="P44">
        <f>MAX(Outcrop!D66)</f>
        <v>3.66</v>
      </c>
      <c r="Q44">
        <f>COUNT(Outcrop!D66)</f>
        <v>1</v>
      </c>
      <c r="S44">
        <f>SUM(Outcrop!D66)</f>
        <v>3.66</v>
      </c>
      <c r="T44" s="14">
        <f>AVERAGE(Outcrop!D66:D67)</f>
        <v>2.48</v>
      </c>
      <c r="U44" s="13">
        <f>MIN(Outcrop!D66:D67)</f>
        <v>1.3</v>
      </c>
      <c r="V44" s="13">
        <f>MAX(Outcrop!D66:D67)</f>
        <v>3.66</v>
      </c>
      <c r="W44" s="13">
        <f>COUNT(Outcrop!D66:D67)</f>
        <v>2</v>
      </c>
      <c r="X44" s="13">
        <f>STDEV(Outcrop!D66:D67)</f>
        <v>1.6687720036002522</v>
      </c>
      <c r="Y44" s="19">
        <f>SUM(Outcrop!D66:D67)</f>
        <v>4.96</v>
      </c>
      <c r="Z44" s="14">
        <f>AVERAGE(Outcrop!D64:D68)</f>
        <v>2.11</v>
      </c>
      <c r="AA44" s="13">
        <f>MIN(Outcrop!D64:D68)</f>
        <v>0.94</v>
      </c>
      <c r="AB44" s="13">
        <f>MAX(Outcrop!D64:D68)</f>
        <v>3.66</v>
      </c>
      <c r="AC44" s="13">
        <f>COUNT(Outcrop!D64:D68)</f>
        <v>5</v>
      </c>
      <c r="AD44" s="13">
        <f>STDEV(Outcrop!D64:D68)</f>
        <v>1.2747548783981966</v>
      </c>
      <c r="AE44" s="19">
        <f>SUM(Outcrop!D64:D68)</f>
        <v>10.549999999999999</v>
      </c>
      <c r="AF44" s="14">
        <f>AVERAGE(Outcrop!D63:D71)</f>
        <v>2.12</v>
      </c>
      <c r="AG44" s="13">
        <f>MIN(Outcrop!D63:D71)</f>
        <v>0.69</v>
      </c>
      <c r="AH44" s="13">
        <f>MAX(Outcrop!D63:D71)</f>
        <v>3.66</v>
      </c>
      <c r="AI44" s="13">
        <f>COUNT(Outcrop!D63:D71)</f>
        <v>9</v>
      </c>
      <c r="AJ44" s="13">
        <f>STDEV(Outcrop!D63:D71)</f>
        <v>1.102995920210043</v>
      </c>
      <c r="AK44" s="19">
        <f>SUM(Outcrop!D63:D71)</f>
        <v>19.080000000000002</v>
      </c>
      <c r="AL44" s="69"/>
      <c r="AM44" s="72"/>
      <c r="AN44" s="72"/>
      <c r="AO44" s="72"/>
      <c r="AP44" s="72"/>
      <c r="AQ44" s="66"/>
      <c r="AR44" s="58">
        <f>(SUM(Outcrop!D66)/(Slope!C44-Slope!B44))*100</f>
        <v>41.685649202733615</v>
      </c>
      <c r="AS44" s="58">
        <f>(SUM(Outcrop!D66:D67)/(Slope!F44-Slope!E44))*100</f>
        <v>27.694025683975305</v>
      </c>
      <c r="AT44" s="58">
        <f>(SUM(Outcrop!D64:D68)/(Slope!I44-Slope!H44))*100</f>
        <v>32.361963190184134</v>
      </c>
      <c r="AU44" s="66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</row>
    <row r="45" spans="1:381" x14ac:dyDescent="0.3">
      <c r="B45" s="23" t="s">
        <v>68</v>
      </c>
      <c r="C45" s="13">
        <v>1644.55</v>
      </c>
      <c r="D45" s="13">
        <v>80</v>
      </c>
      <c r="E45" s="13">
        <v>62.16</v>
      </c>
      <c r="F45" s="15">
        <f>D45-Outcrop!B68</f>
        <v>1.5799999999999983</v>
      </c>
      <c r="G45" s="42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 s="14">
        <v>3.7130000000000001</v>
      </c>
      <c r="L45" s="13">
        <v>-0.93249999999999988</v>
      </c>
      <c r="M45" s="19">
        <v>0.97150000000000003</v>
      </c>
      <c r="N45">
        <f>AVERAGE(Outcrop!D69)</f>
        <v>2.8</v>
      </c>
      <c r="O45">
        <f>MIN(Outcrop!D69)</f>
        <v>2.8</v>
      </c>
      <c r="P45">
        <f>MAX(Outcrop!D69)</f>
        <v>2.8</v>
      </c>
      <c r="Q45">
        <f>COUNT(Outcrop!D69)</f>
        <v>1</v>
      </c>
      <c r="S45">
        <f>SUM(Outcrop!D69)</f>
        <v>2.8</v>
      </c>
      <c r="T45" s="14">
        <f>AVERAGE(Outcrop!D68:D70)</f>
        <v>3.03</v>
      </c>
      <c r="U45" s="13">
        <f>MIN(Outcrop!D68:D70)</f>
        <v>2.8</v>
      </c>
      <c r="V45" s="13">
        <f>MAX(Outcrop!D68:D70)</f>
        <v>3.32</v>
      </c>
      <c r="W45" s="13">
        <f>COUNT(Outcrop!D68:D70)</f>
        <v>3</v>
      </c>
      <c r="X45" s="13">
        <f>STDEV(Outcrop!D68:D70)</f>
        <v>0.26514147167125701</v>
      </c>
      <c r="Y45" s="19">
        <f>SUM(Outcrop!D68:D70)</f>
        <v>9.09</v>
      </c>
      <c r="Z45" s="14">
        <f>AVERAGE(Outcrop!D66:D71)</f>
        <v>2.4566666666666666</v>
      </c>
      <c r="AA45" s="13">
        <f>MIN(Outcrop!D66:D71)</f>
        <v>0.69</v>
      </c>
      <c r="AB45" s="13">
        <f>MAX(Outcrop!D66:D71)</f>
        <v>3.66</v>
      </c>
      <c r="AC45" s="13">
        <f>COUNT(Outcrop!D66:D71)</f>
        <v>6</v>
      </c>
      <c r="AD45" s="13">
        <f>STDEV(Outcrop!D66:D71)</f>
        <v>1.1860635171299507</v>
      </c>
      <c r="AE45" s="19">
        <f>SUM(Outcrop!D66:D71)</f>
        <v>14.739999999999998</v>
      </c>
      <c r="AF45" s="14">
        <f>AVERAGE(Outcrop!D64:D72)</f>
        <v>1.9555555555555553</v>
      </c>
      <c r="AG45" s="13">
        <f>MIN(Outcrop!D64:D72)</f>
        <v>0.59</v>
      </c>
      <c r="AH45" s="13">
        <f>MAX(Outcrop!D64:D72)</f>
        <v>3.66</v>
      </c>
      <c r="AI45" s="13">
        <f>COUNT(Outcrop!D64:D72)</f>
        <v>9</v>
      </c>
      <c r="AJ45" s="13">
        <f>STDEV(Outcrop!D64:D72)</f>
        <v>1.2159267156279521</v>
      </c>
      <c r="AK45" s="19">
        <f>SUM(Outcrop!D64:D72)</f>
        <v>17.599999999999998</v>
      </c>
      <c r="AL45" s="69"/>
      <c r="AM45" s="72"/>
      <c r="AN45" s="72"/>
      <c r="AO45" s="72"/>
      <c r="AP45" s="72"/>
      <c r="AQ45" s="66"/>
      <c r="AR45" s="58">
        <f>(SUM(Outcrop!D69)/(Slope!C45-Slope!B45))*100</f>
        <v>27.343749999999972</v>
      </c>
      <c r="AS45" s="58">
        <f>(SUM(Outcrop!D68:D70)/(Slope!F45-Slope!E45))*100</f>
        <v>53.37639459776873</v>
      </c>
      <c r="AT45" s="58">
        <f>(SUM(Outcrop!D66:D71)/(Slope!I45-Slope!H45))*100</f>
        <v>48.518762343647317</v>
      </c>
      <c r="AU45" s="66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</row>
    <row r="46" spans="1:381" x14ac:dyDescent="0.3">
      <c r="B46" s="23" t="s">
        <v>69</v>
      </c>
      <c r="C46" s="13">
        <v>1657.37</v>
      </c>
      <c r="D46" s="13">
        <v>100.01</v>
      </c>
      <c r="E46" s="13">
        <v>42.15</v>
      </c>
      <c r="F46" s="15">
        <f>D46-Outcrop!B71</f>
        <v>2.9500000000000028</v>
      </c>
      <c r="G46" s="42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 s="14">
        <v>-0.59299999999999997</v>
      </c>
      <c r="L46" s="13">
        <v>-0.15549999999999997</v>
      </c>
      <c r="M46" s="19">
        <v>-1.2422499999999999</v>
      </c>
      <c r="Q46">
        <v>0</v>
      </c>
      <c r="T46" s="14">
        <f>AVERAGE(Outcrop!D71)</f>
        <v>0.69</v>
      </c>
      <c r="U46" s="13">
        <f>MIN(Outcrop!D71)</f>
        <v>0.69</v>
      </c>
      <c r="V46" s="13">
        <f>MAX(Outcrop!D71)</f>
        <v>0.69</v>
      </c>
      <c r="W46" s="13">
        <f>COUNT(Outcrop!D71)</f>
        <v>1</v>
      </c>
      <c r="X46" s="13"/>
      <c r="Y46" s="19">
        <f>SUM(Outcrop!D71)</f>
        <v>0.69</v>
      </c>
      <c r="Z46" s="14">
        <f>AVERAGE(Outcrop!D69:D72)</f>
        <v>1.7624999999999997</v>
      </c>
      <c r="AA46" s="13">
        <f>MIN(Outcrop!D69:D72)</f>
        <v>0.59</v>
      </c>
      <c r="AB46" s="13">
        <f>MAX(Outcrop!D69:D72)</f>
        <v>2.97</v>
      </c>
      <c r="AC46" s="13">
        <f>COUNT(Outcrop!D69:D72)</f>
        <v>4</v>
      </c>
      <c r="AD46" s="13">
        <f>STDEV(Outcrop!D69:D72)</f>
        <v>1.2986499400017957</v>
      </c>
      <c r="AE46" s="19">
        <f>SUM(Outcrop!D69:D72)</f>
        <v>7.0499999999999989</v>
      </c>
      <c r="AF46" s="14">
        <f>AVERAGE(Outcrop!D66:D73)</f>
        <v>2.05375</v>
      </c>
      <c r="AG46" s="13">
        <f>MIN(Outcrop!D66:D73)</f>
        <v>0.59</v>
      </c>
      <c r="AH46" s="13">
        <f>MAX(Outcrop!D66:D73)</f>
        <v>3.66</v>
      </c>
      <c r="AI46" s="13">
        <f>COUNT(Outcrop!D66:D73)</f>
        <v>8</v>
      </c>
      <c r="AJ46" s="13">
        <f>STDEV(Outcrop!D66:D73)</f>
        <v>1.2569797986784492</v>
      </c>
      <c r="AK46" s="19">
        <f>SUM(Outcrop!D66:D73)</f>
        <v>16.43</v>
      </c>
      <c r="AL46" s="69"/>
      <c r="AM46" s="72"/>
      <c r="AN46" s="72"/>
      <c r="AO46" s="72"/>
      <c r="AP46" s="72"/>
      <c r="AQ46" s="66"/>
      <c r="AR46" s="58">
        <f>(SUM(0)/(Slope!C46-Slope!B46))*100</f>
        <v>0</v>
      </c>
      <c r="AS46" s="58">
        <f>(SUM(Outcrop!D71)/(Slope!F46-Slope!E46))*100</f>
        <v>8.4766584766583719</v>
      </c>
      <c r="AT46" s="58">
        <f>(SUM(Outcrop!D69:D72)/(Slope!I46-Slope!H46))*100</f>
        <v>34.849233811171494</v>
      </c>
      <c r="AU46" s="66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</row>
    <row r="47" spans="1:381" x14ac:dyDescent="0.3">
      <c r="B47" s="14" t="s">
        <v>83</v>
      </c>
      <c r="C47" s="13">
        <v>1664.78</v>
      </c>
      <c r="D47" s="13">
        <v>120.01</v>
      </c>
      <c r="E47" s="13">
        <v>22.15</v>
      </c>
      <c r="F47" s="15">
        <f>D47-Outcrop!B72</f>
        <v>7.7700000000000102</v>
      </c>
      <c r="G47" s="42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 s="14">
        <v>2.0620000000000003</v>
      </c>
      <c r="L47" s="13">
        <v>-0.22800000000000012</v>
      </c>
      <c r="M47" s="19">
        <v>-1.0699999999999998</v>
      </c>
      <c r="Q47">
        <v>0</v>
      </c>
      <c r="T47" s="14">
        <f>AVERAGE(Outcrop!D72)</f>
        <v>0.59</v>
      </c>
      <c r="U47" s="13">
        <f>MIN(Outcrop!D72)</f>
        <v>0.59</v>
      </c>
      <c r="V47" s="13">
        <f>MAX(Outcrop!D72)</f>
        <v>0.59</v>
      </c>
      <c r="W47" s="13">
        <f>COUNT(Outcrop!D72)</f>
        <v>1</v>
      </c>
      <c r="X47" s="13"/>
      <c r="Y47" s="19">
        <f>SUM(Outcrop!D72)</f>
        <v>0.59</v>
      </c>
      <c r="Z47" s="14">
        <f>AVERAGE(Outcrop!D72:D73)</f>
        <v>0.84499999999999997</v>
      </c>
      <c r="AA47" s="13">
        <f>MIN(Outcrop!D72:D73)</f>
        <v>0.59</v>
      </c>
      <c r="AB47" s="13">
        <f>MAX(Outcrop!D72:D73)</f>
        <v>1.1000000000000001</v>
      </c>
      <c r="AC47" s="13">
        <f>COUNT(Outcrop!D72:D73)</f>
        <v>2</v>
      </c>
      <c r="AD47" s="13">
        <f>STDEV(Outcrop!D72:D73)</f>
        <v>0.36062445840513957</v>
      </c>
      <c r="AE47" s="19">
        <f>SUM(Outcrop!D72:D73)</f>
        <v>1.69</v>
      </c>
      <c r="AF47" s="14">
        <f>AVERAGE(Outcrop!D69:D73)</f>
        <v>1.6299999999999997</v>
      </c>
      <c r="AG47" s="13">
        <f>MIN(Outcrop!D69:D73)</f>
        <v>0.59</v>
      </c>
      <c r="AH47" s="13">
        <f>MAX(Outcrop!D69:D73)</f>
        <v>2.97</v>
      </c>
      <c r="AI47" s="13">
        <f>COUNT(Outcrop!D69:D73)</f>
        <v>5</v>
      </c>
      <c r="AJ47" s="13">
        <f>STDEV(Outcrop!D69:D73)</f>
        <v>1.1630348232103807</v>
      </c>
      <c r="AK47" s="19">
        <f>SUM(Outcrop!D69:D73)</f>
        <v>8.1499999999999986</v>
      </c>
      <c r="AL47" s="69"/>
      <c r="AM47" s="72"/>
      <c r="AN47" s="72"/>
      <c r="AO47" s="72"/>
      <c r="AP47" s="72"/>
      <c r="AQ47" s="66"/>
      <c r="AR47" s="58">
        <f>(SUM(0)/(Slope!C47-Slope!B47))*100</f>
        <v>0</v>
      </c>
      <c r="AS47" s="58">
        <f>(SUM(Outcrop!D72)/(Slope!F47-Slope!E47))*100</f>
        <v>9.7199341021417816</v>
      </c>
      <c r="AT47" s="58">
        <f>(SUM(Outcrop!D72:D73)/(Slope!I47-Slope!H47))*100</f>
        <v>14.237573715248383</v>
      </c>
      <c r="AU47" s="66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</row>
    <row r="48" spans="1:381" s="5" customFormat="1" x14ac:dyDescent="0.3">
      <c r="A48" s="8"/>
      <c r="B48" s="32" t="s">
        <v>84</v>
      </c>
      <c r="C48" s="5">
        <v>1669.24</v>
      </c>
      <c r="D48" s="5">
        <v>140.01</v>
      </c>
      <c r="E48" s="5">
        <v>2.15</v>
      </c>
      <c r="F48" s="17">
        <f>D48-Outcrop!B73</f>
        <v>5.4499999999999886</v>
      </c>
      <c r="G48" s="45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4">
        <v>-0.17400000000000002</v>
      </c>
      <c r="L48" s="5">
        <v>-1.4685000000000001</v>
      </c>
      <c r="M48" s="6">
        <v>-9.9750000000000047E-2</v>
      </c>
      <c r="Q48" s="5">
        <v>0</v>
      </c>
      <c r="T48" s="4">
        <f>AVERAGE(Outcrop!D73)</f>
        <v>1.1000000000000001</v>
      </c>
      <c r="U48" s="5">
        <f>MIN(Outcrop!D73)</f>
        <v>1.1000000000000001</v>
      </c>
      <c r="V48" s="5">
        <f>MAX(Outcrop!D73)</f>
        <v>1.1000000000000001</v>
      </c>
      <c r="W48" s="5">
        <f>COUNT(Outcrop!D73)</f>
        <v>1</v>
      </c>
      <c r="Y48" s="6">
        <f>SUM(Outcrop!D73)</f>
        <v>1.1000000000000001</v>
      </c>
      <c r="Z48" s="4">
        <f>AVERAGE(Outcrop!D73)</f>
        <v>1.1000000000000001</v>
      </c>
      <c r="AA48" s="5">
        <f>MIN(Outcrop!D73)</f>
        <v>1.1000000000000001</v>
      </c>
      <c r="AB48" s="5">
        <f>MAX(Outcrop!D73)</f>
        <v>1.1000000000000001</v>
      </c>
      <c r="AC48" s="5">
        <f>COUNT(Outcrop!D73)</f>
        <v>1</v>
      </c>
      <c r="AE48" s="6">
        <f>SUM(Outcrop!D73)</f>
        <v>1.1000000000000001</v>
      </c>
      <c r="AF48" s="4">
        <f>AVERAGE(Outcrop!D72:D73)</f>
        <v>0.84499999999999997</v>
      </c>
      <c r="AG48" s="5">
        <f>MIN(Outcrop!D72:D73)</f>
        <v>0.59</v>
      </c>
      <c r="AH48" s="5">
        <f>MAX(Outcrop!D72:D73)</f>
        <v>1.1000000000000001</v>
      </c>
      <c r="AI48" s="5">
        <f>COUNT(Outcrop!D72:D73)</f>
        <v>2</v>
      </c>
      <c r="AJ48" s="5">
        <f>STDEV(Outcrop!D72:D73)</f>
        <v>0.36062445840513957</v>
      </c>
      <c r="AK48" s="6">
        <f>SUM(Outcrop!D72:D73)</f>
        <v>1.69</v>
      </c>
      <c r="AL48" s="70"/>
      <c r="AM48" s="73"/>
      <c r="AN48" s="73"/>
      <c r="AO48" s="73"/>
      <c r="AP48" s="73"/>
      <c r="AQ48" s="67"/>
      <c r="AR48" s="5">
        <f>(SUM(0)/(Slope!C48-Slope!B48))*100</f>
        <v>0</v>
      </c>
      <c r="AS48" s="5">
        <f>(SUM(Outcrop!D73)/(Slope!F48-Slope!E48))*100</f>
        <v>49.99999999999897</v>
      </c>
      <c r="AT48" s="5">
        <f>(SUM(Outcrop!D73)/(Slope!I48-Slope!H48))*100</f>
        <v>22.82157676348578</v>
      </c>
      <c r="AU48" s="6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</row>
    <row r="49" spans="1:381" s="12" customFormat="1" x14ac:dyDescent="0.3">
      <c r="A49" s="27">
        <v>1.2</v>
      </c>
      <c r="B49" s="46" t="s">
        <v>10</v>
      </c>
      <c r="C49" s="12">
        <v>1650.73</v>
      </c>
      <c r="D49" s="12">
        <v>20</v>
      </c>
      <c r="E49" s="12">
        <v>126.02</v>
      </c>
      <c r="F49" s="28">
        <f>D49-Outcrop!B74</f>
        <v>2.1799999999999997</v>
      </c>
      <c r="G49" s="47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4">
        <v>-2.7570000000000001</v>
      </c>
      <c r="L49" s="5">
        <v>-1.3054999999999999</v>
      </c>
      <c r="M49" s="6">
        <v>0.10750000000000011</v>
      </c>
      <c r="N49" s="12">
        <f>AVERAGE(Outcrop!D74)</f>
        <v>12.05</v>
      </c>
      <c r="O49" s="12">
        <f>MIN(Outcrop!D74)</f>
        <v>12.05</v>
      </c>
      <c r="P49" s="12">
        <f>MAX(Outcrop!D74)</f>
        <v>12.05</v>
      </c>
      <c r="Q49" s="12">
        <f>COUNT(Outcrop!D74)</f>
        <v>1</v>
      </c>
      <c r="S49" s="12">
        <f>SUM(Outcrop!D74)</f>
        <v>12.05</v>
      </c>
      <c r="T49" s="30">
        <f>AVERAGE(Outcrop!D74)</f>
        <v>12.05</v>
      </c>
      <c r="U49" s="12">
        <f>MIN(Outcrop!D74)</f>
        <v>12.05</v>
      </c>
      <c r="V49" s="12">
        <f>MAX(Outcrop!D74)</f>
        <v>12.05</v>
      </c>
      <c r="W49" s="12">
        <f>COUNT(Outcrop!D74)</f>
        <v>1</v>
      </c>
      <c r="Y49" s="31">
        <f>SUM(Outcrop!D74)</f>
        <v>12.05</v>
      </c>
      <c r="Z49" s="30">
        <f>AVERAGE(Outcrop!D74)</f>
        <v>12.05</v>
      </c>
      <c r="AA49" s="12">
        <f>MIN(Outcrop!D74)</f>
        <v>12.05</v>
      </c>
      <c r="AB49" s="12">
        <f>MAX(Outcrop!D74)</f>
        <v>12.05</v>
      </c>
      <c r="AC49" s="12">
        <f>COUNT(Outcrop!D74)</f>
        <v>1</v>
      </c>
      <c r="AE49" s="31">
        <f>SUM(Outcrop!D74)</f>
        <v>12.05</v>
      </c>
      <c r="AF49" s="30">
        <f>AVERAGE(Outcrop!D74)</f>
        <v>12.05</v>
      </c>
      <c r="AG49" s="5">
        <f>MIN(Outcrop!D74)</f>
        <v>12.05</v>
      </c>
      <c r="AH49" s="5">
        <f>MAX(Outcrop!D74)</f>
        <v>12.05</v>
      </c>
      <c r="AI49" s="5">
        <f>COUNT(Outcrop!D74)</f>
        <v>1</v>
      </c>
      <c r="AJ49" s="5"/>
      <c r="AK49" s="6">
        <f>SUM(Outcrop!D74)</f>
        <v>12.05</v>
      </c>
      <c r="AL49" s="51">
        <f>AVERAGE(Outcrop!D74)</f>
        <v>12.05</v>
      </c>
      <c r="AM49" s="35">
        <f>MIN(Outcrop!D74)</f>
        <v>12.05</v>
      </c>
      <c r="AN49" s="35">
        <f>MAX(Outcrop!D74)</f>
        <v>12.05</v>
      </c>
      <c r="AO49" s="35">
        <f>COUNT(Outcrop!D74)</f>
        <v>1</v>
      </c>
      <c r="AP49" s="35" t="e">
        <f>STDEV(Outcrop!D74)</f>
        <v>#DIV/0!</v>
      </c>
      <c r="AQ49" s="52">
        <f>SUM(Outcrop!D74)</f>
        <v>12.05</v>
      </c>
      <c r="AR49" s="57">
        <f>((0.5*Outcrop!D74)/(Slope!C49-Slope!B49))*100</f>
        <v>82.196452933152258</v>
      </c>
      <c r="AS49" s="12">
        <f>(SUM(Outcrop!D74)/(Slope!F49-Slope!E49))*100</f>
        <v>87.318840579709004</v>
      </c>
      <c r="AT49" s="12">
        <f>(SUM(Outcrop!D74)/(Slope!I49-Slope!H49))*100</f>
        <v>62.017498713329701</v>
      </c>
      <c r="AU49" s="31">
        <f>(SUM(Outcrop!D74)/(channel_morph!I7-channel_morph!F7))*100</f>
        <v>35.69312796208532</v>
      </c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</row>
    <row r="50" spans="1:381" x14ac:dyDescent="0.3">
      <c r="A50" s="9">
        <v>1.3</v>
      </c>
      <c r="B50" s="23" t="s">
        <v>56</v>
      </c>
      <c r="C50" s="15">
        <v>1551.82</v>
      </c>
      <c r="D50" s="15">
        <v>20.010000000000002</v>
      </c>
      <c r="E50" s="15">
        <v>302.62</v>
      </c>
      <c r="F50" s="15">
        <f>D50-Outcrop!B76</f>
        <v>1.8000000000000007</v>
      </c>
      <c r="G50" s="42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 s="14">
        <v>-5.0819999999999999</v>
      </c>
      <c r="L50" s="13">
        <v>-3.1495000000000002</v>
      </c>
      <c r="M50" s="19">
        <v>1.70825</v>
      </c>
      <c r="N50">
        <f>AVERAGE(Outcrop!D76)</f>
        <v>5.3</v>
      </c>
      <c r="O50">
        <f>MIN(Outcrop!D76)</f>
        <v>5.3</v>
      </c>
      <c r="P50">
        <f>MAX(Outcrop!D76)</f>
        <v>5.3</v>
      </c>
      <c r="Q50">
        <f>COUNT(Outcrop!D76)</f>
        <v>1</v>
      </c>
      <c r="S50">
        <f>SUM(Outcrop!D76)</f>
        <v>5.3</v>
      </c>
      <c r="T50" s="14">
        <f>AVERAGE(Outcrop!D76)</f>
        <v>5.3</v>
      </c>
      <c r="U50" s="13">
        <f>MIN(Outcrop!D76)</f>
        <v>5.3</v>
      </c>
      <c r="V50" s="13">
        <f>MAX(Outcrop!D76)</f>
        <v>5.3</v>
      </c>
      <c r="W50" s="13">
        <f>COUNT(Outcrop!D76)</f>
        <v>1</v>
      </c>
      <c r="X50" s="13"/>
      <c r="Y50" s="19">
        <f>SUM(Outcrop!D76)</f>
        <v>5.3</v>
      </c>
      <c r="Z50" s="14">
        <f>AVERAGE(Outcrop!D75:D77)</f>
        <v>8.7433333333333341</v>
      </c>
      <c r="AA50" s="13">
        <f>MIN(Outcrop!D75:D77)</f>
        <v>5.2</v>
      </c>
      <c r="AB50" s="13">
        <f>MAX(Outcrop!D75:D77)</f>
        <v>15.73</v>
      </c>
      <c r="AC50" s="13">
        <f>COUNT(Outcrop!D75:D77)</f>
        <v>3</v>
      </c>
      <c r="AD50" s="13">
        <f>STDEV(Outcrop!D75:D77)</f>
        <v>6.0508374076100688</v>
      </c>
      <c r="AE50" s="19">
        <f>SUM(Outcrop!D75:D77)</f>
        <v>26.23</v>
      </c>
      <c r="AF50" s="14">
        <f>AVERAGE(Outcrop!D75:D79)</f>
        <v>6.34</v>
      </c>
      <c r="AG50" s="13">
        <f>MIN(Outcrop!D75:D79)</f>
        <v>2.72</v>
      </c>
      <c r="AH50" s="13">
        <f>MAX(Outcrop!D75:D79)</f>
        <v>15.73</v>
      </c>
      <c r="AI50" s="13">
        <f>COUNT(Outcrop!D75:D79)</f>
        <v>5</v>
      </c>
      <c r="AJ50" s="13">
        <f>STDEV(Outcrop!D75:D79)</f>
        <v>5.3978190040052283</v>
      </c>
      <c r="AK50" s="19">
        <f>SUM(Outcrop!D75:D79)</f>
        <v>31.7</v>
      </c>
      <c r="AL50" s="68">
        <f>AVERAGE(Outcrop!D75:D93)</f>
        <v>2.708947368421053</v>
      </c>
      <c r="AM50" s="71">
        <f>MIN(Outcrop!D75:D93)</f>
        <v>0.39</v>
      </c>
      <c r="AN50" s="71">
        <f>MAX(Outcrop!D75:D93)</f>
        <v>15.73</v>
      </c>
      <c r="AO50" s="71">
        <f>COUNT(Outcrop!D75:D93)</f>
        <v>19</v>
      </c>
      <c r="AP50" s="71">
        <f>STDEV(Outcrop!D75:D93)</f>
        <v>3.4355638300589537</v>
      </c>
      <c r="AQ50" s="65">
        <f>SUM(Outcrop!D75:D93)</f>
        <v>51.470000000000006</v>
      </c>
      <c r="AR50" s="58">
        <f>(SUM(Outcrop!D76)/(Slope!C50-Slope!B50))*100</f>
        <v>84.664536741214178</v>
      </c>
      <c r="AS50" s="58">
        <f>(SUM(Outcrop!D76)/(Slope!F50-Slope!E50))*100</f>
        <v>46.328671328671106</v>
      </c>
      <c r="AT50" s="58">
        <f>(SUM(Outcrop!D75:D77)/(Slope!I50-Slope!H50))*100</f>
        <v>72.438552885943494</v>
      </c>
      <c r="AU50" s="65">
        <f>(SUM(Outcrop!D75:D93)/(channel_morph!I8-channel_morph!F8))*100</f>
        <v>39.732901034429538</v>
      </c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</row>
    <row r="51" spans="1:381" x14ac:dyDescent="0.3">
      <c r="B51" s="23" t="s">
        <v>66</v>
      </c>
      <c r="C51" s="15">
        <v>1563.35</v>
      </c>
      <c r="D51" s="15">
        <v>40.01</v>
      </c>
      <c r="E51" s="13">
        <v>282.62</v>
      </c>
      <c r="F51" s="15">
        <f>D51-Outcrop!B77</f>
        <v>6.3900000000000006</v>
      </c>
      <c r="G51" s="42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 s="14">
        <v>6.6669999999999998</v>
      </c>
      <c r="L51" s="13">
        <v>1.6640000000000001</v>
      </c>
      <c r="M51" s="19">
        <v>-2.2750000000000093E-2</v>
      </c>
      <c r="Q51">
        <v>0</v>
      </c>
      <c r="T51" s="14">
        <f>AVERAGE(Outcrop!D77:D78)</f>
        <v>3.9750000000000001</v>
      </c>
      <c r="U51" s="13">
        <f>MIN(Outcrop!D77:D78)</f>
        <v>2.75</v>
      </c>
      <c r="V51" s="13">
        <f>MAX(Outcrop!D77:D78)</f>
        <v>5.2</v>
      </c>
      <c r="W51" s="13">
        <f>COUNT(Outcrop!D77:D78)</f>
        <v>2</v>
      </c>
      <c r="X51" s="13">
        <f>STDEV(Outcrop!D77:D78)</f>
        <v>1.7324116139070431</v>
      </c>
      <c r="Y51" s="19">
        <f>SUM(Outcrop!D77:D78)</f>
        <v>7.95</v>
      </c>
      <c r="Z51" s="14">
        <f>AVERAGE(Outcrop!D77:D79)</f>
        <v>3.5566666666666666</v>
      </c>
      <c r="AA51" s="13">
        <f>MIN(Outcrop!D77:D79)</f>
        <v>2.72</v>
      </c>
      <c r="AB51" s="13">
        <f>MAX(Outcrop!D77:D79)</f>
        <v>5.2</v>
      </c>
      <c r="AC51" s="13">
        <f>COUNT(Outcrop!D77:D79)</f>
        <v>3</v>
      </c>
      <c r="AD51" s="13">
        <f>STDEV(Outcrop!D77:D79)</f>
        <v>1.4232474603291372</v>
      </c>
      <c r="AE51" s="19">
        <f>SUM(Outcrop!D77:D79)</f>
        <v>10.67</v>
      </c>
      <c r="AF51" s="14">
        <f>AVERAGE(Outcrop!D75:D81)</f>
        <v>5.0600000000000005</v>
      </c>
      <c r="AG51" s="13">
        <f>MIN(Outcrop!D75:D81)</f>
        <v>1.49</v>
      </c>
      <c r="AH51" s="13">
        <f>MAX(Outcrop!D75:D81)</f>
        <v>15.73</v>
      </c>
      <c r="AI51" s="13">
        <f>COUNT(Outcrop!D75:D81)</f>
        <v>7</v>
      </c>
      <c r="AJ51" s="13">
        <f>STDEV(Outcrop!D75:D81)</f>
        <v>4.9242867503832466</v>
      </c>
      <c r="AK51" s="19">
        <f>SUM(Outcrop!D75:D81)</f>
        <v>35.42</v>
      </c>
      <c r="AL51" s="69"/>
      <c r="AM51" s="72"/>
      <c r="AN51" s="72"/>
      <c r="AO51" s="72"/>
      <c r="AP51" s="72"/>
      <c r="AQ51" s="66"/>
      <c r="AR51" s="58">
        <f>(SUM(0)/(Slope!C51-Slope!B51))*100</f>
        <v>0</v>
      </c>
      <c r="AS51" s="58">
        <f>(SUM(Outcrop!D77:D78)/(Slope!F51-Slope!E51))*100</f>
        <v>66.25</v>
      </c>
      <c r="AT51" s="58">
        <f>(SUM(Outcrop!D77:D79)/(Slope!I51-Slope!H51))*100</f>
        <v>43.891402714931814</v>
      </c>
      <c r="AU51" s="66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</row>
    <row r="52" spans="1:381" x14ac:dyDescent="0.3">
      <c r="B52" s="23" t="s">
        <v>82</v>
      </c>
      <c r="C52" s="15">
        <v>1576.13</v>
      </c>
      <c r="D52" s="15">
        <v>60.01</v>
      </c>
      <c r="E52" s="13">
        <v>262.62</v>
      </c>
      <c r="F52" s="15">
        <f>D52-Outcrop!B79</f>
        <v>4.259999999999998</v>
      </c>
      <c r="G52" s="42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 s="14">
        <v>0.31300000000000028</v>
      </c>
      <c r="L52" s="13">
        <v>1.9915000000000003</v>
      </c>
      <c r="M52" s="19">
        <v>-1.1877499999999999</v>
      </c>
      <c r="N52">
        <f>AVERAGE(Outcrop!D79:D80)</f>
        <v>2.4750000000000001</v>
      </c>
      <c r="O52">
        <f>MIN(Outcrop!D79:D80)</f>
        <v>2.23</v>
      </c>
      <c r="P52">
        <f>MAX(Outcrop!D79:D80)</f>
        <v>2.72</v>
      </c>
      <c r="Q52">
        <f>COUNT(Outcrop!D79:D80)</f>
        <v>2</v>
      </c>
      <c r="R52">
        <f>STDEV(Outcrop!D79:D80)</f>
        <v>0.34648232278140845</v>
      </c>
      <c r="S52">
        <f>SUM(Outcrop!D79:D80)</f>
        <v>4.95</v>
      </c>
      <c r="T52" s="14">
        <f>AVERAGE(Outcrop!D79:D80)</f>
        <v>2.4750000000000001</v>
      </c>
      <c r="U52" s="13">
        <f>MIN(Outcrop!D79:D80)</f>
        <v>2.23</v>
      </c>
      <c r="V52" s="13">
        <f>MAX(Outcrop!D79:D80)</f>
        <v>2.72</v>
      </c>
      <c r="W52" s="13">
        <f>COUNT(Outcrop!D79:D80)</f>
        <v>2</v>
      </c>
      <c r="X52" s="13">
        <f>STDEV(Outcrop!D79:D80)</f>
        <v>0.34648232278140845</v>
      </c>
      <c r="Y52" s="19">
        <f>SUM(Outcrop!D79:D80)</f>
        <v>4.95</v>
      </c>
      <c r="Z52" s="14">
        <f>AVERAGE(Outcrop!D78:D81)</f>
        <v>2.2975000000000003</v>
      </c>
      <c r="AA52" s="13">
        <f>MIN(Outcrop!D78:D81)</f>
        <v>1.49</v>
      </c>
      <c r="AB52" s="13">
        <f>MAX(Outcrop!D78:D81)</f>
        <v>2.75</v>
      </c>
      <c r="AC52" s="13">
        <f>COUNT(Outcrop!D78:D81)</f>
        <v>4</v>
      </c>
      <c r="AD52" s="13">
        <f>STDEV(Outcrop!D78:D81)</f>
        <v>0.58874867303459666</v>
      </c>
      <c r="AE52" s="19">
        <f>SUM(Outcrop!D78:D81)</f>
        <v>9.1900000000000013</v>
      </c>
      <c r="AF52" s="14">
        <f>AVERAGE(Outcrop!D77:D83)</f>
        <v>2.475714285714286</v>
      </c>
      <c r="AG52" s="13">
        <f>MIN(Outcrop!D77:D83)</f>
        <v>0.39</v>
      </c>
      <c r="AH52" s="13">
        <f>MAX(Outcrop!D77:D83)</f>
        <v>5.2</v>
      </c>
      <c r="AI52" s="13">
        <f>COUNT(Outcrop!D77:D83)</f>
        <v>7</v>
      </c>
      <c r="AJ52" s="13">
        <f>STDEV(Outcrop!D77:D83)</f>
        <v>1.4688074203568136</v>
      </c>
      <c r="AK52" s="19">
        <f>SUM(Outcrop!D77:D83)</f>
        <v>17.330000000000002</v>
      </c>
      <c r="AL52" s="69"/>
      <c r="AM52" s="72"/>
      <c r="AN52" s="72"/>
      <c r="AO52" s="72"/>
      <c r="AP52" s="72"/>
      <c r="AQ52" s="66"/>
      <c r="AR52" s="58">
        <f>(SUM(Outcrop!D79:D80)/(Slope!C52-Slope!B52))*100</f>
        <v>87.610619469025139</v>
      </c>
      <c r="AS52" s="58">
        <f>(SUM(Outcrop!D79:D80)/(Slope!F52-Slope!E52))*100</f>
        <v>42.672413793103786</v>
      </c>
      <c r="AT52" s="58">
        <f>(SUM(Outcrop!D78:D81)/(Slope!I52-Slope!H52))*100</f>
        <v>37.540849673202594</v>
      </c>
      <c r="AU52" s="66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</row>
    <row r="53" spans="1:381" x14ac:dyDescent="0.3">
      <c r="B53" s="23" t="s">
        <v>68</v>
      </c>
      <c r="C53" s="15">
        <v>1587.83</v>
      </c>
      <c r="D53" s="15">
        <v>80.010000000000005</v>
      </c>
      <c r="E53" s="13">
        <v>242.62</v>
      </c>
      <c r="F53" s="15">
        <f>D53-Outcrop!B81</f>
        <v>6.2400000000000091</v>
      </c>
      <c r="G53" s="42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 s="14">
        <v>-4.2070000000000007</v>
      </c>
      <c r="L53" s="13">
        <v>-3.6094999999999997</v>
      </c>
      <c r="M53" s="19">
        <v>-0.56325000000000003</v>
      </c>
      <c r="N53">
        <f>AVERAGE(Outcrop!D82)</f>
        <v>2.5499999999999998</v>
      </c>
      <c r="O53">
        <f>MIN(Outcrop!D82)</f>
        <v>2.5499999999999998</v>
      </c>
      <c r="P53">
        <f>MAX(Outcrop!D82)</f>
        <v>2.5499999999999998</v>
      </c>
      <c r="Q53">
        <f>COUNT(Outcrop!D82)</f>
        <v>1</v>
      </c>
      <c r="S53">
        <f>SUM(Outcrop!D82)</f>
        <v>2.5499999999999998</v>
      </c>
      <c r="T53" s="14">
        <f>AVERAGE(Outcrop!D81:D82)</f>
        <v>2.02</v>
      </c>
      <c r="U53" s="13">
        <f>MIN(Outcrop!D81:D82)</f>
        <v>1.49</v>
      </c>
      <c r="V53" s="13">
        <f>MAX(Outcrop!D81:D82)</f>
        <v>2.5499999999999998</v>
      </c>
      <c r="W53" s="13">
        <f>COUNT(Outcrop!D81:D82)</f>
        <v>2</v>
      </c>
      <c r="X53" s="13">
        <f>STDEV(Outcrop!D81:D82)</f>
        <v>0.74953318805774027</v>
      </c>
      <c r="Y53" s="19">
        <f>SUM(Outcrop!D81:D82)</f>
        <v>4.04</v>
      </c>
      <c r="Z53" s="14">
        <f>AVERAGE(Outcrop!D80:D83)</f>
        <v>1.6649999999999998</v>
      </c>
      <c r="AA53" s="13">
        <f>MIN(Outcrop!D80:D83)</f>
        <v>0.39</v>
      </c>
      <c r="AB53" s="13">
        <f>MAX(Outcrop!D80:D83)</f>
        <v>2.5499999999999998</v>
      </c>
      <c r="AC53" s="13">
        <f>COUNT(Outcrop!D80:D83)</f>
        <v>4</v>
      </c>
      <c r="AD53" s="13">
        <f>STDEV(Outcrop!D80:D83)</f>
        <v>0.95894038744161136</v>
      </c>
      <c r="AE53" s="19">
        <f>SUM(Outcrop!D80:D83)</f>
        <v>6.6599999999999993</v>
      </c>
      <c r="AF53" s="14">
        <f>AVERAGE(Outcrop!D78:D85)</f>
        <v>1.7662500000000003</v>
      </c>
      <c r="AG53" s="13">
        <f>MIN(Outcrop!D78:D85)</f>
        <v>0.39</v>
      </c>
      <c r="AH53" s="13">
        <f>MAX(Outcrop!D78:D85)</f>
        <v>2.75</v>
      </c>
      <c r="AI53" s="13">
        <f>COUNT(Outcrop!D78:D85)</f>
        <v>8</v>
      </c>
      <c r="AJ53" s="13">
        <f>STDEV(Outcrop!D78:D85)</f>
        <v>0.92917686306598346</v>
      </c>
      <c r="AK53" s="19">
        <f>SUM(Outcrop!D78:D85)</f>
        <v>14.130000000000003</v>
      </c>
      <c r="AL53" s="69"/>
      <c r="AM53" s="72"/>
      <c r="AN53" s="72"/>
      <c r="AO53" s="72"/>
      <c r="AP53" s="72"/>
      <c r="AQ53" s="66"/>
      <c r="AR53" s="58">
        <f>(SUM(Outcrop!D82)/(Slope!C53-Slope!B53))*100</f>
        <v>47.752808988762737</v>
      </c>
      <c r="AS53" s="58">
        <f>(SUM(Outcrop!D81:D82)/(Slope!F53-Slope!E53))*100</f>
        <v>33.141919606234474</v>
      </c>
      <c r="AT53" s="58">
        <f>(SUM(Outcrop!D80:D83)/(Slope!I53-Slope!H53))*100</f>
        <v>58.165938864629737</v>
      </c>
      <c r="AU53" s="66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</row>
    <row r="54" spans="1:381" x14ac:dyDescent="0.3">
      <c r="B54" s="23" t="s">
        <v>69</v>
      </c>
      <c r="C54" s="15">
        <v>1587.58</v>
      </c>
      <c r="D54" s="15">
        <v>100.01</v>
      </c>
      <c r="E54" s="13">
        <v>222.62</v>
      </c>
      <c r="F54" s="15">
        <f>D54-Outcrop!B83</f>
        <v>9.3400000000000034</v>
      </c>
      <c r="G54" s="42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 s="14">
        <v>3.3649999999999998</v>
      </c>
      <c r="L54" s="13">
        <v>-4.8000000000000001E-2</v>
      </c>
      <c r="M54" s="19">
        <v>0.86274999999999991</v>
      </c>
      <c r="N54">
        <f>AVERAGE(Outcrop!D84)</f>
        <v>0.69</v>
      </c>
      <c r="O54">
        <f>MIN(Outcrop!D84)</f>
        <v>0.69</v>
      </c>
      <c r="P54">
        <f>MAX(Outcrop!D84)</f>
        <v>0.69</v>
      </c>
      <c r="Q54">
        <f>COUNT(Outcrop!D84)</f>
        <v>1</v>
      </c>
      <c r="S54">
        <f>SUM(Outcrop!D84)</f>
        <v>0.69</v>
      </c>
      <c r="T54" s="14">
        <f>AVERAGE(Outcrop!D83:D84)</f>
        <v>0.54</v>
      </c>
      <c r="U54" s="13">
        <f>MIN(Outcrop!D83:D84)</f>
        <v>0.39</v>
      </c>
      <c r="V54" s="13">
        <f>MAX(Outcrop!D83:D84)</f>
        <v>0.69</v>
      </c>
      <c r="W54" s="13">
        <f>COUNT(Outcrop!D83:D84)</f>
        <v>2</v>
      </c>
      <c r="X54" s="13">
        <f>STDEV(Outcrop!D83:D84)</f>
        <v>0.21213203435596384</v>
      </c>
      <c r="Y54" s="19">
        <f>SUM(Outcrop!D83:D84)</f>
        <v>1.08</v>
      </c>
      <c r="Z54" s="14">
        <f>AVERAGE(Outcrop!D82:D85)</f>
        <v>1.2349999999999999</v>
      </c>
      <c r="AA54" s="13">
        <f>MIN(Outcrop!D82:D85)</f>
        <v>0.39</v>
      </c>
      <c r="AB54" s="13">
        <f>MAX(Outcrop!D82:D85)</f>
        <v>2.5499999999999998</v>
      </c>
      <c r="AC54" s="13">
        <f>COUNT(Outcrop!D82:D85)</f>
        <v>4</v>
      </c>
      <c r="AD54" s="13">
        <f>STDEV(Outcrop!D82:D85)</f>
        <v>0.95671312314611878</v>
      </c>
      <c r="AE54" s="19">
        <f>SUM(Outcrop!D82:D85)</f>
        <v>4.9399999999999995</v>
      </c>
      <c r="AF54" s="14">
        <f>AVERAGE(Outcrop!D80:D86)</f>
        <v>1.4257142857142857</v>
      </c>
      <c r="AG54" s="13">
        <f>MIN(Outcrop!D80:D86)</f>
        <v>0.39</v>
      </c>
      <c r="AH54" s="13">
        <f>MAX(Outcrop!D80:D86)</f>
        <v>2.5499999999999998</v>
      </c>
      <c r="AI54" s="13">
        <f>COUNT(Outcrop!D80:D86)</f>
        <v>7</v>
      </c>
      <c r="AJ54" s="13">
        <f>STDEV(Outcrop!D80:D86)</f>
        <v>0.76958554089971343</v>
      </c>
      <c r="AK54" s="19">
        <f>SUM(Outcrop!D80:D86)</f>
        <v>9.98</v>
      </c>
      <c r="AL54" s="69"/>
      <c r="AM54" s="72"/>
      <c r="AN54" s="72"/>
      <c r="AO54" s="72"/>
      <c r="AP54" s="72"/>
      <c r="AQ54" s="66"/>
      <c r="AR54" s="58">
        <f>(SUM(Outcrop!D84)/(Slope!C54-Slope!B54))*100</f>
        <v>11.655405405405261</v>
      </c>
      <c r="AS54" s="58">
        <f>(SUM(Outcrop!D83:D84)/(Slope!F54-Slope!E54))*100</f>
        <v>10.295519542421346</v>
      </c>
      <c r="AT54" s="58">
        <f>(SUM(Outcrop!D82:D85)/(Slope!I54-Slope!H54))*100</f>
        <v>24.062347783731155</v>
      </c>
      <c r="AU54" s="66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</row>
    <row r="55" spans="1:381" x14ac:dyDescent="0.3">
      <c r="B55" s="23" t="s">
        <v>83</v>
      </c>
      <c r="C55" s="15">
        <v>1608.36</v>
      </c>
      <c r="D55" s="15">
        <v>120.01</v>
      </c>
      <c r="E55" s="13">
        <v>202.62</v>
      </c>
      <c r="F55" s="15">
        <f>D55-Outcrop!B85</f>
        <v>7.710000000000008</v>
      </c>
      <c r="G55" s="42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 s="14">
        <v>-5.1539999999999999</v>
      </c>
      <c r="L55" s="13">
        <v>2.7035</v>
      </c>
      <c r="M55" s="19">
        <v>0.71074999999999999</v>
      </c>
      <c r="Q55">
        <v>0</v>
      </c>
      <c r="T55" s="14">
        <f>AVERAGE(Outcrop!D85)</f>
        <v>1.31</v>
      </c>
      <c r="U55" s="13">
        <f>MIN(Outcrop!D85)</f>
        <v>1.31</v>
      </c>
      <c r="V55" s="13">
        <f>MAX(Outcrop!D85)</f>
        <v>1.31</v>
      </c>
      <c r="W55" s="13">
        <f>COUNT(Outcrop!D85)</f>
        <v>1</v>
      </c>
      <c r="X55" s="13"/>
      <c r="Y55" s="19">
        <f>SUM(Outcrop!D85)</f>
        <v>1.31</v>
      </c>
      <c r="Z55" s="14">
        <f>AVERAGE(Outcrop!D84:D86)</f>
        <v>1.1066666666666667</v>
      </c>
      <c r="AA55" s="13">
        <f>MIN(Outcrop!D84:D86)</f>
        <v>0.69</v>
      </c>
      <c r="AB55" s="13">
        <f>MAX(Outcrop!D84:D86)</f>
        <v>1.32</v>
      </c>
      <c r="AC55" s="13">
        <f>COUNT(Outcrop!D84:D86)</f>
        <v>3</v>
      </c>
      <c r="AD55" s="13">
        <f>STDEV(Outcrop!D84:D86)</f>
        <v>0.36087855759705845</v>
      </c>
      <c r="AE55" s="19">
        <f>SUM(Outcrop!D84:D86)</f>
        <v>3.3200000000000003</v>
      </c>
      <c r="AF55" s="14">
        <f>AVERAGE(Outcrop!D82:D85)</f>
        <v>1.2349999999999999</v>
      </c>
      <c r="AG55" s="13">
        <f>MIN(Outcrop!D82:D85)</f>
        <v>0.39</v>
      </c>
      <c r="AH55" s="13">
        <f>MAX(Outcrop!D82:D85)</f>
        <v>2.5499999999999998</v>
      </c>
      <c r="AI55" s="13">
        <f>COUNT(Outcrop!D82:D85)</f>
        <v>4</v>
      </c>
      <c r="AJ55" s="13">
        <f>STDEV(Outcrop!D82:D85)</f>
        <v>0.95671312314611878</v>
      </c>
      <c r="AK55" s="19">
        <f>SUM(Outcrop!D82:D85)</f>
        <v>4.9399999999999995</v>
      </c>
      <c r="AL55" s="69"/>
      <c r="AM55" s="72"/>
      <c r="AN55" s="72"/>
      <c r="AO55" s="72"/>
      <c r="AP55" s="72"/>
      <c r="AQ55" s="66"/>
      <c r="AR55" s="58">
        <f>(SUM(0)/(Slope!C55-Slope!B55))*100</f>
        <v>0</v>
      </c>
      <c r="AS55" s="58">
        <f>(SUM(Outcrop!D85)/(Slope!F55-Slope!E55))*100</f>
        <v>13.435897435897438</v>
      </c>
      <c r="AT55" s="58">
        <f>(SUM(Outcrop!D84:D86)/(Slope!I55-Slope!H55))*100</f>
        <v>10.579987253027371</v>
      </c>
      <c r="AU55" s="66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</row>
    <row r="56" spans="1:381" x14ac:dyDescent="0.3">
      <c r="B56" s="23" t="s">
        <v>84</v>
      </c>
      <c r="C56" s="15">
        <v>1618.96</v>
      </c>
      <c r="D56" s="15">
        <v>140.01</v>
      </c>
      <c r="E56" s="13">
        <v>182.62</v>
      </c>
      <c r="F56" s="15">
        <f>D56-Outcrop!B86</f>
        <v>6.0199999999999818</v>
      </c>
      <c r="G56" s="42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 s="14">
        <v>2.5329999999999999</v>
      </c>
      <c r="L56" s="13">
        <v>-1.613</v>
      </c>
      <c r="M56" s="19">
        <v>-0.71699999999999997</v>
      </c>
      <c r="Q56">
        <v>0</v>
      </c>
      <c r="T56" s="14">
        <f>AVERAGE(Outcrop!D86:D87)</f>
        <v>1.7000000000000002</v>
      </c>
      <c r="U56" s="13">
        <f>MIN(Outcrop!D86:D87)</f>
        <v>1.32</v>
      </c>
      <c r="V56" s="13">
        <f>MAX(Outcrop!D86:D87)</f>
        <v>2.08</v>
      </c>
      <c r="W56" s="13">
        <f>COUNT(Outcrop!D86:D87)</f>
        <v>2</v>
      </c>
      <c r="X56" s="13">
        <f>STDEV(Outcrop!D86:D87)</f>
        <v>0.53740115370177544</v>
      </c>
      <c r="Y56" s="19">
        <f>SUM(Outcrop!D86:D87)</f>
        <v>3.4000000000000004</v>
      </c>
      <c r="Z56" s="14">
        <f>AVERAGE(Outcrop!D86:D87)</f>
        <v>1.7000000000000002</v>
      </c>
      <c r="AA56" s="13">
        <f>MIN(Outcrop!D86:D87)</f>
        <v>1.32</v>
      </c>
      <c r="AB56" s="13">
        <f>MAX(Outcrop!D86:D87)</f>
        <v>2.08</v>
      </c>
      <c r="AC56" s="13">
        <f>COUNT(Outcrop!D86:D87)</f>
        <v>2</v>
      </c>
      <c r="AD56" s="13">
        <f>STDEV(Outcrop!D86:D87)</f>
        <v>0.53740115370177544</v>
      </c>
      <c r="AE56" s="19">
        <f>SUM(Outcrop!D86:D87)</f>
        <v>3.4000000000000004</v>
      </c>
      <c r="AF56" s="14">
        <f>AVERAGE(Outcrop!D84:D88)</f>
        <v>1.55</v>
      </c>
      <c r="AG56" s="13">
        <f>MIN(Outcrop!D84:D88)</f>
        <v>0.69</v>
      </c>
      <c r="AH56" s="13">
        <f>MAX(Outcrop!D84:D88)</f>
        <v>2.35</v>
      </c>
      <c r="AI56" s="13">
        <f>COUNT(Outcrop!D84:D88)</f>
        <v>5</v>
      </c>
      <c r="AJ56" s="13">
        <f>STDEV(Outcrop!D84:D88)</f>
        <v>0.66539461975582626</v>
      </c>
      <c r="AK56" s="19">
        <f>SUM(Outcrop!D84:D88)</f>
        <v>7.75</v>
      </c>
      <c r="AL56" s="69"/>
      <c r="AM56" s="72"/>
      <c r="AN56" s="72"/>
      <c r="AO56" s="72"/>
      <c r="AP56" s="72"/>
      <c r="AQ56" s="66"/>
      <c r="AR56" s="58">
        <f>(SUM(0)/(Slope!C56-Slope!B56))*100</f>
        <v>0</v>
      </c>
      <c r="AS56" s="58">
        <f>(SUM(Outcrop!D86:D87)/(Slope!F56-Slope!E56))*100</f>
        <v>33.830845771144439</v>
      </c>
      <c r="AT56" s="58">
        <f>(SUM(Outcrop!D86:D87)/(Slope!I56-Slope!H56))*100</f>
        <v>16.448959845186202</v>
      </c>
      <c r="AU56" s="66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</row>
    <row r="57" spans="1:381" x14ac:dyDescent="0.3">
      <c r="B57" s="23" t="s">
        <v>85</v>
      </c>
      <c r="C57" s="15">
        <v>1629.03</v>
      </c>
      <c r="D57" s="15">
        <v>160.01</v>
      </c>
      <c r="E57" s="13">
        <v>162.62</v>
      </c>
      <c r="F57" s="15">
        <f>D57-Outcrop!B87</f>
        <v>14.179999999999978</v>
      </c>
      <c r="G57" s="42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 s="14">
        <v>-0.29299999999999926</v>
      </c>
      <c r="L57" s="13">
        <v>0.86999999999999988</v>
      </c>
      <c r="M57" s="19">
        <v>-1.073</v>
      </c>
      <c r="N57">
        <f>AVERAGE(Outcrop!D88)</f>
        <v>2.35</v>
      </c>
      <c r="O57">
        <f>MIN(Outcrop!D88)</f>
        <v>2.35</v>
      </c>
      <c r="P57">
        <f>MAX(Outcrop!D88)</f>
        <v>2.35</v>
      </c>
      <c r="Q57">
        <f>COUNT(Outcrop!D88)</f>
        <v>1</v>
      </c>
      <c r="S57">
        <f>SUM(Outcrop!D88)</f>
        <v>2.35</v>
      </c>
      <c r="T57" s="14">
        <f>AVERAGE(Outcrop!D88)</f>
        <v>2.35</v>
      </c>
      <c r="U57" s="13">
        <f>MIN(Outcrop!D88)</f>
        <v>2.35</v>
      </c>
      <c r="V57" s="13">
        <f>MAX(Outcrop!D88)</f>
        <v>2.35</v>
      </c>
      <c r="W57" s="13">
        <f>COUNT(Outcrop!D88)</f>
        <v>1</v>
      </c>
      <c r="X57" s="13"/>
      <c r="Y57" s="19">
        <f>SUM(Outcrop!D88)</f>
        <v>2.35</v>
      </c>
      <c r="Z57" s="14">
        <f>AVERAGE(Outcrop!D87:D88)</f>
        <v>2.2149999999999999</v>
      </c>
      <c r="AA57" s="13">
        <f>MIN(Outcrop!D87:D88)</f>
        <v>2.08</v>
      </c>
      <c r="AB57" s="13">
        <f>MAX(Outcrop!D87:D88)</f>
        <v>2.35</v>
      </c>
      <c r="AC57" s="13">
        <f>COUNT(Outcrop!D87:D88)</f>
        <v>2</v>
      </c>
      <c r="AD57" s="13">
        <f>STDEV(Outcrop!D87:D88)</f>
        <v>0.19091883092036785</v>
      </c>
      <c r="AE57" s="19">
        <f>SUM(Outcrop!D87:D88)</f>
        <v>4.43</v>
      </c>
      <c r="AF57" s="14">
        <f>AVERAGE(Outcrop!D86:D91)</f>
        <v>1.66</v>
      </c>
      <c r="AG57" s="13">
        <f>MIN(Outcrop!D86:D91)</f>
        <v>1.0900000000000001</v>
      </c>
      <c r="AH57" s="13">
        <f>MAX(Outcrop!D86:D91)</f>
        <v>2.35</v>
      </c>
      <c r="AI57" s="13">
        <f>COUNT(Outcrop!D86:D91)</f>
        <v>6</v>
      </c>
      <c r="AJ57" s="13">
        <f>STDEV(Outcrop!D86:D91)</f>
        <v>0.47387762133276673</v>
      </c>
      <c r="AK57" s="19">
        <f>SUM(Outcrop!D86:D91)</f>
        <v>9.9599999999999991</v>
      </c>
      <c r="AL57" s="69"/>
      <c r="AM57" s="72"/>
      <c r="AN57" s="72"/>
      <c r="AO57" s="72"/>
      <c r="AP57" s="72"/>
      <c r="AQ57" s="66"/>
      <c r="AR57" s="58">
        <f>(SUM(Outcrop!D88)/(Slope!C57-Slope!B57))*100</f>
        <v>63.00268096514715</v>
      </c>
      <c r="AS57" s="58">
        <f>(SUM(Outcrop!D88)/(Slope!F57-Slope!E57))*100</f>
        <v>27.167630057803898</v>
      </c>
      <c r="AT57" s="58">
        <f>(SUM(Outcrop!D87:D88)/(Slope!I57-Slope!H57))*100</f>
        <v>24.327292696320651</v>
      </c>
      <c r="AU57" s="66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</row>
    <row r="58" spans="1:381" x14ac:dyDescent="0.3">
      <c r="B58" s="23" t="s">
        <v>87</v>
      </c>
      <c r="C58" s="15">
        <v>1637.17</v>
      </c>
      <c r="D58" s="15">
        <v>180.02</v>
      </c>
      <c r="E58" s="13">
        <v>142.61000000000001</v>
      </c>
      <c r="F58" s="15">
        <f>D58-Outcrop!B88</f>
        <v>16.700000000000017</v>
      </c>
      <c r="G58" s="42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 s="14">
        <v>-5.7789999999999999</v>
      </c>
      <c r="L58" s="13">
        <v>-0.87100000000000011</v>
      </c>
      <c r="M58" s="19">
        <v>-8.9999999999999941E-2</v>
      </c>
      <c r="N58">
        <f>AVERAGE(Outcrop!D89)</f>
        <v>1.0900000000000001</v>
      </c>
      <c r="O58">
        <f>MIN(Outcrop!D89)</f>
        <v>1.0900000000000001</v>
      </c>
      <c r="P58">
        <f>MAX(Outcrop!D89)</f>
        <v>1.0900000000000001</v>
      </c>
      <c r="Q58">
        <f>COUNT(Outcrop!D89)</f>
        <v>1</v>
      </c>
      <c r="S58">
        <f>SUM(Outcrop!D89)</f>
        <v>1.0900000000000001</v>
      </c>
      <c r="T58" s="14">
        <f>AVERAGE(Outcrop!D89:D90)</f>
        <v>1.3599999999999999</v>
      </c>
      <c r="U58" s="13">
        <f>MIN(Outcrop!D89:D90)</f>
        <v>1.0900000000000001</v>
      </c>
      <c r="V58" s="13">
        <f>MAX(Outcrop!D89:D90)</f>
        <v>1.63</v>
      </c>
      <c r="W58" s="13">
        <f>COUNT(Outcrop!D89:D90)</f>
        <v>2</v>
      </c>
      <c r="X58" s="13">
        <f>STDEV(Outcrop!D89:D90)</f>
        <v>0.38183766184073614</v>
      </c>
      <c r="Y58" s="19">
        <f>SUM(Outcrop!D89:D90)</f>
        <v>2.7199999999999998</v>
      </c>
      <c r="Z58" s="14">
        <f>AVERAGE(Outcrop!D88:D91)</f>
        <v>1.6400000000000001</v>
      </c>
      <c r="AA58" s="13">
        <f>MIN(Outcrop!D88:D91)</f>
        <v>1.0900000000000001</v>
      </c>
      <c r="AB58" s="13">
        <f>MAX(Outcrop!D88:D91)</f>
        <v>2.35</v>
      </c>
      <c r="AC58" s="13">
        <f>COUNT(Outcrop!D88:D91)</f>
        <v>4</v>
      </c>
      <c r="AD58" s="13">
        <f>STDEV(Outcrop!D88:D91)</f>
        <v>0.52573757712379665</v>
      </c>
      <c r="AE58" s="19">
        <f>SUM(Outcrop!D88:D91)</f>
        <v>6.5600000000000005</v>
      </c>
      <c r="AF58" s="14">
        <f>AVERAGE(Outcrop!D87:D92)</f>
        <v>1.543333333333333</v>
      </c>
      <c r="AG58" s="13">
        <f>MIN(Outcrop!D87:D92)</f>
        <v>0.62</v>
      </c>
      <c r="AH58" s="13">
        <f>MAX(Outcrop!D87:D92)</f>
        <v>2.35</v>
      </c>
      <c r="AI58" s="13">
        <f>COUNT(Outcrop!D87:D92)</f>
        <v>6</v>
      </c>
      <c r="AJ58" s="13">
        <f>STDEV(Outcrop!D87:D92)</f>
        <v>0.63358240716316316</v>
      </c>
      <c r="AK58" s="19">
        <f>SUM(Outcrop!D87:D92)</f>
        <v>9.259999999999998</v>
      </c>
      <c r="AL58" s="69"/>
      <c r="AM58" s="72"/>
      <c r="AN58" s="72"/>
      <c r="AO58" s="72"/>
      <c r="AP58" s="72"/>
      <c r="AQ58" s="66"/>
      <c r="AR58" s="58">
        <f>(SUM(Outcrop!D89)/(Slope!C58-Slope!B58))*100</f>
        <v>22.755741127348816</v>
      </c>
      <c r="AS58" s="58">
        <f>(SUM(Outcrop!D89:D90)/(Slope!F58-Slope!E58))*100</f>
        <v>28.936170212765678</v>
      </c>
      <c r="AT58" s="58">
        <f>(SUM(Outcrop!D88:D91)/(Slope!I58-Slope!H58))*100</f>
        <v>39.001189060642247</v>
      </c>
      <c r="AU58" s="66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</row>
    <row r="59" spans="1:381" x14ac:dyDescent="0.3">
      <c r="B59" s="23" t="s">
        <v>86</v>
      </c>
      <c r="C59" s="15">
        <v>1645.85</v>
      </c>
      <c r="D59" s="15">
        <v>200.02</v>
      </c>
      <c r="E59" s="13">
        <v>122.61</v>
      </c>
      <c r="F59" s="15">
        <f>D59-Outcrop!B91</f>
        <v>7.6000000000000227</v>
      </c>
      <c r="G59" s="42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 s="14">
        <v>5.5510000000000002</v>
      </c>
      <c r="L59" s="13">
        <v>-1.8454999999999999</v>
      </c>
      <c r="M59" s="19">
        <v>0.5222500000000001</v>
      </c>
      <c r="Q59">
        <v>0</v>
      </c>
      <c r="T59" s="14">
        <f>AVERAGE(Outcrop!D91:D92)</f>
        <v>1.0549999999999999</v>
      </c>
      <c r="U59" s="13">
        <f>MIN(Outcrop!D91:D92)</f>
        <v>0.62</v>
      </c>
      <c r="V59" s="13">
        <f>MAX(Outcrop!D91:D92)</f>
        <v>1.49</v>
      </c>
      <c r="W59" s="13">
        <f>COUNT(Outcrop!D91:D92)</f>
        <v>2</v>
      </c>
      <c r="X59" s="13">
        <f>STDEV(Outcrop!D91:D92)</f>
        <v>0.61518289963229633</v>
      </c>
      <c r="Y59" s="19">
        <f>SUM(Outcrop!D91:D92)</f>
        <v>2.11</v>
      </c>
      <c r="Z59" s="14">
        <f>AVERAGE(Outcrop!D89:D92)</f>
        <v>1.2075</v>
      </c>
      <c r="AA59" s="13">
        <f>MIN(Outcrop!D89:D92)</f>
        <v>0.62</v>
      </c>
      <c r="AB59" s="13">
        <f>MAX(Outcrop!D89:D92)</f>
        <v>1.63</v>
      </c>
      <c r="AC59" s="13">
        <f>COUNT(Outcrop!D89:D92)</f>
        <v>4</v>
      </c>
      <c r="AD59" s="13">
        <f>STDEV(Outcrop!D89:D92)</f>
        <v>0.45360592294780844</v>
      </c>
      <c r="AE59" s="19">
        <f>SUM(Outcrop!D89:D92)</f>
        <v>4.83</v>
      </c>
      <c r="AF59" s="14">
        <f>AVERAGE(Outcrop!D88:D92)</f>
        <v>1.4360000000000002</v>
      </c>
      <c r="AG59" s="13">
        <f>MIN(Outcrop!D88:D92)</f>
        <v>0.62</v>
      </c>
      <c r="AH59" s="13">
        <f>MAX(Outcrop!D88:D92)</f>
        <v>2.35</v>
      </c>
      <c r="AI59" s="13">
        <f>COUNT(Outcrop!D88:D92)</f>
        <v>5</v>
      </c>
      <c r="AJ59" s="13">
        <f>STDEV(Outcrop!D88:D92)</f>
        <v>0.64449980605117319</v>
      </c>
      <c r="AK59" s="19">
        <f>SUM(Outcrop!D88:D92)</f>
        <v>7.1800000000000006</v>
      </c>
      <c r="AL59" s="69"/>
      <c r="AM59" s="72"/>
      <c r="AN59" s="72"/>
      <c r="AO59" s="72"/>
      <c r="AP59" s="72"/>
      <c r="AQ59" s="66"/>
      <c r="AR59" s="58">
        <f>(SUM(0)/(Slope!C59-Slope!B59))*100</f>
        <v>0</v>
      </c>
      <c r="AS59" s="58">
        <f>(SUM(Outcrop!D91:D92)/(Slope!F59-Slope!E59))*100</f>
        <v>29.718309859155305</v>
      </c>
      <c r="AT59" s="58">
        <f>(SUM(Outcrop!D89:D92)/(Slope!I59-Slope!H59))*100</f>
        <v>35.514705882353184</v>
      </c>
      <c r="AU59" s="66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</row>
    <row r="60" spans="1:381" x14ac:dyDescent="0.3">
      <c r="B60" s="23" t="s">
        <v>88</v>
      </c>
      <c r="C60" s="15">
        <v>1650.77</v>
      </c>
      <c r="D60" s="15">
        <v>220.01</v>
      </c>
      <c r="E60" s="13">
        <v>102.62</v>
      </c>
      <c r="F60" s="15">
        <f>D60-Outcrop!B92</f>
        <v>14.359999999999985</v>
      </c>
      <c r="G60" s="42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 s="14">
        <v>2.3750000000000009</v>
      </c>
      <c r="L60" s="13">
        <v>-0.90850000000000009</v>
      </c>
      <c r="M60" s="19">
        <v>0.255</v>
      </c>
      <c r="Q60">
        <v>0</v>
      </c>
      <c r="T60" s="14"/>
      <c r="U60" s="13"/>
      <c r="V60" s="13"/>
      <c r="W60" s="13">
        <v>0</v>
      </c>
      <c r="X60" s="13"/>
      <c r="Y60" s="19"/>
      <c r="Z60" s="14">
        <f>AVERAGE(Outcrop!D92)</f>
        <v>0.62</v>
      </c>
      <c r="AA60" s="13">
        <f>MIN(Outcrop!D92)</f>
        <v>0.62</v>
      </c>
      <c r="AB60" s="13">
        <f>MAX(Outcrop!D92)</f>
        <v>0.62</v>
      </c>
      <c r="AC60" s="13">
        <f>COUNT(Outcrop!D92)</f>
        <v>1</v>
      </c>
      <c r="AD60" s="13"/>
      <c r="AE60" s="19">
        <f>SUM(Outcrop!D92)</f>
        <v>0.62</v>
      </c>
      <c r="AF60" s="14">
        <f>AVERAGE(Outcrop!D89:D93)</f>
        <v>1.0720000000000001</v>
      </c>
      <c r="AG60" s="13">
        <f>MIN(Outcrop!D89:D93)</f>
        <v>0.53</v>
      </c>
      <c r="AH60" s="13">
        <f>MAX(Outcrop!D89:D93)</f>
        <v>1.63</v>
      </c>
      <c r="AI60" s="13">
        <f>COUNT(Outcrop!D89:D93)</f>
        <v>5</v>
      </c>
      <c r="AJ60" s="13">
        <f>STDEV(Outcrop!D89:D93)</f>
        <v>0.49610482763222502</v>
      </c>
      <c r="AK60" s="19">
        <f>SUM(Outcrop!D89:D93)</f>
        <v>5.36</v>
      </c>
      <c r="AL60" s="69"/>
      <c r="AM60" s="72"/>
      <c r="AN60" s="72"/>
      <c r="AO60" s="72"/>
      <c r="AP60" s="72"/>
      <c r="AQ60" s="66"/>
      <c r="AR60" s="58">
        <f>(SUM(0)/(Slope!C60-Slope!B60))*100</f>
        <v>0</v>
      </c>
      <c r="AS60" s="58">
        <f>(SUM(0)/(Slope!F60-Slope!E60))*100</f>
        <v>0</v>
      </c>
      <c r="AT60" s="58">
        <f>(SUM(Outcrop!D92)/(Slope!I60-Slope!H60))*100</f>
        <v>7.3721759809749585</v>
      </c>
      <c r="AU60" s="66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</row>
    <row r="61" spans="1:381" x14ac:dyDescent="0.3">
      <c r="B61" s="23" t="s">
        <v>100</v>
      </c>
      <c r="C61" s="15">
        <v>1654.26</v>
      </c>
      <c r="D61" s="15">
        <v>240.01</v>
      </c>
      <c r="E61" s="13">
        <v>82.62</v>
      </c>
      <c r="F61" s="15">
        <f>D61-Outcrop!B92</f>
        <v>34.359999999999985</v>
      </c>
      <c r="G61" s="42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 s="14">
        <v>-1.5130000000000003</v>
      </c>
      <c r="L61" s="13">
        <v>2.9025000000000003</v>
      </c>
      <c r="M61" s="19">
        <v>-0.4835000000000001</v>
      </c>
      <c r="Q61">
        <v>0</v>
      </c>
      <c r="T61" s="14"/>
      <c r="U61" s="13"/>
      <c r="V61" s="13"/>
      <c r="W61" s="13">
        <v>0</v>
      </c>
      <c r="X61" s="13"/>
      <c r="Y61" s="19"/>
      <c r="Z61" s="14">
        <f>AVERAGE(Outcrop!D93)</f>
        <v>0.53</v>
      </c>
      <c r="AA61" s="13">
        <f>MIN(Outcrop!D93)</f>
        <v>0.53</v>
      </c>
      <c r="AB61" s="13">
        <f>MAX(Outcrop!D93)</f>
        <v>0.53</v>
      </c>
      <c r="AC61" s="13">
        <f>COUNT(Outcrop!D93)</f>
        <v>1</v>
      </c>
      <c r="AD61" s="13"/>
      <c r="AE61" s="19">
        <f>SUM(Outcrop!D93)</f>
        <v>0.53</v>
      </c>
      <c r="AF61" s="14">
        <f>AVERAGE(Outcrop!D92:D93)</f>
        <v>0.57499999999999996</v>
      </c>
      <c r="AG61" s="13">
        <f>MIN(Outcrop!D92:D93)</f>
        <v>0.53</v>
      </c>
      <c r="AH61" s="13">
        <f>MAX(Outcrop!D92:D93)</f>
        <v>0.62</v>
      </c>
      <c r="AI61" s="13">
        <f>COUNT(Outcrop!D92:D93)</f>
        <v>2</v>
      </c>
      <c r="AJ61" s="13">
        <f>STDEV(Outcrop!D92:D93)</f>
        <v>6.363961030678926E-2</v>
      </c>
      <c r="AK61" s="19">
        <f>SUM(Outcrop!D92:D93)</f>
        <v>1.1499999999999999</v>
      </c>
      <c r="AL61" s="69"/>
      <c r="AM61" s="72"/>
      <c r="AN61" s="72"/>
      <c r="AO61" s="72"/>
      <c r="AP61" s="72"/>
      <c r="AQ61" s="66"/>
      <c r="AR61" s="58">
        <f>(SUM(0)/(Slope!C61-Slope!B61))*100</f>
        <v>0</v>
      </c>
      <c r="AS61" s="58">
        <f>(SUM(0)/(Slope!F61-Slope!E61))*100</f>
        <v>0</v>
      </c>
      <c r="AT61" s="58">
        <f>(SUM(Outcrop!D93)/(Slope!I61-Slope!H61))*100</f>
        <v>5.723542116630675</v>
      </c>
      <c r="AU61" s="66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</row>
    <row r="62" spans="1:381" s="13" customFormat="1" x14ac:dyDescent="0.3">
      <c r="A62" s="9"/>
      <c r="B62" s="23" t="s">
        <v>101</v>
      </c>
      <c r="C62" s="13">
        <v>1660.03</v>
      </c>
      <c r="D62" s="15">
        <v>259.5</v>
      </c>
      <c r="E62" s="13">
        <v>63.13</v>
      </c>
      <c r="F62" s="15">
        <f>D62-Outcrop!B93</f>
        <v>2.660000000000025</v>
      </c>
      <c r="G62" s="42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 s="14">
        <v>-0.33500000000000013</v>
      </c>
      <c r="L62" s="13">
        <v>0.32200000000000006</v>
      </c>
      <c r="M62" s="19">
        <v>-0.65949999999999998</v>
      </c>
      <c r="N62" s="13">
        <f>AVERAGE(Outcrop!D93)</f>
        <v>0.53</v>
      </c>
      <c r="O62">
        <f>MIN(Outcrop!D93)</f>
        <v>0.53</v>
      </c>
      <c r="P62">
        <f>MAX(Outcrop!D93)</f>
        <v>0.53</v>
      </c>
      <c r="Q62">
        <f>COUNT(Outcrop!D93)</f>
        <v>1</v>
      </c>
      <c r="R62"/>
      <c r="S62">
        <f>SUM(Outcrop!D93)</f>
        <v>0.53</v>
      </c>
      <c r="T62" s="14">
        <f>AVERAGE(Outcrop!D93)</f>
        <v>0.53</v>
      </c>
      <c r="U62" s="13">
        <f>MIN(Outcrop!D93)</f>
        <v>0.53</v>
      </c>
      <c r="V62" s="13">
        <f>MAX(Outcrop!D93)</f>
        <v>0.53</v>
      </c>
      <c r="W62" s="13">
        <f>COUNT(Outcrop!D93)</f>
        <v>1</v>
      </c>
      <c r="Y62" s="19">
        <f>SUM(Outcrop!D93)</f>
        <v>0.53</v>
      </c>
      <c r="Z62" s="14">
        <f>AVERAGE(Outcrop!D93)</f>
        <v>0.53</v>
      </c>
      <c r="AA62" s="13">
        <f>MIN(Outcrop!D93)</f>
        <v>0.53</v>
      </c>
      <c r="AB62" s="13">
        <f>MAX(Outcrop!D93)</f>
        <v>0.53</v>
      </c>
      <c r="AC62" s="13">
        <f>COUNT(Outcrop!D93)</f>
        <v>1</v>
      </c>
      <c r="AE62" s="19">
        <f>SUM(Outcrop!D93)</f>
        <v>0.53</v>
      </c>
      <c r="AF62" s="14">
        <f>AVERAGE(Outcrop!D93)</f>
        <v>0.53</v>
      </c>
      <c r="AG62" s="13">
        <f>MIN(Outcrop!D93)</f>
        <v>0.53</v>
      </c>
      <c r="AH62" s="13">
        <f>MAX(Outcrop!D93)</f>
        <v>0.53</v>
      </c>
      <c r="AI62" s="13">
        <f>COUNT(Outcrop!D93)</f>
        <v>1</v>
      </c>
      <c r="AK62" s="19">
        <f>SUM(Outcrop!D93)</f>
        <v>0.53</v>
      </c>
      <c r="AL62" s="69"/>
      <c r="AM62" s="72"/>
      <c r="AN62" s="72"/>
      <c r="AO62" s="72"/>
      <c r="AP62" s="72"/>
      <c r="AQ62" s="66"/>
      <c r="AR62" s="15">
        <f>(SUM(Outcrop!D93)/(Slope!C62-Slope!B62))*100</f>
        <v>30.994152046782968</v>
      </c>
      <c r="AS62" s="15">
        <f>(SUM(Outcrop!D93)/(Slope!F62-Slope!E62))*100</f>
        <v>16.459627329192408</v>
      </c>
      <c r="AT62" s="15">
        <f>(SUM(Outcrop!D93)/(Slope!I62-Slope!H62))*100</f>
        <v>8.217054263565835</v>
      </c>
      <c r="AU62" s="66"/>
    </row>
    <row r="63" spans="1:381" s="5" customFormat="1" ht="16.05" customHeight="1" x14ac:dyDescent="0.3">
      <c r="B63" s="32" t="s">
        <v>102</v>
      </c>
      <c r="C63" s="5">
        <v>1660.71</v>
      </c>
      <c r="D63" s="5">
        <v>279.89999999999998</v>
      </c>
      <c r="E63" s="5">
        <v>42.73</v>
      </c>
      <c r="F63" s="17">
        <f>D63-Outcrop!B93</f>
        <v>23.060000000000002</v>
      </c>
      <c r="G63" s="45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4">
        <v>1.5309999999999999</v>
      </c>
      <c r="L63" s="5">
        <v>-1.3514999999999999</v>
      </c>
      <c r="M63" s="6">
        <v>-0.29574999999999996</v>
      </c>
      <c r="Q63" s="5">
        <v>0</v>
      </c>
      <c r="T63" s="4"/>
      <c r="W63" s="5">
        <v>0</v>
      </c>
      <c r="Y63" s="6"/>
      <c r="Z63" s="4"/>
      <c r="AC63" s="5">
        <v>0</v>
      </c>
      <c r="AE63" s="6"/>
      <c r="AF63" s="4">
        <f>AVERAGE(Outcrop!D93)</f>
        <v>0.53</v>
      </c>
      <c r="AG63" s="5">
        <f>MIN(Outcrop!D93)</f>
        <v>0.53</v>
      </c>
      <c r="AH63" s="5">
        <f>MAX(Outcrop!D93)</f>
        <v>0.53</v>
      </c>
      <c r="AI63" s="5">
        <f>COUNT(Outcrop!D93)</f>
        <v>1</v>
      </c>
      <c r="AK63" s="6">
        <f>SUM(Outcrop!D93)</f>
        <v>0.53</v>
      </c>
      <c r="AL63" s="70"/>
      <c r="AM63" s="73"/>
      <c r="AN63" s="73"/>
      <c r="AO63" s="73"/>
      <c r="AP63" s="73"/>
      <c r="AQ63" s="67"/>
      <c r="AR63" s="17">
        <f>(SUM(0)/(Slope!C63-Slope!B63))*100</f>
        <v>0</v>
      </c>
      <c r="AS63" s="17">
        <f>(SUM(0)/(Slope!F63-Slope!E63))*100</f>
        <v>0</v>
      </c>
      <c r="AT63" s="17">
        <f>(SUM(0)/(Slope!I63-Slope!H63))*100</f>
        <v>0</v>
      </c>
      <c r="AU63" s="6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</row>
    <row r="64" spans="1:381" x14ac:dyDescent="0.3">
      <c r="A64" s="9">
        <v>1.4</v>
      </c>
      <c r="B64" s="23" t="s">
        <v>56</v>
      </c>
      <c r="C64" s="41">
        <v>1559.91</v>
      </c>
      <c r="D64" s="41">
        <v>20</v>
      </c>
      <c r="E64" s="41">
        <v>340.58</v>
      </c>
      <c r="F64" s="15">
        <f>D64-Outcrop!B94</f>
        <v>13.59</v>
      </c>
      <c r="G64" s="42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 s="14">
        <v>1.2449999999999997</v>
      </c>
      <c r="L64" s="13">
        <v>-0.76900000000000002</v>
      </c>
      <c r="M64" s="19">
        <v>-1.5100000000000002</v>
      </c>
      <c r="N64" s="15"/>
      <c r="Q64">
        <v>0</v>
      </c>
      <c r="T64" s="14">
        <f>AVERAGE(Outcrop!D95:D96)</f>
        <v>1.88</v>
      </c>
      <c r="U64" s="13">
        <f>MIN(Outcrop!D95:D96)</f>
        <v>1.47</v>
      </c>
      <c r="V64" s="13">
        <f>MAX(Outcrop!D95:D96)</f>
        <v>2.29</v>
      </c>
      <c r="W64" s="13">
        <f>COUNT(Outcrop!D95:D96)</f>
        <v>2</v>
      </c>
      <c r="X64" s="13">
        <f>STDEV(Outcrop!D95:D96)</f>
        <v>0.57982756057296958</v>
      </c>
      <c r="Y64" s="19">
        <f>SUM(Outcrop!D95:D96)</f>
        <v>3.76</v>
      </c>
      <c r="Z64" s="14">
        <f>AVERAGE(Outcrop!D94:D97)</f>
        <v>1.5875000000000001</v>
      </c>
      <c r="AA64" s="13">
        <f>MIN(Outcrop!D94:D97)</f>
        <v>0.74</v>
      </c>
      <c r="AB64" s="13">
        <f>MAX(Outcrop!D94:D97)</f>
        <v>2.29</v>
      </c>
      <c r="AC64" s="13">
        <f>COUNT(Outcrop!D94:D97)</f>
        <v>4</v>
      </c>
      <c r="AD64" s="13">
        <f>STDEV(Outcrop!D94:D97)</f>
        <v>0.65688025291271024</v>
      </c>
      <c r="AE64" s="19">
        <f>SUM(Outcrop!D94:D97)</f>
        <v>6.3500000000000005</v>
      </c>
      <c r="AF64" s="14">
        <f>AVERAGE(Outcrop!D94:D100)</f>
        <v>1.9485714285714286</v>
      </c>
      <c r="AG64" s="13">
        <f>MIN(Outcrop!D94:D100)</f>
        <v>0.74</v>
      </c>
      <c r="AH64" s="13">
        <f>MAX(Outcrop!D94:D100)</f>
        <v>3.61</v>
      </c>
      <c r="AI64" s="13">
        <f>COUNT(Outcrop!D94:D100)</f>
        <v>7</v>
      </c>
      <c r="AJ64" s="13">
        <f>STDEV(Outcrop!D94:D100)</f>
        <v>0.88474909007071167</v>
      </c>
      <c r="AK64" s="19">
        <f>SUM(Outcrop!D94:D100)</f>
        <v>13.64</v>
      </c>
      <c r="AL64" s="68">
        <f>AVERAGE(Outcrop!D94:D120)</f>
        <v>1.9133333333333331</v>
      </c>
      <c r="AM64" s="71">
        <f>MIN(Outcrop!D94:D120)</f>
        <v>0.34</v>
      </c>
      <c r="AN64" s="71">
        <f>MAX(Outcrop!D94:D120)</f>
        <v>7.14</v>
      </c>
      <c r="AO64" s="71">
        <f>COUNT(Outcrop!D94:D120)</f>
        <v>27</v>
      </c>
      <c r="AP64" s="71">
        <f>STDEV(Outcrop!D94:D120)</f>
        <v>1.4093015182106237</v>
      </c>
      <c r="AQ64" s="65">
        <f>SUM(Outcrop!D94:D120)</f>
        <v>51.66</v>
      </c>
      <c r="AR64" s="58">
        <f>(SUM(0)/(Slope!C64-Slope!B64))*100</f>
        <v>0</v>
      </c>
      <c r="AS64" s="58">
        <f>(SUM(Outcrop!D95:D96)/(Slope!F64-Slope!E64))*100</f>
        <v>28.35595776772249</v>
      </c>
      <c r="AT64" s="58">
        <f>(SUM(Outcrop!D94:D97)/(Slope!I64-Slope!H64))*100</f>
        <v>26.895383312155722</v>
      </c>
      <c r="AU64" s="65">
        <f>(SUM(Outcrop!D94:D120)/(channel_morph!I9-channel_morph!F9))*100</f>
        <v>45.200804969813646</v>
      </c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</row>
    <row r="65" spans="1:381" x14ac:dyDescent="0.3">
      <c r="B65" s="23" t="s">
        <v>66</v>
      </c>
      <c r="C65" s="41">
        <v>1574.63</v>
      </c>
      <c r="D65" s="41">
        <v>40.01</v>
      </c>
      <c r="E65" s="41">
        <v>320.57</v>
      </c>
      <c r="F65" s="15">
        <f>D65-Outcrop!B97</f>
        <v>6.3900000000000006</v>
      </c>
      <c r="G65" s="42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 s="14">
        <v>1.7119999999999997</v>
      </c>
      <c r="L65" s="13">
        <v>2.1120000000000001</v>
      </c>
      <c r="M65" s="19">
        <v>-0.70000000000000007</v>
      </c>
      <c r="N65">
        <f>AVERAGE(Outcrop!D98)</f>
        <v>2.06</v>
      </c>
      <c r="O65">
        <f>MIN(Outcrop!D98)</f>
        <v>2.06</v>
      </c>
      <c r="P65">
        <f>MAX(Outcrop!D98)</f>
        <v>2.06</v>
      </c>
      <c r="Q65">
        <f>COUNT(Outcrop!D98)</f>
        <v>1</v>
      </c>
      <c r="S65">
        <f>SUM(Outcrop!D98)</f>
        <v>2.06</v>
      </c>
      <c r="T65" s="14">
        <f>AVERAGE(Outcrop!D97:D99)</f>
        <v>2.1366666666666667</v>
      </c>
      <c r="U65" s="13">
        <f>MIN(Outcrop!D97:D99)</f>
        <v>0.74</v>
      </c>
      <c r="V65" s="13">
        <f>MAX(Outcrop!D97:D99)</f>
        <v>3.61</v>
      </c>
      <c r="W65" s="13">
        <f>COUNT(Outcrop!D97:D99)</f>
        <v>3</v>
      </c>
      <c r="X65" s="13">
        <f>STDEV(Outcrop!D97:D99)</f>
        <v>1.4365351834651781</v>
      </c>
      <c r="Y65" s="19">
        <f>SUM(Outcrop!D97:D99)</f>
        <v>6.41</v>
      </c>
      <c r="Z65" s="14">
        <f>AVERAGE(Outcrop!D95:D100)</f>
        <v>1.9649999999999999</v>
      </c>
      <c r="AA65" s="13">
        <f>MIN(Outcrop!D95:D100)</f>
        <v>0.74</v>
      </c>
      <c r="AB65" s="13">
        <f>MAX(Outcrop!D95:D100)</f>
        <v>3.61</v>
      </c>
      <c r="AC65" s="13">
        <f>COUNT(Outcrop!D95:D100)</f>
        <v>6</v>
      </c>
      <c r="AD65" s="13">
        <f>STDEV(Outcrop!D95:D100)</f>
        <v>0.96802376003897783</v>
      </c>
      <c r="AE65" s="19">
        <f>SUM(Outcrop!D95:D100)</f>
        <v>11.79</v>
      </c>
      <c r="AF65" s="14">
        <f>AVERAGE(Outcrop!D94:D103)</f>
        <v>1.7710000000000001</v>
      </c>
      <c r="AG65" s="13">
        <f>MIN(Outcrop!D94:D103)</f>
        <v>0.34</v>
      </c>
      <c r="AH65" s="13">
        <f>MAX(Outcrop!D94:D103)</f>
        <v>3.61</v>
      </c>
      <c r="AI65" s="13">
        <f>COUNT(Outcrop!D94:D103)</f>
        <v>10</v>
      </c>
      <c r="AJ65" s="13">
        <f>STDEV(Outcrop!D94:D103)</f>
        <v>0.91494322835414843</v>
      </c>
      <c r="AK65" s="19">
        <f>SUM(Outcrop!D94:D103)</f>
        <v>17.71</v>
      </c>
      <c r="AL65" s="69"/>
      <c r="AM65" s="72"/>
      <c r="AN65" s="72"/>
      <c r="AO65" s="72"/>
      <c r="AP65" s="72"/>
      <c r="AQ65" s="66"/>
      <c r="AR65" s="58">
        <f>(SUM(Outcrop!D98)/(Slope!C65-Slope!B65))*100</f>
        <v>28.690807799443551</v>
      </c>
      <c r="AS65" s="58">
        <f>(SUM(Outcrop!D97:D99)/(Slope!F65-Slope!E65))*100</f>
        <v>44.606819763395599</v>
      </c>
      <c r="AT65" s="58">
        <f>(SUM(Outcrop!D95:D100)/(Slope!I65-Slope!H65))*100</f>
        <v>40.404386566141412</v>
      </c>
      <c r="AU65" s="66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</row>
    <row r="66" spans="1:381" x14ac:dyDescent="0.3">
      <c r="B66" s="23" t="s">
        <v>167</v>
      </c>
      <c r="C66" s="41">
        <v>1589.09</v>
      </c>
      <c r="D66" s="41">
        <v>60.01</v>
      </c>
      <c r="E66" s="41">
        <v>300.57</v>
      </c>
      <c r="F66" s="15">
        <f>D66-Outcrop!B100</f>
        <v>1.5700000000000003</v>
      </c>
      <c r="G66" s="42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 s="14">
        <v>-0.67199999999999993</v>
      </c>
      <c r="L66" s="13">
        <v>-1.7630000000000003</v>
      </c>
      <c r="M66" s="19">
        <v>0.14699999999999996</v>
      </c>
      <c r="N66">
        <f>AVERAGE(Outcrop!D100:D101)</f>
        <v>2.0049999999999999</v>
      </c>
      <c r="O66">
        <f>MIN(Outcrop!D100:D101)</f>
        <v>1.62</v>
      </c>
      <c r="P66">
        <f>MAX(Outcrop!D100:D101)</f>
        <v>2.39</v>
      </c>
      <c r="Q66">
        <f>COUNT(Outcrop!D100:D101)</f>
        <v>2</v>
      </c>
      <c r="R66">
        <f>STDEV(Outcrop!D100:D101)</f>
        <v>0.54447222151364327</v>
      </c>
      <c r="S66">
        <f>SUM(Outcrop!D100:D101)</f>
        <v>4.01</v>
      </c>
      <c r="T66" s="14">
        <f>AVERAGE(Outcrop!D100:D102)</f>
        <v>1.45</v>
      </c>
      <c r="U66" s="13">
        <f>MIN(Outcrop!D100:D102)</f>
        <v>0.34</v>
      </c>
      <c r="V66" s="13">
        <f>MAX(Outcrop!D100:D102)</f>
        <v>2.39</v>
      </c>
      <c r="W66" s="13">
        <f>COUNT(Outcrop!D100:D102)</f>
        <v>3</v>
      </c>
      <c r="X66" s="13">
        <f>STDEV(Outcrop!D100:D102)</f>
        <v>1.0355191934483887</v>
      </c>
      <c r="Y66" s="19">
        <f>SUM(Outcrop!D100:D102)</f>
        <v>4.3499999999999996</v>
      </c>
      <c r="Z66" s="14">
        <f>AVERAGE(Outcrop!D98:D103)</f>
        <v>1.8933333333333333</v>
      </c>
      <c r="AA66" s="13">
        <f>MIN(Outcrop!D98:D103)</f>
        <v>0.34</v>
      </c>
      <c r="AB66" s="13">
        <f>MAX(Outcrop!D98:D103)</f>
        <v>3.61</v>
      </c>
      <c r="AC66" s="13">
        <f>COUNT(Outcrop!D98:D103)</f>
        <v>6</v>
      </c>
      <c r="AD66" s="13">
        <f>STDEV(Outcrop!D98:D103)</f>
        <v>1.0968257230146761</v>
      </c>
      <c r="AE66" s="19">
        <f>SUM(Outcrop!D98:D103)</f>
        <v>11.36</v>
      </c>
      <c r="AF66" s="14">
        <f>AVERAGE(Outcrop!D95:D107)</f>
        <v>1.5276923076923077</v>
      </c>
      <c r="AG66" s="13">
        <f>MIN(Outcrop!D95:D107)</f>
        <v>0.34</v>
      </c>
      <c r="AH66" s="13">
        <f>MAX(Outcrop!D95:D107)</f>
        <v>3.61</v>
      </c>
      <c r="AI66" s="13">
        <f>COUNT(Outcrop!D95:D107)</f>
        <v>13</v>
      </c>
      <c r="AJ66" s="13">
        <f>STDEV(Outcrop!D95:D107)</f>
        <v>0.8957599552535811</v>
      </c>
      <c r="AK66" s="19">
        <f>SUM(Outcrop!D95:D107)</f>
        <v>19.86</v>
      </c>
      <c r="AL66" s="69"/>
      <c r="AM66" s="72"/>
      <c r="AN66" s="72"/>
      <c r="AO66" s="72"/>
      <c r="AP66" s="72"/>
      <c r="AQ66" s="66"/>
      <c r="AR66" s="58">
        <f>(SUM(Outcrop!D100:D101)/(Slope!C66-Slope!B66))*100</f>
        <v>59.672619047618802</v>
      </c>
      <c r="AS66" s="58">
        <f>(SUM(Outcrop!D100:D102)/(Slope!F66-Slope!E66))*100</f>
        <v>32.63315828957257</v>
      </c>
      <c r="AT66" s="58">
        <f>(SUM(Outcrop!D98:D103)/(Slope!I66-Slope!H66))*100</f>
        <v>41.339155749636411</v>
      </c>
      <c r="AU66" s="66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</row>
    <row r="67" spans="1:381" x14ac:dyDescent="0.3">
      <c r="B67" s="23" t="s">
        <v>68</v>
      </c>
      <c r="C67" s="41">
        <v>1602.11</v>
      </c>
      <c r="D67" s="41">
        <v>80.02</v>
      </c>
      <c r="E67" s="41">
        <v>280.56</v>
      </c>
      <c r="F67" s="15">
        <f>D67-Outcrop!B103</f>
        <v>2.9599999999999937</v>
      </c>
      <c r="G67" s="42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 s="14">
        <v>-2.6839999999999997</v>
      </c>
      <c r="L67" s="13">
        <v>0.79250000000000009</v>
      </c>
      <c r="M67" s="19">
        <v>-0.14149999999999999</v>
      </c>
      <c r="N67">
        <f>AVERAGE(Outcrop!D103:D104)</f>
        <v>1.1850000000000001</v>
      </c>
      <c r="O67">
        <f>MIN(Outcrop!D103:D104)</f>
        <v>1.03</v>
      </c>
      <c r="P67">
        <f>MAX(Outcrop!D103:D104)</f>
        <v>1.34</v>
      </c>
      <c r="Q67">
        <f>COUNT(Outcrop!D103:D104)</f>
        <v>2</v>
      </c>
      <c r="R67">
        <f>STDEV(Outcrop!D103:D104)</f>
        <v>0.21920310216783057</v>
      </c>
      <c r="S67">
        <f>SUM(Outcrop!D103:D104)</f>
        <v>2.37</v>
      </c>
      <c r="T67" s="14">
        <f>AVERAGE(Outcrop!D103:D105)</f>
        <v>1.04</v>
      </c>
      <c r="U67" s="13">
        <f>MIN(Outcrop!D103:D105)</f>
        <v>0.75</v>
      </c>
      <c r="V67" s="13">
        <f>MAX(Outcrop!D103:D105)</f>
        <v>1.34</v>
      </c>
      <c r="W67" s="13">
        <f>COUNT(Outcrop!D103:D105)</f>
        <v>3</v>
      </c>
      <c r="X67" s="13">
        <f>STDEV(Outcrop!D103:D105)</f>
        <v>0.29512709126747444</v>
      </c>
      <c r="Y67" s="19">
        <f>SUM(Outcrop!D103:D105)</f>
        <v>3.12</v>
      </c>
      <c r="Z67" s="14">
        <f>AVERAGE(Outcrop!D101:D107)</f>
        <v>1.1528571428571428</v>
      </c>
      <c r="AA67" s="13">
        <f>MIN(Outcrop!D101:D107)</f>
        <v>0.34</v>
      </c>
      <c r="AB67" s="13">
        <f>MAX(Outcrop!D101:D107)</f>
        <v>2.39</v>
      </c>
      <c r="AC67" s="13">
        <f>COUNT(Outcrop!D101:D107)</f>
        <v>7</v>
      </c>
      <c r="AD67" s="13">
        <f>STDEV(Outcrop!D101:D107)</f>
        <v>0.68463406979481345</v>
      </c>
      <c r="AE67" s="19">
        <f>SUM(Outcrop!D101:D107)</f>
        <v>8.07</v>
      </c>
      <c r="AF67" s="14">
        <f>AVERAGE(Outcrop!D98:D110)</f>
        <v>1.9861538461538462</v>
      </c>
      <c r="AG67" s="13">
        <f>MIN(Outcrop!D98:D110)</f>
        <v>0.34</v>
      </c>
      <c r="AH67" s="13">
        <f>MAX(Outcrop!D98:D110)</f>
        <v>7.14</v>
      </c>
      <c r="AI67" s="13">
        <f>COUNT(Outcrop!D98:D110)</f>
        <v>13</v>
      </c>
      <c r="AJ67" s="13">
        <f>STDEV(Outcrop!D98:D110)</f>
        <v>1.7684387580647631</v>
      </c>
      <c r="AK67" s="19">
        <f>SUM(Outcrop!D98:D110)</f>
        <v>25.82</v>
      </c>
      <c r="AL67" s="69"/>
      <c r="AM67" s="72"/>
      <c r="AN67" s="72"/>
      <c r="AO67" s="72"/>
      <c r="AP67" s="72"/>
      <c r="AQ67" s="66"/>
      <c r="AR67" s="58">
        <f>(SUM(Outcrop!D103:D104)/(Slope!C67-Slope!B67))*100</f>
        <v>44.548872180449763</v>
      </c>
      <c r="AS67" s="58">
        <f>(SUM(Outcrop!D103:D105)/(Slope!F67-Slope!E67))*100</f>
        <v>25.552825552825475</v>
      </c>
      <c r="AT67" s="58">
        <f>(SUM(Outcrop!D101:D107)/(Slope!I67-Slope!H67))*100</f>
        <v>33.921815889028736</v>
      </c>
      <c r="AU67" s="66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</row>
    <row r="68" spans="1:381" x14ac:dyDescent="0.3">
      <c r="B68" s="23" t="s">
        <v>69</v>
      </c>
      <c r="C68" s="41">
        <v>1612.88</v>
      </c>
      <c r="D68" s="41">
        <v>100.02</v>
      </c>
      <c r="E68" s="41">
        <v>260.56</v>
      </c>
      <c r="F68" s="15">
        <f>D68-Outcrop!B107</f>
        <v>3.7999999999999972</v>
      </c>
      <c r="G68" s="42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 s="14">
        <v>-6.899999999999977E-2</v>
      </c>
      <c r="L68" s="13">
        <v>1.5635000000000001</v>
      </c>
      <c r="M68" s="19">
        <v>0.69625000000000004</v>
      </c>
      <c r="N68">
        <f>AVERAGE(Outcrop!D107:D108)</f>
        <v>0.96500000000000008</v>
      </c>
      <c r="O68">
        <f>MIN(Outcrop!D107:D108)</f>
        <v>0.66</v>
      </c>
      <c r="P68">
        <f>MAX(Outcrop!D107:D108)</f>
        <v>1.27</v>
      </c>
      <c r="Q68">
        <f>COUNT(Outcrop!D107:D108)</f>
        <v>2</v>
      </c>
      <c r="R68">
        <f>STDEV(Outcrop!D107:D108)</f>
        <v>0.43133513652379379</v>
      </c>
      <c r="S68">
        <f>SUM(Outcrop!D107:D108)</f>
        <v>1.9300000000000002</v>
      </c>
      <c r="T68" s="14">
        <f>AVERAGE(Outcrop!D106:D109)</f>
        <v>1.385</v>
      </c>
      <c r="U68" s="13">
        <f>MIN(Outcrop!D106:D109)</f>
        <v>0.66</v>
      </c>
      <c r="V68" s="13">
        <f>MAX(Outcrop!D106:D109)</f>
        <v>2.0499999999999998</v>
      </c>
      <c r="W68" s="13">
        <f>COUNT(Outcrop!D106:D109)</f>
        <v>4</v>
      </c>
      <c r="X68" s="13">
        <f>STDEV(Outcrop!D106:D109)</f>
        <v>0.58071794645364039</v>
      </c>
      <c r="Y68" s="19">
        <f>SUM(Outcrop!D106:D109)</f>
        <v>5.54</v>
      </c>
      <c r="Z68" s="14">
        <f>AVERAGE(Outcrop!D104:D110)</f>
        <v>2.0657142857142854</v>
      </c>
      <c r="AA68" s="13">
        <f>MIN(Outcrop!D104:D110)</f>
        <v>0.66</v>
      </c>
      <c r="AB68" s="13">
        <f>MAX(Outcrop!D104:D110)</f>
        <v>7.14</v>
      </c>
      <c r="AC68" s="13">
        <f>COUNT(Outcrop!D104:D110)</f>
        <v>7</v>
      </c>
      <c r="AD68" s="13">
        <f>STDEV(Outcrop!D104:D110)</f>
        <v>2.2882807020618277</v>
      </c>
      <c r="AE68" s="19">
        <f>SUM(Outcrop!D104:D110)</f>
        <v>14.459999999999999</v>
      </c>
      <c r="AF68" s="14">
        <f>AVERAGE(Outcrop!D101:D113)</f>
        <v>2.1292307692307695</v>
      </c>
      <c r="AG68" s="13">
        <f>MIN(Outcrop!D101:D113)</f>
        <v>0.34</v>
      </c>
      <c r="AH68" s="13">
        <f>MAX(Outcrop!D101:D113)</f>
        <v>7.14</v>
      </c>
      <c r="AI68" s="13">
        <f>COUNT(Outcrop!D101:D113)</f>
        <v>13</v>
      </c>
      <c r="AJ68" s="13">
        <f>STDEV(Outcrop!D101:D113)</f>
        <v>1.8106603838492255</v>
      </c>
      <c r="AK68" s="19">
        <f>SUM(Outcrop!D101:D113)</f>
        <v>27.680000000000003</v>
      </c>
      <c r="AL68" s="69"/>
      <c r="AM68" s="72"/>
      <c r="AN68" s="72"/>
      <c r="AO68" s="72"/>
      <c r="AP68" s="72"/>
      <c r="AQ68" s="66"/>
      <c r="AR68" s="58">
        <f>(SUM(Outcrop!D107:D108)/(Slope!C68-Slope!B68))*100</f>
        <v>33.741258741258584</v>
      </c>
      <c r="AS68" s="58">
        <f>(SUM(Outcrop!D106:D109)/(Slope!F68-Slope!E68))*100</f>
        <v>48.939929328622185</v>
      </c>
      <c r="AT68" s="58">
        <f>(SUM(Outcrop!D104:D110)/(Slope!I68-Slope!H68))*100</f>
        <v>54.463276836157817</v>
      </c>
      <c r="AU68" s="66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</row>
    <row r="69" spans="1:381" x14ac:dyDescent="0.3">
      <c r="B69" s="23" t="s">
        <v>83</v>
      </c>
      <c r="C69" s="41">
        <v>1628.66</v>
      </c>
      <c r="D69" s="41">
        <v>120.02</v>
      </c>
      <c r="E69" s="41">
        <v>240.56</v>
      </c>
      <c r="F69" s="15">
        <f>D69-Outcrop!B110</f>
        <v>7.5899999999999892</v>
      </c>
      <c r="G69" s="42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 s="14">
        <v>2.6509999999999998</v>
      </c>
      <c r="L69" s="13">
        <v>-2.6689999999999996</v>
      </c>
      <c r="M69" s="19">
        <v>0.39374999999999999</v>
      </c>
      <c r="N69">
        <f>AVERAGE(Outcrop!D111)</f>
        <v>2.66</v>
      </c>
      <c r="O69">
        <f>MIN(Outcrop!D111)</f>
        <v>2.66</v>
      </c>
      <c r="P69">
        <f>MAX(Outcrop!D111)</f>
        <v>2.66</v>
      </c>
      <c r="Q69">
        <f>COUNT(Outcrop!D111)</f>
        <v>1</v>
      </c>
      <c r="S69">
        <f>SUM(Outcrop!D111)</f>
        <v>2.66</v>
      </c>
      <c r="T69" s="14">
        <f>AVERAGE(Outcrop!D110:D112)</f>
        <v>4.0866666666666669</v>
      </c>
      <c r="U69" s="13">
        <f>MIN(Outcrop!D110:D112)</f>
        <v>2.46</v>
      </c>
      <c r="V69" s="13">
        <f>MAX(Outcrop!D110:D112)</f>
        <v>7.14</v>
      </c>
      <c r="W69" s="13">
        <f>COUNT(Outcrop!D110:D112)</f>
        <v>3</v>
      </c>
      <c r="X69" s="13">
        <f>STDEV(Outcrop!D110:D112)</f>
        <v>2.646154442456699</v>
      </c>
      <c r="Y69" s="19">
        <f>SUM(Outcrop!D110:D112)</f>
        <v>12.260000000000002</v>
      </c>
      <c r="Z69" s="14">
        <f>AVERAGE(Outcrop!D108:D113)</f>
        <v>3.2683333333333331</v>
      </c>
      <c r="AA69" s="13">
        <f>MIN(Outcrop!D108:D113)</f>
        <v>1.27</v>
      </c>
      <c r="AB69" s="13">
        <f>MAX(Outcrop!D108:D113)</f>
        <v>7.14</v>
      </c>
      <c r="AC69" s="13">
        <f>COUNT(Outcrop!D108:D113)</f>
        <v>6</v>
      </c>
      <c r="AD69" s="13">
        <f>STDEV(Outcrop!D108:D113)</f>
        <v>2.1010037283800007</v>
      </c>
      <c r="AE69" s="19">
        <f>SUM(Outcrop!D108:D113)</f>
        <v>19.61</v>
      </c>
      <c r="AF69" s="14">
        <f>AVERAGE(Outcrop!D104:D117)</f>
        <v>2.3207142857142857</v>
      </c>
      <c r="AG69" s="13">
        <f>MIN(Outcrop!D104:D117)</f>
        <v>0.66</v>
      </c>
      <c r="AH69" s="13">
        <f>MAX(Outcrop!D104:D117)</f>
        <v>7.14</v>
      </c>
      <c r="AI69" s="13">
        <f>COUNT(Outcrop!D104:D117)</f>
        <v>14</v>
      </c>
      <c r="AJ69" s="13">
        <f>STDEV(Outcrop!D104:D117)</f>
        <v>1.6518589262064456</v>
      </c>
      <c r="AK69" s="19">
        <f>SUM(Outcrop!D104:D117)</f>
        <v>32.49</v>
      </c>
      <c r="AL69" s="69"/>
      <c r="AM69" s="72"/>
      <c r="AN69" s="72"/>
      <c r="AO69" s="72"/>
      <c r="AP69" s="72"/>
      <c r="AQ69" s="66"/>
      <c r="AR69" s="58">
        <f>(SUM(Outcrop!D111)/(Slope!C69-Slope!B69))*100</f>
        <v>44.333333333333336</v>
      </c>
      <c r="AS69" s="58">
        <f>(SUM(Outcrop!D110:D112)/(Slope!F69-Slope!E69))*100</f>
        <v>80.657894736841868</v>
      </c>
      <c r="AT69" s="58">
        <f>(SUM(Outcrop!D108:D113)/(Slope!I69-Slope!H69))*100</f>
        <v>73.33582647718832</v>
      </c>
      <c r="AU69" s="66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</row>
    <row r="70" spans="1:381" x14ac:dyDescent="0.3">
      <c r="B70" s="23" t="s">
        <v>84</v>
      </c>
      <c r="C70" s="41">
        <v>1639.62</v>
      </c>
      <c r="D70" s="41">
        <v>140.05000000000001</v>
      </c>
      <c r="E70" s="41">
        <v>220.53</v>
      </c>
      <c r="F70" s="15">
        <f>D70-Outcrop!B113</f>
        <v>7.4699999999999989</v>
      </c>
      <c r="G70" s="42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 s="14">
        <v>2.3869999999999996</v>
      </c>
      <c r="L70" s="13">
        <v>-0.90800000000000003</v>
      </c>
      <c r="M70" s="19">
        <v>0.17025000000000007</v>
      </c>
      <c r="N70">
        <f>AVERAGE(Outcrop!D114)</f>
        <v>2.79</v>
      </c>
      <c r="O70">
        <f>MIN(Outcrop!D114)</f>
        <v>2.79</v>
      </c>
      <c r="P70">
        <f>MAX(Outcrop!D114)</f>
        <v>2.79</v>
      </c>
      <c r="Q70">
        <f>COUNT(Outcrop!D114)</f>
        <v>1</v>
      </c>
      <c r="S70">
        <f>SUM(Outcrop!D114)</f>
        <v>2.79</v>
      </c>
      <c r="T70" s="14">
        <f>AVERAGE(Outcrop!D113:D116)</f>
        <v>2.7124999999999999</v>
      </c>
      <c r="U70" s="13">
        <f>MIN(Outcrop!D113:D116)</f>
        <v>1.83</v>
      </c>
      <c r="V70" s="13">
        <f>MAX(Outcrop!D113:D116)</f>
        <v>4.03</v>
      </c>
      <c r="W70" s="13">
        <f>COUNT(Outcrop!D113:D116)</f>
        <v>4</v>
      </c>
      <c r="X70" s="13">
        <f>STDEV(Outcrop!D113:D116)</f>
        <v>0.96320212485923051</v>
      </c>
      <c r="Y70" s="19">
        <f>SUM(Outcrop!D113:D116)</f>
        <v>10.85</v>
      </c>
      <c r="Z70" s="14">
        <f>AVERAGE(Outcrop!D111:D117)</f>
        <v>2.5757142857142861</v>
      </c>
      <c r="AA70" s="13">
        <f>MIN(Outcrop!D111:D117)</f>
        <v>1.83</v>
      </c>
      <c r="AB70" s="13">
        <f>MAX(Outcrop!D111:D117)</f>
        <v>4.03</v>
      </c>
      <c r="AC70" s="13">
        <f>COUNT(Outcrop!D111:D117)</f>
        <v>7</v>
      </c>
      <c r="AD70" s="13">
        <f>STDEV(Outcrop!D111:D117)</f>
        <v>0.72394422305536676</v>
      </c>
      <c r="AE70" s="19">
        <f>SUM(Outcrop!D111:D117)</f>
        <v>18.03</v>
      </c>
      <c r="AF70" s="14">
        <f>AVERAGE(Outcrop!D108:D118)</f>
        <v>2.6327272727272724</v>
      </c>
      <c r="AG70" s="13">
        <f>MIN(Outcrop!D108:D118)</f>
        <v>0.47</v>
      </c>
      <c r="AH70" s="13">
        <f>MAX(Outcrop!D108:D118)</f>
        <v>7.14</v>
      </c>
      <c r="AI70" s="13">
        <f>COUNT(Outcrop!D108:D118)</f>
        <v>11</v>
      </c>
      <c r="AJ70" s="13">
        <f>STDEV(Outcrop!D108:D118)</f>
        <v>1.7423208137945831</v>
      </c>
      <c r="AK70" s="19">
        <f>SUM(Outcrop!D108:D118)</f>
        <v>28.959999999999997</v>
      </c>
      <c r="AL70" s="69"/>
      <c r="AM70" s="72"/>
      <c r="AN70" s="72"/>
      <c r="AO70" s="72"/>
      <c r="AP70" s="72"/>
      <c r="AQ70" s="66"/>
      <c r="AR70">
        <f>(SUM(Outcrop!D114)/(Slope!C70-Slope!B70))*100</f>
        <v>70.4545454545448</v>
      </c>
      <c r="AS70" s="56">
        <f>((0.5*Outcrop!D113+SUM(Outcrop!D114:D115)+0.5*Outcrop!D116)/(Slope!F70-Slope!E70))*100</f>
        <v>73.949579831932539</v>
      </c>
      <c r="AT70" s="58">
        <f>(SUM(Outcrop!D111:D117)/(Slope!I70-Slope!H70))*100</f>
        <v>98.202614379085503</v>
      </c>
      <c r="AU70" s="66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</row>
    <row r="71" spans="1:381" x14ac:dyDescent="0.3">
      <c r="B71" s="23" t="s">
        <v>85</v>
      </c>
      <c r="C71" s="41">
        <v>1647.02</v>
      </c>
      <c r="D71" s="41">
        <v>160.08000000000001</v>
      </c>
      <c r="E71" s="41">
        <v>200.5</v>
      </c>
      <c r="F71" s="15">
        <f>D71-Outcrop!B117</f>
        <v>3.5200000000000102</v>
      </c>
      <c r="G71" s="42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 s="14">
        <v>-0.26200000000000001</v>
      </c>
      <c r="L71" s="13">
        <v>1.5394999999999999</v>
      </c>
      <c r="M71" s="19">
        <v>-0.39349999999999996</v>
      </c>
      <c r="N71">
        <f>AVERAGE(Outcrop!D117)</f>
        <v>2.06</v>
      </c>
      <c r="O71">
        <f>MIN(Outcrop!D117)</f>
        <v>2.06</v>
      </c>
      <c r="P71">
        <f>MAX(Outcrop!D117)</f>
        <v>2.06</v>
      </c>
      <c r="Q71">
        <f>COUNT(Outcrop!D117)</f>
        <v>1</v>
      </c>
      <c r="S71">
        <f>SUM(Outcrop!D117)</f>
        <v>2.06</v>
      </c>
      <c r="T71" s="14">
        <f>AVERAGE(Outcrop!D117)</f>
        <v>2.06</v>
      </c>
      <c r="U71" s="13">
        <f>MIN(Outcrop!D117)</f>
        <v>2.06</v>
      </c>
      <c r="V71" s="13">
        <f>MAX(Outcrop!D117)</f>
        <v>2.06</v>
      </c>
      <c r="W71" s="13">
        <f>COUNT(Outcrop!D117)</f>
        <v>1</v>
      </c>
      <c r="X71" s="13"/>
      <c r="Y71" s="19">
        <f>SUM(Outcrop!D117)</f>
        <v>2.06</v>
      </c>
      <c r="Z71" s="14">
        <f>AVERAGE(Outcrop!D114:D118)</f>
        <v>1.8700000000000003</v>
      </c>
      <c r="AA71" s="13">
        <f>MIN(Outcrop!D114:D118)</f>
        <v>0.47</v>
      </c>
      <c r="AB71" s="13">
        <f>MAX(Outcrop!D114:D118)</f>
        <v>2.79</v>
      </c>
      <c r="AC71" s="13">
        <f>COUNT(Outcrop!D114:D118)</f>
        <v>5</v>
      </c>
      <c r="AD71" s="13">
        <f>STDEV(Outcrop!D114:D118)</f>
        <v>0.85921475778759748</v>
      </c>
      <c r="AE71" s="19">
        <f>SUM(Outcrop!D114:D118)</f>
        <v>9.3500000000000014</v>
      </c>
      <c r="AF71" s="14">
        <f>AVERAGE(Outcrop!D111:D118)</f>
        <v>2.3125</v>
      </c>
      <c r="AG71" s="13">
        <f>MIN(Outcrop!D111:D118)</f>
        <v>0.47</v>
      </c>
      <c r="AH71" s="13">
        <f>MAX(Outcrop!D111:D118)</f>
        <v>4.03</v>
      </c>
      <c r="AI71" s="13">
        <f>COUNT(Outcrop!D111:D118)</f>
        <v>8</v>
      </c>
      <c r="AJ71" s="13">
        <f>STDEV(Outcrop!D111:D118)</f>
        <v>1.0017377757819523</v>
      </c>
      <c r="AK71" s="19">
        <f>SUM(Outcrop!D111:D118)</f>
        <v>18.5</v>
      </c>
      <c r="AL71" s="69"/>
      <c r="AM71" s="72"/>
      <c r="AN71" s="72"/>
      <c r="AO71" s="72"/>
      <c r="AP71" s="72"/>
      <c r="AQ71" s="66"/>
      <c r="AR71" s="56">
        <f>((0.5*Outcrop!D117)/(Slope!C71-Slope!B71))*100</f>
        <v>53.645833333331304</v>
      </c>
      <c r="AS71">
        <f>(SUM(Outcrop!D117)/(Slope!F71-Slope!E71))*100</f>
        <v>54.933333333333337</v>
      </c>
      <c r="AT71" s="58">
        <f>(SUM(Outcrop!D114:D118)/(Slope!I71-Slope!H71))*100</f>
        <v>84.6920289855058</v>
      </c>
      <c r="AU71" s="66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</row>
    <row r="72" spans="1:381" x14ac:dyDescent="0.3">
      <c r="B72" s="23" t="s">
        <v>87</v>
      </c>
      <c r="C72" s="41">
        <v>1650.66</v>
      </c>
      <c r="D72" s="41">
        <v>180.1</v>
      </c>
      <c r="E72" s="41">
        <v>180.48</v>
      </c>
      <c r="F72" s="15">
        <f>D72-Outcrop!B118</f>
        <v>1.8100000000000023</v>
      </c>
      <c r="G72" s="42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 s="14">
        <v>-1.129</v>
      </c>
      <c r="L72" s="13">
        <v>-1.3199999999999998</v>
      </c>
      <c r="M72" s="19">
        <v>-1.0252500000000002</v>
      </c>
      <c r="N72">
        <f>AVERAGE(Outcrop!D118)</f>
        <v>0.47</v>
      </c>
      <c r="O72">
        <f>MIN(Outcrop!D118)</f>
        <v>0.47</v>
      </c>
      <c r="P72">
        <f>MAX(Outcrop!D118)</f>
        <v>0.47</v>
      </c>
      <c r="Q72">
        <f>COUNT(Outcrop!D118)</f>
        <v>1</v>
      </c>
      <c r="S72">
        <f>SUM(Outcrop!D118)</f>
        <v>0.47</v>
      </c>
      <c r="T72" s="14">
        <f>AVERAGE(Outcrop!D118)</f>
        <v>0.47</v>
      </c>
      <c r="U72" s="13">
        <f>MIN(Outcrop!D118)</f>
        <v>0.47</v>
      </c>
      <c r="V72" s="13">
        <f>MAX(Outcrop!D118)</f>
        <v>0.47</v>
      </c>
      <c r="W72" s="13">
        <f>COUNT(Outcrop!D118)</f>
        <v>1</v>
      </c>
      <c r="X72" s="13"/>
      <c r="Y72" s="19">
        <f>SUM(Outcrop!D118)</f>
        <v>0.47</v>
      </c>
      <c r="Z72" s="14">
        <f>AVERAGE(Outcrop!D118)</f>
        <v>0.47</v>
      </c>
      <c r="AA72" s="13">
        <f>MIN(Outcrop!D118)</f>
        <v>0.47</v>
      </c>
      <c r="AB72" s="13">
        <f>MAX(Outcrop!D118)</f>
        <v>0.47</v>
      </c>
      <c r="AC72" s="13">
        <f>COUNT(Outcrop!D118)</f>
        <v>1</v>
      </c>
      <c r="AD72" s="13" t="e">
        <f>STDEV(Outcrop!D118)</f>
        <v>#DIV/0!</v>
      </c>
      <c r="AE72" s="19">
        <f>SUM(Outcrop!D118)</f>
        <v>0.47</v>
      </c>
      <c r="AF72" s="14">
        <f>AVERAGE(Outcrop!D114:D120)</f>
        <v>1.4771428571428573</v>
      </c>
      <c r="AG72" s="13">
        <f>MIN(Outcrop!D114:D120)</f>
        <v>0.47</v>
      </c>
      <c r="AH72" s="13">
        <f>MAX(Outcrop!D114:D120)</f>
        <v>2.79</v>
      </c>
      <c r="AI72" s="13">
        <f>COUNT(Outcrop!D114:D120)</f>
        <v>7</v>
      </c>
      <c r="AJ72" s="13">
        <f>STDEV(Outcrop!D114:D120)</f>
        <v>0.9707679826768475</v>
      </c>
      <c r="AK72" s="19">
        <f>SUM(Outcrop!D114:D120)</f>
        <v>10.340000000000002</v>
      </c>
      <c r="AL72" s="69"/>
      <c r="AM72" s="72"/>
      <c r="AN72" s="72"/>
      <c r="AO72" s="72"/>
      <c r="AP72" s="72"/>
      <c r="AQ72" s="66"/>
      <c r="AR72">
        <f>(SUM(Outcrop!D118)/(Slope!C72-Slope!B72))*100</f>
        <v>22.488038277510395</v>
      </c>
      <c r="AS72">
        <f>(SUM(Outcrop!D118)/(Slope!F72-Slope!E72))*100</f>
        <v>11.519607843136818</v>
      </c>
      <c r="AT72" s="58">
        <f>(SUM(Outcrop!D118)/(Slope!I72-Slope!H72))*100</f>
        <v>6.216931216931262</v>
      </c>
      <c r="AU72" s="66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</row>
    <row r="73" spans="1:381" x14ac:dyDescent="0.3">
      <c r="B73" s="23" t="s">
        <v>86</v>
      </c>
      <c r="C73" s="41">
        <v>1654.58</v>
      </c>
      <c r="D73" s="41">
        <v>200.08</v>
      </c>
      <c r="E73" s="41">
        <v>160.5</v>
      </c>
      <c r="F73" s="15">
        <f>D73-Outcrop!B118</f>
        <v>21.79000000000002</v>
      </c>
      <c r="G73" s="42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 s="14">
        <v>-1.1789999999999998</v>
      </c>
      <c r="L73" s="13">
        <v>1.1074999999999999</v>
      </c>
      <c r="M73" s="19">
        <v>0.18225</v>
      </c>
      <c r="N73">
        <f>AVERAGE(Outcrop!D119)</f>
        <v>0.51</v>
      </c>
      <c r="O73">
        <f>MIN(Outcrop!D119)</f>
        <v>0.51</v>
      </c>
      <c r="P73">
        <f>MAX(Outcrop!D119)</f>
        <v>0.51</v>
      </c>
      <c r="Q73">
        <f>COUNT(Outcrop!D119)</f>
        <v>1</v>
      </c>
      <c r="S73">
        <f>SUM(Outcrop!D119)</f>
        <v>0.51</v>
      </c>
      <c r="T73" s="14">
        <f>AVERAGE(Outcrop!D119)</f>
        <v>0.51</v>
      </c>
      <c r="U73" s="13">
        <f>MIN(Outcrop!D119)</f>
        <v>0.51</v>
      </c>
      <c r="V73" s="13">
        <f>MAX(Outcrop!D119)</f>
        <v>0.51</v>
      </c>
      <c r="W73" s="13">
        <f>COUNT(Outcrop!D119)</f>
        <v>1</v>
      </c>
      <c r="X73" s="13"/>
      <c r="Y73" s="19">
        <f>SUM(Outcrop!D119)</f>
        <v>0.51</v>
      </c>
      <c r="Z73" s="14">
        <f>AVERAGE(Outcrop!D119:D120)</f>
        <v>0.495</v>
      </c>
      <c r="AA73" s="13">
        <f>MIN(Outcrop!D119:D120)</f>
        <v>0.48</v>
      </c>
      <c r="AB73" s="13">
        <f>MAX(Outcrop!D119:D120)</f>
        <v>0.51</v>
      </c>
      <c r="AC73" s="13">
        <f>COUNT(Outcrop!D119:D120)</f>
        <v>2</v>
      </c>
      <c r="AD73" s="13">
        <f>STDEV(Outcrop!D119:D120)</f>
        <v>2.1213203435596444E-2</v>
      </c>
      <c r="AE73" s="19">
        <f>SUM(Outcrop!D119:D120)</f>
        <v>0.99</v>
      </c>
      <c r="AF73" s="14">
        <f>AVERAGE(Outcrop!D118:D120)</f>
        <v>0.48666666666666664</v>
      </c>
      <c r="AG73" s="13">
        <f>MIN(Outcrop!D118:D120)</f>
        <v>0.47</v>
      </c>
      <c r="AH73" s="13">
        <f>MAX(Outcrop!D118:D120)</f>
        <v>0.51</v>
      </c>
      <c r="AI73" s="13">
        <f>COUNT(Outcrop!D118:D120)</f>
        <v>3</v>
      </c>
      <c r="AJ73" s="13">
        <f>STDEV(Outcrop!D118:D120)</f>
        <v>2.0816659994661348E-2</v>
      </c>
      <c r="AK73" s="19">
        <f>SUM(Outcrop!D118:D120)</f>
        <v>1.46</v>
      </c>
      <c r="AL73" s="69"/>
      <c r="AM73" s="72"/>
      <c r="AN73" s="72"/>
      <c r="AO73" s="72"/>
      <c r="AP73" s="72"/>
      <c r="AQ73" s="66"/>
      <c r="AR73">
        <f>(SUM(Outcrop!D119)/(Slope!C73-Slope!B73))*100</f>
        <v>26.020408163264825</v>
      </c>
      <c r="AS73">
        <f>(SUM(Outcrop!D119)/(Slope!F73-Slope!E73))*100</f>
        <v>12.655086848635321</v>
      </c>
      <c r="AT73" s="58">
        <f>(SUM(Outcrop!D119:D120)/(Slope!I73-Slope!H73))*100</f>
        <v>10.879120879120988</v>
      </c>
      <c r="AU73" s="66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</row>
    <row r="74" spans="1:381" s="5" customFormat="1" ht="19.05" customHeight="1" x14ac:dyDescent="0.3">
      <c r="A74" s="8"/>
      <c r="B74" s="32" t="s">
        <v>88</v>
      </c>
      <c r="C74" s="24">
        <v>1659.76</v>
      </c>
      <c r="D74" s="24">
        <v>220.08</v>
      </c>
      <c r="E74" s="24">
        <v>140.5</v>
      </c>
      <c r="F74" s="17">
        <f>D74-Outcrop!B120</f>
        <v>3.9200000000000159</v>
      </c>
      <c r="G74" s="4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4">
        <v>-1.9849999999999999</v>
      </c>
      <c r="L74" s="5">
        <v>-0.67899999999999994</v>
      </c>
      <c r="M74" s="6">
        <v>9.7750000000000004E-2</v>
      </c>
      <c r="N74" s="5">
        <f>AVERAGE(Outcrop!D120)</f>
        <v>0.48</v>
      </c>
      <c r="O74" s="5">
        <f>MIN(Outcrop!D120)</f>
        <v>0.48</v>
      </c>
      <c r="P74" s="5">
        <f>MAX(Outcrop!D120)</f>
        <v>0.48</v>
      </c>
      <c r="Q74" s="5">
        <f>COUNT(Outcrop!D120)</f>
        <v>1</v>
      </c>
      <c r="S74" s="5">
        <f>SUM(Outcrop!D120)</f>
        <v>0.48</v>
      </c>
      <c r="T74" s="4">
        <f>AVERAGE(Outcrop!D120)</f>
        <v>0.48</v>
      </c>
      <c r="U74" s="5">
        <f>MIN(Outcrop!D120)</f>
        <v>0.48</v>
      </c>
      <c r="V74" s="5">
        <f>MAX(Outcrop!D120)</f>
        <v>0.48</v>
      </c>
      <c r="W74" s="5">
        <f>COUNT(Outcrop!D120)</f>
        <v>1</v>
      </c>
      <c r="Y74" s="6">
        <f>SUM(Outcrop!D120)</f>
        <v>0.48</v>
      </c>
      <c r="Z74" s="4">
        <f>AVERAGE(Outcrop!D119:D120)</f>
        <v>0.495</v>
      </c>
      <c r="AA74" s="5">
        <f>MIN(Outcrop!D119:D120)</f>
        <v>0.48</v>
      </c>
      <c r="AB74" s="5">
        <f>MAX(Outcrop!D119:D120)</f>
        <v>0.51</v>
      </c>
      <c r="AC74" s="5">
        <f>COUNT(Outcrop!D119:D120)</f>
        <v>2</v>
      </c>
      <c r="AD74" s="5">
        <f>STDEV(Outcrop!D119:D120)</f>
        <v>2.1213203435596444E-2</v>
      </c>
      <c r="AE74" s="6">
        <f>SUM(Outcrop!D119:D120)</f>
        <v>0.99</v>
      </c>
      <c r="AF74" s="4">
        <f>AVERAGE(Outcrop!D119:D120)</f>
        <v>0.495</v>
      </c>
      <c r="AG74" s="5">
        <f>MIN(Outcrop!D119:D120)</f>
        <v>0.48</v>
      </c>
      <c r="AH74" s="5">
        <f>MAX(Outcrop!D119:D120)</f>
        <v>0.51</v>
      </c>
      <c r="AI74" s="5">
        <f>COUNT(Outcrop!D119:D120)</f>
        <v>2</v>
      </c>
      <c r="AJ74" s="5">
        <f>STDEV(Outcrop!D119:D120)</f>
        <v>2.1213203435596444E-2</v>
      </c>
      <c r="AK74" s="6">
        <f>SUM(Outcrop!D119:D120)</f>
        <v>0.99</v>
      </c>
      <c r="AL74" s="70"/>
      <c r="AM74" s="73"/>
      <c r="AN74" s="73"/>
      <c r="AO74" s="73"/>
      <c r="AP74" s="73"/>
      <c r="AQ74" s="67"/>
      <c r="AR74" s="5">
        <f>(SUM(Outcrop!D120)/(Slope!C74-Slope!B74))*100</f>
        <v>17.712177121770981</v>
      </c>
      <c r="AS74" s="5">
        <f>(SUM(Outcrop!D120)/(Slope!F74-Slope!E74))*100</f>
        <v>10.884353741496396</v>
      </c>
      <c r="AT74" s="17">
        <f>(SUM(Outcrop!D119:D120)/(Slope!I74-Slope!H74))*100</f>
        <v>9.9297893681042861</v>
      </c>
      <c r="AU74" s="6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</row>
    <row r="75" spans="1:381" x14ac:dyDescent="0.3">
      <c r="M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</row>
    <row r="76" spans="1:381" x14ac:dyDescent="0.3"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</row>
    <row r="77" spans="1:381" x14ac:dyDescent="0.3"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</row>
  </sheetData>
  <mergeCells count="57">
    <mergeCell ref="AQ64:AQ74"/>
    <mergeCell ref="AL64:AL74"/>
    <mergeCell ref="AM64:AM74"/>
    <mergeCell ref="AN64:AN74"/>
    <mergeCell ref="AO64:AO74"/>
    <mergeCell ref="AP64:AP74"/>
    <mergeCell ref="AP42:AP48"/>
    <mergeCell ref="AQ42:AQ48"/>
    <mergeCell ref="AM50:AM63"/>
    <mergeCell ref="AN50:AN63"/>
    <mergeCell ref="AO50:AO63"/>
    <mergeCell ref="AP50:AP63"/>
    <mergeCell ref="AQ50:AQ63"/>
    <mergeCell ref="AL42:AL48"/>
    <mergeCell ref="AL50:AL63"/>
    <mergeCell ref="AM42:AM48"/>
    <mergeCell ref="AN42:AN48"/>
    <mergeCell ref="AO42:AO48"/>
    <mergeCell ref="AP35:AP41"/>
    <mergeCell ref="AO35:AO41"/>
    <mergeCell ref="AQ20:AQ34"/>
    <mergeCell ref="AL20:AL34"/>
    <mergeCell ref="AM20:AM34"/>
    <mergeCell ref="AN20:AN34"/>
    <mergeCell ref="AO20:AO34"/>
    <mergeCell ref="AP20:AP34"/>
    <mergeCell ref="AQ35:AQ41"/>
    <mergeCell ref="AL35:AL41"/>
    <mergeCell ref="AM35:AM41"/>
    <mergeCell ref="AN35:AN41"/>
    <mergeCell ref="Z1:AE1"/>
    <mergeCell ref="AL1:AQ1"/>
    <mergeCell ref="AL3:AL7"/>
    <mergeCell ref="AM3:AM7"/>
    <mergeCell ref="AN3:AN7"/>
    <mergeCell ref="AO3:AO7"/>
    <mergeCell ref="AP3:AP7"/>
    <mergeCell ref="AQ3:AQ7"/>
    <mergeCell ref="AF1:AK1"/>
    <mergeCell ref="H1:J1"/>
    <mergeCell ref="K1:M1"/>
    <mergeCell ref="A1:B1"/>
    <mergeCell ref="N1:S1"/>
    <mergeCell ref="T1:Y1"/>
    <mergeCell ref="AQ8:AQ19"/>
    <mergeCell ref="AL8:AL19"/>
    <mergeCell ref="AM8:AM19"/>
    <mergeCell ref="AN8:AN19"/>
    <mergeCell ref="AO8:AO19"/>
    <mergeCell ref="AP8:AP19"/>
    <mergeCell ref="AU50:AU63"/>
    <mergeCell ref="AU64:AU74"/>
    <mergeCell ref="AU3:AU7"/>
    <mergeCell ref="AU8:AU19"/>
    <mergeCell ref="AU20:AU34"/>
    <mergeCell ref="AU35:AU41"/>
    <mergeCell ref="AU42:AU48"/>
  </mergeCells>
  <pageMargins left="0.7" right="0.7" top="0.75" bottom="0.75" header="0.3" footer="0.3"/>
  <pageSetup orientation="portrait" horizontalDpi="4294967295" verticalDpi="4294967295" r:id="rId1"/>
  <ignoredErrors>
    <ignoredError sqref="AL19:AQ34 N3:AE4 N23:Q23 Y20:AC20 Y5:AE13 N5:Q9 AL3:AQ17 AR3:AR4 N29:Q34 O28:Q28 Y31:AE34 Z30:AE30 Y28:AE29 Y27 AA27:AE27 N12:Q13 Q10 Q11 N15:Q17 Q14 Q19:Q22 N25:Q26 Q24 Q27 Y15:AC17 Z14:AE14 Y23:AC23 AC21 AC22 Y25:AE26 Z24:AC24 AE15:AE17 AE20 AE23 AE24" formulaRange="1"/>
    <ignoredError sqref="R28:X29 R9:X9 S34:X34 S30 S5:X5 S6:X6 S7:W7 S8:X8 R13:X13 T10:X10 T11:W11 S12:W12 S17:W17 W14 S15:W15 S16:W16 W19 T20:W20 W21 W22 S23:W23 W24 S25:W25 S26:W26 T27:W27 S31:X31 S32:W32 S33:W33" evalError="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dimension ref="A1:BP11"/>
  <sheetViews>
    <sheetView topLeftCell="G1" zoomScale="67" zoomScaleNormal="100" workbookViewId="0">
      <selection activeCell="L1" sqref="L1:O1048576"/>
    </sheetView>
  </sheetViews>
  <sheetFormatPr defaultColWidth="8.77734375" defaultRowHeight="14.4" x14ac:dyDescent="0.3"/>
  <cols>
    <col min="1" max="2" width="16" customWidth="1"/>
    <col min="3" max="3" width="17.88671875" bestFit="1" customWidth="1"/>
    <col min="4" max="4" width="33.10937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5.109375" bestFit="1" customWidth="1"/>
    <col min="10" max="10" width="17.6640625" customWidth="1"/>
    <col min="11" max="11" width="19.44140625" customWidth="1"/>
    <col min="12" max="12" width="17.77734375" customWidth="1"/>
    <col min="13" max="13" width="20.6640625" customWidth="1"/>
    <col min="14" max="14" width="19" customWidth="1"/>
    <col min="15" max="15" width="22" customWidth="1"/>
  </cols>
  <sheetData>
    <row r="1" spans="1:68" s="12" customFormat="1" x14ac:dyDescent="0.3">
      <c r="A1" s="5" t="s">
        <v>37</v>
      </c>
      <c r="B1" s="5" t="s">
        <v>177</v>
      </c>
      <c r="C1" s="5" t="s">
        <v>178</v>
      </c>
      <c r="D1" s="16" t="s">
        <v>71</v>
      </c>
      <c r="E1" s="5" t="s">
        <v>58</v>
      </c>
      <c r="F1" s="17" t="s">
        <v>62</v>
      </c>
      <c r="G1" s="5" t="s">
        <v>59</v>
      </c>
      <c r="H1" s="5" t="s">
        <v>181</v>
      </c>
      <c r="I1" s="17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3">
      <c r="A2" t="s">
        <v>119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22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9">
        <f>Curvature!U3</f>
        <v>-0.83622857142857143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</row>
    <row r="3" spans="1:68" x14ac:dyDescent="0.3">
      <c r="A3" t="s">
        <v>121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(H3-G3)/K3</f>
        <v>-12.297223734349481</v>
      </c>
      <c r="O3" s="19">
        <f>Curvature!U4</f>
        <v>-0.99362314332374213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</row>
    <row r="4" spans="1:68" x14ac:dyDescent="0.3">
      <c r="A4" t="s">
        <v>120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20">
        <v>40.08</v>
      </c>
      <c r="L4">
        <f t="shared" si="1"/>
        <v>0.47978609625668422</v>
      </c>
      <c r="M4">
        <f>Curvature!R5</f>
        <v>0.46791443850267378</v>
      </c>
      <c r="N4">
        <f t="shared" ref="N4:N9" si="2">(I4-G4)/K4</f>
        <v>0.17539920159680572</v>
      </c>
      <c r="O4" s="19">
        <f>Curvature!U5</f>
        <v>-0.43837325349301381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</row>
    <row r="5" spans="1:68" x14ac:dyDescent="0.3">
      <c r="A5" t="s">
        <v>122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si="2"/>
        <v>0.1596355714002762</v>
      </c>
      <c r="O5" s="19">
        <f>Curvature!U6</f>
        <v>0.25074272133095654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</row>
    <row r="6" spans="1:68" x14ac:dyDescent="0.3">
      <c r="A6" t="s">
        <v>123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9">
        <f>Curvature!U7</f>
        <v>-0.22024334332569209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</row>
    <row r="7" spans="1:68" x14ac:dyDescent="0.3">
      <c r="A7" t="s">
        <v>124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9">
        <f>Curvature!U8</f>
        <v>-0.46018460575719655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</row>
    <row r="8" spans="1:68" x14ac:dyDescent="0.3">
      <c r="A8" t="s">
        <v>125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9">
        <f>Curvature!U9</f>
        <v>-0.5987610619469026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</row>
    <row r="9" spans="1:68" s="5" customFormat="1" ht="16.05" customHeight="1" x14ac:dyDescent="0.3">
      <c r="A9" s="5" t="s">
        <v>126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</row>
    <row r="10" spans="1:68" x14ac:dyDescent="0.3"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</row>
    <row r="11" spans="1:68" x14ac:dyDescent="0.3"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</row>
  </sheetData>
  <pageMargins left="0.7" right="0.7" top="0.75" bottom="0.75" header="0.3" footer="0.3"/>
  <ignoredErrors>
    <ignoredError sqref="N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dimension ref="A1"/>
  <sheetViews>
    <sheetView workbookViewId="0">
      <selection activeCell="F12" sqref="F12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dimension ref="A1:X5"/>
  <sheetViews>
    <sheetView topLeftCell="C1"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 x14ac:dyDescent="0.3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 x14ac:dyDescent="0.3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 x14ac:dyDescent="0.3">
      <c r="A4" s="9" t="s">
        <v>28</v>
      </c>
    </row>
    <row r="5" spans="1:24" x14ac:dyDescent="0.3">
      <c r="A5" s="9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dimension ref="A1:X5"/>
  <sheetViews>
    <sheetView topLeftCell="C1"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 x14ac:dyDescent="0.3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 x14ac:dyDescent="0.3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 x14ac:dyDescent="0.3">
      <c r="A4" s="9" t="s">
        <v>28</v>
      </c>
    </row>
    <row r="5" spans="1:24" x14ac:dyDescent="0.3">
      <c r="A5" s="9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dimension ref="A1:X5"/>
  <sheetViews>
    <sheetView topLeftCell="D1"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 x14ac:dyDescent="0.3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 x14ac:dyDescent="0.3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 x14ac:dyDescent="0.3">
      <c r="A4" s="9" t="s">
        <v>28</v>
      </c>
    </row>
    <row r="5" spans="1:24" x14ac:dyDescent="0.3">
      <c r="A5" s="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Curvature</vt:lpstr>
      <vt:lpstr>Slope</vt:lpstr>
      <vt:lpstr>Outcrop</vt:lpstr>
      <vt:lpstr>hillslope_morph</vt:lpstr>
      <vt:lpstr>channel_morph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2022-08-17T18:14:25Z</dcterms:modified>
</cp:coreProperties>
</file>