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56FE1FF0-BBA9-4C94-A416-2424ADCEE10C}" xr6:coauthVersionLast="47" xr6:coauthVersionMax="47" xr10:uidLastSave="{00000000-0000-0000-0000-000000000000}"/>
  <bookViews>
    <workbookView xWindow="-108" yWindow="-108" windowWidth="23256" windowHeight="12456" firstSheet="1" activeTab="4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orrelation_coeff's" sheetId="51" r:id="rId5"/>
    <sheet name="channel_morph" sheetId="6" r:id="rId6"/>
    <sheet name="figs" sheetId="50" r:id="rId7"/>
    <sheet name="Shallow Stats" sheetId="48" r:id="rId8"/>
    <sheet name="D50-ksn" sheetId="16" r:id="rId9"/>
    <sheet name="combo lc3shallow 1 and 2" sheetId="17" r:id="rId10"/>
    <sheet name="diff lc3shallow 1 n 2" sheetId="18" r:id="rId11"/>
    <sheet name="cum_freq_b" sheetId="26" r:id="rId12"/>
    <sheet name="cum_freq_a" sheetId="49" r:id="rId13"/>
    <sheet name="lc1.shallow1" sheetId="13" r:id="rId14"/>
    <sheet name="LC1.Shallow2" sheetId="27" r:id="rId15"/>
    <sheet name="LC3.shallow1" sheetId="38" r:id="rId16"/>
    <sheet name="LC3.shallow2" sheetId="44" r:id="rId17"/>
    <sheet name="Lc3 shallow 2 plus shallow 1" sheetId="45" r:id="rId18"/>
    <sheet name="break!!!!" sheetId="9" state="hidden" r:id="rId19"/>
    <sheet name="a axis" sheetId="2" state="hidden" r:id="rId20"/>
    <sheet name="b axis" sheetId="3" state="hidden" r:id="rId21"/>
    <sheet name="c axis" sheetId="4" state="hidden" r:id="rId22"/>
    <sheet name="channel_sed" sheetId="7" state="hidden" r:id="rId23"/>
    <sheet name="vol" sheetId="1" state="hidden" r:id="rId24"/>
    <sheet name="boulders" sheetId="8" state="hidden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51" l="1"/>
  <c r="E63" i="51"/>
  <c r="D63" i="51"/>
  <c r="E49" i="51"/>
  <c r="D49" i="51"/>
  <c r="E41" i="51"/>
  <c r="D41" i="51"/>
  <c r="E34" i="51"/>
  <c r="D34" i="51"/>
  <c r="E19" i="51"/>
  <c r="D19" i="51"/>
  <c r="E7" i="51"/>
  <c r="M84" i="10" l="1"/>
  <c r="M82" i="10"/>
  <c r="L80" i="10"/>
  <c r="M80" i="10"/>
  <c r="L84" i="10"/>
  <c r="K80" i="10"/>
  <c r="M84" i="12"/>
  <c r="L84" i="12"/>
  <c r="M82" i="12"/>
  <c r="K84" i="12"/>
  <c r="M80" i="12"/>
  <c r="K80" i="12"/>
  <c r="L213" i="10"/>
  <c r="M213" i="10" s="1"/>
  <c r="L212" i="10"/>
  <c r="M212" i="10" s="1"/>
  <c r="L209" i="10"/>
  <c r="M209" i="10" s="1"/>
  <c r="L208" i="10"/>
  <c r="M208" i="10" s="1"/>
  <c r="M205" i="12"/>
  <c r="L202" i="10"/>
  <c r="M202" i="10" s="1"/>
  <c r="L201" i="10"/>
  <c r="M201" i="10" s="1"/>
  <c r="L197" i="10"/>
  <c r="M197" i="10" s="1"/>
  <c r="L198" i="10"/>
  <c r="L196" i="10"/>
  <c r="M196" i="10" s="1"/>
  <c r="M200" i="10"/>
  <c r="M200" i="12"/>
  <c r="L192" i="10"/>
  <c r="M192" i="10" s="1"/>
  <c r="L193" i="10"/>
  <c r="M193" i="10" s="1"/>
  <c r="L191" i="10"/>
  <c r="M191" i="10" s="1"/>
  <c r="M190" i="12"/>
  <c r="M122" i="10"/>
  <c r="M123" i="10"/>
  <c r="M133" i="10"/>
  <c r="M134" i="10"/>
  <c r="M147" i="10"/>
  <c r="M148" i="10"/>
  <c r="M156" i="10"/>
  <c r="M157" i="10"/>
  <c r="M161" i="10"/>
  <c r="M162" i="10"/>
  <c r="M164" i="10"/>
  <c r="M165" i="10"/>
  <c r="M166" i="10"/>
  <c r="M167" i="10"/>
  <c r="M174" i="10"/>
  <c r="M175" i="10"/>
  <c r="M182" i="10"/>
  <c r="M183" i="10"/>
  <c r="M189" i="10"/>
  <c r="M190" i="10"/>
  <c r="M194" i="10"/>
  <c r="M195" i="10"/>
  <c r="M198" i="10"/>
  <c r="M199" i="10"/>
  <c r="M203" i="10"/>
  <c r="M204" i="10"/>
  <c r="M205" i="10"/>
  <c r="M206" i="10"/>
  <c r="M207" i="10"/>
  <c r="M210" i="10"/>
  <c r="M211" i="10"/>
  <c r="M214" i="10"/>
  <c r="M215" i="10"/>
  <c r="L185" i="10"/>
  <c r="M185" i="10" s="1"/>
  <c r="L186" i="10"/>
  <c r="M186" i="10" s="1"/>
  <c r="L187" i="10"/>
  <c r="M187" i="10" s="1"/>
  <c r="L188" i="10"/>
  <c r="M188" i="10" s="1"/>
  <c r="L184" i="10"/>
  <c r="M184" i="10" s="1"/>
  <c r="L177" i="10"/>
  <c r="M177" i="10" s="1"/>
  <c r="L178" i="10"/>
  <c r="M178" i="10" s="1"/>
  <c r="L179" i="10"/>
  <c r="M179" i="10" s="1"/>
  <c r="L180" i="10"/>
  <c r="M180" i="10" s="1"/>
  <c r="L181" i="10"/>
  <c r="M181" i="10" s="1"/>
  <c r="L176" i="10"/>
  <c r="M176" i="10" s="1"/>
  <c r="L169" i="10"/>
  <c r="M169" i="10" s="1"/>
  <c r="L170" i="10"/>
  <c r="M170" i="10" s="1"/>
  <c r="L171" i="10"/>
  <c r="M171" i="10" s="1"/>
  <c r="L172" i="10"/>
  <c r="M172" i="10" s="1"/>
  <c r="L173" i="10"/>
  <c r="M173" i="10" s="1"/>
  <c r="L168" i="10"/>
  <c r="M168" i="10" s="1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1" i="12"/>
  <c r="M192" i="12"/>
  <c r="M193" i="12"/>
  <c r="M194" i="12"/>
  <c r="M195" i="12"/>
  <c r="M196" i="12"/>
  <c r="M197" i="12"/>
  <c r="M198" i="12"/>
  <c r="M199" i="12"/>
  <c r="M201" i="12"/>
  <c r="M202" i="12"/>
  <c r="M203" i="12"/>
  <c r="M204" i="12"/>
  <c r="M206" i="12"/>
  <c r="M207" i="12"/>
  <c r="M208" i="12"/>
  <c r="M209" i="12"/>
  <c r="M210" i="12"/>
  <c r="M211" i="12"/>
  <c r="M212" i="12"/>
  <c r="M213" i="12"/>
  <c r="M214" i="12"/>
  <c r="M215" i="12"/>
  <c r="L163" i="10"/>
  <c r="M163" i="10" s="1"/>
  <c r="L159" i="10"/>
  <c r="M159" i="10" s="1"/>
  <c r="L160" i="10"/>
  <c r="M160" i="10" s="1"/>
  <c r="L158" i="10"/>
  <c r="M158" i="10" s="1"/>
  <c r="L150" i="10"/>
  <c r="M150" i="10" s="1"/>
  <c r="L151" i="10"/>
  <c r="M151" i="10" s="1"/>
  <c r="L152" i="10"/>
  <c r="M152" i="10" s="1"/>
  <c r="L153" i="10"/>
  <c r="M153" i="10" s="1"/>
  <c r="L154" i="10"/>
  <c r="M154" i="10" s="1"/>
  <c r="L155" i="10"/>
  <c r="M155" i="10" s="1"/>
  <c r="L149" i="10"/>
  <c r="M149" i="10" s="1"/>
  <c r="L136" i="10"/>
  <c r="M136" i="10" s="1"/>
  <c r="L137" i="10"/>
  <c r="M137" i="10" s="1"/>
  <c r="L138" i="10"/>
  <c r="M138" i="10" s="1"/>
  <c r="L139" i="10"/>
  <c r="M139" i="10" s="1"/>
  <c r="L140" i="10"/>
  <c r="M140" i="10" s="1"/>
  <c r="L141" i="10"/>
  <c r="M141" i="10" s="1"/>
  <c r="L142" i="10"/>
  <c r="M142" i="10" s="1"/>
  <c r="L143" i="10"/>
  <c r="M143" i="10" s="1"/>
  <c r="L144" i="10"/>
  <c r="M144" i="10" s="1"/>
  <c r="L145" i="10"/>
  <c r="M145" i="10" s="1"/>
  <c r="L146" i="10"/>
  <c r="M146" i="10" s="1"/>
  <c r="L135" i="10"/>
  <c r="M135" i="10" s="1"/>
  <c r="L125" i="10"/>
  <c r="M125" i="10" s="1"/>
  <c r="L126" i="10"/>
  <c r="M126" i="10" s="1"/>
  <c r="L127" i="10"/>
  <c r="M127" i="10" s="1"/>
  <c r="L128" i="10"/>
  <c r="M128" i="10" s="1"/>
  <c r="L129" i="10"/>
  <c r="M129" i="10" s="1"/>
  <c r="L130" i="10"/>
  <c r="M130" i="10" s="1"/>
  <c r="L131" i="10"/>
  <c r="M131" i="10" s="1"/>
  <c r="L132" i="10"/>
  <c r="M132" i="10" s="1"/>
  <c r="L124" i="10"/>
  <c r="M124" i="10" s="1"/>
  <c r="L114" i="12"/>
  <c r="L115" i="12"/>
  <c r="M115" i="12" s="1"/>
  <c r="L116" i="12"/>
  <c r="M116" i="12" s="1"/>
  <c r="L117" i="12"/>
  <c r="M117" i="12" s="1"/>
  <c r="L118" i="12"/>
  <c r="M118" i="12" s="1"/>
  <c r="L119" i="12"/>
  <c r="M119" i="12" s="1"/>
  <c r="L120" i="12"/>
  <c r="M120" i="12" s="1"/>
  <c r="L121" i="12"/>
  <c r="M121" i="12" s="1"/>
  <c r="L113" i="12"/>
  <c r="M113" i="12" s="1"/>
  <c r="M83" i="12"/>
  <c r="M85" i="12"/>
  <c r="M90" i="12"/>
  <c r="M91" i="12"/>
  <c r="M99" i="12"/>
  <c r="M100" i="12"/>
  <c r="M111" i="12"/>
  <c r="M112" i="12"/>
  <c r="M114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L114" i="10"/>
  <c r="M114" i="10" s="1"/>
  <c r="L115" i="10"/>
  <c r="M115" i="10" s="1"/>
  <c r="L116" i="10"/>
  <c r="M116" i="10" s="1"/>
  <c r="L117" i="10"/>
  <c r="M117" i="10" s="1"/>
  <c r="L118" i="10"/>
  <c r="M118" i="10" s="1"/>
  <c r="L119" i="10"/>
  <c r="M119" i="10" s="1"/>
  <c r="L120" i="10"/>
  <c r="M120" i="10" s="1"/>
  <c r="L121" i="10"/>
  <c r="M121" i="10" s="1"/>
  <c r="L113" i="10"/>
  <c r="M113" i="10" s="1"/>
  <c r="L50" i="10"/>
  <c r="L49" i="10"/>
  <c r="M51" i="10"/>
  <c r="M52" i="10"/>
  <c r="M53" i="10"/>
  <c r="M54" i="10"/>
  <c r="M83" i="10"/>
  <c r="M87" i="10"/>
  <c r="M99" i="10"/>
  <c r="M111" i="10"/>
  <c r="M51" i="12"/>
  <c r="M52" i="12"/>
  <c r="M53" i="12"/>
  <c r="M54" i="12"/>
  <c r="L50" i="12"/>
  <c r="L49" i="12"/>
  <c r="M49" i="12" s="1"/>
  <c r="K50" i="12"/>
  <c r="L81" i="12"/>
  <c r="M81" i="12" s="1"/>
  <c r="L87" i="12"/>
  <c r="M87" i="12" s="1"/>
  <c r="L88" i="12"/>
  <c r="M88" i="12" s="1"/>
  <c r="L89" i="12"/>
  <c r="M89" i="12" s="1"/>
  <c r="L86" i="12"/>
  <c r="M86" i="12" s="1"/>
  <c r="L108" i="12"/>
  <c r="M108" i="12" s="1"/>
  <c r="L109" i="12"/>
  <c r="M109" i="12" s="1"/>
  <c r="L110" i="12"/>
  <c r="M110" i="12" s="1"/>
  <c r="L102" i="12"/>
  <c r="M102" i="12" s="1"/>
  <c r="L103" i="12"/>
  <c r="M103" i="12" s="1"/>
  <c r="L104" i="12"/>
  <c r="M104" i="12" s="1"/>
  <c r="L105" i="12"/>
  <c r="M105" i="12" s="1"/>
  <c r="L106" i="12"/>
  <c r="M106" i="12" s="1"/>
  <c r="L107" i="12"/>
  <c r="M107" i="12" s="1"/>
  <c r="L101" i="12"/>
  <c r="M101" i="12" s="1"/>
  <c r="L93" i="12"/>
  <c r="M93" i="12" s="1"/>
  <c r="L94" i="12"/>
  <c r="M94" i="12" s="1"/>
  <c r="L95" i="12"/>
  <c r="M95" i="12" s="1"/>
  <c r="L96" i="12"/>
  <c r="M96" i="12" s="1"/>
  <c r="L97" i="12"/>
  <c r="M97" i="12" s="1"/>
  <c r="L98" i="12"/>
  <c r="M98" i="12" s="1"/>
  <c r="L92" i="12"/>
  <c r="M92" i="12" s="1"/>
  <c r="L112" i="10"/>
  <c r="M112" i="10" s="1"/>
  <c r="L100" i="10"/>
  <c r="M100" i="10" s="1"/>
  <c r="L91" i="10"/>
  <c r="L85" i="10"/>
  <c r="M85" i="10" s="1"/>
  <c r="K101" i="10"/>
  <c r="K92" i="10"/>
  <c r="K86" i="10"/>
  <c r="M86" i="10" s="1"/>
  <c r="K81" i="10"/>
  <c r="M81" i="10" s="1"/>
  <c r="L109" i="10"/>
  <c r="M109" i="10" s="1"/>
  <c r="L110" i="10"/>
  <c r="M110" i="10" s="1"/>
  <c r="L108" i="10"/>
  <c r="M108" i="10" s="1"/>
  <c r="L102" i="10"/>
  <c r="M102" i="10" s="1"/>
  <c r="L103" i="10"/>
  <c r="M103" i="10" s="1"/>
  <c r="L104" i="10"/>
  <c r="M104" i="10" s="1"/>
  <c r="L105" i="10"/>
  <c r="M105" i="10" s="1"/>
  <c r="L106" i="10"/>
  <c r="M106" i="10" s="1"/>
  <c r="L107" i="10"/>
  <c r="M107" i="10" s="1"/>
  <c r="L101" i="10"/>
  <c r="L93" i="10"/>
  <c r="M93" i="10" s="1"/>
  <c r="L94" i="10"/>
  <c r="M94" i="10" s="1"/>
  <c r="L95" i="10"/>
  <c r="M95" i="10" s="1"/>
  <c r="L96" i="10"/>
  <c r="M96" i="10" s="1"/>
  <c r="L97" i="10"/>
  <c r="M97" i="10" s="1"/>
  <c r="L98" i="10"/>
  <c r="M98" i="10" s="1"/>
  <c r="L92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89" i="10"/>
  <c r="M89" i="10" s="1"/>
  <c r="K90" i="10"/>
  <c r="M90" i="10" s="1"/>
  <c r="K91" i="10"/>
  <c r="K88" i="10"/>
  <c r="M88" i="10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M49" i="10" s="1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74" i="12" l="1"/>
  <c r="O69" i="5" s="1"/>
  <c r="M35" i="12"/>
  <c r="O35" i="5" s="1"/>
  <c r="M75" i="12"/>
  <c r="O70" i="5" s="1"/>
  <c r="M69" i="12"/>
  <c r="O64" i="5" s="1"/>
  <c r="M92" i="10"/>
  <c r="M91" i="10"/>
  <c r="M101" i="10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V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9" i="6" s="1"/>
  <c r="N9" i="6"/>
  <c r="L9" i="6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D7" i="6" s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8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M10" i="10" s="1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V8" i="5"/>
  <c r="AV9" i="5"/>
  <c r="L8" i="10"/>
  <c r="AV33" i="5"/>
  <c r="L32" i="10"/>
  <c r="AV25" i="5"/>
  <c r="L24" i="10"/>
  <c r="AV38" i="5"/>
  <c r="L37" i="10"/>
  <c r="AV62" i="5"/>
  <c r="L66" i="10"/>
  <c r="AV54" i="5"/>
  <c r="L58" i="10"/>
  <c r="AV70" i="5"/>
  <c r="L74" i="10"/>
  <c r="AV10" i="5"/>
  <c r="L9" i="10"/>
  <c r="M9" i="10" s="1"/>
  <c r="AV37" i="5"/>
  <c r="L36" i="10"/>
  <c r="M36" i="10" s="1"/>
  <c r="AV69" i="5"/>
  <c r="L73" i="10"/>
  <c r="AV15" i="5"/>
  <c r="L14" i="10"/>
  <c r="AV60" i="5"/>
  <c r="L64" i="10"/>
  <c r="AV52" i="5"/>
  <c r="L56" i="10"/>
  <c r="M56" i="10" s="1"/>
  <c r="AV68" i="5"/>
  <c r="L72" i="10"/>
  <c r="AV14" i="5"/>
  <c r="L13" i="10"/>
  <c r="AV26" i="5"/>
  <c r="L25" i="10"/>
  <c r="AV3" i="5"/>
  <c r="L3" i="10"/>
  <c r="M3" i="10" s="1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8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61" i="10" l="1"/>
  <c r="K56" i="5" s="1"/>
  <c r="M57" i="10"/>
  <c r="K52" i="5" s="1"/>
  <c r="M66" i="10"/>
  <c r="K61" i="5" s="1"/>
  <c r="M11" i="10"/>
  <c r="M23" i="10"/>
  <c r="K23" i="5" s="1"/>
  <c r="M5" i="10"/>
  <c r="K5" i="5" s="1"/>
  <c r="M13" i="10"/>
  <c r="M24" i="10"/>
  <c r="M76" i="10"/>
  <c r="M71" i="10"/>
  <c r="K66" i="5" s="1"/>
  <c r="M44" i="10"/>
  <c r="K44" i="5" s="1"/>
  <c r="M32" i="10"/>
  <c r="K32" i="5" s="1"/>
  <c r="M77" i="10"/>
  <c r="K72" i="5" s="1"/>
  <c r="M15" i="10"/>
  <c r="M60" i="10"/>
  <c r="K55" i="5" s="1"/>
  <c r="M25" i="10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K29" i="5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10" i="5"/>
  <c r="K27" i="5"/>
  <c r="K15" i="5"/>
  <c r="K11" i="5"/>
  <c r="K6" i="5"/>
  <c r="K71" i="5"/>
  <c r="K24" i="5"/>
  <c r="K51" i="5"/>
  <c r="K36" i="5"/>
  <c r="K25" i="5"/>
  <c r="K13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<sst xmlns="http://schemas.openxmlformats.org/spreadsheetml/2006/main" count="1155" uniqueCount="444">
  <si>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</si>
  <si>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</si>
  <si>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</si>
  <si>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</si>
  <si>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</si>
  <si>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</si>
  <si>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</si>
  <si>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</si>
  <si>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</si>
  <si>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</si>
  <si>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</si>
  <si>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</si>
  <si>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</si>
  <si>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</si>
  <si>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</si>
  <si>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</si>
  <si>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</si>
  <si>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</si>
  <si>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</si>
  <si>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</si>
  <si>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</si>
  <si>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</si>
  <si>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</si>
  <si>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</si>
  <si>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</si>
  <si>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</si>
  <si>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</si>
  <si>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</si>
  <si>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</si>
  <si>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</si>
  <si>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</si>
  <si>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</si>
  <si>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</si>
  <si>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</si>
  <si>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</si>
  <si>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</si>
  <si>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</si>
  <si>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</si>
  <si>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</si>
  <si>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</si>
  <si>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</si>
  <si>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</si>
  <si>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</si>
  <si>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</si>
  <si>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</si>
  <si>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</si>
  <si>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</si>
  <si>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</si>
  <si>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</si>
  <si>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</si>
  <si>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</si>
  <si>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</si>
  <si>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</si>
  <si>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</si>
  <si>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</si>
  <si>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</si>
  <si>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</si>
  <si>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</si>
  <si>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</si>
  <si>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</si>
  <si>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</si>
  <si>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</si>
  <si>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</si>
  <si>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</si>
  <si>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</si>
  <si>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</si>
  <si>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</si>
  <si>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</si>
  <si>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</si>
  <si>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</si>
  <si>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</si>
  <si>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</si>
  <si>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</si>
  <si>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</si>
  <si>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</si>
  <si>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</si>
  <si>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</si>
  <si>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</si>
  <si>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</si>
  <si>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</si>
  <si>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</si>
  <si>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</si>
  <si>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</si>
  <si>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</si>
  <si>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</si>
  <si>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</si>
  <si>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</si>
  <si>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</si>
  <si>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</si>
  <si>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</si>
  <si>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</si>
  <si>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</si>
  <si>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</si>
  <si>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</si>
  <si>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</si>
  <si>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</si>
  <si>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</si>
  <si>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</si>
  <si>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</si>
  <si>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</si>
  <si>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</si>
  <si>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</si>
  <si>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</si>
  <si>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</si>
  <si>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</si>
  <si>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</si>
  <si>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</si>
  <si>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</si>
  <si>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</si>
  <si>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</si>
  <si>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</si>
  <si>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</si>
  <si>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</si>
  <si>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</si>
  <si>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</si>
  <si>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</si>
  <si>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</si>
  <si>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</si>
  <si>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</si>
  <si>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</si>
  <si>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</si>
  <si>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</si>
  <si>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</si>
  <si>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</si>
  <si>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</si>
  <si>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</si>
  <si>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</si>
  <si>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</si>
  <si>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</si>
  <si>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</si>
  <si>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</si>
  <si>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</si>
  <si>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</si>
  <si>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</si>
  <si>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</si>
  <si>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</si>
  <si>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</si>
  <si>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</si>
  <si>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</si>
  <si>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</si>
  <si>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</si>
  <si>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</si>
  <si>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</si>
  <si>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</si>
  <si>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</si>
  <si>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</si>
  <si>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</si>
  <si>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</si>
  <si>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</si>
  <si>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</si>
  <si>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</si>
  <si>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</si>
  <si>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</si>
  <si>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</si>
  <si>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</si>
  <si>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</si>
  <si>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</si>
  <si>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</si>
  <si>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</si>
  <si>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</si>
  <si>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</si>
  <si>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</si>
  <si>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</si>
  <si>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</si>
  <si>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</si>
  <si>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</si>
  <si>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</si>
  <si>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</si>
  <si>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</si>
  <si>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</si>
  <si>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</si>
  <si>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</si>
  <si>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</si>
  <si>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</si>
  <si>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</si>
  <si>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</si>
  <si>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</si>
  <si>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</si>
  <si>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</si>
  <si>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</si>
  <si>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</si>
  <si>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</si>
  <si>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</si>
  <si>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</si>
  <si>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</si>
  <si>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</si>
  <si>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</si>
  <si>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</si>
  <si>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</si>
  <si>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</si>
  <si>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</si>
  <si>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</si>
  <si>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</si>
  <si>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</si>
  <si>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</si>
  <si>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</si>
  <si>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</si>
  <si>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</si>
  <si>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</si>
  <si>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</si>
  <si>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</si>
  <si>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</si>
  <si>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</si>
  <si>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</si>
  <si>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</si>
  <si>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</si>
  <si>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</si>
  <si>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</si>
  <si>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</si>
  <si>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</si>
  <si>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</si>
  <si>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</si>
  <si>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</si>
  <si>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</si>
  <si>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</si>
  <si>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</si>
  <si>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</si>
  <si>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</si>
  <si>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</si>
  <si>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</si>
  <si>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</si>
  <si>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</si>
  <si>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</si>
  <si>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</si>
  <si>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</si>
  <si>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</si>
  <si>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</si>
  <si>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</si>
  <si>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</si>
  <si>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</si>
  <si>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</si>
  <si>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</si>
  <si>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</si>
  <si>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</si>
  <si>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</si>
  <si>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</si>
  <si>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</si>
  <si>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</si>
  <si>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</si>
  <si>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</si>
  <si>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</si>
  <si>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</si>
  <si>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</si>
  <si>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</si>
  <si>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</si>
  <si>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</si>
  <si>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</si>
  <si>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</si>
  <si>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</si>
  <si>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</si>
  <si>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</si>
  <si>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</si>
  <si>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</si>
  <si>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</si>
  <si>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</si>
  <si>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</si>
  <si>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</si>
  <si>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</si>
  <si>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</si>
  <si>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</si>
  <si>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</si>
  <si>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</si>
  <si>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</si>
  <si>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</si>
  <si>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</si>
  <si>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</si>
  <si>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</si>
  <si>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</si>
  <si>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</si>
  <si>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</si>
  <si>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</si>
  <si>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</si>
  <si>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</si>
  <si>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</si>
  <si>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</si>
  <si>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</si>
  <si>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</si>
  <si>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</si>
  <si>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</si>
  <si>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</si>
  <si>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</si>
  <si>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</si>
  <si>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</si>
  <si>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</si>
  <si>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</si>
  <si>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</si>
  <si>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</si>
  <si>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</si>
  <si>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</si>
  <si>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</si>
  <si>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</si>
  <si>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</si>
  <si>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</si>
  <si>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</si>
  <si>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</si>
  <si>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</si>
  <si>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</si>
  <si>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</si>
  <si>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</si>
  <si>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</si>
  <si>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</si>
  <si>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</si>
  <si>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</si>
  <si>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</si>
  <si>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</si>
  <si>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</si>
  <si>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</si>
  <si>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</si>
  <si>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</si>
  <si>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</si>
  <si>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</si>
  <si>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</si>
  <si>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</si>
  <si>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</si>
  <si>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</si>
  <si>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</si>
  <si>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</si>
  <si>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</si>
  <si>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</si>
  <si>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</si>
  <si>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</si>
  <si>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</si>
  <si>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</si>
  <si>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</si>
  <si>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</si>
  <si>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</si>
  <si>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</si>
  <si>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</si>
  <si>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</si>
  <si>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</si>
  <si>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</si>
  <si>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</si>
  <si>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</si>
  <si>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</si>
  <si>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</si>
  <si>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</si>
  <si>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</si>
  <si>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</si>
  <si>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</si>
  <si>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</si>
  <si>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</si>
  <si>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</si>
  <si>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</si>
  <si>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</si>
  <si>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</si>
  <si>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</si>
  <si>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</si>
  <si>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</si>
  <si>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</si>
  <si>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</si>
  <si>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</si>
  <si>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</si>
  <si>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</si>
  <si>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</si>
  <si>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</si>
  <si>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</si>
  <si>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</si>
  <si>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</si>
  <si>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</si>
  <si>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</si>
  <si>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</si>
  <si>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</si>
  <si>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</si>
  <si>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</si>
  <si>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</si>
  <si>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</si>
  <si>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</si>
  <si>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</si>
  <si>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</si>
  <si>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</si>
  <si>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</si>
  <si>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</si>
  <si>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</si>
  <si>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</si>
  <si>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</si>
  <si>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</si>
  <si>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</si>
  <si>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</si>
  <si>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</si>
  <si>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</si>
  <si>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</si>
  <si>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</si>
  <si>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</si>
  <si>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</si>
  <si>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</si>
  <si>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</si>
  <si>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</si>
  <si>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</si>
  <si>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</si>
  <si>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</si>
  <si>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</si>
  <si>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</si>
  <si>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</si>
  <si>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</si>
  <si>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</si>
  <si>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</si>
  <si>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</si>
  <si>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</si>
  <si>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</si>
  <si>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</si>
  <si>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</si>
  <si>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</si>
  <si>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</si>
  <si>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</si>
  <si>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</si>
  <si>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</si>
  <si>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</si>
  <si>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</si>
  <si>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</si>
  <si>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</si>
  <si>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</si>
  <si>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</si>
  <si>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</si>
  <si>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</si>
  <si>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</si>
  <si>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</si>
  <si>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</si>
  <si>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</si>
  <si>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</si>
  <si>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</si>
  <si>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</si>
  <si>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</si>
  <si>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</si>
  <si>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</si>
  <si>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</si>
  <si>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</si>
  <si>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</si>
  <si>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</si>
  <si>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</si>
  <si>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</si>
  <si>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</si>
  <si>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lc1.14_280m</t>
  </si>
  <si>
    <t>Distance Downstream</t>
  </si>
  <si>
    <t>LC1.20</t>
  </si>
  <si>
    <t>LC3.20</t>
  </si>
  <si>
    <t>Distance from Channel (m)</t>
  </si>
  <si>
    <t>lc3.11_20m</t>
  </si>
  <si>
    <t>lc3.11_60m</t>
  </si>
  <si>
    <t>lc3.11_100m</t>
  </si>
  <si>
    <t>Lc3.11_20m</t>
  </si>
  <si>
    <t>Lc3.11_60m</t>
  </si>
  <si>
    <t>Lc3.11_100m</t>
  </si>
  <si>
    <t>Correlation</t>
  </si>
  <si>
    <t>Covariance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</si>
</sst>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24.75</c:v>
                </c:pt>
                <c:pt idx="6">
                  <c:v>193.99</c:v>
                </c:pt>
                <c:pt idx="7">
                  <c:v>146.02000000000001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95"/>
  <sheetViews>
    <sheetView topLeftCell="A69" zoomScaleNormal="70" workbookViewId="0">
      <pane xSplit="1" topLeftCell="L1" activePane="topRight" state="frozen"/>
      <selection pane="topRight" activeCell="M85" sqref="M85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435</v>
      </c>
      <c r="O1" s="26" t="s">
        <v>51</v>
      </c>
      <c r="P1" s="47" t="s">
        <v>167</v>
      </c>
      <c r="Q1" s="48"/>
      <c r="R1" s="49"/>
      <c r="S1" s="47" t="s">
        <v>168</v>
      </c>
      <c r="T1" s="48"/>
      <c r="U1" s="49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>
        <f>(Q8-P8)/channel_morph!J7</f>
        <v>1.3054545454545459</v>
      </c>
      <c r="S8" s="13">
        <f t="shared" si="4"/>
        <v>65.680000000000007</v>
      </c>
      <c r="T8">
        <v>6.85</v>
      </c>
      <c r="U8" s="15">
        <f>(T8-S8)/channel_morph!K7</f>
        <v>-0.52719777757863606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(Q9-P9)/channel_morph!J8</f>
        <v>0.37058611268622094</v>
      </c>
      <c r="S9" s="13">
        <f t="shared" si="4"/>
        <v>79.34</v>
      </c>
      <c r="T9">
        <v>11.68</v>
      </c>
      <c r="U9" s="15">
        <f>(T9-S9)/channel_morph!K8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(Q10-P10)/channel_morph!J9</f>
        <v>-0.39508286536090942</v>
      </c>
      <c r="S10" s="4">
        <f t="shared" si="4"/>
        <v>21.01</v>
      </c>
      <c r="T10" s="5">
        <v>2.94</v>
      </c>
      <c r="U10" s="6">
        <f>(T10-S10)/channel_morph!K9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140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320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321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322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323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141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142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143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144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145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146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147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148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149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150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151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152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153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154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155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156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157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158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159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160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40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161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162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163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164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165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436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O80"/>
      <c r="P80"/>
      <c r="R80"/>
      <c r="S80"/>
      <c r="U80"/>
    </row>
    <row r="81" spans="1:21">
      <c r="A81" s="3" t="s">
        <v>293</v>
      </c>
      <c r="B81"/>
      <c r="E81"/>
      <c r="H81"/>
      <c r="J81"/>
      <c r="K81" s="1">
        <v>5.58</v>
      </c>
      <c r="L81">
        <f>K85</f>
        <v>33.49</v>
      </c>
      <c r="M81" s="15">
        <f t="shared" si="27"/>
        <v>0.34887500000000005</v>
      </c>
      <c r="O81"/>
      <c r="P81"/>
      <c r="R81"/>
      <c r="S81"/>
      <c r="U81"/>
    </row>
    <row r="82" spans="1:21">
      <c r="A82" s="15" t="s">
        <v>437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O82"/>
      <c r="P82"/>
      <c r="R82"/>
      <c r="S82"/>
      <c r="U82"/>
    </row>
    <row r="83" spans="1:21">
      <c r="A83" s="15" t="s">
        <v>294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O83"/>
      <c r="P83"/>
      <c r="R83"/>
      <c r="S83"/>
      <c r="U83"/>
    </row>
    <row r="84" spans="1:21">
      <c r="A84" s="15" t="s">
        <v>438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O84"/>
      <c r="P84"/>
      <c r="R84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O85"/>
      <c r="P85"/>
      <c r="R85"/>
      <c r="S85"/>
      <c r="U85"/>
    </row>
    <row r="86" spans="1:21">
      <c r="A86" s="15" t="s">
        <v>297</v>
      </c>
      <c r="B86"/>
      <c r="E86"/>
      <c r="H86"/>
      <c r="J86"/>
      <c r="K86" s="13">
        <v>33.35</v>
      </c>
      <c r="L86">
        <f>K88</f>
        <v>31.65</v>
      </c>
      <c r="M86" s="15">
        <f t="shared" si="27"/>
        <v>-2.1250000000000036E-2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28.09</v>
      </c>
      <c r="L87">
        <f t="shared" ref="L87:L89" si="28">K89</f>
        <v>39.21</v>
      </c>
      <c r="M87" s="15">
        <f t="shared" si="27"/>
        <v>0.13900000000000001</v>
      </c>
      <c r="O87"/>
      <c r="P87"/>
      <c r="R87"/>
      <c r="S87"/>
      <c r="U87"/>
    </row>
    <row r="88" spans="1:21">
      <c r="A88" s="15" t="s">
        <v>298</v>
      </c>
      <c r="B88"/>
      <c r="E88"/>
      <c r="H88"/>
      <c r="J88"/>
      <c r="K88" s="13">
        <v>31.65</v>
      </c>
      <c r="L88">
        <f t="shared" si="28"/>
        <v>34.020000000000003</v>
      </c>
      <c r="M88" s="15">
        <f t="shared" si="27"/>
        <v>2.9625000000000058E-2</v>
      </c>
      <c r="O88"/>
      <c r="P88"/>
      <c r="R88"/>
      <c r="S88"/>
      <c r="U88"/>
    </row>
    <row r="89" spans="1:21">
      <c r="A89" s="15" t="s">
        <v>299</v>
      </c>
      <c r="B89"/>
      <c r="E89"/>
      <c r="H89"/>
      <c r="J89"/>
      <c r="K89" s="13">
        <v>39.21</v>
      </c>
      <c r="L89">
        <f t="shared" si="28"/>
        <v>32.28</v>
      </c>
      <c r="M89" s="15">
        <f t="shared" si="27"/>
        <v>-8.6624999999999994E-2</v>
      </c>
      <c r="O89"/>
      <c r="P89"/>
      <c r="R89"/>
      <c r="S89"/>
      <c r="U89"/>
    </row>
    <row r="90" spans="1:21">
      <c r="A90" s="15" t="s">
        <v>300</v>
      </c>
      <c r="B90"/>
      <c r="E90"/>
      <c r="H90"/>
      <c r="J90"/>
      <c r="K90" s="13">
        <v>34.020000000000003</v>
      </c>
      <c r="L90">
        <v>33.31</v>
      </c>
      <c r="M90" s="15">
        <f t="shared" si="27"/>
        <v>-8.8750000000000114E-3</v>
      </c>
      <c r="O90"/>
      <c r="P90"/>
      <c r="R90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v>32.28</v>
      </c>
      <c r="L91" s="5">
        <v>12.49</v>
      </c>
      <c r="M91" s="6">
        <f t="shared" si="27"/>
        <v>-0.24737499999999998</v>
      </c>
      <c r="O91"/>
      <c r="P91"/>
      <c r="R91"/>
      <c r="S91"/>
      <c r="U91"/>
    </row>
    <row r="92" spans="1:21">
      <c r="A92" s="15" t="s">
        <v>302</v>
      </c>
      <c r="B92"/>
      <c r="E92"/>
      <c r="H92"/>
      <c r="J92"/>
      <c r="K92" s="1">
        <v>19.239999999999998</v>
      </c>
      <c r="L92">
        <f>K94</f>
        <v>33.29</v>
      </c>
      <c r="M92" s="15">
        <f t="shared" si="27"/>
        <v>0.175625</v>
      </c>
      <c r="O92"/>
      <c r="P92"/>
      <c r="R92"/>
      <c r="S92"/>
      <c r="U92"/>
    </row>
    <row r="93" spans="1:21">
      <c r="A93" s="15" t="s">
        <v>303</v>
      </c>
      <c r="B93"/>
      <c r="E93"/>
      <c r="H93"/>
      <c r="J93"/>
      <c r="K93" s="13">
        <v>32.4</v>
      </c>
      <c r="L93">
        <f t="shared" ref="L93:L98" si="29">K95</f>
        <v>27.34</v>
      </c>
      <c r="M93" s="15">
        <f t="shared" si="27"/>
        <v>-6.3249999999999987E-2</v>
      </c>
      <c r="O93"/>
      <c r="P93"/>
      <c r="R93"/>
      <c r="S93"/>
      <c r="U93"/>
    </row>
    <row r="94" spans="1:21">
      <c r="A94" s="15" t="s">
        <v>304</v>
      </c>
      <c r="B94"/>
      <c r="E94"/>
      <c r="H94"/>
      <c r="J94"/>
      <c r="K94" s="13">
        <v>33.29</v>
      </c>
      <c r="L94">
        <f t="shared" si="29"/>
        <v>17.21</v>
      </c>
      <c r="M94" s="15">
        <f t="shared" si="27"/>
        <v>-0.20099999999999998</v>
      </c>
      <c r="O94"/>
      <c r="P94"/>
      <c r="R94"/>
      <c r="S94"/>
      <c r="U94"/>
    </row>
    <row r="95" spans="1:21">
      <c r="A95" s="15" t="s">
        <v>305</v>
      </c>
      <c r="B95"/>
      <c r="E95"/>
      <c r="H95"/>
      <c r="J95"/>
      <c r="K95" s="13">
        <v>27.34</v>
      </c>
      <c r="L95">
        <f t="shared" si="29"/>
        <v>14.86</v>
      </c>
      <c r="M95" s="15">
        <f t="shared" si="27"/>
        <v>-0.156</v>
      </c>
      <c r="O95"/>
      <c r="P95"/>
      <c r="R95"/>
      <c r="S95"/>
      <c r="U95"/>
    </row>
    <row r="96" spans="1:21">
      <c r="A96" s="15" t="s">
        <v>306</v>
      </c>
      <c r="B96"/>
      <c r="E96"/>
      <c r="H96"/>
      <c r="J96"/>
      <c r="K96" s="13">
        <v>17.21</v>
      </c>
      <c r="L96">
        <f t="shared" si="29"/>
        <v>8.5399999999999991</v>
      </c>
      <c r="M96" s="15">
        <f t="shared" si="27"/>
        <v>-0.10837500000000003</v>
      </c>
      <c r="O96"/>
      <c r="P96"/>
      <c r="R96"/>
      <c r="S96"/>
      <c r="U96"/>
    </row>
    <row r="97" spans="1:21">
      <c r="A97" s="15" t="s">
        <v>307</v>
      </c>
      <c r="B97"/>
      <c r="E97"/>
      <c r="H97"/>
      <c r="J97"/>
      <c r="K97" s="13">
        <v>14.86</v>
      </c>
      <c r="L97">
        <f t="shared" si="29"/>
        <v>12.23</v>
      </c>
      <c r="M97" s="15">
        <f t="shared" si="27"/>
        <v>-3.2874999999999988E-2</v>
      </c>
      <c r="O97"/>
      <c r="P97"/>
      <c r="R97"/>
      <c r="S97"/>
      <c r="U97"/>
    </row>
    <row r="98" spans="1:21">
      <c r="A98" s="15" t="s">
        <v>308</v>
      </c>
      <c r="B98"/>
      <c r="E98"/>
      <c r="H98"/>
      <c r="J98"/>
      <c r="K98" s="13">
        <v>8.5399999999999991</v>
      </c>
      <c r="L98">
        <f t="shared" si="29"/>
        <v>12.56</v>
      </c>
      <c r="M98" s="15">
        <f t="shared" si="27"/>
        <v>5.0250000000000017E-2</v>
      </c>
      <c r="O98"/>
      <c r="P98"/>
      <c r="R98"/>
      <c r="S98"/>
      <c r="U98"/>
    </row>
    <row r="99" spans="1:21">
      <c r="A99" s="15" t="s">
        <v>309</v>
      </c>
      <c r="B99"/>
      <c r="E99"/>
      <c r="H99"/>
      <c r="J99"/>
      <c r="K99" s="13">
        <v>12.23</v>
      </c>
      <c r="L99">
        <v>5.59</v>
      </c>
      <c r="M99" s="15">
        <f t="shared" si="27"/>
        <v>-8.3000000000000004E-2</v>
      </c>
      <c r="O99"/>
      <c r="P99"/>
      <c r="R99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12.56</v>
      </c>
      <c r="L100" s="5">
        <v>10.54</v>
      </c>
      <c r="M100" s="6">
        <f t="shared" si="27"/>
        <v>-2.5250000000000015E-2</v>
      </c>
      <c r="O100"/>
      <c r="P100"/>
      <c r="R100"/>
      <c r="S100"/>
      <c r="U100"/>
    </row>
    <row r="101" spans="1:21">
      <c r="A101" s="15" t="s">
        <v>313</v>
      </c>
      <c r="B101"/>
      <c r="E101"/>
      <c r="H101"/>
      <c r="J101"/>
      <c r="K101" s="13">
        <v>22.81</v>
      </c>
      <c r="L101">
        <f>K103</f>
        <v>18.739999999999998</v>
      </c>
      <c r="M101" s="15">
        <f t="shared" si="27"/>
        <v>-5.0875000000000004E-2</v>
      </c>
      <c r="O101"/>
      <c r="P101"/>
      <c r="R101"/>
      <c r="S101"/>
      <c r="U101"/>
    </row>
    <row r="102" spans="1:21">
      <c r="A102" s="15" t="s">
        <v>311</v>
      </c>
      <c r="B102"/>
      <c r="E102"/>
      <c r="H102"/>
      <c r="J102"/>
      <c r="K102" s="13">
        <v>17.47</v>
      </c>
      <c r="L102">
        <f t="shared" ref="L102:L110" si="30">K104</f>
        <v>10.77</v>
      </c>
      <c r="M102" s="15">
        <f t="shared" si="27"/>
        <v>-8.3749999999999991E-2</v>
      </c>
      <c r="O102"/>
      <c r="P102"/>
      <c r="R102"/>
      <c r="S102"/>
      <c r="U102"/>
    </row>
    <row r="103" spans="1:21">
      <c r="A103" s="15" t="s">
        <v>312</v>
      </c>
      <c r="B103"/>
      <c r="E103"/>
      <c r="H103"/>
      <c r="J103"/>
      <c r="K103" s="13">
        <v>18.739999999999998</v>
      </c>
      <c r="L103">
        <f t="shared" si="30"/>
        <v>10.67</v>
      </c>
      <c r="M103" s="15">
        <f t="shared" si="27"/>
        <v>-0.10087499999999998</v>
      </c>
      <c r="O103"/>
      <c r="P103"/>
      <c r="R103"/>
      <c r="S103"/>
      <c r="U103"/>
    </row>
    <row r="104" spans="1:21">
      <c r="A104" s="15" t="s">
        <v>314</v>
      </c>
      <c r="B104"/>
      <c r="E104"/>
      <c r="H104"/>
      <c r="J104"/>
      <c r="K104" s="13">
        <v>10.77</v>
      </c>
      <c r="L104">
        <f t="shared" si="30"/>
        <v>8.27</v>
      </c>
      <c r="M104" s="15">
        <f t="shared" si="27"/>
        <v>-3.125E-2</v>
      </c>
      <c r="O104"/>
      <c r="P104"/>
      <c r="R104"/>
      <c r="S104"/>
      <c r="U104"/>
    </row>
    <row r="105" spans="1:21">
      <c r="A105" s="15" t="s">
        <v>315</v>
      </c>
      <c r="B105"/>
      <c r="E105"/>
      <c r="H105"/>
      <c r="J105"/>
      <c r="K105" s="13">
        <v>10.67</v>
      </c>
      <c r="L105">
        <f t="shared" si="30"/>
        <v>6.22</v>
      </c>
      <c r="M105" s="15">
        <f t="shared" si="27"/>
        <v>-5.5625000000000001E-2</v>
      </c>
      <c r="O105"/>
      <c r="P105"/>
      <c r="R105"/>
      <c r="S105"/>
      <c r="U105"/>
    </row>
    <row r="106" spans="1:21">
      <c r="A106" s="15" t="s">
        <v>316</v>
      </c>
      <c r="B106"/>
      <c r="E106"/>
      <c r="H106"/>
      <c r="J106"/>
      <c r="K106" s="13">
        <v>8.27</v>
      </c>
      <c r="L106">
        <f t="shared" si="30"/>
        <v>16.239999999999998</v>
      </c>
      <c r="M106" s="15">
        <f t="shared" si="27"/>
        <v>9.9624999999999991E-2</v>
      </c>
      <c r="O106"/>
      <c r="P106"/>
      <c r="R106"/>
      <c r="S106"/>
      <c r="U106"/>
    </row>
    <row r="107" spans="1:21">
      <c r="A107" s="15" t="s">
        <v>317</v>
      </c>
      <c r="B107"/>
      <c r="E107"/>
      <c r="H107"/>
      <c r="J107"/>
      <c r="K107" s="13">
        <v>6.22</v>
      </c>
      <c r="L107">
        <f t="shared" si="30"/>
        <v>16.79</v>
      </c>
      <c r="M107" s="15">
        <f t="shared" si="27"/>
        <v>0.13212499999999999</v>
      </c>
      <c r="O107"/>
      <c r="P107"/>
      <c r="R107"/>
      <c r="S107"/>
      <c r="U107"/>
    </row>
    <row r="108" spans="1:21">
      <c r="A108" s="15" t="s">
        <v>318</v>
      </c>
      <c r="B108"/>
      <c r="E108"/>
      <c r="H108"/>
      <c r="J108"/>
      <c r="K108" s="13">
        <v>16.239999999999998</v>
      </c>
      <c r="L108">
        <f t="shared" si="30"/>
        <v>17.34</v>
      </c>
      <c r="M108" s="15">
        <f t="shared" si="27"/>
        <v>1.3750000000000017E-2</v>
      </c>
      <c r="O108"/>
      <c r="P108"/>
      <c r="R108"/>
      <c r="S108"/>
      <c r="U108"/>
    </row>
    <row r="109" spans="1:21">
      <c r="A109" t="s">
        <v>319</v>
      </c>
      <c r="B109"/>
      <c r="E109"/>
      <c r="H109"/>
      <c r="K109">
        <v>16.79</v>
      </c>
      <c r="L109">
        <f t="shared" si="30"/>
        <v>12.43</v>
      </c>
      <c r="M109" s="15">
        <f t="shared" si="27"/>
        <v>-5.4499999999999993E-2</v>
      </c>
      <c r="O109"/>
      <c r="P109"/>
      <c r="R109"/>
      <c r="S109"/>
      <c r="U109"/>
    </row>
    <row r="110" spans="1:21">
      <c r="A110" t="s">
        <v>325</v>
      </c>
      <c r="B110"/>
      <c r="E110"/>
      <c r="H110"/>
      <c r="J110"/>
      <c r="K110" s="13">
        <v>17.34</v>
      </c>
      <c r="L110">
        <f t="shared" si="30"/>
        <v>12.43</v>
      </c>
      <c r="M110" s="15">
        <f t="shared" si="27"/>
        <v>-6.1374999999999999E-2</v>
      </c>
      <c r="O110"/>
      <c r="P110"/>
      <c r="R110"/>
      <c r="S110"/>
      <c r="U110"/>
    </row>
    <row r="111" spans="1:21">
      <c r="A111" t="s">
        <v>326</v>
      </c>
      <c r="B111"/>
      <c r="E111"/>
      <c r="H111"/>
      <c r="J111"/>
      <c r="K111" s="13">
        <v>12.43</v>
      </c>
      <c r="L111">
        <v>4.72</v>
      </c>
      <c r="M111" s="15">
        <f t="shared" si="27"/>
        <v>-9.6375000000000002E-2</v>
      </c>
      <c r="O111"/>
      <c r="P111"/>
      <c r="R111"/>
      <c r="S111"/>
      <c r="U111"/>
    </row>
    <row r="112" spans="1:21">
      <c r="A112" s="5" t="s">
        <v>327</v>
      </c>
      <c r="B112" s="5"/>
      <c r="C112" s="5"/>
      <c r="D112" s="5"/>
      <c r="E112" s="5"/>
      <c r="F112" s="5"/>
      <c r="G112" s="5"/>
      <c r="H112" s="5"/>
      <c r="I112" s="5"/>
      <c r="J112" s="5"/>
      <c r="K112" s="4">
        <v>12.43</v>
      </c>
      <c r="L112" s="5">
        <v>4.6500000000000004</v>
      </c>
      <c r="M112" s="6">
        <f t="shared" si="27"/>
        <v>-9.7249999999999989E-2</v>
      </c>
      <c r="O112"/>
      <c r="P112"/>
      <c r="R112"/>
      <c r="S112"/>
      <c r="U112"/>
    </row>
    <row r="113" spans="1:21">
      <c r="A113" s="15" t="s">
        <v>328</v>
      </c>
      <c r="B113"/>
      <c r="E113"/>
      <c r="H113"/>
      <c r="J113"/>
      <c r="K113" s="13">
        <v>26.18</v>
      </c>
      <c r="L113">
        <f>K115</f>
        <v>23.48</v>
      </c>
      <c r="M113" s="15">
        <f t="shared" si="27"/>
        <v>-3.3749999999999988E-2</v>
      </c>
      <c r="O113"/>
      <c r="P113"/>
      <c r="R113"/>
      <c r="S113"/>
      <c r="U113"/>
    </row>
    <row r="114" spans="1:21">
      <c r="A114" t="s">
        <v>329</v>
      </c>
      <c r="B114"/>
      <c r="E114"/>
      <c r="H114"/>
      <c r="J114"/>
      <c r="K114" s="13">
        <v>36.71</v>
      </c>
      <c r="L114">
        <f t="shared" ref="L114:L121" si="31">K116</f>
        <v>23.15</v>
      </c>
      <c r="M114" s="15">
        <f t="shared" si="27"/>
        <v>-0.16950000000000004</v>
      </c>
      <c r="O114"/>
      <c r="P114"/>
      <c r="R114"/>
      <c r="S114"/>
      <c r="U114"/>
    </row>
    <row r="115" spans="1:21">
      <c r="A115" t="s">
        <v>330</v>
      </c>
      <c r="B115"/>
      <c r="E115"/>
      <c r="H115"/>
      <c r="J115"/>
      <c r="K115" s="13">
        <v>23.48</v>
      </c>
      <c r="L115">
        <f t="shared" si="31"/>
        <v>15.94</v>
      </c>
      <c r="M115" s="15">
        <f t="shared" si="27"/>
        <v>-9.4250000000000014E-2</v>
      </c>
      <c r="O115"/>
      <c r="P115"/>
      <c r="R115"/>
      <c r="S115"/>
      <c r="U115"/>
    </row>
    <row r="116" spans="1:21">
      <c r="A116" t="s">
        <v>331</v>
      </c>
      <c r="B116"/>
      <c r="E116"/>
      <c r="H116"/>
      <c r="J116"/>
      <c r="K116" s="13">
        <v>23.15</v>
      </c>
      <c r="L116">
        <f t="shared" si="31"/>
        <v>9.69</v>
      </c>
      <c r="M116" s="15">
        <f t="shared" si="27"/>
        <v>-0.16824999999999998</v>
      </c>
      <c r="O116"/>
      <c r="P116"/>
      <c r="R116"/>
      <c r="S116"/>
      <c r="U116"/>
    </row>
    <row r="117" spans="1:21">
      <c r="A117" t="s">
        <v>332</v>
      </c>
      <c r="B117"/>
      <c r="E117"/>
      <c r="H117"/>
      <c r="J117"/>
      <c r="K117" s="13">
        <v>15.94</v>
      </c>
      <c r="L117">
        <f t="shared" si="31"/>
        <v>6.07</v>
      </c>
      <c r="M117" s="15">
        <f t="shared" si="27"/>
        <v>-0.12337499999999998</v>
      </c>
      <c r="O117"/>
      <c r="P117"/>
      <c r="R117"/>
      <c r="S117"/>
      <c r="U117"/>
    </row>
    <row r="118" spans="1:21">
      <c r="A118" t="s">
        <v>333</v>
      </c>
      <c r="B118"/>
      <c r="E118"/>
      <c r="H118"/>
      <c r="J118"/>
      <c r="K118" s="13">
        <v>9.69</v>
      </c>
      <c r="L118">
        <f t="shared" si="31"/>
        <v>2.39</v>
      </c>
      <c r="M118" s="15">
        <f t="shared" si="27"/>
        <v>-9.1249999999999984E-2</v>
      </c>
      <c r="O118"/>
      <c r="P118"/>
      <c r="R118"/>
      <c r="S118"/>
      <c r="U118"/>
    </row>
    <row r="119" spans="1:21">
      <c r="A119" t="s">
        <v>334</v>
      </c>
      <c r="B119"/>
      <c r="E119"/>
      <c r="H119"/>
      <c r="J119"/>
      <c r="K119" s="13">
        <v>6.07</v>
      </c>
      <c r="L119">
        <f t="shared" si="31"/>
        <v>6.73</v>
      </c>
      <c r="M119" s="15">
        <f t="shared" si="27"/>
        <v>8.2500000000000021E-3</v>
      </c>
      <c r="O119"/>
      <c r="P119"/>
      <c r="R119"/>
      <c r="S119"/>
      <c r="U119"/>
    </row>
    <row r="120" spans="1:21">
      <c r="A120" t="s">
        <v>335</v>
      </c>
      <c r="B120"/>
      <c r="E120"/>
      <c r="H120"/>
      <c r="J120"/>
      <c r="K120" s="13">
        <v>2.39</v>
      </c>
      <c r="L120">
        <f t="shared" si="31"/>
        <v>10.6</v>
      </c>
      <c r="M120" s="15">
        <f t="shared" si="27"/>
        <v>0.10262499999999999</v>
      </c>
      <c r="O120"/>
      <c r="P120"/>
      <c r="R120"/>
      <c r="S120"/>
      <c r="U120"/>
    </row>
    <row r="121" spans="1:21">
      <c r="A121" t="s">
        <v>336</v>
      </c>
      <c r="B121"/>
      <c r="E121"/>
      <c r="H121"/>
      <c r="J121"/>
      <c r="K121" s="13">
        <v>6.73</v>
      </c>
      <c r="L121">
        <f t="shared" si="31"/>
        <v>11.59</v>
      </c>
      <c r="M121" s="15">
        <f t="shared" si="27"/>
        <v>6.0749999999999992E-2</v>
      </c>
      <c r="O121"/>
      <c r="P121"/>
      <c r="R121"/>
      <c r="S121"/>
      <c r="U121"/>
    </row>
    <row r="122" spans="1:21">
      <c r="A122" t="s">
        <v>337</v>
      </c>
      <c r="B122"/>
      <c r="E122"/>
      <c r="H122"/>
      <c r="J122"/>
      <c r="K122" s="13">
        <v>10.6</v>
      </c>
      <c r="L122">
        <v>7.82</v>
      </c>
      <c r="M122" s="15">
        <f t="shared" si="27"/>
        <v>-3.4749999999999989E-2</v>
      </c>
      <c r="O122"/>
      <c r="P122"/>
      <c r="R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11.59</v>
      </c>
      <c r="L123" s="5">
        <v>8.15</v>
      </c>
      <c r="M123" s="6">
        <f t="shared" si="27"/>
        <v>-4.2999999999999997E-2</v>
      </c>
      <c r="O123"/>
      <c r="P123"/>
      <c r="R123"/>
      <c r="S123"/>
      <c r="U123"/>
    </row>
    <row r="124" spans="1:21">
      <c r="A124" t="s">
        <v>339</v>
      </c>
      <c r="B124"/>
      <c r="E124"/>
      <c r="H124"/>
      <c r="J124"/>
      <c r="K124" s="1">
        <v>13.63</v>
      </c>
      <c r="L124">
        <v>17.95</v>
      </c>
      <c r="M124" s="15">
        <f t="shared" si="27"/>
        <v>5.3999999999999979E-2</v>
      </c>
      <c r="O124"/>
      <c r="P124"/>
      <c r="R124"/>
      <c r="S124"/>
      <c r="U124"/>
    </row>
    <row r="125" spans="1:21">
      <c r="A125" t="s">
        <v>340</v>
      </c>
      <c r="B125"/>
      <c r="E125"/>
      <c r="H125"/>
      <c r="J125"/>
      <c r="K125" s="13">
        <v>22.52</v>
      </c>
      <c r="L125">
        <v>19.7</v>
      </c>
      <c r="M125" s="15">
        <f t="shared" si="27"/>
        <v>-3.5250000000000004E-2</v>
      </c>
      <c r="O125"/>
      <c r="P125"/>
      <c r="R125"/>
      <c r="S125"/>
      <c r="U125"/>
    </row>
    <row r="126" spans="1:21">
      <c r="A126" t="s">
        <v>341</v>
      </c>
      <c r="B126"/>
      <c r="E126"/>
      <c r="H126"/>
      <c r="J126"/>
      <c r="K126" s="13">
        <v>17.95</v>
      </c>
      <c r="L126">
        <v>26.6</v>
      </c>
      <c r="M126" s="15">
        <f t="shared" si="27"/>
        <v>0.10812500000000003</v>
      </c>
      <c r="O126"/>
      <c r="P126"/>
      <c r="R126"/>
      <c r="S126"/>
      <c r="U126"/>
    </row>
    <row r="127" spans="1:21">
      <c r="A127" t="s">
        <v>342</v>
      </c>
      <c r="B127"/>
      <c r="E127"/>
      <c r="H127"/>
      <c r="J127"/>
      <c r="K127" s="13">
        <v>19.7</v>
      </c>
      <c r="L127">
        <v>32.25</v>
      </c>
      <c r="M127" s="15">
        <f t="shared" si="27"/>
        <v>0.15687500000000001</v>
      </c>
      <c r="O127"/>
      <c r="P127"/>
      <c r="R127"/>
      <c r="S127"/>
      <c r="U127"/>
    </row>
    <row r="128" spans="1:21">
      <c r="A128" t="s">
        <v>343</v>
      </c>
      <c r="B128"/>
      <c r="E128"/>
      <c r="H128"/>
      <c r="J128"/>
      <c r="K128" s="13">
        <v>26.6</v>
      </c>
      <c r="L128">
        <v>26.32</v>
      </c>
      <c r="M128" s="15">
        <f t="shared" si="27"/>
        <v>-3.5000000000000144E-3</v>
      </c>
      <c r="O128"/>
      <c r="P128"/>
      <c r="R128"/>
      <c r="S128"/>
      <c r="U128"/>
    </row>
    <row r="129" spans="1:21">
      <c r="A129" t="s">
        <v>344</v>
      </c>
      <c r="B129"/>
      <c r="E129"/>
      <c r="H129"/>
      <c r="J129"/>
      <c r="K129" s="13">
        <v>32.25</v>
      </c>
      <c r="L129">
        <v>22.19</v>
      </c>
      <c r="M129" s="15">
        <f t="shared" si="27"/>
        <v>-0.12574999999999997</v>
      </c>
      <c r="O129"/>
      <c r="P129"/>
      <c r="R129"/>
      <c r="S129"/>
      <c r="U129"/>
    </row>
    <row r="130" spans="1:21">
      <c r="A130" t="s">
        <v>345</v>
      </c>
      <c r="B130"/>
      <c r="E130"/>
      <c r="H130"/>
      <c r="J130"/>
      <c r="K130" s="13">
        <v>26.32</v>
      </c>
      <c r="L130">
        <v>27.81</v>
      </c>
      <c r="M130" s="15">
        <f t="shared" si="27"/>
        <v>1.8624999999999982E-2</v>
      </c>
      <c r="O130"/>
      <c r="P130"/>
      <c r="R130"/>
      <c r="S130"/>
      <c r="U130"/>
    </row>
    <row r="131" spans="1:21">
      <c r="A131" t="s">
        <v>346</v>
      </c>
      <c r="B131"/>
      <c r="E131"/>
      <c r="H131"/>
      <c r="J131"/>
      <c r="K131" s="13">
        <v>22.19</v>
      </c>
      <c r="L131">
        <v>24.65</v>
      </c>
      <c r="M131" s="15">
        <f t="shared" si="27"/>
        <v>3.0749999999999965E-2</v>
      </c>
      <c r="O131"/>
      <c r="P131"/>
      <c r="R131"/>
      <c r="S131"/>
      <c r="U131"/>
    </row>
    <row r="132" spans="1:21">
      <c r="A132" t="s">
        <v>347</v>
      </c>
      <c r="B132"/>
      <c r="E132"/>
      <c r="H132"/>
      <c r="J132"/>
      <c r="K132" s="13">
        <v>27.81</v>
      </c>
      <c r="L132">
        <v>18.920000000000002</v>
      </c>
      <c r="M132" s="15">
        <f t="shared" si="27"/>
        <v>-0.11112499999999996</v>
      </c>
      <c r="O132"/>
      <c r="P132"/>
      <c r="R132"/>
      <c r="S132"/>
      <c r="U132"/>
    </row>
    <row r="133" spans="1:21">
      <c r="A133" t="s">
        <v>348</v>
      </c>
      <c r="B133"/>
      <c r="E133"/>
      <c r="H133"/>
      <c r="J133"/>
      <c r="K133" s="13">
        <v>24.65</v>
      </c>
      <c r="L133">
        <v>7.59</v>
      </c>
      <c r="M133" s="15">
        <f t="shared" si="27"/>
        <v>-0.21325</v>
      </c>
      <c r="O133"/>
      <c r="P133"/>
      <c r="R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18.920000000000002</v>
      </c>
      <c r="L134" s="5">
        <v>5.98</v>
      </c>
      <c r="M134" s="6">
        <f t="shared" si="27"/>
        <v>-0.16175</v>
      </c>
      <c r="O134"/>
      <c r="P134"/>
      <c r="R134"/>
      <c r="S134"/>
      <c r="U134"/>
    </row>
    <row r="135" spans="1:21">
      <c r="A135" t="s">
        <v>350</v>
      </c>
      <c r="B135"/>
      <c r="E135"/>
      <c r="H135"/>
      <c r="J135"/>
      <c r="K135" s="13">
        <v>18.62</v>
      </c>
      <c r="L135">
        <v>18.78</v>
      </c>
      <c r="M135" s="15">
        <f t="shared" si="27"/>
        <v>2.0000000000000018E-3</v>
      </c>
      <c r="O135"/>
      <c r="P135"/>
      <c r="R135"/>
      <c r="S135"/>
      <c r="U135"/>
    </row>
    <row r="136" spans="1:21">
      <c r="A136" t="s">
        <v>351</v>
      </c>
      <c r="B136"/>
      <c r="E136"/>
      <c r="H136"/>
      <c r="J136"/>
      <c r="K136" s="13">
        <v>20.61</v>
      </c>
      <c r="L136">
        <v>13.65</v>
      </c>
      <c r="M136" s="15">
        <f t="shared" si="27"/>
        <v>-8.6999999999999994E-2</v>
      </c>
      <c r="O136"/>
      <c r="P136"/>
      <c r="R136"/>
      <c r="S136"/>
      <c r="U136"/>
    </row>
    <row r="137" spans="1:21">
      <c r="A137" t="s">
        <v>352</v>
      </c>
      <c r="B137"/>
      <c r="E137"/>
      <c r="H137"/>
      <c r="J137"/>
      <c r="K137" s="13">
        <v>18.78</v>
      </c>
      <c r="L137">
        <v>18.510000000000002</v>
      </c>
      <c r="M137" s="15">
        <f t="shared" si="27"/>
        <v>-3.3749999999999948E-3</v>
      </c>
      <c r="O137"/>
      <c r="P137"/>
      <c r="R137"/>
      <c r="S137"/>
      <c r="U137"/>
    </row>
    <row r="138" spans="1:21">
      <c r="A138" t="s">
        <v>353</v>
      </c>
      <c r="B138"/>
      <c r="E138"/>
      <c r="H138"/>
      <c r="J138"/>
      <c r="K138" s="13">
        <v>13.65</v>
      </c>
      <c r="L138">
        <v>18.309999999999999</v>
      </c>
      <c r="M138" s="15">
        <f t="shared" si="27"/>
        <v>5.8249999999999982E-2</v>
      </c>
      <c r="O138"/>
      <c r="P138"/>
      <c r="R138"/>
      <c r="S138"/>
      <c r="U138"/>
    </row>
    <row r="139" spans="1:21">
      <c r="A139" t="s">
        <v>354</v>
      </c>
      <c r="B139"/>
      <c r="E139"/>
      <c r="H139"/>
      <c r="J139"/>
      <c r="K139" s="13">
        <v>18.510000000000002</v>
      </c>
      <c r="L139">
        <v>23.2</v>
      </c>
      <c r="M139" s="15">
        <f t="shared" si="27"/>
        <v>5.8624999999999969E-2</v>
      </c>
      <c r="O139"/>
      <c r="P139"/>
      <c r="R139"/>
      <c r="S139"/>
      <c r="U139"/>
    </row>
    <row r="140" spans="1:21">
      <c r="A140" t="s">
        <v>355</v>
      </c>
      <c r="B140"/>
      <c r="E140"/>
      <c r="H140"/>
      <c r="J140"/>
      <c r="K140" s="13">
        <v>18.309999999999999</v>
      </c>
      <c r="L140">
        <v>19.38</v>
      </c>
      <c r="M140" s="15">
        <f t="shared" si="27"/>
        <v>1.3375000000000003E-2</v>
      </c>
      <c r="O140"/>
      <c r="P140"/>
      <c r="R140"/>
      <c r="S140"/>
      <c r="U140"/>
    </row>
    <row r="141" spans="1:21">
      <c r="A141" t="s">
        <v>356</v>
      </c>
      <c r="B141"/>
      <c r="E141"/>
      <c r="H141"/>
      <c r="J141"/>
      <c r="K141" s="13">
        <v>23.2</v>
      </c>
      <c r="L141">
        <v>15.18</v>
      </c>
      <c r="M141" s="15">
        <f t="shared" ref="M141:M205" si="32">(L141-K141)/80</f>
        <v>-0.10024999999999999</v>
      </c>
      <c r="O141"/>
      <c r="P141"/>
      <c r="R141"/>
      <c r="S141"/>
      <c r="U141"/>
    </row>
    <row r="142" spans="1:21">
      <c r="A142" t="s">
        <v>357</v>
      </c>
      <c r="B142"/>
      <c r="E142"/>
      <c r="H142"/>
      <c r="J142"/>
      <c r="K142" s="13">
        <v>19.38</v>
      </c>
      <c r="L142">
        <v>19.309999999999999</v>
      </c>
      <c r="M142" s="15">
        <f t="shared" si="32"/>
        <v>-8.750000000000036E-4</v>
      </c>
      <c r="O142"/>
      <c r="P142"/>
      <c r="R142"/>
      <c r="S142"/>
      <c r="U142"/>
    </row>
    <row r="143" spans="1:21">
      <c r="A143" t="s">
        <v>358</v>
      </c>
      <c r="B143"/>
      <c r="E143"/>
      <c r="H143"/>
      <c r="J143"/>
      <c r="K143" s="13">
        <v>15.18</v>
      </c>
      <c r="L143">
        <v>6.67</v>
      </c>
      <c r="M143" s="15">
        <f t="shared" si="32"/>
        <v>-0.106375</v>
      </c>
      <c r="O143"/>
      <c r="P143"/>
      <c r="R143"/>
      <c r="S143"/>
      <c r="U143"/>
    </row>
    <row r="144" spans="1:21">
      <c r="A144" t="s">
        <v>359</v>
      </c>
      <c r="B144"/>
      <c r="E144"/>
      <c r="H144"/>
      <c r="J144"/>
      <c r="K144" s="13">
        <v>19.309999999999999</v>
      </c>
      <c r="L144">
        <v>11.35</v>
      </c>
      <c r="M144" s="15">
        <f t="shared" si="32"/>
        <v>-9.9499999999999991E-2</v>
      </c>
      <c r="O144"/>
      <c r="P144"/>
      <c r="R144"/>
      <c r="S144"/>
      <c r="U144"/>
    </row>
    <row r="145" spans="1:21">
      <c r="A145" t="s">
        <v>360</v>
      </c>
      <c r="B145"/>
      <c r="E145"/>
      <c r="H145"/>
      <c r="J145"/>
      <c r="K145" s="13">
        <v>6.67</v>
      </c>
      <c r="L145">
        <v>7.23</v>
      </c>
      <c r="M145" s="15">
        <f t="shared" si="32"/>
        <v>7.0000000000000062E-3</v>
      </c>
      <c r="O145"/>
      <c r="P145"/>
      <c r="R145"/>
      <c r="S145"/>
      <c r="U145"/>
    </row>
    <row r="146" spans="1:21">
      <c r="A146" t="s">
        <v>361</v>
      </c>
      <c r="B146"/>
      <c r="E146"/>
      <c r="H146"/>
      <c r="J146"/>
      <c r="K146" s="13">
        <v>11.35</v>
      </c>
      <c r="L146">
        <v>7.32</v>
      </c>
      <c r="M146" s="15">
        <f t="shared" si="32"/>
        <v>-5.0374999999999989E-2</v>
      </c>
      <c r="O146"/>
      <c r="P146"/>
      <c r="R146"/>
      <c r="S146"/>
      <c r="U146"/>
    </row>
    <row r="147" spans="1:21">
      <c r="A147" t="s">
        <v>362</v>
      </c>
      <c r="B147"/>
      <c r="E147"/>
      <c r="H147"/>
      <c r="J147"/>
      <c r="K147" s="13">
        <v>7.23</v>
      </c>
      <c r="L147">
        <v>7.2</v>
      </c>
      <c r="M147" s="15">
        <f t="shared" si="32"/>
        <v>-3.750000000000031E-4</v>
      </c>
      <c r="O147"/>
      <c r="P147"/>
      <c r="R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7.32</v>
      </c>
      <c r="L148" s="5">
        <v>5.86</v>
      </c>
      <c r="M148" s="6">
        <f t="shared" si="32"/>
        <v>-1.8249999999999999E-2</v>
      </c>
      <c r="O148"/>
      <c r="P148"/>
      <c r="R148"/>
      <c r="S148"/>
      <c r="U148"/>
    </row>
    <row r="149" spans="1:21">
      <c r="A149" t="s">
        <v>364</v>
      </c>
      <c r="B149"/>
      <c r="E149"/>
      <c r="H149"/>
      <c r="J149"/>
      <c r="K149" s="13">
        <v>6.91</v>
      </c>
      <c r="L149">
        <v>17.25</v>
      </c>
      <c r="M149" s="15">
        <f t="shared" si="32"/>
        <v>0.12925</v>
      </c>
      <c r="O149"/>
      <c r="P149"/>
      <c r="R149"/>
      <c r="S149"/>
      <c r="U149"/>
    </row>
    <row r="150" spans="1:21">
      <c r="A150" t="s">
        <v>366</v>
      </c>
      <c r="B150"/>
      <c r="E150"/>
      <c r="H150"/>
      <c r="J150"/>
      <c r="K150" s="13">
        <v>18.350000000000001</v>
      </c>
      <c r="L150">
        <v>27.37</v>
      </c>
      <c r="M150" s="15">
        <f t="shared" si="32"/>
        <v>0.11274999999999999</v>
      </c>
      <c r="O150"/>
      <c r="P150"/>
      <c r="R150"/>
      <c r="S150"/>
      <c r="U150"/>
    </row>
    <row r="151" spans="1:21">
      <c r="A151" t="s">
        <v>365</v>
      </c>
      <c r="B151"/>
      <c r="E151"/>
      <c r="H151"/>
      <c r="J151"/>
      <c r="K151" s="13">
        <v>17.25</v>
      </c>
      <c r="L151">
        <v>22.18</v>
      </c>
      <c r="M151" s="15">
        <f t="shared" si="32"/>
        <v>6.1624999999999999E-2</v>
      </c>
      <c r="O151"/>
      <c r="P151"/>
      <c r="R151"/>
      <c r="S151"/>
      <c r="U151"/>
    </row>
    <row r="152" spans="1:21">
      <c r="A152" t="s">
        <v>367</v>
      </c>
      <c r="B152"/>
      <c r="E152"/>
      <c r="H152"/>
      <c r="J152"/>
      <c r="K152" s="13">
        <v>27.37</v>
      </c>
      <c r="L152">
        <v>8.39</v>
      </c>
      <c r="M152" s="15">
        <f t="shared" si="32"/>
        <v>-0.23725000000000002</v>
      </c>
      <c r="O152"/>
      <c r="P152"/>
      <c r="R152"/>
      <c r="S152"/>
      <c r="U152"/>
    </row>
    <row r="153" spans="1:21">
      <c r="A153" t="s">
        <v>368</v>
      </c>
      <c r="B153"/>
      <c r="E153"/>
      <c r="H153"/>
      <c r="J153"/>
      <c r="K153" s="13">
        <v>22.18</v>
      </c>
      <c r="L153">
        <v>7.53</v>
      </c>
      <c r="M153" s="15">
        <f t="shared" si="32"/>
        <v>-0.18312499999999998</v>
      </c>
      <c r="O153"/>
      <c r="P153"/>
      <c r="R153"/>
      <c r="S153"/>
      <c r="U153"/>
    </row>
    <row r="154" spans="1:21">
      <c r="A154" t="s">
        <v>369</v>
      </c>
      <c r="B154"/>
      <c r="E154"/>
      <c r="H154"/>
      <c r="J154"/>
      <c r="K154" s="13">
        <v>8.39</v>
      </c>
      <c r="L154">
        <v>11.68</v>
      </c>
      <c r="M154" s="15">
        <f t="shared" si="32"/>
        <v>4.1124999999999988E-2</v>
      </c>
      <c r="O154"/>
      <c r="P154"/>
      <c r="R154"/>
      <c r="S154"/>
      <c r="U154"/>
    </row>
    <row r="155" spans="1:21">
      <c r="A155" t="s">
        <v>370</v>
      </c>
      <c r="B155"/>
      <c r="E155"/>
      <c r="H155"/>
      <c r="J155"/>
      <c r="K155" s="13">
        <v>7.53</v>
      </c>
      <c r="L155">
        <v>8.77</v>
      </c>
      <c r="M155" s="15">
        <f t="shared" si="32"/>
        <v>1.5499999999999991E-2</v>
      </c>
      <c r="O155"/>
      <c r="P155"/>
      <c r="R155"/>
      <c r="S155"/>
      <c r="U155"/>
    </row>
    <row r="156" spans="1:21">
      <c r="A156" t="s">
        <v>371</v>
      </c>
      <c r="B156"/>
      <c r="E156"/>
      <c r="H156"/>
      <c r="J156"/>
      <c r="K156" s="13">
        <v>11.68</v>
      </c>
      <c r="L156">
        <v>4.16</v>
      </c>
      <c r="M156" s="15">
        <f t="shared" si="32"/>
        <v>-9.4E-2</v>
      </c>
      <c r="O156"/>
      <c r="P156"/>
      <c r="R156"/>
      <c r="S156"/>
      <c r="U156"/>
    </row>
    <row r="157" spans="1:21">
      <c r="A157" s="5" t="s">
        <v>372</v>
      </c>
      <c r="B157" s="5"/>
      <c r="C157" s="5"/>
      <c r="D157" s="5"/>
      <c r="E157" s="5"/>
      <c r="F157" s="5"/>
      <c r="G157" s="5"/>
      <c r="H157" s="5"/>
      <c r="I157" s="5"/>
      <c r="J157" s="5"/>
      <c r="K157" s="4">
        <v>8.77</v>
      </c>
      <c r="L157" s="5">
        <v>3.04</v>
      </c>
      <c r="M157" s="6">
        <f t="shared" si="32"/>
        <v>-7.1624999999999994E-2</v>
      </c>
      <c r="O157"/>
      <c r="P157"/>
      <c r="R157"/>
      <c r="S157"/>
      <c r="U157"/>
    </row>
    <row r="158" spans="1:21">
      <c r="A158" t="s">
        <v>373</v>
      </c>
      <c r="B158"/>
      <c r="E158"/>
      <c r="H158"/>
      <c r="J158"/>
      <c r="K158" s="13">
        <v>26.94</v>
      </c>
      <c r="L158">
        <v>23.95</v>
      </c>
      <c r="M158" s="15">
        <f t="shared" si="32"/>
        <v>-3.7375000000000026E-2</v>
      </c>
      <c r="O158"/>
      <c r="P158"/>
      <c r="R158"/>
      <c r="S158"/>
      <c r="U158"/>
    </row>
    <row r="159" spans="1:21">
      <c r="A159" t="s">
        <v>374</v>
      </c>
      <c r="B159"/>
      <c r="E159"/>
      <c r="H159"/>
      <c r="J159"/>
      <c r="K159" s="13">
        <v>34.85</v>
      </c>
      <c r="L159">
        <v>12.23</v>
      </c>
      <c r="M159" s="15">
        <f t="shared" si="32"/>
        <v>-0.28275</v>
      </c>
      <c r="O159"/>
      <c r="P159"/>
      <c r="R159"/>
      <c r="S159"/>
      <c r="U159"/>
    </row>
    <row r="160" spans="1:21">
      <c r="A160" t="s">
        <v>375</v>
      </c>
      <c r="B160"/>
      <c r="E160"/>
      <c r="H160"/>
      <c r="J160"/>
      <c r="K160" s="13">
        <v>23.95</v>
      </c>
      <c r="L160">
        <v>9.15</v>
      </c>
      <c r="M160" s="15">
        <f t="shared" si="32"/>
        <v>-0.185</v>
      </c>
      <c r="O160"/>
      <c r="P160"/>
      <c r="R160"/>
      <c r="S160"/>
      <c r="U160"/>
    </row>
    <row r="161" spans="1:21">
      <c r="A161" t="s">
        <v>376</v>
      </c>
      <c r="B161"/>
      <c r="E161"/>
      <c r="H161"/>
      <c r="J161"/>
      <c r="K161" s="13">
        <v>12.23</v>
      </c>
      <c r="L161">
        <v>13.7</v>
      </c>
      <c r="M161" s="15">
        <f t="shared" si="32"/>
        <v>1.8374999999999985E-2</v>
      </c>
      <c r="O161"/>
      <c r="P161"/>
      <c r="R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9.15</v>
      </c>
      <c r="L162" s="5">
        <v>4.6500000000000004</v>
      </c>
      <c r="M162" s="6">
        <f t="shared" si="32"/>
        <v>-5.6250000000000001E-2</v>
      </c>
      <c r="O162"/>
      <c r="P162"/>
      <c r="R162"/>
      <c r="S162"/>
      <c r="U162"/>
    </row>
    <row r="163" spans="1:21">
      <c r="A163" t="s">
        <v>378</v>
      </c>
      <c r="B163"/>
      <c r="E163"/>
      <c r="H163"/>
      <c r="J163"/>
      <c r="K163" s="13">
        <v>24.1</v>
      </c>
      <c r="L163">
        <v>15.32</v>
      </c>
      <c r="M163" s="15">
        <f t="shared" si="32"/>
        <v>-0.10975000000000001</v>
      </c>
      <c r="O163"/>
      <c r="P163"/>
      <c r="R163"/>
      <c r="S163"/>
      <c r="U163"/>
    </row>
    <row r="164" spans="1:21">
      <c r="A164" t="s">
        <v>379</v>
      </c>
      <c r="B164"/>
      <c r="E164"/>
      <c r="H164"/>
      <c r="J164"/>
      <c r="K164" s="13">
        <v>29.84</v>
      </c>
      <c r="L164">
        <v>4.8099999999999996</v>
      </c>
      <c r="M164" s="15">
        <f t="shared" si="32"/>
        <v>-0.31287500000000001</v>
      </c>
      <c r="O164"/>
      <c r="P164"/>
      <c r="R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15.32</v>
      </c>
      <c r="L165" s="5">
        <v>1.62</v>
      </c>
      <c r="M165" s="6">
        <f t="shared" si="32"/>
        <v>-0.17124999999999999</v>
      </c>
      <c r="O165"/>
      <c r="P165"/>
      <c r="R165"/>
      <c r="S165"/>
      <c r="U165"/>
    </row>
    <row r="166" spans="1:21">
      <c r="A166" t="s">
        <v>381</v>
      </c>
      <c r="B166"/>
      <c r="E166"/>
      <c r="H166"/>
      <c r="J166"/>
      <c r="K166" s="1">
        <v>19.63</v>
      </c>
      <c r="L166">
        <v>25.09</v>
      </c>
      <c r="M166" s="15">
        <f t="shared" si="32"/>
        <v>6.8250000000000005E-2</v>
      </c>
      <c r="O166"/>
      <c r="P166"/>
      <c r="R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27.85</v>
      </c>
      <c r="L167" s="5">
        <v>28.81</v>
      </c>
      <c r="M167" s="6">
        <f t="shared" si="32"/>
        <v>1.1999999999999966E-2</v>
      </c>
      <c r="O167"/>
      <c r="P167"/>
      <c r="R167"/>
      <c r="S167"/>
      <c r="U167"/>
    </row>
    <row r="168" spans="1:21">
      <c r="A168" t="s">
        <v>383</v>
      </c>
      <c r="B168"/>
      <c r="E168"/>
      <c r="H168"/>
      <c r="J168"/>
      <c r="K168" s="13">
        <v>26.7</v>
      </c>
      <c r="L168">
        <v>36.54</v>
      </c>
      <c r="M168" s="15">
        <f t="shared" si="32"/>
        <v>0.123</v>
      </c>
      <c r="O168"/>
      <c r="P168"/>
      <c r="R168"/>
      <c r="S168"/>
      <c r="U168"/>
    </row>
    <row r="169" spans="1:21">
      <c r="A169" t="s">
        <v>384</v>
      </c>
      <c r="B169"/>
      <c r="E169"/>
      <c r="H169"/>
      <c r="J169"/>
      <c r="K169" s="13">
        <v>34.17</v>
      </c>
      <c r="L169">
        <v>25.95</v>
      </c>
      <c r="M169" s="15">
        <f t="shared" si="32"/>
        <v>-0.10275000000000004</v>
      </c>
      <c r="O169"/>
      <c r="P169"/>
      <c r="R169"/>
      <c r="S169"/>
      <c r="U169"/>
    </row>
    <row r="170" spans="1:21">
      <c r="A170" t="s">
        <v>385</v>
      </c>
      <c r="B170"/>
      <c r="E170"/>
      <c r="H170"/>
      <c r="J170"/>
      <c r="K170" s="13">
        <v>36.54</v>
      </c>
      <c r="L170">
        <v>20.59</v>
      </c>
      <c r="M170" s="15">
        <f t="shared" si="32"/>
        <v>-0.199375</v>
      </c>
      <c r="O170"/>
      <c r="P170"/>
      <c r="R170"/>
      <c r="S170"/>
      <c r="U170"/>
    </row>
    <row r="171" spans="1:21">
      <c r="A171" t="s">
        <v>386</v>
      </c>
      <c r="B171"/>
      <c r="E171"/>
      <c r="H171"/>
      <c r="J171"/>
      <c r="K171" s="13">
        <v>25.95</v>
      </c>
      <c r="L171">
        <v>25.17</v>
      </c>
      <c r="M171" s="15">
        <f t="shared" si="32"/>
        <v>-9.7499999999999705E-3</v>
      </c>
      <c r="O171"/>
      <c r="P171"/>
      <c r="R171"/>
      <c r="S171"/>
      <c r="U171"/>
    </row>
    <row r="172" spans="1:21">
      <c r="A172" t="s">
        <v>387</v>
      </c>
      <c r="B172"/>
      <c r="E172"/>
      <c r="H172"/>
      <c r="J172"/>
      <c r="K172" s="13">
        <v>20.59</v>
      </c>
      <c r="L172">
        <v>9.24</v>
      </c>
      <c r="M172" s="15">
        <f t="shared" si="32"/>
        <v>-0.141875</v>
      </c>
      <c r="O172"/>
      <c r="P172"/>
      <c r="R172"/>
      <c r="S172"/>
      <c r="U172"/>
    </row>
    <row r="173" spans="1:21">
      <c r="A173" t="s">
        <v>388</v>
      </c>
      <c r="B173"/>
      <c r="E173"/>
      <c r="H173"/>
      <c r="J173"/>
      <c r="K173" s="13">
        <v>25.17</v>
      </c>
      <c r="L173">
        <v>10.47</v>
      </c>
      <c r="M173" s="15">
        <f t="shared" si="32"/>
        <v>-0.18375000000000002</v>
      </c>
      <c r="O173"/>
      <c r="P173"/>
      <c r="R173"/>
      <c r="S173"/>
      <c r="U173"/>
    </row>
    <row r="174" spans="1:21">
      <c r="A174" t="s">
        <v>389</v>
      </c>
      <c r="B174"/>
      <c r="E174"/>
      <c r="H174"/>
      <c r="J174"/>
      <c r="K174" s="13">
        <v>9.24</v>
      </c>
      <c r="L174">
        <v>4.16</v>
      </c>
      <c r="M174" s="15">
        <f t="shared" si="32"/>
        <v>-6.3500000000000001E-2</v>
      </c>
      <c r="O174"/>
      <c r="P174"/>
      <c r="R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10.47</v>
      </c>
      <c r="L175" s="5">
        <v>4.7</v>
      </c>
      <c r="M175" s="6">
        <f t="shared" si="32"/>
        <v>-7.2125000000000009E-2</v>
      </c>
      <c r="O175"/>
      <c r="P175"/>
      <c r="R175"/>
      <c r="S175"/>
      <c r="U175"/>
    </row>
    <row r="176" spans="1:21">
      <c r="A176" t="s">
        <v>391</v>
      </c>
      <c r="B176"/>
      <c r="E176"/>
      <c r="H176"/>
      <c r="J176"/>
      <c r="K176" s="13">
        <v>12.93</v>
      </c>
      <c r="L176">
        <v>42.28</v>
      </c>
      <c r="M176" s="15">
        <f t="shared" si="32"/>
        <v>0.36687500000000001</v>
      </c>
      <c r="O176"/>
      <c r="P176"/>
      <c r="R176"/>
      <c r="S176"/>
      <c r="U176"/>
    </row>
    <row r="177" spans="1:21">
      <c r="A177" t="s">
        <v>392</v>
      </c>
      <c r="B177"/>
      <c r="E177"/>
      <c r="H177"/>
      <c r="J177"/>
      <c r="K177" s="13">
        <v>30.95</v>
      </c>
      <c r="L177">
        <v>31.86</v>
      </c>
      <c r="M177" s="15">
        <f t="shared" si="32"/>
        <v>1.1375000000000001E-2</v>
      </c>
      <c r="O177"/>
      <c r="P177"/>
      <c r="R177"/>
      <c r="S177"/>
      <c r="U177"/>
    </row>
    <row r="178" spans="1:21">
      <c r="A178" t="s">
        <v>393</v>
      </c>
      <c r="B178"/>
      <c r="E178"/>
      <c r="H178"/>
      <c r="J178"/>
      <c r="K178" s="13">
        <v>42.28</v>
      </c>
      <c r="L178">
        <v>30.56</v>
      </c>
      <c r="M178" s="15">
        <f t="shared" si="32"/>
        <v>-0.14650000000000002</v>
      </c>
      <c r="O178"/>
      <c r="P178"/>
      <c r="R178"/>
      <c r="S178"/>
      <c r="U178"/>
    </row>
    <row r="179" spans="1:21">
      <c r="A179" t="s">
        <v>394</v>
      </c>
      <c r="B179"/>
      <c r="E179"/>
      <c r="H179"/>
      <c r="J179"/>
      <c r="K179" s="13">
        <v>31.86</v>
      </c>
      <c r="L179">
        <v>20.67</v>
      </c>
      <c r="M179" s="15">
        <f t="shared" si="32"/>
        <v>-0.13987499999999997</v>
      </c>
      <c r="O179"/>
      <c r="P179"/>
      <c r="R179"/>
      <c r="S179"/>
      <c r="U179"/>
    </row>
    <row r="180" spans="1:21">
      <c r="A180" t="s">
        <v>395</v>
      </c>
      <c r="B180"/>
      <c r="E180"/>
      <c r="H180"/>
      <c r="J180"/>
      <c r="K180" s="13">
        <v>30.56</v>
      </c>
      <c r="L180">
        <v>17.82</v>
      </c>
      <c r="M180" s="15">
        <f t="shared" si="32"/>
        <v>-0.15924999999999997</v>
      </c>
      <c r="O180"/>
      <c r="P180"/>
      <c r="R180"/>
      <c r="S180"/>
      <c r="U180"/>
    </row>
    <row r="181" spans="1:21">
      <c r="A181" t="s">
        <v>396</v>
      </c>
      <c r="B181"/>
      <c r="E181"/>
      <c r="H181"/>
      <c r="J181"/>
      <c r="K181" s="13">
        <v>20.67</v>
      </c>
      <c r="L181">
        <v>7.16</v>
      </c>
      <c r="M181" s="15">
        <f t="shared" si="32"/>
        <v>-0.16887500000000003</v>
      </c>
      <c r="O181"/>
      <c r="P181"/>
      <c r="R181"/>
      <c r="S181"/>
      <c r="U181"/>
    </row>
    <row r="182" spans="1:21">
      <c r="A182" t="s">
        <v>397</v>
      </c>
      <c r="B182"/>
      <c r="E182"/>
      <c r="H182"/>
      <c r="J182"/>
      <c r="K182" s="13">
        <v>17.82</v>
      </c>
      <c r="L182">
        <v>6.07</v>
      </c>
      <c r="M182" s="15">
        <f t="shared" si="32"/>
        <v>-0.14687500000000001</v>
      </c>
      <c r="O182"/>
      <c r="P182"/>
      <c r="R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7.16</v>
      </c>
      <c r="L183" s="5">
        <v>4.04</v>
      </c>
      <c r="M183" s="6">
        <f t="shared" si="32"/>
        <v>-3.9E-2</v>
      </c>
      <c r="O183"/>
      <c r="P183"/>
      <c r="R183"/>
      <c r="S183"/>
      <c r="U183"/>
    </row>
    <row r="184" spans="1:21">
      <c r="A184" t="s">
        <v>399</v>
      </c>
      <c r="B184"/>
      <c r="E184"/>
      <c r="H184"/>
      <c r="J184"/>
      <c r="K184" s="13">
        <v>17.5</v>
      </c>
      <c r="L184">
        <v>36.74</v>
      </c>
      <c r="M184" s="15">
        <f t="shared" ref="M184:M189" si="33">(L184-K184)/80</f>
        <v>0.24050000000000002</v>
      </c>
      <c r="O184"/>
      <c r="P184"/>
      <c r="R184"/>
      <c r="S184"/>
      <c r="U184"/>
    </row>
    <row r="185" spans="1:21">
      <c r="A185" t="s">
        <v>400</v>
      </c>
      <c r="B185"/>
      <c r="E185"/>
      <c r="H185"/>
      <c r="J185"/>
      <c r="K185" s="13">
        <v>31.24</v>
      </c>
      <c r="L185">
        <v>35.22</v>
      </c>
      <c r="M185" s="15">
        <f t="shared" si="33"/>
        <v>4.9750000000000003E-2</v>
      </c>
      <c r="O185"/>
      <c r="P185"/>
      <c r="R185"/>
      <c r="S185"/>
      <c r="U185"/>
    </row>
    <row r="186" spans="1:21">
      <c r="A186" t="s">
        <v>401</v>
      </c>
      <c r="B186"/>
      <c r="E186"/>
      <c r="H186"/>
      <c r="J186"/>
      <c r="K186" s="13">
        <v>36.74</v>
      </c>
      <c r="L186">
        <v>39.79</v>
      </c>
      <c r="M186" s="15">
        <f t="shared" si="33"/>
        <v>3.8124999999999964E-2</v>
      </c>
      <c r="O186"/>
      <c r="P186"/>
      <c r="R186"/>
      <c r="S186"/>
      <c r="U186"/>
    </row>
    <row r="187" spans="1:21">
      <c r="A187" t="s">
        <v>402</v>
      </c>
      <c r="B187"/>
      <c r="E187"/>
      <c r="H187"/>
      <c r="J187"/>
      <c r="K187" s="13">
        <v>35.22</v>
      </c>
      <c r="L187">
        <v>22.23</v>
      </c>
      <c r="M187" s="15">
        <f t="shared" si="33"/>
        <v>-0.16237499999999999</v>
      </c>
      <c r="O187"/>
      <c r="P187"/>
      <c r="R187"/>
      <c r="S187"/>
      <c r="U187"/>
    </row>
    <row r="188" spans="1:21">
      <c r="A188" t="s">
        <v>403</v>
      </c>
      <c r="B188"/>
      <c r="E188"/>
      <c r="H188"/>
      <c r="J188"/>
      <c r="K188" s="13">
        <v>39.79</v>
      </c>
      <c r="L188">
        <v>5.0999999999999996</v>
      </c>
      <c r="M188" s="15">
        <f t="shared" si="33"/>
        <v>-0.43362499999999998</v>
      </c>
      <c r="O188"/>
      <c r="P188"/>
      <c r="R188"/>
      <c r="S188"/>
      <c r="U188"/>
    </row>
    <row r="189" spans="1:21">
      <c r="A189" t="s">
        <v>404</v>
      </c>
      <c r="B189"/>
      <c r="E189"/>
      <c r="H189"/>
      <c r="J189"/>
      <c r="K189" s="13">
        <v>22.23</v>
      </c>
      <c r="L189">
        <v>1.78</v>
      </c>
      <c r="M189" s="15">
        <f t="shared" si="33"/>
        <v>-0.25562499999999999</v>
      </c>
      <c r="O189"/>
      <c r="P189"/>
      <c r="R189"/>
      <c r="S189"/>
      <c r="U189"/>
    </row>
    <row r="190" spans="1:21">
      <c r="A190" s="5" t="s">
        <v>431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5.0999999999999996</v>
      </c>
      <c r="L190" s="5">
        <v>1.35</v>
      </c>
      <c r="M190" s="6">
        <f t="shared" si="32"/>
        <v>-4.6874999999999993E-2</v>
      </c>
      <c r="O190"/>
      <c r="P190"/>
      <c r="R190"/>
      <c r="S190"/>
      <c r="U190"/>
    </row>
    <row r="191" spans="1:21">
      <c r="A191" t="s">
        <v>405</v>
      </c>
      <c r="B191"/>
      <c r="E191"/>
      <c r="H191"/>
      <c r="J191"/>
      <c r="K191" s="13">
        <v>14.7</v>
      </c>
      <c r="L191">
        <v>45.91</v>
      </c>
      <c r="M191" s="15">
        <f t="shared" si="32"/>
        <v>0.39012499999999994</v>
      </c>
      <c r="O191"/>
      <c r="P191"/>
      <c r="R191"/>
      <c r="S191"/>
      <c r="U191"/>
    </row>
    <row r="192" spans="1:21">
      <c r="A192" t="s">
        <v>406</v>
      </c>
      <c r="B192"/>
      <c r="E192"/>
      <c r="H192"/>
      <c r="J192"/>
      <c r="K192" s="13">
        <v>34.74</v>
      </c>
      <c r="L192">
        <v>20.28</v>
      </c>
      <c r="M192" s="15">
        <f t="shared" si="32"/>
        <v>-0.18075000000000002</v>
      </c>
      <c r="O192"/>
      <c r="P192"/>
      <c r="R192"/>
      <c r="S192"/>
      <c r="U192"/>
    </row>
    <row r="193" spans="1:21">
      <c r="A193" t="s">
        <v>407</v>
      </c>
      <c r="B193"/>
      <c r="E193"/>
      <c r="H193"/>
      <c r="J193"/>
      <c r="K193" s="13">
        <v>45.91</v>
      </c>
      <c r="L193">
        <v>1.3</v>
      </c>
      <c r="M193" s="15">
        <f t="shared" si="32"/>
        <v>-0.55762500000000004</v>
      </c>
      <c r="O193"/>
      <c r="P193"/>
      <c r="R193"/>
      <c r="S193"/>
      <c r="U193"/>
    </row>
    <row r="194" spans="1:21">
      <c r="A194" t="s">
        <v>408</v>
      </c>
      <c r="B194"/>
      <c r="E194"/>
      <c r="H194"/>
      <c r="J194"/>
      <c r="K194" s="13">
        <v>20.28</v>
      </c>
      <c r="L194">
        <v>0.9</v>
      </c>
      <c r="M194" s="15">
        <f t="shared" si="32"/>
        <v>-0.24225000000000002</v>
      </c>
      <c r="O194"/>
      <c r="P194"/>
      <c r="R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1.3</v>
      </c>
      <c r="L195" s="5">
        <v>3.86</v>
      </c>
      <c r="M195" s="6">
        <f t="shared" si="32"/>
        <v>3.1999999999999994E-2</v>
      </c>
      <c r="O195"/>
      <c r="P195"/>
      <c r="R195"/>
      <c r="S195"/>
      <c r="U195"/>
    </row>
    <row r="196" spans="1:21">
      <c r="A196" t="s">
        <v>410</v>
      </c>
      <c r="B196"/>
      <c r="E196"/>
      <c r="H196"/>
      <c r="J196"/>
      <c r="K196" s="13">
        <v>28.55</v>
      </c>
      <c r="L196">
        <v>18.21</v>
      </c>
      <c r="M196" s="15">
        <f t="shared" si="32"/>
        <v>-0.12925</v>
      </c>
      <c r="O196"/>
      <c r="P196"/>
      <c r="R196"/>
      <c r="S196"/>
      <c r="U196"/>
    </row>
    <row r="197" spans="1:21">
      <c r="A197" t="s">
        <v>411</v>
      </c>
      <c r="B197"/>
      <c r="E197"/>
      <c r="H197"/>
      <c r="J197"/>
      <c r="K197" s="13">
        <v>39.229999999999997</v>
      </c>
      <c r="L197">
        <v>0.15</v>
      </c>
      <c r="M197" s="15">
        <f t="shared" si="32"/>
        <v>-0.48849999999999999</v>
      </c>
      <c r="O197"/>
      <c r="P197"/>
      <c r="R197"/>
      <c r="S197"/>
      <c r="U197"/>
    </row>
    <row r="198" spans="1:21">
      <c r="A198" t="s">
        <v>412</v>
      </c>
      <c r="B198"/>
      <c r="E198"/>
      <c r="H198"/>
      <c r="J198"/>
      <c r="K198" s="13">
        <v>18.21</v>
      </c>
      <c r="L198">
        <v>1.1599999999999999</v>
      </c>
      <c r="M198" s="15">
        <f t="shared" si="32"/>
        <v>-0.21312500000000001</v>
      </c>
      <c r="O198"/>
      <c r="P198"/>
      <c r="R198"/>
      <c r="S198"/>
      <c r="U198"/>
    </row>
    <row r="199" spans="1:21">
      <c r="A199" t="s">
        <v>413</v>
      </c>
      <c r="B199"/>
      <c r="E199"/>
      <c r="H199"/>
      <c r="J199"/>
      <c r="K199" s="13">
        <v>0.15</v>
      </c>
      <c r="L199">
        <v>2.85</v>
      </c>
      <c r="M199" s="15">
        <f t="shared" si="32"/>
        <v>3.3750000000000002E-2</v>
      </c>
      <c r="O199"/>
      <c r="P199"/>
      <c r="R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1.1599999999999999</v>
      </c>
      <c r="L200" s="5">
        <v>2.23</v>
      </c>
      <c r="M200" s="6">
        <f t="shared" si="32"/>
        <v>1.3375000000000001E-2</v>
      </c>
      <c r="O200"/>
      <c r="P200"/>
      <c r="R200"/>
      <c r="S200"/>
      <c r="U200"/>
    </row>
    <row r="201" spans="1:21">
      <c r="A201" t="s">
        <v>415</v>
      </c>
      <c r="B201"/>
      <c r="E201"/>
      <c r="H201"/>
      <c r="J201"/>
      <c r="K201" s="13">
        <v>12.08</v>
      </c>
      <c r="L201">
        <v>14.22</v>
      </c>
      <c r="M201" s="15">
        <f t="shared" si="32"/>
        <v>2.6750000000000006E-2</v>
      </c>
      <c r="O201"/>
      <c r="P201"/>
      <c r="R201"/>
      <c r="S201"/>
      <c r="U201"/>
    </row>
    <row r="202" spans="1:21">
      <c r="A202" t="s">
        <v>418</v>
      </c>
      <c r="B202"/>
      <c r="E202"/>
      <c r="H202"/>
      <c r="J202"/>
      <c r="K202" s="13">
        <v>24.21</v>
      </c>
      <c r="L202">
        <v>2.2599999999999998</v>
      </c>
      <c r="M202" s="15">
        <f t="shared" si="32"/>
        <v>-0.27437500000000004</v>
      </c>
      <c r="O202"/>
      <c r="P202"/>
      <c r="R202"/>
      <c r="S202"/>
      <c r="U202"/>
    </row>
    <row r="203" spans="1:21">
      <c r="A203" t="s">
        <v>416</v>
      </c>
      <c r="B203"/>
      <c r="E203"/>
      <c r="H203"/>
      <c r="J203"/>
      <c r="K203" s="13">
        <v>14.22</v>
      </c>
      <c r="L203">
        <v>1.46</v>
      </c>
      <c r="M203" s="15">
        <f t="shared" si="32"/>
        <v>-0.15950000000000003</v>
      </c>
      <c r="O203"/>
      <c r="P203"/>
      <c r="R203"/>
      <c r="S203"/>
      <c r="U203"/>
    </row>
    <row r="204" spans="1:21">
      <c r="A204" s="5" t="s">
        <v>417</v>
      </c>
      <c r="B204" s="5"/>
      <c r="C204" s="5"/>
      <c r="D204" s="5"/>
      <c r="E204" s="5"/>
      <c r="F204" s="5"/>
      <c r="G204" s="5"/>
      <c r="H204" s="5"/>
      <c r="I204" s="5"/>
      <c r="J204" s="5"/>
      <c r="K204" s="4">
        <v>2.2599999999999998</v>
      </c>
      <c r="L204" s="5">
        <v>1.87</v>
      </c>
      <c r="M204" s="6">
        <f t="shared" si="32"/>
        <v>-4.8749999999999957E-3</v>
      </c>
      <c r="O204"/>
      <c r="P204"/>
      <c r="R204"/>
      <c r="S204"/>
      <c r="U204"/>
    </row>
    <row r="205" spans="1:21">
      <c r="A205" t="s">
        <v>419</v>
      </c>
      <c r="B205"/>
      <c r="E205"/>
      <c r="H205"/>
      <c r="J205"/>
      <c r="K205" s="13">
        <v>4.8</v>
      </c>
      <c r="L205">
        <v>6.19</v>
      </c>
      <c r="M205" s="15">
        <f t="shared" si="32"/>
        <v>1.7375000000000008E-2</v>
      </c>
      <c r="O205"/>
      <c r="P205"/>
      <c r="R205"/>
      <c r="S205"/>
      <c r="U205"/>
    </row>
    <row r="206" spans="1:21">
      <c r="A206" t="s">
        <v>420</v>
      </c>
      <c r="B206"/>
      <c r="E206"/>
      <c r="H206"/>
      <c r="J206"/>
      <c r="K206" s="13">
        <v>21.41</v>
      </c>
      <c r="L206">
        <v>2.0099999999999998</v>
      </c>
      <c r="M206" s="15">
        <f t="shared" ref="M206:M215" si="34">(L206-K206)/80</f>
        <v>-0.24249999999999999</v>
      </c>
      <c r="O206"/>
      <c r="P206"/>
      <c r="R206"/>
      <c r="S206"/>
      <c r="U206"/>
    </row>
    <row r="207" spans="1:21">
      <c r="A207" s="5" t="s">
        <v>421</v>
      </c>
      <c r="B207" s="5"/>
      <c r="C207" s="5"/>
      <c r="D207" s="5"/>
      <c r="E207" s="5"/>
      <c r="F207" s="5"/>
      <c r="G207" s="5"/>
      <c r="H207" s="5"/>
      <c r="I207" s="5"/>
      <c r="J207" s="5"/>
      <c r="K207" s="4">
        <v>6.19</v>
      </c>
      <c r="L207" s="5">
        <v>1.76</v>
      </c>
      <c r="M207" s="6">
        <f t="shared" si="34"/>
        <v>-5.5375000000000008E-2</v>
      </c>
      <c r="O207"/>
      <c r="P207"/>
      <c r="R207"/>
      <c r="S207"/>
      <c r="U207"/>
    </row>
    <row r="208" spans="1:21">
      <c r="A208" t="s">
        <v>422</v>
      </c>
      <c r="B208"/>
      <c r="E208"/>
      <c r="H208"/>
      <c r="J208"/>
      <c r="K208" s="13">
        <v>25.27</v>
      </c>
      <c r="L208">
        <v>3.75</v>
      </c>
      <c r="M208" s="15">
        <f t="shared" si="34"/>
        <v>-0.26900000000000002</v>
      </c>
      <c r="O208"/>
      <c r="P208"/>
      <c r="R208"/>
      <c r="S208"/>
      <c r="U208"/>
    </row>
    <row r="209" spans="1:21">
      <c r="A209" t="s">
        <v>423</v>
      </c>
      <c r="B209"/>
      <c r="E209"/>
      <c r="H209"/>
      <c r="J209"/>
      <c r="K209" s="13">
        <v>21.8</v>
      </c>
      <c r="L209">
        <v>3.12</v>
      </c>
      <c r="M209" s="15">
        <f t="shared" si="34"/>
        <v>-0.23349999999999999</v>
      </c>
      <c r="O209"/>
      <c r="P209"/>
      <c r="R209"/>
      <c r="S209"/>
      <c r="U209"/>
    </row>
    <row r="210" spans="1:21">
      <c r="A210" t="s">
        <v>424</v>
      </c>
      <c r="B210"/>
      <c r="E210"/>
      <c r="H210"/>
      <c r="J210"/>
      <c r="K210" s="13">
        <v>3.75</v>
      </c>
      <c r="L210">
        <v>4.21</v>
      </c>
      <c r="M210" s="15">
        <f t="shared" si="34"/>
        <v>5.7499999999999999E-3</v>
      </c>
      <c r="O210"/>
      <c r="P210"/>
      <c r="R210"/>
      <c r="S210"/>
      <c r="U210"/>
    </row>
    <row r="211" spans="1:21">
      <c r="A211" s="5" t="s">
        <v>425</v>
      </c>
      <c r="B211" s="5"/>
      <c r="C211" s="5"/>
      <c r="D211" s="5"/>
      <c r="E211" s="5"/>
      <c r="F211" s="5"/>
      <c r="G211" s="5"/>
      <c r="H211" s="5"/>
      <c r="I211" s="5"/>
      <c r="J211" s="5"/>
      <c r="K211" s="4">
        <v>3.12</v>
      </c>
      <c r="L211" s="5">
        <v>2.08</v>
      </c>
      <c r="M211" s="6">
        <f t="shared" si="34"/>
        <v>-1.3000000000000001E-2</v>
      </c>
      <c r="O211"/>
      <c r="P211"/>
      <c r="R211"/>
      <c r="S211"/>
      <c r="U211"/>
    </row>
    <row r="212" spans="1:21">
      <c r="A212" t="s">
        <v>426</v>
      </c>
      <c r="B212"/>
      <c r="E212"/>
      <c r="H212"/>
      <c r="J212"/>
      <c r="K212" s="13">
        <v>22.3</v>
      </c>
      <c r="L212">
        <v>1.8</v>
      </c>
      <c r="M212" s="15">
        <f t="shared" si="34"/>
        <v>-0.25624999999999998</v>
      </c>
      <c r="O212"/>
      <c r="P212"/>
      <c r="R212"/>
      <c r="S212"/>
      <c r="U212"/>
    </row>
    <row r="213" spans="1:21">
      <c r="A213" t="s">
        <v>427</v>
      </c>
      <c r="B213"/>
      <c r="E213"/>
      <c r="H213"/>
      <c r="J213"/>
      <c r="K213" s="13">
        <v>11.5</v>
      </c>
      <c r="L213">
        <v>1.66</v>
      </c>
      <c r="M213" s="15">
        <f t="shared" si="34"/>
        <v>-0.123</v>
      </c>
      <c r="O213"/>
      <c r="P213"/>
      <c r="R213"/>
      <c r="S213"/>
      <c r="U213"/>
    </row>
    <row r="214" spans="1:21">
      <c r="A214" t="s">
        <v>428</v>
      </c>
      <c r="B214"/>
      <c r="E214"/>
      <c r="H214"/>
      <c r="J214"/>
      <c r="K214" s="13">
        <v>1.8</v>
      </c>
      <c r="L214">
        <v>1.33</v>
      </c>
      <c r="M214" s="15">
        <f t="shared" si="34"/>
        <v>-5.875E-3</v>
      </c>
      <c r="O214"/>
      <c r="P214"/>
      <c r="R214"/>
      <c r="S214"/>
      <c r="U214"/>
    </row>
    <row r="215" spans="1:21">
      <c r="A215" s="5" t="s">
        <v>429</v>
      </c>
      <c r="B215" s="5"/>
      <c r="C215" s="5"/>
      <c r="D215" s="5"/>
      <c r="E215" s="5"/>
      <c r="F215" s="5"/>
      <c r="G215" s="5"/>
      <c r="H215" s="5"/>
      <c r="I215" s="5"/>
      <c r="J215" s="5"/>
      <c r="K215" s="4">
        <v>1.66</v>
      </c>
      <c r="L215" s="5">
        <v>4.08</v>
      </c>
      <c r="M215" s="6">
        <f t="shared" si="34"/>
        <v>3.0249999999999999E-2</v>
      </c>
      <c r="O215"/>
      <c r="P215"/>
      <c r="R215"/>
      <c r="S215"/>
      <c r="U215"/>
    </row>
    <row r="216" spans="1:21">
      <c r="B216"/>
      <c r="E216"/>
      <c r="H216"/>
      <c r="J216"/>
      <c r="K216"/>
      <c r="M216"/>
      <c r="O216"/>
      <c r="P216"/>
      <c r="R216"/>
      <c r="S216"/>
      <c r="U216"/>
    </row>
    <row r="217" spans="1:21">
      <c r="B217"/>
      <c r="E217"/>
      <c r="H217"/>
      <c r="J217"/>
      <c r="K217"/>
      <c r="M217"/>
      <c r="O217"/>
      <c r="P217"/>
      <c r="R217"/>
      <c r="S217"/>
      <c r="U217"/>
    </row>
    <row r="218" spans="1:21">
      <c r="B218"/>
      <c r="E218"/>
      <c r="H218"/>
      <c r="J218"/>
      <c r="K218"/>
      <c r="M218"/>
      <c r="O218"/>
      <c r="P218"/>
      <c r="R218"/>
      <c r="S218"/>
      <c r="U218"/>
    </row>
    <row r="219" spans="1:21">
      <c r="B219"/>
      <c r="E219"/>
      <c r="H219"/>
      <c r="J219"/>
      <c r="K219"/>
      <c r="M219"/>
      <c r="O219"/>
      <c r="P219"/>
      <c r="R219"/>
      <c r="S219"/>
      <c r="U219"/>
    </row>
    <row r="220" spans="1:21">
      <c r="B220"/>
      <c r="E220"/>
      <c r="H220"/>
      <c r="J220"/>
      <c r="K220"/>
      <c r="M220"/>
      <c r="O220"/>
      <c r="P220"/>
      <c r="R220"/>
      <c r="S220"/>
      <c r="U220"/>
    </row>
    <row r="221" spans="1:21">
      <c r="B221"/>
      <c r="E221"/>
      <c r="H221"/>
      <c r="J221"/>
      <c r="K221"/>
      <c r="M221"/>
      <c r="O221"/>
      <c r="P221"/>
      <c r="R221"/>
      <c r="S221"/>
      <c r="U221"/>
    </row>
    <row r="222" spans="1:21">
      <c r="B222"/>
      <c r="E222"/>
      <c r="H222"/>
      <c r="J222"/>
      <c r="K222"/>
      <c r="M222"/>
      <c r="O222"/>
      <c r="P222"/>
      <c r="R222"/>
      <c r="S222"/>
      <c r="U222"/>
    </row>
    <row r="223" spans="1:21">
      <c r="B223"/>
      <c r="E223"/>
      <c r="H223"/>
      <c r="J223"/>
      <c r="K223"/>
      <c r="M223"/>
      <c r="O223"/>
      <c r="P223"/>
      <c r="R223"/>
      <c r="S223"/>
      <c r="U223"/>
    </row>
    <row r="224" spans="1:21">
      <c r="B224"/>
      <c r="E224"/>
      <c r="H224"/>
      <c r="J224"/>
      <c r="K224"/>
      <c r="M224"/>
      <c r="O224"/>
      <c r="P224"/>
      <c r="R224"/>
      <c r="S224"/>
      <c r="U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spans="2:21">
      <c r="B1249"/>
      <c r="E1249"/>
      <c r="H1249"/>
      <c r="J1249"/>
      <c r="K1249"/>
      <c r="M1249"/>
      <c r="O1249"/>
      <c r="P1249"/>
      <c r="R1249"/>
      <c r="S1249"/>
      <c r="U1249"/>
    </row>
    <row r="1250" spans="2:21">
      <c r="B1250"/>
      <c r="E1250"/>
      <c r="H1250"/>
      <c r="J1250"/>
      <c r="K1250"/>
      <c r="M1250"/>
      <c r="O1250"/>
      <c r="P1250"/>
      <c r="R1250"/>
      <c r="S1250"/>
      <c r="U1250"/>
    </row>
    <row r="1251" spans="2:21">
      <c r="B1251"/>
      <c r="E1251"/>
      <c r="H1251"/>
      <c r="J1251"/>
      <c r="K1251"/>
      <c r="M1251"/>
      <c r="O1251"/>
      <c r="P1251"/>
      <c r="R1251"/>
      <c r="S1251"/>
      <c r="U1251"/>
    </row>
    <row r="1252" spans="2:21">
      <c r="B1252"/>
      <c r="E1252"/>
      <c r="H1252"/>
      <c r="J1252"/>
      <c r="K1252"/>
      <c r="M1252"/>
      <c r="O1252"/>
      <c r="P1252"/>
      <c r="R1252"/>
      <c r="S1252"/>
      <c r="U1252"/>
    </row>
    <row r="1253" spans="2:21">
      <c r="B1253"/>
      <c r="E1253"/>
      <c r="H1253"/>
      <c r="J1253"/>
      <c r="K1253"/>
      <c r="M1253"/>
      <c r="O1253"/>
      <c r="P1253"/>
      <c r="R1253"/>
      <c r="S1253"/>
      <c r="U1253"/>
    </row>
    <row r="1254" spans="2:21">
      <c r="O1254"/>
      <c r="P1254"/>
      <c r="R1254"/>
      <c r="S1254"/>
      <c r="U1254"/>
    </row>
    <row r="1255" spans="2:21">
      <c r="O1255"/>
      <c r="P1255"/>
      <c r="R1255"/>
      <c r="S1255"/>
      <c r="U1255"/>
    </row>
    <row r="1256" spans="2:21">
      <c r="O1256"/>
      <c r="P1256"/>
      <c r="R1256"/>
      <c r="S1256"/>
      <c r="U1256"/>
    </row>
    <row r="1257" spans="2:21">
      <c r="O1257"/>
      <c r="P1257"/>
      <c r="R1257"/>
      <c r="S1257"/>
      <c r="U1257"/>
    </row>
    <row r="1258" spans="2:21">
      <c r="O1258"/>
      <c r="P1258"/>
      <c r="R1258"/>
      <c r="S1258"/>
      <c r="U1258"/>
    </row>
    <row r="1259" spans="2:21">
      <c r="O1259"/>
      <c r="P1259"/>
      <c r="R1259"/>
      <c r="S1259"/>
      <c r="U1259"/>
    </row>
    <row r="1260" spans="2:21">
      <c r="O1260"/>
      <c r="P1260"/>
      <c r="R1260"/>
      <c r="S1260"/>
      <c r="U1260"/>
    </row>
    <row r="1261" spans="2:21">
      <c r="O1261"/>
      <c r="P1261"/>
      <c r="R1261"/>
      <c r="S1261"/>
      <c r="U1261"/>
    </row>
    <row r="1262" spans="2:21">
      <c r="O1262"/>
      <c r="P1262"/>
      <c r="R1262"/>
      <c r="S1262"/>
      <c r="U1262"/>
    </row>
    <row r="1263" spans="2:21">
      <c r="O1263"/>
      <c r="P1263"/>
      <c r="R1263"/>
      <c r="S1263"/>
      <c r="U1263"/>
    </row>
    <row r="1264" spans="2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  <row r="1389" spans="15:21">
      <c r="O1389"/>
      <c r="P1389"/>
      <c r="R1389"/>
      <c r="S1389"/>
      <c r="U1389"/>
    </row>
    <row r="1390" spans="15:21">
      <c r="O1390"/>
      <c r="P1390"/>
      <c r="R1390"/>
      <c r="S1390"/>
      <c r="U1390"/>
    </row>
    <row r="1391" spans="15:21">
      <c r="O1391"/>
      <c r="P1391"/>
      <c r="R1391"/>
      <c r="S1391"/>
      <c r="U1391"/>
    </row>
    <row r="1392" spans="15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224</v>
      </c>
      <c r="B1" s="43" t="s">
        <v>225</v>
      </c>
      <c r="D1" s="41" t="s">
        <v>226</v>
      </c>
      <c r="E1" s="43" t="s">
        <v>225</v>
      </c>
      <c r="G1" s="41" t="s">
        <v>227</v>
      </c>
      <c r="H1" s="43" t="s">
        <v>225</v>
      </c>
      <c r="I1" s="43" t="s">
        <v>254</v>
      </c>
      <c r="J1" s="43" t="s">
        <v>225</v>
      </c>
      <c r="K1" s="43" t="s">
        <v>255</v>
      </c>
      <c r="L1" s="43" t="s">
        <v>225</v>
      </c>
      <c r="N1" s="41" t="s">
        <v>228</v>
      </c>
      <c r="O1" s="43" t="s">
        <v>225</v>
      </c>
      <c r="Q1" s="41" t="s">
        <v>229</v>
      </c>
      <c r="R1" s="43" t="s">
        <v>225</v>
      </c>
      <c r="T1" s="41" t="s">
        <v>230</v>
      </c>
      <c r="U1" s="43" t="s">
        <v>225</v>
      </c>
      <c r="V1" s="43" t="s">
        <v>257</v>
      </c>
      <c r="W1" s="43" t="s">
        <v>225</v>
      </c>
      <c r="X1" s="43" t="s">
        <v>256</v>
      </c>
      <c r="Y1" s="43" t="s">
        <v>225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224</v>
      </c>
      <c r="B1" s="43" t="s">
        <v>225</v>
      </c>
      <c r="D1" s="41" t="s">
        <v>226</v>
      </c>
      <c r="E1" s="43" t="s">
        <v>225</v>
      </c>
      <c r="G1" s="43" t="s">
        <v>254</v>
      </c>
      <c r="H1" s="43" t="s">
        <v>225</v>
      </c>
      <c r="I1" s="43" t="s">
        <v>255</v>
      </c>
      <c r="J1" s="43" t="s">
        <v>225</v>
      </c>
      <c r="L1" s="41" t="s">
        <v>228</v>
      </c>
      <c r="M1" s="43" t="s">
        <v>225</v>
      </c>
      <c r="O1" s="41" t="s">
        <v>229</v>
      </c>
      <c r="P1" s="43" t="s">
        <v>225</v>
      </c>
      <c r="R1" s="43" t="s">
        <v>257</v>
      </c>
      <c r="S1" s="43" t="s">
        <v>225</v>
      </c>
      <c r="T1" s="43" t="s">
        <v>256</v>
      </c>
      <c r="U1" s="43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184</v>
      </c>
      <c r="B3" s="38" t="s">
        <v>185</v>
      </c>
      <c r="C3" s="38" t="s">
        <v>186</v>
      </c>
      <c r="D3" s="38" t="s">
        <v>187</v>
      </c>
      <c r="E3" s="38" t="s">
        <v>188</v>
      </c>
      <c r="F3" s="38" t="s">
        <v>189</v>
      </c>
      <c r="G3" s="38" t="s">
        <v>190</v>
      </c>
      <c r="H3" s="38" t="s">
        <v>191</v>
      </c>
      <c r="I3" s="38" t="s">
        <v>192</v>
      </c>
      <c r="J3" s="38" t="s">
        <v>193</v>
      </c>
      <c r="K3" s="38" t="s">
        <v>194</v>
      </c>
      <c r="L3" s="37"/>
      <c r="M3" s="38" t="s">
        <v>195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196</v>
      </c>
      <c r="R4" s="38" t="s">
        <v>197</v>
      </c>
      <c r="S4" t="s">
        <v>263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4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39">
        <f t="shared" si="0"/>
        <v>262.20969001368229</v>
      </c>
      <c r="W9" s="39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215"/>
  <sheetViews>
    <sheetView topLeftCell="A77" zoomScale="68" workbookViewId="0">
      <pane xSplit="1" topLeftCell="I1" activePane="topRight" state="frozen"/>
      <selection activeCell="A41" sqref="A41"/>
      <selection pane="topRight" activeCell="M85" sqref="M85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177</v>
      </c>
      <c r="L1" s="50"/>
      <c r="M1" s="52"/>
      <c r="N1" s="51" t="s">
        <v>179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>
        <f>channel_morph!F7</f>
        <v>1633.95</v>
      </c>
      <c r="T8">
        <f>1671.98</f>
        <v>1671.98</v>
      </c>
      <c r="U8" s="15">
        <f t="shared" si="5"/>
        <v>0.25353333333333317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140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>
        <f>channel_morph!F7</f>
        <v>1633.95</v>
      </c>
      <c r="I49" s="2">
        <v>1657.65</v>
      </c>
      <c r="J49" s="2">
        <f>(I49-H49)/40</f>
        <v>0.59250000000000114</v>
      </c>
      <c r="K49" s="1">
        <f>channel_morph!F7</f>
        <v>1633.95</v>
      </c>
      <c r="L49" s="2">
        <f>K53</f>
        <v>1664.01</v>
      </c>
      <c r="M49" s="15">
        <f t="shared" si="3"/>
        <v>0.37574999999999931</v>
      </c>
      <c r="N49" s="1">
        <f>channel_morph!F7</f>
        <v>1633.95</v>
      </c>
      <c r="O49" s="2">
        <f>1660.1+3.3</f>
        <v>1663.3999999999999</v>
      </c>
      <c r="P49" s="3">
        <f t="shared" si="4"/>
        <v>0.3681249999999977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320</v>
      </c>
      <c r="J50"/>
      <c r="K50" s="13">
        <f>K49</f>
        <v>1633.95</v>
      </c>
      <c r="L50">
        <f>K54</f>
        <v>1669.25</v>
      </c>
      <c r="M50" s="15">
        <f t="shared" si="3"/>
        <v>0.44124999999999942</v>
      </c>
      <c r="P50"/>
      <c r="Q50" s="13"/>
      <c r="S50"/>
      <c r="U50"/>
    </row>
    <row r="51" spans="1:74">
      <c r="A51" s="16" t="s">
        <v>321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322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323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324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141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channel_morph!F8</f>
        <v>1527.14</v>
      </c>
      <c r="I55">
        <f>hillslope_morph!C51</f>
        <v>1563.35</v>
      </c>
      <c r="J55">
        <f>(I55-H55)/40</f>
        <v>0.90524999999999523</v>
      </c>
      <c r="K55" s="13">
        <f>channel_morph!F8</f>
        <v>1527.14</v>
      </c>
      <c r="L55">
        <f>I56</f>
        <v>1576.13</v>
      </c>
      <c r="M55" s="15">
        <f t="shared" si="3"/>
        <v>0.61237500000000011</v>
      </c>
      <c r="N55" s="13">
        <f>channel_morph!F8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142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channel_morph!F8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channel_morph!F8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143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144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145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146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147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148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149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150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151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152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153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154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12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155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channel_morph!F9</f>
        <v>1551.02</v>
      </c>
      <c r="I69">
        <f>hillslope_morph!C65</f>
        <v>1574.63</v>
      </c>
      <c r="J69">
        <f t="shared" si="2"/>
        <v>0.59025000000000316</v>
      </c>
      <c r="K69" s="13">
        <f>channel_morph!F9</f>
        <v>1551.02</v>
      </c>
      <c r="L69">
        <f>I70</f>
        <v>1589.09</v>
      </c>
      <c r="M69" s="15">
        <f t="shared" si="27"/>
        <v>0.47587499999999922</v>
      </c>
      <c r="N69" s="13">
        <f>channel_morph!F9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156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channel_morph!F9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channel_morph!F9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157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158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159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160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161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162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163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164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165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439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293</v>
      </c>
      <c r="B81"/>
      <c r="E81"/>
      <c r="H81"/>
      <c r="J81"/>
      <c r="K81" s="1">
        <f>channel_morph!F10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440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294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441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295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channel_morph!I10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297</v>
      </c>
      <c r="B86"/>
      <c r="E86"/>
      <c r="H86"/>
      <c r="J86"/>
      <c r="K86" s="13">
        <f>channel_morph!F11</f>
        <v>1440.99</v>
      </c>
      <c r="L86">
        <v>1460.3</v>
      </c>
      <c r="M86" s="15">
        <f t="shared" si="27"/>
        <v>0.24137499999999931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v>1441.26</v>
      </c>
      <c r="L87">
        <v>1475.78</v>
      </c>
      <c r="M87" s="15">
        <f t="shared" si="27"/>
        <v>0.43149999999999977</v>
      </c>
      <c r="N87"/>
      <c r="P87"/>
      <c r="Q87" s="13"/>
      <c r="S87"/>
      <c r="U87"/>
    </row>
    <row r="88" spans="1:21">
      <c r="A88" s="15" t="s">
        <v>298</v>
      </c>
      <c r="B88"/>
      <c r="E88"/>
      <c r="H88"/>
      <c r="J88"/>
      <c r="K88" s="13">
        <f>L86</f>
        <v>1460.3</v>
      </c>
      <c r="L88">
        <v>1505.63</v>
      </c>
      <c r="M88" s="15">
        <f t="shared" si="27"/>
        <v>0.56662500000000193</v>
      </c>
      <c r="N88"/>
      <c r="P88"/>
      <c r="Q88" s="13"/>
      <c r="S88"/>
      <c r="U88"/>
    </row>
    <row r="89" spans="1:21">
      <c r="A89" s="15" t="s">
        <v>299</v>
      </c>
      <c r="B89"/>
      <c r="E89"/>
      <c r="H89"/>
      <c r="J89"/>
      <c r="K89" s="13">
        <f t="shared" ref="K89:K91" si="36">L87</f>
        <v>1475.78</v>
      </c>
      <c r="L89">
        <v>1532.39</v>
      </c>
      <c r="M89" s="15">
        <f t="shared" si="27"/>
        <v>0.70762500000000161</v>
      </c>
      <c r="N89"/>
      <c r="P89"/>
      <c r="Q89" s="13"/>
      <c r="S89"/>
      <c r="U89"/>
    </row>
    <row r="90" spans="1:21">
      <c r="A90" s="15" t="s">
        <v>300</v>
      </c>
      <c r="B90"/>
      <c r="E90"/>
      <c r="H90"/>
      <c r="J90"/>
      <c r="K90" s="13">
        <f t="shared" si="36"/>
        <v>1505.63</v>
      </c>
      <c r="L90">
        <v>1565.75</v>
      </c>
      <c r="M90" s="15">
        <f t="shared" si="27"/>
        <v>0.75149999999999861</v>
      </c>
      <c r="N90"/>
      <c r="P90"/>
      <c r="Q90" s="13"/>
      <c r="S90"/>
      <c r="U90"/>
    </row>
    <row r="91" spans="1:21">
      <c r="A91" s="6" t="s">
        <v>301</v>
      </c>
      <c r="B91" s="5"/>
      <c r="C91" s="5"/>
      <c r="D91" s="5"/>
      <c r="E91" s="5"/>
      <c r="F91" s="5"/>
      <c r="G91" s="5"/>
      <c r="H91" s="5"/>
      <c r="I91" s="5"/>
      <c r="J91" s="5"/>
      <c r="K91" s="4">
        <f t="shared" si="36"/>
        <v>1532.39</v>
      </c>
      <c r="L91" s="5">
        <f>channel_morph!I11</f>
        <v>1574.19</v>
      </c>
      <c r="M91" s="6">
        <f t="shared" si="27"/>
        <v>0.52249999999999941</v>
      </c>
      <c r="N91" s="5"/>
      <c r="O91" s="5"/>
      <c r="P91" s="5"/>
      <c r="Q91" s="13"/>
      <c r="S91"/>
      <c r="U91"/>
    </row>
    <row r="92" spans="1:21">
      <c r="A92" s="15" t="s">
        <v>302</v>
      </c>
      <c r="B92"/>
      <c r="E92"/>
      <c r="H92"/>
      <c r="J92"/>
      <c r="K92" s="1">
        <f>channel_morph!F12</f>
        <v>1509.91</v>
      </c>
      <c r="L92">
        <f>K94</f>
        <v>1555</v>
      </c>
      <c r="M92" s="15">
        <f t="shared" si="27"/>
        <v>0.56362499999999893</v>
      </c>
      <c r="N92"/>
      <c r="P92"/>
      <c r="Q92" s="13"/>
      <c r="S92"/>
      <c r="U92"/>
    </row>
    <row r="93" spans="1:21">
      <c r="A93" s="15" t="s">
        <v>303</v>
      </c>
      <c r="B93"/>
      <c r="E93"/>
      <c r="H93"/>
      <c r="J93"/>
      <c r="K93" s="13">
        <v>1524.12</v>
      </c>
      <c r="L93">
        <f t="shared" ref="L93:L98" si="37">K95</f>
        <v>1574.98</v>
      </c>
      <c r="M93" s="15">
        <f t="shared" si="27"/>
        <v>0.63575000000000159</v>
      </c>
      <c r="N93"/>
      <c r="P93"/>
      <c r="Q93" s="13"/>
      <c r="S93"/>
      <c r="U93"/>
    </row>
    <row r="94" spans="1:21">
      <c r="A94" s="15" t="s">
        <v>304</v>
      </c>
      <c r="B94"/>
      <c r="E94"/>
      <c r="H94"/>
      <c r="J94"/>
      <c r="K94" s="13">
        <v>1555</v>
      </c>
      <c r="L94">
        <f t="shared" si="37"/>
        <v>1590.75</v>
      </c>
      <c r="M94" s="15">
        <f t="shared" si="27"/>
        <v>0.44687500000000002</v>
      </c>
      <c r="N94"/>
      <c r="P94"/>
      <c r="Q94" s="13"/>
      <c r="S94"/>
      <c r="U94"/>
    </row>
    <row r="95" spans="1:21">
      <c r="A95" s="15" t="s">
        <v>305</v>
      </c>
      <c r="B95"/>
      <c r="E95"/>
      <c r="H95"/>
      <c r="J95"/>
      <c r="K95" s="13">
        <v>1574.98</v>
      </c>
      <c r="L95">
        <f t="shared" si="37"/>
        <v>1602.08</v>
      </c>
      <c r="M95" s="15">
        <f t="shared" si="27"/>
        <v>0.33874999999999889</v>
      </c>
      <c r="N95"/>
      <c r="P95"/>
      <c r="Q95" s="13"/>
      <c r="S95"/>
      <c r="U95"/>
    </row>
    <row r="96" spans="1:21">
      <c r="A96" s="15" t="s">
        <v>306</v>
      </c>
      <c r="B96"/>
      <c r="E96"/>
      <c r="H96"/>
      <c r="J96"/>
      <c r="K96" s="13">
        <v>1590.75</v>
      </c>
      <c r="L96">
        <f t="shared" si="37"/>
        <v>1610.12</v>
      </c>
      <c r="M96" s="15">
        <f t="shared" si="27"/>
        <v>0.24212499999999865</v>
      </c>
      <c r="N96"/>
      <c r="P96"/>
      <c r="Q96" s="13"/>
      <c r="S96"/>
      <c r="U96"/>
    </row>
    <row r="97" spans="1:21">
      <c r="A97" s="15" t="s">
        <v>307</v>
      </c>
      <c r="B97"/>
      <c r="E97"/>
      <c r="H97"/>
      <c r="J97"/>
      <c r="K97" s="13">
        <v>1602.08</v>
      </c>
      <c r="L97">
        <f t="shared" si="37"/>
        <v>1618.03</v>
      </c>
      <c r="M97" s="15">
        <f t="shared" si="27"/>
        <v>0.19937500000000058</v>
      </c>
      <c r="N97"/>
      <c r="P97"/>
      <c r="Q97" s="13"/>
      <c r="S97"/>
      <c r="U97"/>
    </row>
    <row r="98" spans="1:21">
      <c r="A98" s="15" t="s">
        <v>308</v>
      </c>
      <c r="B98"/>
      <c r="E98"/>
      <c r="H98"/>
      <c r="J98"/>
      <c r="K98" s="13">
        <v>1610.12</v>
      </c>
      <c r="L98">
        <f t="shared" si="37"/>
        <v>1623.56</v>
      </c>
      <c r="M98" s="15">
        <f t="shared" si="27"/>
        <v>0.16800000000000068</v>
      </c>
      <c r="N98"/>
      <c r="P98"/>
      <c r="Q98" s="13"/>
      <c r="S98"/>
      <c r="U98"/>
    </row>
    <row r="99" spans="1:21">
      <c r="A99" s="15" t="s">
        <v>309</v>
      </c>
      <c r="B99"/>
      <c r="E99"/>
      <c r="H99"/>
      <c r="J99"/>
      <c r="K99" s="13">
        <v>1618.03</v>
      </c>
      <c r="L99">
        <v>1627.94</v>
      </c>
      <c r="M99" s="15">
        <f t="shared" si="27"/>
        <v>0.12387500000000103</v>
      </c>
      <c r="N99"/>
      <c r="P99"/>
      <c r="Q99" s="13"/>
      <c r="S99"/>
      <c r="U99"/>
    </row>
    <row r="100" spans="1:21">
      <c r="A100" s="6" t="s">
        <v>310</v>
      </c>
      <c r="B100" s="5"/>
      <c r="C100" s="5"/>
      <c r="D100" s="5"/>
      <c r="E100" s="5"/>
      <c r="F100" s="5"/>
      <c r="G100" s="5"/>
      <c r="H100" s="5"/>
      <c r="I100" s="5"/>
      <c r="J100" s="5"/>
      <c r="K100" s="4">
        <v>1623.56</v>
      </c>
      <c r="L100" s="5">
        <f>channel_morph!I12</f>
        <v>1631.67</v>
      </c>
      <c r="M100" s="6">
        <f t="shared" si="27"/>
        <v>0.10137500000000159</v>
      </c>
      <c r="N100" s="5"/>
      <c r="O100" s="5"/>
      <c r="P100" s="5"/>
      <c r="Q100" s="13"/>
      <c r="S100"/>
      <c r="U100"/>
    </row>
    <row r="101" spans="1:21">
      <c r="A101" s="15" t="s">
        <v>313</v>
      </c>
      <c r="B101"/>
      <c r="E101"/>
      <c r="H101"/>
      <c r="J101"/>
      <c r="K101" s="13">
        <f>channel_morph!F13</f>
        <v>1544.59</v>
      </c>
      <c r="L101">
        <f>K103</f>
        <v>1566.26</v>
      </c>
      <c r="M101" s="15">
        <f t="shared" si="27"/>
        <v>0.27087500000000092</v>
      </c>
      <c r="N101"/>
      <c r="P101"/>
      <c r="Q101" s="13"/>
      <c r="S101"/>
      <c r="U101"/>
    </row>
    <row r="102" spans="1:21">
      <c r="A102" s="15" t="s">
        <v>311</v>
      </c>
      <c r="B102"/>
      <c r="E102"/>
      <c r="H102"/>
      <c r="J102"/>
      <c r="K102" s="13">
        <v>1551.91</v>
      </c>
      <c r="L102">
        <f t="shared" ref="L102:L107" si="38">K104</f>
        <v>1575.11</v>
      </c>
      <c r="M102" s="15">
        <f t="shared" si="27"/>
        <v>0.2899999999999977</v>
      </c>
      <c r="N102"/>
      <c r="P102"/>
      <c r="Q102" s="13"/>
      <c r="S102"/>
      <c r="U102"/>
    </row>
    <row r="103" spans="1:21">
      <c r="A103" s="15" t="s">
        <v>312</v>
      </c>
      <c r="B103"/>
      <c r="E103"/>
      <c r="H103"/>
      <c r="J103"/>
      <c r="K103" s="13">
        <v>1566.26</v>
      </c>
      <c r="L103">
        <f t="shared" si="38"/>
        <v>1579.01</v>
      </c>
      <c r="M103" s="15">
        <f t="shared" si="27"/>
        <v>0.15937499999999999</v>
      </c>
      <c r="N103"/>
      <c r="P103"/>
      <c r="Q103" s="13"/>
      <c r="S103"/>
      <c r="U103"/>
    </row>
    <row r="104" spans="1:21">
      <c r="A104" s="15" t="s">
        <v>314</v>
      </c>
      <c r="B104"/>
      <c r="E104"/>
      <c r="H104"/>
      <c r="J104"/>
      <c r="K104" s="13">
        <v>1575.11</v>
      </c>
      <c r="L104">
        <f t="shared" si="38"/>
        <v>1582.76</v>
      </c>
      <c r="M104" s="15">
        <f t="shared" si="27"/>
        <v>9.562500000000114E-2</v>
      </c>
      <c r="N104"/>
      <c r="P104"/>
      <c r="Q104" s="13"/>
      <c r="S104"/>
      <c r="U104"/>
    </row>
    <row r="105" spans="1:21">
      <c r="A105" s="15" t="s">
        <v>315</v>
      </c>
      <c r="B105"/>
      <c r="E105"/>
      <c r="H105"/>
      <c r="J105"/>
      <c r="K105" s="13">
        <v>1579.01</v>
      </c>
      <c r="L105">
        <f t="shared" si="38"/>
        <v>1586.1</v>
      </c>
      <c r="M105" s="15">
        <f t="shared" si="27"/>
        <v>8.8624999999998982E-2</v>
      </c>
      <c r="N105"/>
      <c r="P105"/>
      <c r="Q105" s="13"/>
      <c r="S105"/>
      <c r="U105"/>
    </row>
    <row r="106" spans="1:21">
      <c r="A106" s="15" t="s">
        <v>316</v>
      </c>
      <c r="B106"/>
      <c r="E106"/>
      <c r="H106"/>
      <c r="J106"/>
      <c r="K106" s="13">
        <v>1582.76</v>
      </c>
      <c r="L106">
        <f t="shared" si="38"/>
        <v>1594.4</v>
      </c>
      <c r="M106" s="15">
        <f t="shared" si="27"/>
        <v>0.14550000000000124</v>
      </c>
      <c r="N106"/>
      <c r="P106"/>
      <c r="Q106" s="13"/>
      <c r="S106"/>
      <c r="U106"/>
    </row>
    <row r="107" spans="1:21">
      <c r="A107" s="15" t="s">
        <v>317</v>
      </c>
      <c r="B107"/>
      <c r="E107"/>
      <c r="H107"/>
      <c r="J107"/>
      <c r="K107" s="13">
        <v>1586.1</v>
      </c>
      <c r="L107">
        <f t="shared" si="38"/>
        <v>1604.06</v>
      </c>
      <c r="M107" s="15">
        <f t="shared" si="27"/>
        <v>0.22450000000000045</v>
      </c>
      <c r="N107"/>
      <c r="P107"/>
      <c r="Q107" s="13"/>
      <c r="S107"/>
      <c r="U107"/>
    </row>
    <row r="108" spans="1:21">
      <c r="A108" s="15" t="s">
        <v>318</v>
      </c>
      <c r="B108"/>
      <c r="E108"/>
      <c r="H108"/>
      <c r="J108"/>
      <c r="K108" s="13">
        <v>1594.4</v>
      </c>
      <c r="L108">
        <f>K110</f>
        <v>1612.67</v>
      </c>
      <c r="M108" s="15">
        <f t="shared" si="27"/>
        <v>0.22837499999999977</v>
      </c>
      <c r="N108"/>
      <c r="P108"/>
      <c r="Q108" s="13"/>
      <c r="S108"/>
      <c r="U108"/>
    </row>
    <row r="109" spans="1:21">
      <c r="A109" s="15" t="s">
        <v>319</v>
      </c>
      <c r="B109"/>
      <c r="E109"/>
      <c r="H109"/>
      <c r="J109"/>
      <c r="K109" s="13">
        <v>1604.06</v>
      </c>
      <c r="L109">
        <f t="shared" ref="L109:L110" si="39">K111</f>
        <v>1622.65</v>
      </c>
      <c r="M109" s="15">
        <f t="shared" si="27"/>
        <v>0.23237500000000183</v>
      </c>
      <c r="N109"/>
      <c r="P109"/>
      <c r="Q109" s="13"/>
      <c r="S109"/>
      <c r="U109"/>
    </row>
    <row r="110" spans="1:21">
      <c r="A110" s="15" t="s">
        <v>325</v>
      </c>
      <c r="B110"/>
      <c r="E110"/>
      <c r="H110"/>
      <c r="K110" s="13">
        <v>1612.67</v>
      </c>
      <c r="L110">
        <f t="shared" si="39"/>
        <v>1630.13</v>
      </c>
      <c r="M110" s="15">
        <f t="shared" si="27"/>
        <v>0.21825000000000044</v>
      </c>
      <c r="N110"/>
      <c r="S110"/>
      <c r="U110"/>
    </row>
    <row r="111" spans="1:21">
      <c r="A111" s="15" t="s">
        <v>326</v>
      </c>
      <c r="B111"/>
      <c r="E111"/>
      <c r="H111"/>
      <c r="K111" s="13">
        <v>1622.65</v>
      </c>
      <c r="L111">
        <v>1636.46</v>
      </c>
      <c r="M111" s="15">
        <f t="shared" si="27"/>
        <v>0.17262499999999931</v>
      </c>
      <c r="N111"/>
      <c r="S111"/>
      <c r="U111"/>
    </row>
    <row r="112" spans="1:21">
      <c r="A112" s="6" t="s">
        <v>327</v>
      </c>
      <c r="B112" s="5"/>
      <c r="C112" s="5"/>
      <c r="D112" s="5"/>
      <c r="E112" s="5"/>
      <c r="F112" s="5"/>
      <c r="G112" s="5"/>
      <c r="H112" s="5"/>
      <c r="I112" s="5"/>
      <c r="J112" s="6"/>
      <c r="K112" s="4">
        <v>1630.13</v>
      </c>
      <c r="L112" s="5">
        <f>channel_morph!I13</f>
        <v>1637.28</v>
      </c>
      <c r="M112" s="6">
        <f t="shared" si="27"/>
        <v>8.9374999999998289E-2</v>
      </c>
      <c r="N112" s="5"/>
      <c r="O112" s="5"/>
      <c r="P112" s="6"/>
      <c r="S112"/>
      <c r="U112"/>
    </row>
    <row r="113" spans="1:21">
      <c r="A113" s="15" t="s">
        <v>328</v>
      </c>
      <c r="B113"/>
      <c r="E113"/>
      <c r="H113"/>
      <c r="J113"/>
      <c r="K113" s="13">
        <v>1561.42</v>
      </c>
      <c r="L113">
        <f>K115</f>
        <v>1590.48</v>
      </c>
      <c r="M113" s="15">
        <f>(L113-K113)/80</f>
        <v>0.3632499999999993</v>
      </c>
      <c r="N113"/>
      <c r="P113"/>
      <c r="S113"/>
      <c r="U113"/>
    </row>
    <row r="114" spans="1:21">
      <c r="A114" t="s">
        <v>329</v>
      </c>
      <c r="B114"/>
      <c r="E114"/>
      <c r="H114"/>
      <c r="J114"/>
      <c r="K114" s="13">
        <v>1571.86</v>
      </c>
      <c r="L114">
        <f t="shared" ref="L114:L121" si="40">K116</f>
        <v>1605.31</v>
      </c>
      <c r="M114" s="15">
        <f t="shared" ref="M114:M177" si="41">(L114-K114)/80</f>
        <v>0.41812500000000058</v>
      </c>
      <c r="N114"/>
      <c r="P114"/>
      <c r="S114"/>
      <c r="U114"/>
    </row>
    <row r="115" spans="1:21">
      <c r="A115" t="s">
        <v>330</v>
      </c>
      <c r="B115"/>
      <c r="E115"/>
      <c r="H115"/>
      <c r="J115"/>
      <c r="K115" s="13">
        <v>1590.48</v>
      </c>
      <c r="L115">
        <f t="shared" si="40"/>
        <v>1617.99</v>
      </c>
      <c r="M115" s="15">
        <f t="shared" si="41"/>
        <v>0.34387499999999988</v>
      </c>
      <c r="N115"/>
      <c r="P115"/>
      <c r="S115"/>
      <c r="U115"/>
    </row>
    <row r="116" spans="1:21">
      <c r="A116" t="s">
        <v>331</v>
      </c>
      <c r="B116"/>
      <c r="E116"/>
      <c r="H116"/>
      <c r="J116"/>
      <c r="K116" s="13">
        <v>1605.31</v>
      </c>
      <c r="L116">
        <f t="shared" si="40"/>
        <v>1628.17</v>
      </c>
      <c r="M116" s="15">
        <f t="shared" si="41"/>
        <v>0.28575000000000161</v>
      </c>
      <c r="N116"/>
      <c r="P116"/>
      <c r="S116"/>
      <c r="U116"/>
    </row>
    <row r="117" spans="1:21">
      <c r="A117" t="s">
        <v>332</v>
      </c>
      <c r="B117"/>
      <c r="E117"/>
      <c r="H117"/>
      <c r="J117"/>
      <c r="K117" s="13">
        <v>1617.99</v>
      </c>
      <c r="L117">
        <f t="shared" si="40"/>
        <v>1634.34</v>
      </c>
      <c r="M117" s="15">
        <f t="shared" si="41"/>
        <v>0.20437499999999886</v>
      </c>
      <c r="N117"/>
      <c r="P117"/>
      <c r="S117"/>
      <c r="U117"/>
    </row>
    <row r="118" spans="1:21">
      <c r="A118" t="s">
        <v>333</v>
      </c>
      <c r="B118"/>
      <c r="E118"/>
      <c r="H118"/>
      <c r="J118"/>
      <c r="K118" s="13">
        <v>1628.17</v>
      </c>
      <c r="L118">
        <f t="shared" si="40"/>
        <v>1635.7</v>
      </c>
      <c r="M118" s="15">
        <f t="shared" si="41"/>
        <v>9.4124999999999653E-2</v>
      </c>
      <c r="N118"/>
      <c r="P118"/>
      <c r="S118"/>
      <c r="U118"/>
    </row>
    <row r="119" spans="1:21">
      <c r="A119" t="s">
        <v>334</v>
      </c>
      <c r="B119"/>
      <c r="E119"/>
      <c r="H119"/>
      <c r="J119"/>
      <c r="K119" s="13">
        <v>1634.34</v>
      </c>
      <c r="L119">
        <f t="shared" si="40"/>
        <v>1633.33</v>
      </c>
      <c r="M119" s="15">
        <f t="shared" si="41"/>
        <v>-1.2624999999999886E-2</v>
      </c>
      <c r="N119"/>
      <c r="P119"/>
      <c r="S119"/>
      <c r="U119"/>
    </row>
    <row r="120" spans="1:21">
      <c r="A120" t="s">
        <v>335</v>
      </c>
      <c r="B120"/>
      <c r="E120"/>
      <c r="H120"/>
      <c r="J120"/>
      <c r="K120" s="13">
        <v>1635.7</v>
      </c>
      <c r="L120">
        <f t="shared" si="40"/>
        <v>1631.02</v>
      </c>
      <c r="M120" s="15">
        <f t="shared" si="41"/>
        <v>-5.8500000000000794E-2</v>
      </c>
      <c r="N120"/>
      <c r="P120"/>
      <c r="S120"/>
      <c r="U120"/>
    </row>
    <row r="121" spans="1:21">
      <c r="A121" t="s">
        <v>336</v>
      </c>
      <c r="B121"/>
      <c r="E121"/>
      <c r="H121"/>
      <c r="J121"/>
      <c r="K121" s="13">
        <v>1633.33</v>
      </c>
      <c r="L121">
        <f t="shared" si="40"/>
        <v>1630.42</v>
      </c>
      <c r="M121" s="15">
        <f t="shared" si="41"/>
        <v>-3.637499999999818E-2</v>
      </c>
      <c r="N121"/>
      <c r="P121"/>
      <c r="S121"/>
      <c r="U121"/>
    </row>
    <row r="122" spans="1:21">
      <c r="A122" t="s">
        <v>337</v>
      </c>
      <c r="B122"/>
      <c r="E122"/>
      <c r="H122"/>
      <c r="J122"/>
      <c r="K122" s="13">
        <v>1631.02</v>
      </c>
      <c r="L122">
        <v>1633.77</v>
      </c>
      <c r="M122" s="15">
        <f t="shared" si="41"/>
        <v>3.4375000000000003E-2</v>
      </c>
      <c r="N122"/>
      <c r="P122"/>
      <c r="S122"/>
      <c r="U122"/>
    </row>
    <row r="123" spans="1:21">
      <c r="A123" s="5" t="s">
        <v>338</v>
      </c>
      <c r="B123" s="5"/>
      <c r="C123" s="5"/>
      <c r="D123" s="5"/>
      <c r="E123" s="5"/>
      <c r="F123" s="5"/>
      <c r="G123" s="5"/>
      <c r="H123" s="5"/>
      <c r="I123" s="5"/>
      <c r="J123" s="5"/>
      <c r="K123" s="4">
        <v>1630.42</v>
      </c>
      <c r="L123" s="5">
        <v>1633.82</v>
      </c>
      <c r="M123" s="6">
        <f t="shared" si="41"/>
        <v>4.2499999999998296E-2</v>
      </c>
      <c r="N123" s="5"/>
      <c r="O123" s="5"/>
      <c r="P123" s="5"/>
      <c r="S123"/>
      <c r="U123"/>
    </row>
    <row r="124" spans="1:21">
      <c r="A124" t="s">
        <v>339</v>
      </c>
      <c r="B124"/>
      <c r="E124"/>
      <c r="H124"/>
      <c r="J124"/>
      <c r="K124" s="13">
        <v>1564.69</v>
      </c>
      <c r="L124">
        <f>K126</f>
        <v>1595.93</v>
      </c>
      <c r="M124" s="15">
        <f t="shared" si="41"/>
        <v>0.39050000000000012</v>
      </c>
      <c r="N124"/>
      <c r="P124"/>
      <c r="S124"/>
      <c r="U124"/>
    </row>
    <row r="125" spans="1:21">
      <c r="A125" t="s">
        <v>340</v>
      </c>
      <c r="B125"/>
      <c r="E125"/>
      <c r="H125"/>
      <c r="J125"/>
      <c r="K125" s="13">
        <v>1583.28</v>
      </c>
      <c r="L125">
        <f t="shared" ref="L125:L132" si="42">K127</f>
        <v>1605.58</v>
      </c>
      <c r="M125" s="15">
        <f t="shared" si="41"/>
        <v>0.27874999999999944</v>
      </c>
      <c r="N125"/>
      <c r="P125"/>
      <c r="S125"/>
      <c r="U125"/>
    </row>
    <row r="126" spans="1:21">
      <c r="A126" t="s">
        <v>341</v>
      </c>
      <c r="B126"/>
      <c r="E126"/>
      <c r="H126"/>
      <c r="J126"/>
      <c r="K126" s="13">
        <v>1595.93</v>
      </c>
      <c r="L126">
        <f t="shared" si="42"/>
        <v>1610.15</v>
      </c>
      <c r="M126" s="15">
        <f t="shared" si="41"/>
        <v>0.17775000000000035</v>
      </c>
      <c r="N126"/>
      <c r="P126"/>
      <c r="S126"/>
      <c r="U126"/>
    </row>
    <row r="127" spans="1:21">
      <c r="A127" t="s">
        <v>342</v>
      </c>
      <c r="B127"/>
      <c r="E127"/>
      <c r="H127"/>
      <c r="J127"/>
      <c r="K127" s="13">
        <v>1605.58</v>
      </c>
      <c r="L127">
        <f t="shared" si="42"/>
        <v>1615.42</v>
      </c>
      <c r="M127" s="15">
        <f t="shared" si="41"/>
        <v>0.12300000000000182</v>
      </c>
      <c r="N127"/>
      <c r="P127"/>
      <c r="S127"/>
      <c r="U127"/>
    </row>
    <row r="128" spans="1:21">
      <c r="A128" t="s">
        <v>343</v>
      </c>
      <c r="B128"/>
      <c r="E128"/>
      <c r="H128"/>
      <c r="J128"/>
      <c r="K128" s="13">
        <v>1610.15</v>
      </c>
      <c r="L128">
        <f t="shared" si="42"/>
        <v>1613.62</v>
      </c>
      <c r="M128" s="15">
        <f t="shared" si="41"/>
        <v>4.3374999999997499E-2</v>
      </c>
      <c r="N128"/>
      <c r="P128"/>
      <c r="S128"/>
      <c r="U128"/>
    </row>
    <row r="129" spans="1:21">
      <c r="A129" t="s">
        <v>344</v>
      </c>
      <c r="B129"/>
      <c r="E129"/>
      <c r="H129"/>
      <c r="J129"/>
      <c r="K129" s="13">
        <v>1615.42</v>
      </c>
      <c r="L129">
        <f t="shared" si="42"/>
        <v>1608.32</v>
      </c>
      <c r="M129" s="15">
        <f t="shared" si="41"/>
        <v>-8.8750000000001703E-2</v>
      </c>
      <c r="N129"/>
      <c r="P129"/>
      <c r="S129"/>
      <c r="U129"/>
    </row>
    <row r="130" spans="1:21">
      <c r="A130" t="s">
        <v>345</v>
      </c>
      <c r="B130"/>
      <c r="E130"/>
      <c r="H130"/>
      <c r="J130"/>
      <c r="K130" s="13">
        <v>1613.62</v>
      </c>
      <c r="L130">
        <f t="shared" si="42"/>
        <v>1600.32</v>
      </c>
      <c r="M130" s="15">
        <f t="shared" si="41"/>
        <v>-0.16624999999999943</v>
      </c>
      <c r="N130"/>
      <c r="P130"/>
      <c r="S130"/>
      <c r="U130"/>
    </row>
    <row r="131" spans="1:21">
      <c r="A131" t="s">
        <v>346</v>
      </c>
      <c r="B131"/>
      <c r="E131"/>
      <c r="H131"/>
      <c r="J131"/>
      <c r="K131" s="13">
        <v>1608.32</v>
      </c>
      <c r="L131">
        <f t="shared" si="42"/>
        <v>1612</v>
      </c>
      <c r="M131" s="15">
        <f t="shared" si="41"/>
        <v>4.6000000000000797E-2</v>
      </c>
      <c r="N131"/>
      <c r="P131"/>
      <c r="S131"/>
      <c r="U131"/>
    </row>
    <row r="132" spans="1:21">
      <c r="A132" t="s">
        <v>347</v>
      </c>
      <c r="B132"/>
      <c r="E132"/>
      <c r="H132"/>
      <c r="J132"/>
      <c r="K132" s="13">
        <v>1600.32</v>
      </c>
      <c r="L132">
        <f t="shared" si="42"/>
        <v>1623.5</v>
      </c>
      <c r="M132" s="15">
        <f t="shared" si="41"/>
        <v>0.28975000000000078</v>
      </c>
      <c r="N132"/>
      <c r="P132"/>
      <c r="S132"/>
      <c r="U132"/>
    </row>
    <row r="133" spans="1:21">
      <c r="A133" t="s">
        <v>348</v>
      </c>
      <c r="B133"/>
      <c r="E133"/>
      <c r="H133"/>
      <c r="J133"/>
      <c r="K133" s="13">
        <v>1612</v>
      </c>
      <c r="L133">
        <v>1629.32</v>
      </c>
      <c r="M133" s="15">
        <f t="shared" si="41"/>
        <v>0.21649999999999919</v>
      </c>
      <c r="N133"/>
      <c r="P133"/>
      <c r="S133"/>
      <c r="U133"/>
    </row>
    <row r="134" spans="1:21">
      <c r="A134" s="5" t="s">
        <v>349</v>
      </c>
      <c r="B134" s="5"/>
      <c r="C134" s="5"/>
      <c r="D134" s="5"/>
      <c r="E134" s="5"/>
      <c r="F134" s="5"/>
      <c r="G134" s="5"/>
      <c r="H134" s="5"/>
      <c r="I134" s="5"/>
      <c r="J134" s="5"/>
      <c r="K134" s="4">
        <v>1623.5</v>
      </c>
      <c r="L134" s="5">
        <v>1634.39</v>
      </c>
      <c r="M134" s="6">
        <f t="shared" si="41"/>
        <v>0.13612500000000125</v>
      </c>
      <c r="N134" s="5"/>
      <c r="O134" s="5"/>
      <c r="P134" s="5"/>
      <c r="S134"/>
      <c r="U134"/>
    </row>
    <row r="135" spans="1:21">
      <c r="A135" t="s">
        <v>350</v>
      </c>
      <c r="B135"/>
      <c r="E135"/>
      <c r="H135"/>
      <c r="J135"/>
      <c r="K135" s="13">
        <v>1580.75</v>
      </c>
      <c r="L135">
        <f>K137</f>
        <v>1598.45</v>
      </c>
      <c r="M135" s="15">
        <f t="shared" si="41"/>
        <v>0.22125000000000056</v>
      </c>
      <c r="N135"/>
      <c r="P135"/>
      <c r="S135"/>
      <c r="U135"/>
    </row>
    <row r="136" spans="1:21">
      <c r="A136" t="s">
        <v>351</v>
      </c>
      <c r="B136"/>
      <c r="E136"/>
      <c r="H136"/>
      <c r="J136"/>
      <c r="K136" s="13">
        <v>1586.84</v>
      </c>
      <c r="L136">
        <f t="shared" ref="L136:L146" si="43">K138</f>
        <v>1606.59</v>
      </c>
      <c r="M136" s="15">
        <f t="shared" si="41"/>
        <v>0.24687500000000001</v>
      </c>
      <c r="N136"/>
      <c r="P136"/>
      <c r="S136"/>
      <c r="U136"/>
    </row>
    <row r="137" spans="1:21">
      <c r="A137" t="s">
        <v>352</v>
      </c>
      <c r="B137"/>
      <c r="E137"/>
      <c r="H137"/>
      <c r="J137"/>
      <c r="K137" s="13">
        <v>1598.45</v>
      </c>
      <c r="L137">
        <f t="shared" si="43"/>
        <v>1611.79</v>
      </c>
      <c r="M137" s="15">
        <f t="shared" si="41"/>
        <v>0.16674999999999898</v>
      </c>
      <c r="N137"/>
      <c r="P137"/>
      <c r="S137"/>
      <c r="U137"/>
    </row>
    <row r="138" spans="1:21">
      <c r="A138" t="s">
        <v>353</v>
      </c>
      <c r="B138"/>
      <c r="E138"/>
      <c r="H138"/>
      <c r="J138"/>
      <c r="K138" s="13">
        <v>1606.59</v>
      </c>
      <c r="L138">
        <f t="shared" si="43"/>
        <v>1607.22</v>
      </c>
      <c r="M138" s="15">
        <f t="shared" si="41"/>
        <v>7.8750000000013635E-3</v>
      </c>
      <c r="N138"/>
      <c r="P138"/>
      <c r="S138"/>
      <c r="U138"/>
    </row>
    <row r="139" spans="1:21">
      <c r="A139" t="s">
        <v>354</v>
      </c>
      <c r="B139"/>
      <c r="E139"/>
      <c r="H139"/>
      <c r="J139"/>
      <c r="K139" s="13">
        <v>1611.79</v>
      </c>
      <c r="L139">
        <f t="shared" si="43"/>
        <v>1598.36</v>
      </c>
      <c r="M139" s="15">
        <f t="shared" si="41"/>
        <v>-0.1678750000000008</v>
      </c>
      <c r="N139"/>
      <c r="P139"/>
      <c r="S139"/>
      <c r="U139"/>
    </row>
    <row r="140" spans="1:21">
      <c r="A140" t="s">
        <v>355</v>
      </c>
      <c r="B140"/>
      <c r="E140"/>
      <c r="H140"/>
      <c r="J140"/>
      <c r="K140" s="13">
        <v>1607.22</v>
      </c>
      <c r="L140">
        <f t="shared" si="43"/>
        <v>1596.05</v>
      </c>
      <c r="M140" s="15">
        <f t="shared" si="41"/>
        <v>-0.13962500000000092</v>
      </c>
      <c r="N140"/>
      <c r="P140"/>
      <c r="S140"/>
      <c r="U140"/>
    </row>
    <row r="141" spans="1:21">
      <c r="A141" t="s">
        <v>356</v>
      </c>
      <c r="B141"/>
      <c r="E141"/>
      <c r="H141"/>
      <c r="J141"/>
      <c r="K141" s="13">
        <v>1598.36</v>
      </c>
      <c r="L141">
        <f t="shared" si="43"/>
        <v>1608.94</v>
      </c>
      <c r="M141" s="15">
        <f t="shared" si="41"/>
        <v>0.13225000000000192</v>
      </c>
      <c r="N141"/>
      <c r="P141"/>
      <c r="S141"/>
      <c r="U141"/>
    </row>
    <row r="142" spans="1:21">
      <c r="A142" t="s">
        <v>357</v>
      </c>
      <c r="B142"/>
      <c r="E142"/>
      <c r="H142"/>
      <c r="J142"/>
      <c r="K142" s="13">
        <v>1596.05</v>
      </c>
      <c r="L142">
        <f t="shared" si="43"/>
        <v>1619.87</v>
      </c>
      <c r="M142" s="15">
        <f t="shared" si="41"/>
        <v>0.29774999999999918</v>
      </c>
      <c r="N142"/>
      <c r="P142"/>
      <c r="S142"/>
      <c r="U142"/>
    </row>
    <row r="143" spans="1:21">
      <c r="A143" t="s">
        <v>358</v>
      </c>
      <c r="B143"/>
      <c r="E143"/>
      <c r="H143"/>
      <c r="J143"/>
      <c r="K143" s="13">
        <v>1608.94</v>
      </c>
      <c r="L143">
        <f t="shared" si="43"/>
        <v>1628.2</v>
      </c>
      <c r="M143" s="15">
        <f t="shared" si="41"/>
        <v>0.24074999999999988</v>
      </c>
      <c r="N143"/>
      <c r="P143"/>
      <c r="S143"/>
      <c r="U143"/>
    </row>
    <row r="144" spans="1:21">
      <c r="A144" t="s">
        <v>359</v>
      </c>
      <c r="B144"/>
      <c r="E144"/>
      <c r="H144"/>
      <c r="J144"/>
      <c r="K144" s="13">
        <v>1619.87</v>
      </c>
      <c r="L144">
        <f t="shared" si="43"/>
        <v>1634.14</v>
      </c>
      <c r="M144" s="15">
        <f t="shared" si="41"/>
        <v>0.17837500000000261</v>
      </c>
      <c r="N144"/>
      <c r="P144"/>
      <c r="S144"/>
      <c r="U144"/>
    </row>
    <row r="145" spans="1:21">
      <c r="A145" t="s">
        <v>360</v>
      </c>
      <c r="B145"/>
      <c r="E145"/>
      <c r="H145"/>
      <c r="J145"/>
      <c r="K145" s="13">
        <v>1628.2</v>
      </c>
      <c r="L145">
        <f t="shared" si="43"/>
        <v>1638.65</v>
      </c>
      <c r="M145" s="15">
        <f t="shared" si="41"/>
        <v>0.13062500000000057</v>
      </c>
      <c r="N145"/>
      <c r="P145"/>
      <c r="S145"/>
      <c r="U145"/>
    </row>
    <row r="146" spans="1:21">
      <c r="A146" t="s">
        <v>361</v>
      </c>
      <c r="B146"/>
      <c r="E146"/>
      <c r="H146"/>
      <c r="J146"/>
      <c r="K146" s="13">
        <v>1634.14</v>
      </c>
      <c r="L146">
        <f t="shared" si="43"/>
        <v>1641.34</v>
      </c>
      <c r="M146" s="15">
        <f t="shared" si="41"/>
        <v>8.9999999999997721E-2</v>
      </c>
      <c r="N146"/>
      <c r="P146"/>
      <c r="S146"/>
      <c r="U146"/>
    </row>
    <row r="147" spans="1:21">
      <c r="A147" t="s">
        <v>362</v>
      </c>
      <c r="B147"/>
      <c r="E147"/>
      <c r="H147"/>
      <c r="J147"/>
      <c r="K147" s="13">
        <v>1638.65</v>
      </c>
      <c r="L147">
        <v>1643.2349999999999</v>
      </c>
      <c r="M147" s="15">
        <f t="shared" si="41"/>
        <v>5.7312499999997615E-2</v>
      </c>
      <c r="N147"/>
      <c r="P147"/>
      <c r="S147"/>
      <c r="U147"/>
    </row>
    <row r="148" spans="1:21">
      <c r="A148" s="5" t="s">
        <v>363</v>
      </c>
      <c r="B148" s="5"/>
      <c r="C148" s="5"/>
      <c r="D148" s="5"/>
      <c r="E148" s="5"/>
      <c r="F148" s="5"/>
      <c r="G148" s="5"/>
      <c r="H148" s="5"/>
      <c r="I148" s="5"/>
      <c r="J148" s="5"/>
      <c r="K148" s="4">
        <v>1641.34</v>
      </c>
      <c r="L148" s="5">
        <v>1643.3</v>
      </c>
      <c r="M148" s="6">
        <f t="shared" si="41"/>
        <v>2.4500000000000455E-2</v>
      </c>
      <c r="N148" s="5"/>
      <c r="O148" s="5"/>
      <c r="P148" s="5"/>
      <c r="S148"/>
      <c r="U148"/>
    </row>
    <row r="149" spans="1:21">
      <c r="A149" t="s">
        <v>364</v>
      </c>
      <c r="B149"/>
      <c r="E149"/>
      <c r="H149"/>
      <c r="J149"/>
      <c r="K149" s="13">
        <v>1597.44</v>
      </c>
      <c r="L149">
        <f>K151</f>
        <v>1610.94</v>
      </c>
      <c r="M149" s="15">
        <f t="shared" si="41"/>
        <v>0.16875000000000001</v>
      </c>
      <c r="N149"/>
      <c r="P149"/>
      <c r="S149"/>
      <c r="U149"/>
    </row>
    <row r="150" spans="1:21">
      <c r="A150" t="s">
        <v>366</v>
      </c>
      <c r="B150"/>
      <c r="E150"/>
      <c r="H150"/>
      <c r="J150"/>
      <c r="K150" s="13">
        <v>1605.35</v>
      </c>
      <c r="L150">
        <f t="shared" ref="L150:L155" si="44">K152</f>
        <v>1622.22</v>
      </c>
      <c r="M150" s="15">
        <f t="shared" si="41"/>
        <v>0.21087500000000148</v>
      </c>
      <c r="N150"/>
      <c r="P150"/>
      <c r="S150"/>
      <c r="U150"/>
    </row>
    <row r="151" spans="1:21">
      <c r="A151" t="s">
        <v>365</v>
      </c>
      <c r="B151"/>
      <c r="E151"/>
      <c r="H151"/>
      <c r="J151"/>
      <c r="K151" s="13">
        <v>1610.94</v>
      </c>
      <c r="L151">
        <f t="shared" si="44"/>
        <v>1638.01</v>
      </c>
      <c r="M151" s="15">
        <f t="shared" si="41"/>
        <v>0.3383749999999992</v>
      </c>
      <c r="N151"/>
      <c r="P151"/>
      <c r="S151"/>
      <c r="U151"/>
    </row>
    <row r="152" spans="1:21">
      <c r="A152" t="s">
        <v>367</v>
      </c>
      <c r="B152"/>
      <c r="E152"/>
      <c r="H152"/>
      <c r="J152"/>
      <c r="K152" s="13">
        <v>1622.22</v>
      </c>
      <c r="L152">
        <f t="shared" si="44"/>
        <v>1646.48</v>
      </c>
      <c r="M152" s="15">
        <f t="shared" si="41"/>
        <v>0.30324999999999991</v>
      </c>
      <c r="N152"/>
      <c r="P152"/>
      <c r="S152"/>
      <c r="U152"/>
    </row>
    <row r="153" spans="1:21">
      <c r="A153" t="s">
        <v>368</v>
      </c>
      <c r="B153"/>
      <c r="E153"/>
      <c r="H153"/>
      <c r="J153"/>
      <c r="K153" s="13">
        <v>1638.01</v>
      </c>
      <c r="L153">
        <f t="shared" si="44"/>
        <v>1648.27</v>
      </c>
      <c r="M153" s="15">
        <f t="shared" si="41"/>
        <v>0.12824999999999989</v>
      </c>
      <c r="N153"/>
      <c r="P153"/>
      <c r="S153"/>
      <c r="U153"/>
    </row>
    <row r="154" spans="1:21">
      <c r="A154" t="s">
        <v>369</v>
      </c>
      <c r="B154"/>
      <c r="E154"/>
      <c r="H154"/>
      <c r="J154"/>
      <c r="K154" s="13">
        <v>1646.48</v>
      </c>
      <c r="L154">
        <f t="shared" si="44"/>
        <v>1647.23</v>
      </c>
      <c r="M154" s="15">
        <f t="shared" si="41"/>
        <v>9.3749999999999997E-3</v>
      </c>
      <c r="N154"/>
      <c r="P154"/>
      <c r="S154"/>
      <c r="U154"/>
    </row>
    <row r="155" spans="1:21">
      <c r="A155" t="s">
        <v>370</v>
      </c>
      <c r="B155"/>
      <c r="E155"/>
      <c r="H155"/>
      <c r="J155"/>
      <c r="K155" s="13">
        <v>1648.27</v>
      </c>
      <c r="L155">
        <f t="shared" si="44"/>
        <v>1646.62</v>
      </c>
      <c r="M155" s="15">
        <f t="shared" si="41"/>
        <v>-2.0625000000001135E-2</v>
      </c>
      <c r="N155"/>
      <c r="P155"/>
      <c r="S155"/>
      <c r="U155"/>
    </row>
    <row r="156" spans="1:21">
      <c r="A156" t="s">
        <v>371</v>
      </c>
      <c r="B156"/>
      <c r="E156"/>
      <c r="H156"/>
      <c r="J156"/>
      <c r="K156" s="13">
        <v>1647.23</v>
      </c>
      <c r="L156">
        <v>1647.89</v>
      </c>
      <c r="M156" s="15">
        <f t="shared" si="41"/>
        <v>8.2500000000010239E-3</v>
      </c>
      <c r="N156"/>
      <c r="P156"/>
      <c r="S156"/>
      <c r="U156"/>
    </row>
    <row r="157" spans="1:21">
      <c r="A157" t="s">
        <v>372</v>
      </c>
      <c r="B157"/>
      <c r="E157"/>
      <c r="H157"/>
      <c r="J157"/>
      <c r="K157" s="13">
        <v>1646.62</v>
      </c>
      <c r="L157">
        <v>1648.22</v>
      </c>
      <c r="M157" s="6">
        <f t="shared" si="41"/>
        <v>2.0000000000001704E-2</v>
      </c>
      <c r="N157"/>
      <c r="P157"/>
      <c r="S157"/>
      <c r="U157"/>
    </row>
    <row r="158" spans="1:21">
      <c r="A158" s="2" t="s">
        <v>373</v>
      </c>
      <c r="B158" s="2"/>
      <c r="C158" s="2"/>
      <c r="D158" s="2"/>
      <c r="E158" s="2"/>
      <c r="F158" s="2"/>
      <c r="G158" s="2"/>
      <c r="H158" s="2"/>
      <c r="I158" s="2"/>
      <c r="J158" s="2"/>
      <c r="K158" s="1">
        <v>1613.88</v>
      </c>
      <c r="L158" s="2">
        <f>K160</f>
        <v>1642.25</v>
      </c>
      <c r="M158" s="15">
        <f t="shared" si="41"/>
        <v>0.35462499999999864</v>
      </c>
      <c r="N158" s="2"/>
      <c r="O158" s="2"/>
      <c r="P158" s="2"/>
      <c r="S158"/>
      <c r="U158"/>
    </row>
    <row r="159" spans="1:21">
      <c r="A159" t="s">
        <v>374</v>
      </c>
      <c r="B159"/>
      <c r="E159"/>
      <c r="H159"/>
      <c r="J159"/>
      <c r="K159" s="13">
        <v>1621.71</v>
      </c>
      <c r="L159">
        <f t="shared" ref="L159:L160" si="45">K161</f>
        <v>1653.21</v>
      </c>
      <c r="M159" s="15">
        <f t="shared" si="41"/>
        <v>0.39374999999999999</v>
      </c>
      <c r="N159"/>
      <c r="P159"/>
      <c r="S159"/>
      <c r="U159"/>
    </row>
    <row r="160" spans="1:21">
      <c r="A160" t="s">
        <v>375</v>
      </c>
      <c r="B160"/>
      <c r="E160"/>
      <c r="H160"/>
      <c r="J160"/>
      <c r="K160" s="13">
        <v>1642.25</v>
      </c>
      <c r="L160">
        <f t="shared" si="45"/>
        <v>1656.66</v>
      </c>
      <c r="M160" s="15">
        <f t="shared" si="41"/>
        <v>0.18012500000000103</v>
      </c>
      <c r="N160"/>
      <c r="P160"/>
      <c r="S160"/>
      <c r="U160"/>
    </row>
    <row r="161" spans="1:21">
      <c r="A161" t="s">
        <v>376</v>
      </c>
      <c r="B161"/>
      <c r="E161"/>
      <c r="H161"/>
      <c r="J161"/>
      <c r="K161" s="13">
        <v>1653.21</v>
      </c>
      <c r="L161">
        <v>1661.5</v>
      </c>
      <c r="M161" s="15">
        <f t="shared" si="41"/>
        <v>0.10362499999999955</v>
      </c>
      <c r="N161"/>
      <c r="P161"/>
      <c r="S161"/>
      <c r="U161"/>
    </row>
    <row r="162" spans="1:21">
      <c r="A162" s="5" t="s">
        <v>377</v>
      </c>
      <c r="B162" s="5"/>
      <c r="C162" s="5"/>
      <c r="D162" s="5"/>
      <c r="E162" s="5"/>
      <c r="F162" s="5"/>
      <c r="G162" s="5"/>
      <c r="H162" s="5"/>
      <c r="I162" s="5"/>
      <c r="J162" s="5"/>
      <c r="K162" s="4">
        <v>1656.66</v>
      </c>
      <c r="L162" s="5">
        <v>1662.42</v>
      </c>
      <c r="M162" s="6">
        <f t="shared" si="41"/>
        <v>7.1999999999999884E-2</v>
      </c>
      <c r="N162" s="5"/>
      <c r="O162" s="5"/>
      <c r="P162" s="5"/>
      <c r="S162"/>
      <c r="U162"/>
    </row>
    <row r="163" spans="1:21">
      <c r="A163" t="s">
        <v>378</v>
      </c>
      <c r="B163"/>
      <c r="E163"/>
      <c r="H163"/>
      <c r="J163"/>
      <c r="K163" s="13">
        <v>1641.14</v>
      </c>
      <c r="L163">
        <f>K165</f>
        <v>1664.54</v>
      </c>
      <c r="M163" s="15">
        <f t="shared" si="41"/>
        <v>0.29249999999999832</v>
      </c>
      <c r="N163"/>
      <c r="P163"/>
      <c r="S163"/>
      <c r="U163"/>
    </row>
    <row r="164" spans="1:21">
      <c r="A164" t="s">
        <v>379</v>
      </c>
      <c r="B164"/>
      <c r="E164"/>
      <c r="H164"/>
      <c r="J164"/>
      <c r="K164" s="13">
        <v>1651.5</v>
      </c>
      <c r="L164">
        <v>1672.27</v>
      </c>
      <c r="M164" s="15">
        <f t="shared" si="41"/>
        <v>0.25962499999999977</v>
      </c>
      <c r="N164"/>
      <c r="P164"/>
      <c r="S164"/>
      <c r="U164"/>
    </row>
    <row r="165" spans="1:21">
      <c r="A165" s="5" t="s">
        <v>380</v>
      </c>
      <c r="B165" s="5"/>
      <c r="C165" s="5"/>
      <c r="D165" s="5"/>
      <c r="E165" s="5"/>
      <c r="F165" s="5"/>
      <c r="G165" s="5"/>
      <c r="H165" s="5"/>
      <c r="I165" s="5"/>
      <c r="J165" s="5"/>
      <c r="K165" s="4">
        <v>1664.54</v>
      </c>
      <c r="L165" s="5">
        <v>1673.82</v>
      </c>
      <c r="M165" s="6">
        <f t="shared" si="41"/>
        <v>0.11599999999999966</v>
      </c>
      <c r="N165" s="5"/>
      <c r="O165" s="5"/>
      <c r="P165" s="5"/>
      <c r="S165"/>
      <c r="U165"/>
    </row>
    <row r="166" spans="1:21">
      <c r="A166" t="s">
        <v>381</v>
      </c>
      <c r="B166"/>
      <c r="E166"/>
      <c r="H166"/>
      <c r="J166"/>
      <c r="K166" s="1">
        <v>1525.3</v>
      </c>
      <c r="L166">
        <v>1571.64</v>
      </c>
      <c r="M166" s="15">
        <f t="shared" si="41"/>
        <v>0.57925000000000182</v>
      </c>
      <c r="N166"/>
      <c r="P166"/>
      <c r="S166"/>
      <c r="U166"/>
    </row>
    <row r="167" spans="1:21">
      <c r="A167" s="5" t="s">
        <v>382</v>
      </c>
      <c r="B167" s="5"/>
      <c r="C167" s="5"/>
      <c r="D167" s="5"/>
      <c r="E167" s="5"/>
      <c r="F167" s="5"/>
      <c r="G167" s="5"/>
      <c r="H167" s="5"/>
      <c r="I167" s="5"/>
      <c r="J167" s="5"/>
      <c r="K167" s="4">
        <v>1552.84</v>
      </c>
      <c r="L167" s="5">
        <v>1572.83</v>
      </c>
      <c r="M167" s="6">
        <f t="shared" si="41"/>
        <v>0.24987500000000012</v>
      </c>
      <c r="N167"/>
      <c r="P167"/>
      <c r="S167"/>
      <c r="U167"/>
    </row>
    <row r="168" spans="1:21">
      <c r="A168" t="s">
        <v>383</v>
      </c>
      <c r="B168"/>
      <c r="E168"/>
      <c r="H168"/>
      <c r="J168"/>
      <c r="K168" s="13">
        <v>1533.83</v>
      </c>
      <c r="L168">
        <f>K170</f>
        <v>1580.73</v>
      </c>
      <c r="M168" s="15">
        <f t="shared" si="41"/>
        <v>0.58625000000000116</v>
      </c>
      <c r="N168"/>
      <c r="P168"/>
      <c r="S168"/>
      <c r="U168"/>
    </row>
    <row r="169" spans="1:21">
      <c r="A169" t="s">
        <v>384</v>
      </c>
      <c r="B169"/>
      <c r="E169"/>
      <c r="H169"/>
      <c r="J169"/>
      <c r="K169" s="13">
        <v>1558.77</v>
      </c>
      <c r="L169">
        <f t="shared" ref="L169:L173" si="46">K171</f>
        <v>1602.63</v>
      </c>
      <c r="M169" s="15">
        <f t="shared" si="41"/>
        <v>0.54825000000000157</v>
      </c>
      <c r="N169"/>
      <c r="P169"/>
      <c r="S169"/>
      <c r="U169"/>
    </row>
    <row r="170" spans="1:21">
      <c r="A170" t="s">
        <v>385</v>
      </c>
      <c r="B170"/>
      <c r="E170"/>
      <c r="H170"/>
      <c r="J170"/>
      <c r="K170" s="13">
        <v>1580.73</v>
      </c>
      <c r="L170">
        <f t="shared" si="46"/>
        <v>1620.33</v>
      </c>
      <c r="M170" s="15">
        <f t="shared" si="41"/>
        <v>0.49499999999999889</v>
      </c>
      <c r="N170"/>
      <c r="P170"/>
      <c r="S170"/>
      <c r="U170"/>
    </row>
    <row r="171" spans="1:21">
      <c r="A171" t="s">
        <v>386</v>
      </c>
      <c r="B171"/>
      <c r="E171"/>
      <c r="H171"/>
      <c r="J171"/>
      <c r="K171" s="13">
        <v>1602.63</v>
      </c>
      <c r="L171">
        <f t="shared" si="46"/>
        <v>1636.85</v>
      </c>
      <c r="M171" s="15">
        <f t="shared" si="41"/>
        <v>0.42774999999999752</v>
      </c>
      <c r="N171"/>
      <c r="P171"/>
      <c r="S171"/>
      <c r="U171"/>
    </row>
    <row r="172" spans="1:21">
      <c r="A172" t="s">
        <v>387</v>
      </c>
      <c r="B172"/>
      <c r="E172"/>
      <c r="H172"/>
      <c r="J172"/>
      <c r="K172" s="13">
        <v>1620.33</v>
      </c>
      <c r="L172">
        <f t="shared" si="46"/>
        <v>1648.21</v>
      </c>
      <c r="M172" s="15">
        <f t="shared" si="41"/>
        <v>0.34850000000000136</v>
      </c>
      <c r="N172"/>
      <c r="P172"/>
      <c r="S172"/>
      <c r="U172"/>
    </row>
    <row r="173" spans="1:21">
      <c r="A173" t="s">
        <v>388</v>
      </c>
      <c r="B173"/>
      <c r="E173"/>
      <c r="H173"/>
      <c r="J173"/>
      <c r="K173" s="13">
        <v>1636.85</v>
      </c>
      <c r="L173">
        <f t="shared" si="46"/>
        <v>1656.42</v>
      </c>
      <c r="M173" s="15">
        <f t="shared" si="41"/>
        <v>0.24462500000000204</v>
      </c>
      <c r="N173"/>
      <c r="P173"/>
      <c r="S173"/>
      <c r="U173"/>
    </row>
    <row r="174" spans="1:21">
      <c r="A174" t="s">
        <v>389</v>
      </c>
      <c r="B174"/>
      <c r="E174"/>
      <c r="H174"/>
      <c r="J174"/>
      <c r="K174" s="13">
        <v>1648.21</v>
      </c>
      <c r="L174">
        <v>1659.48</v>
      </c>
      <c r="M174" s="15">
        <f t="shared" si="41"/>
        <v>0.14087499999999978</v>
      </c>
      <c r="N174"/>
      <c r="P174"/>
      <c r="S174"/>
      <c r="U174"/>
    </row>
    <row r="175" spans="1:21">
      <c r="A175" s="5" t="s">
        <v>390</v>
      </c>
      <c r="B175" s="5"/>
      <c r="C175" s="5"/>
      <c r="D175" s="5"/>
      <c r="E175" s="5"/>
      <c r="F175" s="5"/>
      <c r="G175" s="5"/>
      <c r="H175" s="5"/>
      <c r="I175" s="5"/>
      <c r="J175" s="5"/>
      <c r="K175" s="4">
        <v>1656.42</v>
      </c>
      <c r="L175" s="5">
        <v>1660.47</v>
      </c>
      <c r="M175" s="6">
        <f t="shared" si="41"/>
        <v>5.0624999999999434E-2</v>
      </c>
      <c r="N175"/>
      <c r="P175"/>
      <c r="S175"/>
      <c r="U175"/>
    </row>
    <row r="176" spans="1:21">
      <c r="A176" t="s">
        <v>391</v>
      </c>
      <c r="B176"/>
      <c r="E176"/>
      <c r="H176"/>
      <c r="J176"/>
      <c r="K176" s="13">
        <v>1539.59</v>
      </c>
      <c r="L176">
        <f>K178</f>
        <v>1578.44</v>
      </c>
      <c r="M176" s="15">
        <f t="shared" si="41"/>
        <v>0.48562500000000169</v>
      </c>
      <c r="N176"/>
      <c r="P176"/>
      <c r="S176"/>
      <c r="U176"/>
    </row>
    <row r="177" spans="1:21">
      <c r="A177" t="s">
        <v>392</v>
      </c>
      <c r="B177"/>
      <c r="E177"/>
      <c r="H177"/>
      <c r="J177"/>
      <c r="K177" s="13">
        <v>1560.65</v>
      </c>
      <c r="L177">
        <f t="shared" ref="L177:L181" si="47">K179</f>
        <v>1600.63</v>
      </c>
      <c r="M177" s="15">
        <f t="shared" si="41"/>
        <v>0.49975000000000025</v>
      </c>
      <c r="N177"/>
      <c r="P177"/>
      <c r="S177"/>
      <c r="U177"/>
    </row>
    <row r="178" spans="1:21">
      <c r="A178" t="s">
        <v>393</v>
      </c>
      <c r="B178"/>
      <c r="E178"/>
      <c r="H178"/>
      <c r="J178"/>
      <c r="K178" s="13">
        <v>1578.44</v>
      </c>
      <c r="L178">
        <f t="shared" si="47"/>
        <v>1622.22</v>
      </c>
      <c r="M178" s="15">
        <f t="shared" ref="M178:M215" si="48">(L178-K178)/80</f>
        <v>0.54724999999999968</v>
      </c>
      <c r="N178"/>
      <c r="P178"/>
      <c r="S178"/>
      <c r="U178"/>
    </row>
    <row r="179" spans="1:21">
      <c r="A179" t="s">
        <v>394</v>
      </c>
      <c r="B179"/>
      <c r="E179"/>
      <c r="H179"/>
      <c r="J179"/>
      <c r="K179" s="13">
        <v>1600.63</v>
      </c>
      <c r="L179">
        <f t="shared" si="47"/>
        <v>1641.14</v>
      </c>
      <c r="M179" s="15">
        <f t="shared" si="48"/>
        <v>0.50637499999999991</v>
      </c>
      <c r="N179"/>
      <c r="P179"/>
      <c r="S179"/>
      <c r="U179"/>
    </row>
    <row r="180" spans="1:21">
      <c r="A180" t="s">
        <v>395</v>
      </c>
      <c r="B180"/>
      <c r="E180"/>
      <c r="H180"/>
      <c r="J180"/>
      <c r="K180" s="13">
        <v>1622.22</v>
      </c>
      <c r="L180">
        <f t="shared" si="47"/>
        <v>1650.92</v>
      </c>
      <c r="M180" s="15">
        <f t="shared" si="48"/>
        <v>0.35875000000000057</v>
      </c>
      <c r="N180"/>
      <c r="P180"/>
      <c r="S180"/>
      <c r="U180"/>
    </row>
    <row r="181" spans="1:21">
      <c r="A181" t="s">
        <v>396</v>
      </c>
      <c r="B181"/>
      <c r="E181"/>
      <c r="H181"/>
      <c r="J181"/>
      <c r="K181" s="13">
        <v>1641.14</v>
      </c>
      <c r="L181">
        <f t="shared" si="47"/>
        <v>1658.63</v>
      </c>
      <c r="M181" s="15">
        <f t="shared" si="48"/>
        <v>0.21862500000000012</v>
      </c>
      <c r="N181"/>
      <c r="P181"/>
      <c r="S181"/>
      <c r="U181"/>
    </row>
    <row r="182" spans="1:21">
      <c r="A182" t="s">
        <v>397</v>
      </c>
      <c r="B182"/>
      <c r="E182"/>
      <c r="H182"/>
      <c r="J182"/>
      <c r="K182" s="13">
        <v>1650.92</v>
      </c>
      <c r="L182">
        <v>1661.73</v>
      </c>
      <c r="M182" s="15">
        <f t="shared" si="48"/>
        <v>0.13512499999999933</v>
      </c>
      <c r="N182"/>
      <c r="P182"/>
      <c r="S182"/>
      <c r="U182"/>
    </row>
    <row r="183" spans="1:21">
      <c r="A183" s="5" t="s">
        <v>398</v>
      </c>
      <c r="B183" s="5"/>
      <c r="C183" s="5"/>
      <c r="D183" s="5"/>
      <c r="E183" s="5"/>
      <c r="F183" s="5"/>
      <c r="G183" s="5"/>
      <c r="H183" s="5"/>
      <c r="I183" s="5"/>
      <c r="J183" s="5"/>
      <c r="K183" s="4">
        <v>1658.63</v>
      </c>
      <c r="L183" s="5">
        <v>1662.44</v>
      </c>
      <c r="M183" s="6">
        <f t="shared" si="48"/>
        <v>4.7624999999999321E-2</v>
      </c>
      <c r="N183"/>
      <c r="P183"/>
      <c r="S183"/>
      <c r="U183"/>
    </row>
    <row r="184" spans="1:21">
      <c r="A184" t="s">
        <v>399</v>
      </c>
      <c r="B184"/>
      <c r="E184"/>
      <c r="H184"/>
      <c r="J184"/>
      <c r="K184" s="13">
        <v>1558.05</v>
      </c>
      <c r="L184">
        <f>K186</f>
        <v>1591.6</v>
      </c>
      <c r="M184" s="15">
        <f t="shared" si="48"/>
        <v>0.41937499999999944</v>
      </c>
      <c r="N184"/>
      <c r="P184"/>
      <c r="S184"/>
      <c r="U184"/>
    </row>
    <row r="185" spans="1:21">
      <c r="A185" t="s">
        <v>400</v>
      </c>
      <c r="B185"/>
      <c r="E185"/>
      <c r="H185"/>
      <c r="J185"/>
      <c r="K185" s="13">
        <v>1574.93</v>
      </c>
      <c r="L185">
        <f t="shared" ref="L185:L188" si="49">K187</f>
        <v>1608.56</v>
      </c>
      <c r="M185" s="15">
        <f t="shared" si="48"/>
        <v>0.4203749999999985</v>
      </c>
      <c r="N185"/>
      <c r="P185"/>
      <c r="S185"/>
      <c r="U185"/>
    </row>
    <row r="186" spans="1:21">
      <c r="A186" t="s">
        <v>401</v>
      </c>
      <c r="B186"/>
      <c r="E186"/>
      <c r="H186"/>
      <c r="J186"/>
      <c r="K186" s="13">
        <v>1591.6</v>
      </c>
      <c r="L186">
        <f t="shared" si="49"/>
        <v>1630.58</v>
      </c>
      <c r="M186" s="15">
        <f t="shared" si="48"/>
        <v>0.48725000000000024</v>
      </c>
      <c r="N186"/>
      <c r="P186"/>
      <c r="S186"/>
      <c r="U186"/>
    </row>
    <row r="187" spans="1:21">
      <c r="A187" t="s">
        <v>402</v>
      </c>
      <c r="B187"/>
      <c r="E187"/>
      <c r="H187"/>
      <c r="J187"/>
      <c r="K187" s="13">
        <v>1608.56</v>
      </c>
      <c r="L187">
        <f t="shared" si="49"/>
        <v>1651.07</v>
      </c>
      <c r="M187" s="15">
        <f t="shared" si="48"/>
        <v>0.53137499999999993</v>
      </c>
      <c r="N187"/>
      <c r="P187"/>
      <c r="S187"/>
      <c r="U187"/>
    </row>
    <row r="188" spans="1:21">
      <c r="A188" t="s">
        <v>403</v>
      </c>
      <c r="B188"/>
      <c r="E188"/>
      <c r="H188"/>
      <c r="J188"/>
      <c r="K188" s="13">
        <v>1630.58</v>
      </c>
      <c r="L188">
        <f t="shared" si="49"/>
        <v>1661.64</v>
      </c>
      <c r="M188" s="15">
        <f t="shared" si="48"/>
        <v>0.38825000000000215</v>
      </c>
      <c r="N188"/>
      <c r="P188"/>
      <c r="S188"/>
      <c r="U188"/>
    </row>
    <row r="189" spans="1:21">
      <c r="A189" t="s">
        <v>404</v>
      </c>
      <c r="B189"/>
      <c r="E189"/>
      <c r="H189"/>
      <c r="J189"/>
      <c r="K189" s="13">
        <v>1651.07</v>
      </c>
      <c r="L189">
        <v>1663.09</v>
      </c>
      <c r="M189" s="15">
        <f t="shared" si="48"/>
        <v>0.15024999999999977</v>
      </c>
      <c r="N189"/>
      <c r="P189"/>
      <c r="S189"/>
      <c r="U189"/>
    </row>
    <row r="190" spans="1:21">
      <c r="A190" s="5" t="s">
        <v>430</v>
      </c>
      <c r="B190" s="5"/>
      <c r="C190" s="5"/>
      <c r="D190" s="5"/>
      <c r="E190" s="5"/>
      <c r="F190" s="5"/>
      <c r="G190" s="5"/>
      <c r="H190" s="5"/>
      <c r="I190" s="5"/>
      <c r="J190" s="5"/>
      <c r="K190" s="4">
        <v>1661.64</v>
      </c>
      <c r="L190" s="5">
        <v>1663.21</v>
      </c>
      <c r="M190" s="6">
        <f t="shared" si="48"/>
        <v>1.9624999999999206E-2</v>
      </c>
      <c r="N190"/>
      <c r="P190"/>
      <c r="S190"/>
      <c r="U190"/>
    </row>
    <row r="191" spans="1:21">
      <c r="A191" t="s">
        <v>405</v>
      </c>
      <c r="B191"/>
      <c r="E191"/>
      <c r="H191"/>
      <c r="J191"/>
      <c r="K191" s="13">
        <v>1574.22</v>
      </c>
      <c r="L191">
        <f>K193</f>
        <v>1636.07</v>
      </c>
      <c r="M191" s="15">
        <f t="shared" si="48"/>
        <v>0.77312499999999884</v>
      </c>
      <c r="N191"/>
      <c r="P191"/>
      <c r="S191"/>
      <c r="U191"/>
    </row>
    <row r="192" spans="1:21">
      <c r="A192" t="s">
        <v>406</v>
      </c>
      <c r="B192"/>
      <c r="E192"/>
      <c r="H192"/>
      <c r="J192"/>
      <c r="K192" s="13">
        <v>1600.47</v>
      </c>
      <c r="L192">
        <f t="shared" ref="L192:L193" si="50">K194</f>
        <v>1657.16</v>
      </c>
      <c r="M192" s="15">
        <f t="shared" si="48"/>
        <v>0.70862500000000073</v>
      </c>
      <c r="N192"/>
      <c r="P192"/>
      <c r="S192"/>
      <c r="U192"/>
    </row>
    <row r="193" spans="1:21">
      <c r="A193" t="s">
        <v>407</v>
      </c>
      <c r="B193"/>
      <c r="E193"/>
      <c r="H193"/>
      <c r="J193"/>
      <c r="K193" s="13">
        <v>1636.07</v>
      </c>
      <c r="L193">
        <f t="shared" si="50"/>
        <v>1663.18</v>
      </c>
      <c r="M193" s="15">
        <f t="shared" si="48"/>
        <v>0.33887500000000159</v>
      </c>
      <c r="N193"/>
      <c r="P193"/>
      <c r="S193"/>
      <c r="U193"/>
    </row>
    <row r="194" spans="1:21">
      <c r="A194" t="s">
        <v>408</v>
      </c>
      <c r="B194"/>
      <c r="E194"/>
      <c r="H194"/>
      <c r="J194"/>
      <c r="K194" s="13">
        <v>1657.16</v>
      </c>
      <c r="L194">
        <v>1663.6</v>
      </c>
      <c r="M194" s="15">
        <f t="shared" si="48"/>
        <v>8.0499999999997837E-2</v>
      </c>
      <c r="N194"/>
      <c r="P194"/>
      <c r="S194"/>
      <c r="U194"/>
    </row>
    <row r="195" spans="1:21">
      <c r="A195" s="5" t="s">
        <v>409</v>
      </c>
      <c r="B195" s="5"/>
      <c r="C195" s="5"/>
      <c r="D195" s="5"/>
      <c r="E195" s="5"/>
      <c r="F195" s="5"/>
      <c r="G195" s="5"/>
      <c r="H195" s="5"/>
      <c r="I195" s="5"/>
      <c r="J195" s="5"/>
      <c r="K195" s="4">
        <v>1663.18</v>
      </c>
      <c r="L195" s="5">
        <v>1663.92</v>
      </c>
      <c r="M195" s="6">
        <f t="shared" si="48"/>
        <v>9.250000000000114E-3</v>
      </c>
      <c r="N195"/>
      <c r="P195"/>
      <c r="S195"/>
      <c r="U195"/>
    </row>
    <row r="196" spans="1:21">
      <c r="A196" t="s">
        <v>410</v>
      </c>
      <c r="B196"/>
      <c r="E196"/>
      <c r="H196"/>
      <c r="J196"/>
      <c r="K196" s="13">
        <v>1604.56</v>
      </c>
      <c r="L196">
        <f>K198</f>
        <v>1657.69</v>
      </c>
      <c r="M196" s="15">
        <f t="shared" si="48"/>
        <v>0.66412500000000141</v>
      </c>
      <c r="N196"/>
      <c r="P196"/>
      <c r="S196"/>
      <c r="U196"/>
    </row>
    <row r="197" spans="1:21">
      <c r="A197" t="s">
        <v>411</v>
      </c>
      <c r="B197"/>
      <c r="E197"/>
      <c r="H197"/>
      <c r="J197"/>
      <c r="K197" s="13">
        <v>1632.94</v>
      </c>
      <c r="L197">
        <f t="shared" ref="L197:L198" si="51">K199</f>
        <v>1665.09</v>
      </c>
      <c r="M197" s="15">
        <f t="shared" si="48"/>
        <v>0.40187499999999832</v>
      </c>
      <c r="N197"/>
      <c r="P197"/>
      <c r="S197"/>
      <c r="U197"/>
    </row>
    <row r="198" spans="1:21">
      <c r="A198" t="s">
        <v>412</v>
      </c>
      <c r="B198"/>
      <c r="E198"/>
      <c r="H198"/>
      <c r="J198"/>
      <c r="K198" s="13">
        <v>1657.69</v>
      </c>
      <c r="L198">
        <f t="shared" si="51"/>
        <v>1666.12</v>
      </c>
      <c r="M198" s="15">
        <f t="shared" si="48"/>
        <v>0.10537499999999796</v>
      </c>
      <c r="N198"/>
      <c r="P198"/>
      <c r="S198"/>
      <c r="U198"/>
    </row>
    <row r="199" spans="1:21">
      <c r="A199" t="s">
        <v>413</v>
      </c>
      <c r="B199"/>
      <c r="E199"/>
      <c r="H199"/>
      <c r="J199"/>
      <c r="K199" s="13">
        <v>1665.09</v>
      </c>
      <c r="L199">
        <v>1666.75</v>
      </c>
      <c r="M199" s="15">
        <f t="shared" si="48"/>
        <v>2.0750000000001025E-2</v>
      </c>
      <c r="N199"/>
      <c r="P199"/>
      <c r="S199"/>
      <c r="U199"/>
    </row>
    <row r="200" spans="1:21">
      <c r="A200" s="5" t="s">
        <v>414</v>
      </c>
      <c r="B200" s="5"/>
      <c r="C200" s="5"/>
      <c r="D200" s="5"/>
      <c r="E200" s="5"/>
      <c r="F200" s="5"/>
      <c r="G200" s="5"/>
      <c r="H200" s="5"/>
      <c r="I200" s="5"/>
      <c r="J200" s="5"/>
      <c r="K200" s="4">
        <v>1666.12</v>
      </c>
      <c r="L200" s="5">
        <v>1666.8</v>
      </c>
      <c r="M200" s="6">
        <f t="shared" si="48"/>
        <v>8.5000000000007951E-3</v>
      </c>
      <c r="N200"/>
      <c r="P200"/>
      <c r="S200"/>
      <c r="U200"/>
    </row>
    <row r="201" spans="1:21">
      <c r="A201" t="s">
        <v>415</v>
      </c>
      <c r="K201" s="13">
        <v>1622.86</v>
      </c>
      <c r="L201">
        <f>K203</f>
        <v>1664.83</v>
      </c>
      <c r="M201" s="15">
        <f t="shared" si="48"/>
        <v>0.52462500000000034</v>
      </c>
    </row>
    <row r="202" spans="1:21">
      <c r="A202" t="s">
        <v>418</v>
      </c>
      <c r="K202" s="13">
        <v>1651.08</v>
      </c>
      <c r="L202">
        <f>K204</f>
        <v>1668.43</v>
      </c>
      <c r="M202" s="15">
        <f t="shared" si="48"/>
        <v>0.21687500000000171</v>
      </c>
    </row>
    <row r="203" spans="1:21">
      <c r="A203" t="s">
        <v>416</v>
      </c>
      <c r="K203" s="13">
        <v>1664.83</v>
      </c>
      <c r="L203">
        <v>1668.83</v>
      </c>
      <c r="M203" s="15">
        <f t="shared" si="48"/>
        <v>0.05</v>
      </c>
    </row>
    <row r="204" spans="1:21">
      <c r="A204" s="5" t="s">
        <v>417</v>
      </c>
      <c r="B204" s="4"/>
      <c r="C204" s="5"/>
      <c r="D204" s="5"/>
      <c r="E204" s="4"/>
      <c r="F204" s="5"/>
      <c r="G204" s="5"/>
      <c r="H204" s="4"/>
      <c r="I204" s="5"/>
      <c r="J204" s="6"/>
      <c r="K204" s="4">
        <v>1668.43</v>
      </c>
      <c r="L204" s="5">
        <v>1668.73</v>
      </c>
      <c r="M204" s="6">
        <f t="shared" si="48"/>
        <v>3.7499999999994317E-3</v>
      </c>
    </row>
    <row r="205" spans="1:21">
      <c r="A205" t="s">
        <v>419</v>
      </c>
      <c r="K205" s="13">
        <v>1641.24</v>
      </c>
      <c r="L205">
        <v>1671.25</v>
      </c>
      <c r="M205" s="15">
        <f t="shared" si="48"/>
        <v>0.37512499999999988</v>
      </c>
    </row>
    <row r="206" spans="1:21">
      <c r="A206" t="s">
        <v>420</v>
      </c>
      <c r="K206" s="13">
        <v>1660.76</v>
      </c>
      <c r="L206">
        <v>1673.23</v>
      </c>
      <c r="M206" s="15">
        <f t="shared" si="48"/>
        <v>0.15587500000000035</v>
      </c>
    </row>
    <row r="207" spans="1:21">
      <c r="A207" s="5" t="s">
        <v>421</v>
      </c>
      <c r="B207" s="4"/>
      <c r="C207" s="5"/>
      <c r="D207" s="5"/>
      <c r="E207" s="4"/>
      <c r="F207" s="5"/>
      <c r="G207" s="5"/>
      <c r="H207" s="4"/>
      <c r="I207" s="5"/>
      <c r="J207" s="6"/>
      <c r="K207" s="4">
        <v>1671.25</v>
      </c>
      <c r="L207" s="5">
        <v>1673.58</v>
      </c>
      <c r="M207" s="6">
        <f t="shared" si="48"/>
        <v>2.9124999999999089E-2</v>
      </c>
    </row>
    <row r="208" spans="1:21">
      <c r="A208" t="s">
        <v>422</v>
      </c>
      <c r="K208" s="13">
        <v>1651.17</v>
      </c>
      <c r="L208">
        <f>K210</f>
        <v>1675.08</v>
      </c>
      <c r="M208" s="15">
        <f t="shared" si="48"/>
        <v>0.29887499999999817</v>
      </c>
    </row>
    <row r="209" spans="1:13">
      <c r="A209" t="s">
        <v>423</v>
      </c>
      <c r="K209" s="13">
        <v>1667.6</v>
      </c>
      <c r="L209">
        <f>K211</f>
        <v>1676.96</v>
      </c>
      <c r="M209" s="15">
        <f t="shared" si="48"/>
        <v>0.11700000000000159</v>
      </c>
    </row>
    <row r="210" spans="1:13">
      <c r="A210" t="s">
        <v>424</v>
      </c>
      <c r="K210" s="13">
        <v>1675.08</v>
      </c>
      <c r="L210">
        <v>1677.55</v>
      </c>
      <c r="M210" s="15">
        <f t="shared" si="48"/>
        <v>3.087500000000034E-2</v>
      </c>
    </row>
    <row r="211" spans="1:13">
      <c r="A211" s="5" t="s">
        <v>425</v>
      </c>
      <c r="B211" s="4"/>
      <c r="C211" s="5"/>
      <c r="D211" s="5"/>
      <c r="E211" s="4"/>
      <c r="F211" s="5"/>
      <c r="G211" s="5"/>
      <c r="H211" s="4"/>
      <c r="I211" s="5"/>
      <c r="J211" s="6"/>
      <c r="K211" s="4">
        <v>1676.96</v>
      </c>
      <c r="L211" s="5">
        <v>1677.52</v>
      </c>
      <c r="M211" s="6">
        <f t="shared" si="48"/>
        <v>6.9999999999993175E-3</v>
      </c>
    </row>
    <row r="212" spans="1:13">
      <c r="A212" t="s">
        <v>426</v>
      </c>
      <c r="K212" s="13">
        <v>1661.24</v>
      </c>
      <c r="L212">
        <f>K214</f>
        <v>1680.12</v>
      </c>
      <c r="M212" s="15">
        <f t="shared" si="48"/>
        <v>0.23599999999999852</v>
      </c>
    </row>
    <row r="213" spans="1:13">
      <c r="A213" t="s">
        <v>427</v>
      </c>
      <c r="K213" s="13">
        <v>1677.08</v>
      </c>
      <c r="L213">
        <f>K215</f>
        <v>1681.2</v>
      </c>
      <c r="M213" s="15">
        <f t="shared" si="48"/>
        <v>5.1500000000001475E-2</v>
      </c>
    </row>
    <row r="214" spans="1:13">
      <c r="A214" t="s">
        <v>428</v>
      </c>
      <c r="K214" s="13">
        <v>1680.12</v>
      </c>
      <c r="L214">
        <v>1682.46</v>
      </c>
      <c r="M214" s="15">
        <f t="shared" si="48"/>
        <v>2.925000000000182E-2</v>
      </c>
    </row>
    <row r="215" spans="1:13">
      <c r="A215" s="5" t="s">
        <v>429</v>
      </c>
      <c r="B215" s="4"/>
      <c r="C215" s="5"/>
      <c r="D215" s="5"/>
      <c r="E215" s="4"/>
      <c r="F215" s="5"/>
      <c r="G215" s="5"/>
      <c r="H215" s="4"/>
      <c r="I215" s="5"/>
      <c r="J215" s="6"/>
      <c r="K215" s="4">
        <v>1681.2</v>
      </c>
      <c r="L215" s="5">
        <v>1682.81</v>
      </c>
      <c r="M215" s="6">
        <f t="shared" si="48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E35" sqref="E35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18.989999999999998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55" zoomScaleNormal="55" workbookViewId="0">
      <selection activeCell="O1" sqref="O1:O1048576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1.6640625" customWidth="1"/>
    <col min="5" max="5" width="22.664062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5.664062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3320312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176</v>
      </c>
      <c r="AI1" s="48"/>
      <c r="AJ1" s="48"/>
      <c r="AK1" s="48"/>
      <c r="AL1" s="48"/>
      <c r="AM1" s="49"/>
      <c r="AN1" s="47" t="s">
        <v>80</v>
      </c>
      <c r="AO1" s="48"/>
      <c r="AP1" s="48"/>
      <c r="AQ1" s="48"/>
      <c r="AR1" s="48"/>
      <c r="AS1" s="49"/>
      <c r="AT1" s="2" t="s">
        <v>20</v>
      </c>
      <c r="AU1" s="2"/>
      <c r="AV1" s="2"/>
      <c r="AW1" s="3"/>
      <c r="AY1" s="3"/>
      <c r="AZ1" s="3"/>
      <c r="BA1" s="3"/>
      <c r="BD1" s="50" t="s">
        <v>273</v>
      </c>
      <c r="BE1" s="50"/>
      <c r="BF1" s="52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6">
        <f>AVERAGE(Outcrop!D2:D15)</f>
        <v>0.995</v>
      </c>
      <c r="AO3" s="59">
        <f>MIN(Outcrop!D2:D15)</f>
        <v>0.38</v>
      </c>
      <c r="AP3" s="59">
        <f>MAX(Outcrop!D2:D15)</f>
        <v>1.97</v>
      </c>
      <c r="AQ3" s="59">
        <f>COUNT(Outcrop!D2:D15)</f>
        <v>14</v>
      </c>
      <c r="AR3" s="59">
        <f>STDEV(Outcrop!D2:D15)</f>
        <v>0.46470420699623521</v>
      </c>
      <c r="AS3" s="53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34.243323442136223</v>
      </c>
      <c r="AW3" s="53">
        <f>(SUM(Outcrop!D2:D15)/(channel_morph!I2-channel_morph!F2))*100</f>
        <v>33.166666666666664</v>
      </c>
      <c r="AY3" s="53">
        <v>0.31789992354090624</v>
      </c>
      <c r="AZ3" s="53">
        <v>7.9007730863987782E-2</v>
      </c>
      <c r="BA3" s="53">
        <v>117.71</v>
      </c>
      <c r="BD3" s="53">
        <v>352.64304428008251</v>
      </c>
      <c r="BE3" s="53">
        <v>196.01145386260018</v>
      </c>
      <c r="BF3" s="53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7"/>
      <c r="AO4" s="60"/>
      <c r="AP4" s="60"/>
      <c r="AQ4" s="60"/>
      <c r="AR4" s="60"/>
      <c r="AS4" s="54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4"/>
      <c r="AY4" s="54"/>
      <c r="AZ4" s="54"/>
      <c r="BA4" s="54"/>
      <c r="BD4" s="54"/>
      <c r="BE4" s="54"/>
      <c r="BF4" s="54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7"/>
      <c r="AO5" s="60"/>
      <c r="AP5" s="60"/>
      <c r="AQ5" s="60"/>
      <c r="AR5" s="60"/>
      <c r="AS5" s="54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4"/>
      <c r="AY5" s="54"/>
      <c r="AZ5" s="54"/>
      <c r="BA5" s="54"/>
      <c r="BD5" s="54"/>
      <c r="BE5" s="54"/>
      <c r="BF5" s="54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7"/>
      <c r="AO6" s="60"/>
      <c r="AP6" s="60"/>
      <c r="AQ6" s="60"/>
      <c r="AR6" s="60"/>
      <c r="AS6" s="54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4"/>
      <c r="AY6" s="54"/>
      <c r="AZ6" s="54"/>
      <c r="BA6" s="54"/>
      <c r="BD6" s="54"/>
      <c r="BE6" s="54"/>
      <c r="BF6" s="54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8"/>
      <c r="AO7" s="61"/>
      <c r="AP7" s="61"/>
      <c r="AQ7" s="61"/>
      <c r="AR7" s="61"/>
      <c r="AS7" s="55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5"/>
      <c r="AX7"/>
      <c r="AY7" s="55"/>
      <c r="AZ7" s="55"/>
      <c r="BA7" s="55"/>
      <c r="BB7"/>
      <c r="BC7"/>
      <c r="BD7" s="55"/>
      <c r="BE7" s="55"/>
      <c r="BF7" s="55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6">
        <f>AVERAGE(Outcrop!D16:D31)</f>
        <v>1.3443750000000001</v>
      </c>
      <c r="AO8" s="59">
        <f>MIN(Outcrop!D16:D31)</f>
        <v>0.36</v>
      </c>
      <c r="AP8" s="59">
        <f>MAX(Outcrop!D16:D31)</f>
        <v>3.69</v>
      </c>
      <c r="AQ8" s="59">
        <f>COUNT(Outcrop!D16:D31)</f>
        <v>16</v>
      </c>
      <c r="AR8" s="59">
        <f>STDEV(Outcrop!D16:D31)</f>
        <v>1.053451272405769</v>
      </c>
      <c r="AS8" s="53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30.177799135031314</v>
      </c>
      <c r="AW8" s="53">
        <f>(SUM(Outcrop!D16:D31)/(channel_morph!I3-channel_morph!F3))*100</f>
        <v>24.84120568194944</v>
      </c>
      <c r="AX8"/>
      <c r="AY8" s="53">
        <v>0.17333249618049001</v>
      </c>
      <c r="AZ8" s="53">
        <v>-0.11226219627048409</v>
      </c>
      <c r="BA8" s="53">
        <v>477.81</v>
      </c>
      <c r="BB8"/>
      <c r="BC8"/>
      <c r="BD8" s="53">
        <v>327.46098721299484</v>
      </c>
      <c r="BE8" s="53">
        <v>216.10632567508327</v>
      </c>
      <c r="BF8" s="53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7"/>
      <c r="AO9" s="60"/>
      <c r="AP9" s="60"/>
      <c r="AQ9" s="60"/>
      <c r="AR9" s="60"/>
      <c r="AS9" s="54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4"/>
      <c r="AY9" s="54"/>
      <c r="AZ9" s="54"/>
      <c r="BA9" s="54"/>
      <c r="BD9" s="54"/>
      <c r="BE9" s="54"/>
      <c r="BF9" s="54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7"/>
      <c r="AO10" s="60"/>
      <c r="AP10" s="60"/>
      <c r="AQ10" s="60"/>
      <c r="AR10" s="60"/>
      <c r="AS10" s="54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4"/>
      <c r="AY10" s="54"/>
      <c r="AZ10" s="54"/>
      <c r="BA10" s="54"/>
      <c r="BD10" s="54"/>
      <c r="BE10" s="54"/>
      <c r="BF10" s="54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7"/>
      <c r="AO11" s="60"/>
      <c r="AP11" s="60"/>
      <c r="AQ11" s="60"/>
      <c r="AR11" s="60"/>
      <c r="AS11" s="54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4"/>
      <c r="AY11" s="54"/>
      <c r="AZ11" s="54"/>
      <c r="BA11" s="54"/>
      <c r="BD11" s="54"/>
      <c r="BE11" s="54"/>
      <c r="BF11" s="54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7"/>
      <c r="AO12" s="60"/>
      <c r="AP12" s="60"/>
      <c r="AQ12" s="60"/>
      <c r="AR12" s="60"/>
      <c r="AS12" s="54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4"/>
      <c r="AY12" s="54"/>
      <c r="AZ12" s="54"/>
      <c r="BA12" s="54"/>
      <c r="BD12" s="54"/>
      <c r="BE12" s="54"/>
      <c r="BF12" s="54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7"/>
      <c r="AO13" s="60"/>
      <c r="AP13" s="60"/>
      <c r="AQ13" s="60"/>
      <c r="AR13" s="60"/>
      <c r="AS13" s="54"/>
      <c r="AT13">
        <f>(SUM(Outcrop!D26:D27)/(Slope!C13-Slope!B13))*100</f>
        <v>71.559633027513385</v>
      </c>
      <c r="AU13" s="33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4"/>
      <c r="AY13" s="54"/>
      <c r="AZ13" s="54"/>
      <c r="BA13" s="54"/>
      <c r="BD13" s="54"/>
      <c r="BE13" s="54"/>
      <c r="BF13" s="54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7"/>
      <c r="AO14" s="60"/>
      <c r="AP14" s="60"/>
      <c r="AQ14" s="60"/>
      <c r="AR14" s="60"/>
      <c r="AS14" s="54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4"/>
      <c r="AY14" s="54"/>
      <c r="AZ14" s="54"/>
      <c r="BA14" s="54"/>
      <c r="BD14" s="54"/>
      <c r="BE14" s="54"/>
      <c r="BF14" s="54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7"/>
      <c r="AO15" s="60"/>
      <c r="AP15" s="60"/>
      <c r="AQ15" s="60"/>
      <c r="AR15" s="60"/>
      <c r="AS15" s="54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4"/>
      <c r="AY15" s="54"/>
      <c r="AZ15" s="54"/>
      <c r="BA15" s="54"/>
      <c r="BD15" s="54"/>
      <c r="BE15" s="54"/>
      <c r="BF15" s="54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7"/>
      <c r="AO16" s="60"/>
      <c r="AP16" s="60"/>
      <c r="AQ16" s="60"/>
      <c r="AR16" s="60"/>
      <c r="AS16" s="54"/>
      <c r="AT16" s="33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4"/>
      <c r="AY16" s="54"/>
      <c r="AZ16" s="54"/>
      <c r="BA16" s="54"/>
      <c r="BD16" s="54"/>
      <c r="BE16" s="54"/>
      <c r="BF16" s="54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7"/>
      <c r="AO17" s="60"/>
      <c r="AP17" s="60"/>
      <c r="AQ17" s="60"/>
      <c r="AR17" s="60"/>
      <c r="AS17" s="54"/>
      <c r="AT17" s="33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4"/>
      <c r="AY17" s="54"/>
      <c r="AZ17" s="54"/>
      <c r="BA17" s="54"/>
      <c r="BD17" s="54"/>
      <c r="BE17" s="54"/>
      <c r="BF17" s="54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7"/>
      <c r="AO18" s="60"/>
      <c r="AP18" s="60"/>
      <c r="AQ18" s="60"/>
      <c r="AR18" s="60"/>
      <c r="AS18" s="54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4"/>
      <c r="AY18" s="54"/>
      <c r="AZ18" s="54"/>
      <c r="BA18" s="54"/>
      <c r="BD18" s="54"/>
      <c r="BE18" s="54"/>
      <c r="BF18" s="54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8"/>
      <c r="AO19" s="61"/>
      <c r="AP19" s="61"/>
      <c r="AQ19" s="61"/>
      <c r="AR19" s="61"/>
      <c r="AS19" s="55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5"/>
      <c r="AX19"/>
      <c r="AY19" s="55"/>
      <c r="AZ19" s="55"/>
      <c r="BA19" s="55"/>
      <c r="BB19"/>
      <c r="BC19"/>
      <c r="BD19" s="55"/>
      <c r="BE19" s="55"/>
      <c r="BF19" s="55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6">
        <f>AVERAGE(Outcrop!D32:D49)</f>
        <v>2.2594444444444441</v>
      </c>
      <c r="AO20" s="59">
        <f>MIN(Outcrop!D32:D49)</f>
        <v>0.35</v>
      </c>
      <c r="AP20" s="59">
        <f>MAX(Outcrop!D32:D49)</f>
        <v>18.989999999999998</v>
      </c>
      <c r="AQ20" s="59">
        <f>COUNT(Outcrop!D32:D49)</f>
        <v>18</v>
      </c>
      <c r="AR20" s="59">
        <f>STDEV(Outcrop!D32:D49)</f>
        <v>4.3761055372559987</v>
      </c>
      <c r="AS20" s="53">
        <f>SUM(Outcrop!D32:D49)</f>
        <v>40.669999999999995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23.152530032762993</v>
      </c>
      <c r="AW20" s="53">
        <f>(SUM(Outcrop!D32:D49)/(channel_morph!I4-channel_morph!F4))*100</f>
        <v>28.284303498157037</v>
      </c>
      <c r="AY20" s="53">
        <v>0.44173061326345969</v>
      </c>
      <c r="AZ20" s="53">
        <v>0.35460727431530353</v>
      </c>
      <c r="BA20" s="53">
        <v>320.58</v>
      </c>
      <c r="BD20" s="53">
        <v>997.57609201028993</v>
      </c>
      <c r="BE20" s="53">
        <v>544.42662368867798</v>
      </c>
      <c r="BF20" s="53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>
        <f>MIN(Outcrop!D32:D33)</f>
        <v>6.36</v>
      </c>
      <c r="AJ21">
        <f>MAX(Outcrop!D32:D33)</f>
        <v>18.989999999999998</v>
      </c>
      <c r="AK21">
        <f>COUNT(Outcrop!D32:D33)</f>
        <v>2</v>
      </c>
      <c r="AL21">
        <f>STDEV(Outcrop!D32:D33)</f>
        <v>8.9307586463860904</v>
      </c>
      <c r="AM21" s="15">
        <f>SUM(Outcrop!D32:D33)</f>
        <v>25.349999999999998</v>
      </c>
      <c r="AN21" s="57"/>
      <c r="AO21" s="60"/>
      <c r="AP21" s="60"/>
      <c r="AQ21" s="60"/>
      <c r="AR21" s="60"/>
      <c r="AS21" s="54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4"/>
      <c r="AY21" s="54"/>
      <c r="AZ21" s="54"/>
      <c r="BA21" s="54"/>
      <c r="BD21" s="54"/>
      <c r="BE21" s="54"/>
      <c r="BF21" s="54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>
        <f>MIN(Outcrop!D32:D33)</f>
        <v>6.36</v>
      </c>
      <c r="AJ22">
        <f>MAX(Outcrop!D32:D33)</f>
        <v>18.989999999999998</v>
      </c>
      <c r="AK22">
        <f>COUNT(Outcrop!D32:D33)</f>
        <v>2</v>
      </c>
      <c r="AL22">
        <f>STDEV(Outcrop!D32:D33)</f>
        <v>8.9307586463860904</v>
      </c>
      <c r="AM22" s="15">
        <f>SUM(Outcrop!D32:D33)</f>
        <v>25.349999999999998</v>
      </c>
      <c r="AN22" s="57"/>
      <c r="AO22" s="60"/>
      <c r="AP22" s="60"/>
      <c r="AQ22" s="60"/>
      <c r="AR22" s="60"/>
      <c r="AS22" s="54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4"/>
      <c r="AY22" s="54"/>
      <c r="AZ22" s="54"/>
      <c r="BA22" s="54"/>
      <c r="BD22" s="54"/>
      <c r="BE22" s="54"/>
      <c r="BF22" s="54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>
        <f>MIN(Outcrop!D33)</f>
        <v>18.989999999999998</v>
      </c>
      <c r="AJ23">
        <f>MAX(Outcrop!D33)</f>
        <v>18.989999999999998</v>
      </c>
      <c r="AK23">
        <f>COUNT(Outcrop!D33)</f>
        <v>1</v>
      </c>
      <c r="AM23" s="15">
        <f>SUM(Outcrop!D33)</f>
        <v>18.989999999999998</v>
      </c>
      <c r="AN23" s="57"/>
      <c r="AO23" s="60"/>
      <c r="AP23" s="60"/>
      <c r="AQ23" s="60"/>
      <c r="AR23" s="60"/>
      <c r="AS23" s="54"/>
      <c r="AT23" s="33">
        <f>((0.33*Outcrop!D33)/(Slope!C23-Slope!B23))*100</f>
        <v>75.4115523465709</v>
      </c>
      <c r="AU23" s="33">
        <f>((0.5*Outcrop!D33)/(Slope!F23-Slope!E23))*100</f>
        <v>50.424853956452665</v>
      </c>
      <c r="AV23">
        <f>(SUM(Outcrop!D33)/(Slope!I23-Slope!H23))*100</f>
        <v>58.037897310513401</v>
      </c>
      <c r="AW23" s="54"/>
      <c r="AY23" s="54"/>
      <c r="AZ23" s="54"/>
      <c r="BA23" s="54"/>
      <c r="BD23" s="54"/>
      <c r="BE23" s="54"/>
      <c r="BF23" s="54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>
        <f>MIN(Outcrop!D33:D35)</f>
        <v>0.97</v>
      </c>
      <c r="AJ24">
        <f>MAX(Outcrop!D33:D35)</f>
        <v>18.989999999999998</v>
      </c>
      <c r="AK24">
        <f>COUNT(Outcrop!D33:D35)</f>
        <v>3</v>
      </c>
      <c r="AL24">
        <f>STDEV(Outcrop!D33:D35)</f>
        <v>10.290325553645033</v>
      </c>
      <c r="AM24" s="15">
        <f>SUM(Outcrop!D33:D35)</f>
        <v>21.33</v>
      </c>
      <c r="AN24" s="57"/>
      <c r="AO24" s="60"/>
      <c r="AP24" s="60"/>
      <c r="AQ24" s="60"/>
      <c r="AR24" s="60"/>
      <c r="AS24" s="54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82.817269952028497</v>
      </c>
      <c r="AW24" s="54"/>
      <c r="AY24" s="54"/>
      <c r="AZ24" s="54"/>
      <c r="BA24" s="54"/>
      <c r="BD24" s="54"/>
      <c r="BE24" s="54"/>
      <c r="BF24" s="54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>
        <f>MIN(Outcrop!D33:D35)</f>
        <v>0.97</v>
      </c>
      <c r="AJ25">
        <f>MAX(Outcrop!D33:D35)</f>
        <v>18.989999999999998</v>
      </c>
      <c r="AK25">
        <f>COUNT(Outcrop!D33:D35)</f>
        <v>3</v>
      </c>
      <c r="AL25">
        <f>STDEV(Outcrop!D33:D35)</f>
        <v>10.290325553645033</v>
      </c>
      <c r="AM25" s="15">
        <f>SUM(Outcrop!D33:D35)</f>
        <v>21.33</v>
      </c>
      <c r="AN25" s="57"/>
      <c r="AO25" s="60"/>
      <c r="AP25" s="60"/>
      <c r="AQ25" s="60"/>
      <c r="AR25" s="60"/>
      <c r="AS25" s="54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4"/>
      <c r="AY25" s="54"/>
      <c r="AZ25" s="54"/>
      <c r="BA25" s="54"/>
      <c r="BD25" s="54"/>
      <c r="BE25" s="54"/>
      <c r="BF25" s="54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7"/>
      <c r="AO26" s="60"/>
      <c r="AP26" s="60"/>
      <c r="AQ26" s="60"/>
      <c r="AR26" s="60"/>
      <c r="AS26" s="54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4"/>
      <c r="AY26" s="54"/>
      <c r="AZ26" s="54"/>
      <c r="BA26" s="54"/>
      <c r="BD26" s="54"/>
      <c r="BE26" s="54"/>
      <c r="BF26" s="54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7"/>
      <c r="AO27" s="60"/>
      <c r="AP27" s="60"/>
      <c r="AQ27" s="60"/>
      <c r="AR27" s="60"/>
      <c r="AS27" s="54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4"/>
      <c r="AY27" s="54"/>
      <c r="AZ27" s="54"/>
      <c r="BA27" s="54"/>
      <c r="BD27" s="54"/>
      <c r="BE27" s="54"/>
      <c r="BF27" s="54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7"/>
      <c r="AO28" s="60"/>
      <c r="AP28" s="60"/>
      <c r="AQ28" s="60"/>
      <c r="AR28" s="60"/>
      <c r="AS28" s="54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4"/>
      <c r="AY28" s="54"/>
      <c r="AZ28" s="54"/>
      <c r="BA28" s="54"/>
      <c r="BD28" s="54"/>
      <c r="BE28" s="54"/>
      <c r="BF28" s="54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7"/>
      <c r="AO29" s="60"/>
      <c r="AP29" s="60"/>
      <c r="AQ29" s="60"/>
      <c r="AR29" s="60"/>
      <c r="AS29" s="54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4"/>
      <c r="AY29" s="54"/>
      <c r="AZ29" s="54"/>
      <c r="BA29" s="54"/>
      <c r="BD29" s="54"/>
      <c r="BE29" s="54"/>
      <c r="BF29" s="54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7"/>
      <c r="AO30" s="60"/>
      <c r="AP30" s="60"/>
      <c r="AQ30" s="60"/>
      <c r="AR30" s="60"/>
      <c r="AS30" s="54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4"/>
      <c r="AY30" s="54"/>
      <c r="AZ30" s="54"/>
      <c r="BA30" s="54"/>
      <c r="BD30" s="54"/>
      <c r="BE30" s="54"/>
      <c r="BF30" s="54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7"/>
      <c r="AO31" s="60"/>
      <c r="AP31" s="60"/>
      <c r="AQ31" s="60"/>
      <c r="AR31" s="60"/>
      <c r="AS31" s="54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4"/>
      <c r="AY31" s="54"/>
      <c r="AZ31" s="54"/>
      <c r="BA31" s="54"/>
      <c r="BD31" s="54"/>
      <c r="BE31" s="54"/>
      <c r="BF31" s="54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7"/>
      <c r="AO32" s="60"/>
      <c r="AP32" s="60"/>
      <c r="AQ32" s="60"/>
      <c r="AR32" s="60"/>
      <c r="AS32" s="54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4"/>
      <c r="AY32" s="54"/>
      <c r="AZ32" s="54"/>
      <c r="BA32" s="54"/>
      <c r="BD32" s="54"/>
      <c r="BE32" s="54"/>
      <c r="BF32" s="54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7"/>
      <c r="AO33" s="60"/>
      <c r="AP33" s="60"/>
      <c r="AQ33" s="60"/>
      <c r="AR33" s="60"/>
      <c r="AS33" s="54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4"/>
      <c r="AY33" s="54"/>
      <c r="AZ33" s="54"/>
      <c r="BA33" s="54"/>
      <c r="BD33" s="54"/>
      <c r="BE33" s="54"/>
      <c r="BF33" s="54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8"/>
      <c r="AO34" s="61"/>
      <c r="AP34" s="61"/>
      <c r="AQ34" s="61"/>
      <c r="AR34" s="61"/>
      <c r="AS34" s="55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5"/>
      <c r="AX34"/>
      <c r="AY34" s="55"/>
      <c r="AZ34" s="55"/>
      <c r="BA34" s="55"/>
      <c r="BB34"/>
      <c r="BC34"/>
      <c r="BD34" s="55"/>
      <c r="BE34" s="55"/>
      <c r="BF34" s="55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6">
        <f>AVERAGE(Outcrop!D50:D61)</f>
        <v>1.3691666666666666</v>
      </c>
      <c r="AO35" s="59">
        <f>MIN(Outcrop!D50:D61)</f>
        <v>0.28999999999999998</v>
      </c>
      <c r="AP35" s="62">
        <f>MAX(Outcrop!D50:D61)</f>
        <v>6.47</v>
      </c>
      <c r="AQ35" s="59">
        <f>COUNT(Outcrop!D50:D61)</f>
        <v>12</v>
      </c>
      <c r="AR35" s="59">
        <f>STDEV(Outcrop!D50:D61)</f>
        <v>1.70339478333086</v>
      </c>
      <c r="AS35" s="53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62.646310432569685</v>
      </c>
      <c r="AW35" s="53">
        <f>(SUM(Outcrop!D50:D61)/(channel_morph!I5-channel_morph!F5))*100</f>
        <v>33.5169318645451</v>
      </c>
      <c r="AY35" s="53">
        <v>0.33746915272826994</v>
      </c>
      <c r="AZ35" s="53">
        <v>9.0485330408554956E-2</v>
      </c>
      <c r="BA35" s="53">
        <v>145.88</v>
      </c>
      <c r="BD35" s="53">
        <v>251.69866672289038</v>
      </c>
      <c r="BE35" s="53">
        <v>190.61805669642555</v>
      </c>
      <c r="BF35" s="53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7"/>
      <c r="AO36" s="60"/>
      <c r="AP36" s="63"/>
      <c r="AQ36" s="60"/>
      <c r="AR36" s="60"/>
      <c r="AS36" s="54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4"/>
      <c r="AY36" s="54"/>
      <c r="AZ36" s="54"/>
      <c r="BA36" s="54"/>
      <c r="BD36" s="54"/>
      <c r="BE36" s="54"/>
      <c r="BF36" s="54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7"/>
      <c r="AO37" s="60"/>
      <c r="AP37" s="63"/>
      <c r="AQ37" s="60"/>
      <c r="AR37" s="60"/>
      <c r="AS37" s="54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4"/>
      <c r="AY37" s="54"/>
      <c r="AZ37" s="54"/>
      <c r="BA37" s="54"/>
      <c r="BD37" s="54"/>
      <c r="BE37" s="54"/>
      <c r="BF37" s="54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7"/>
      <c r="AO38" s="60"/>
      <c r="AP38" s="63"/>
      <c r="AQ38" s="60"/>
      <c r="AR38" s="60"/>
      <c r="AS38" s="54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4"/>
      <c r="AY38" s="54"/>
      <c r="AZ38" s="54"/>
      <c r="BA38" s="54"/>
      <c r="BD38" s="54"/>
      <c r="BE38" s="54"/>
      <c r="BF38" s="54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7"/>
      <c r="AO39" s="60"/>
      <c r="AP39" s="63"/>
      <c r="AQ39" s="60"/>
      <c r="AR39" s="60"/>
      <c r="AS39" s="54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4"/>
      <c r="AY39" s="54"/>
      <c r="AZ39" s="54"/>
      <c r="BA39" s="54"/>
      <c r="BD39" s="54"/>
      <c r="BE39" s="54"/>
      <c r="BF39" s="54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7"/>
      <c r="AO40" s="60"/>
      <c r="AP40" s="63"/>
      <c r="AQ40" s="60"/>
      <c r="AR40" s="60"/>
      <c r="AS40" s="54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4"/>
      <c r="AY40" s="54"/>
      <c r="AZ40" s="54"/>
      <c r="BA40" s="54"/>
      <c r="BD40" s="54"/>
      <c r="BE40" s="54"/>
      <c r="BF40" s="54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8"/>
      <c r="AO41" s="61"/>
      <c r="AP41" s="64"/>
      <c r="AQ41" s="61"/>
      <c r="AR41" s="61"/>
      <c r="AS41" s="55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5"/>
      <c r="AX41"/>
      <c r="AY41" s="55"/>
      <c r="AZ41" s="55"/>
      <c r="BA41" s="55"/>
      <c r="BB41"/>
      <c r="BC41"/>
      <c r="BD41" s="55"/>
      <c r="BE41" s="55"/>
      <c r="BF41" s="55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6">
        <f>AVERAGE(Outcrop!D62:D73)</f>
        <v>2.2358333333333333</v>
      </c>
      <c r="AO42" s="59">
        <f>MIN(Outcrop!D62:D73)</f>
        <v>0.59</v>
      </c>
      <c r="AP42" s="59">
        <f>MAX(Outcrop!D62:D73)</f>
        <v>6.06</v>
      </c>
      <c r="AQ42" s="59">
        <f>COUNT(Outcrop!D62:D73)</f>
        <v>12</v>
      </c>
      <c r="AR42" s="59">
        <f>STDEV(Outcrop!D62:D73)</f>
        <v>1.6089717684021529</v>
      </c>
      <c r="AS42" s="53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3">
        <f>(SUM(Outcrop!D62:D73)/(channel_morph!I6-channel_morph!F6))*100</f>
        <v>37.911544439734364</v>
      </c>
      <c r="AY42" s="53">
        <v>0.52845986069091611</v>
      </c>
      <c r="AZ42" s="53">
        <v>-0.19665095335256455</v>
      </c>
      <c r="BA42" s="53">
        <v>142.13</v>
      </c>
      <c r="BD42" s="53">
        <v>284.43599033816378</v>
      </c>
      <c r="BE42" s="53">
        <v>131.09853434636233</v>
      </c>
      <c r="BF42" s="53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7"/>
      <c r="AO43" s="60"/>
      <c r="AP43" s="60"/>
      <c r="AQ43" s="60"/>
      <c r="AR43" s="60"/>
      <c r="AS43" s="54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4"/>
      <c r="AY43" s="54"/>
      <c r="AZ43" s="54"/>
      <c r="BA43" s="54"/>
      <c r="BD43" s="54"/>
      <c r="BE43" s="54"/>
      <c r="BF43" s="54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7"/>
      <c r="AO44" s="60"/>
      <c r="AP44" s="60"/>
      <c r="AQ44" s="60"/>
      <c r="AR44" s="60"/>
      <c r="AS44" s="54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4"/>
      <c r="AY44" s="54"/>
      <c r="AZ44" s="54"/>
      <c r="BA44" s="54"/>
      <c r="BD44" s="54"/>
      <c r="BE44" s="54"/>
      <c r="BF44" s="54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7"/>
      <c r="AO45" s="60"/>
      <c r="AP45" s="60"/>
      <c r="AQ45" s="60"/>
      <c r="AR45" s="60"/>
      <c r="AS45" s="54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4"/>
      <c r="AY45" s="54"/>
      <c r="AZ45" s="54"/>
      <c r="BA45" s="54"/>
      <c r="BD45" s="54"/>
      <c r="BE45" s="54"/>
      <c r="BF45" s="54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7"/>
      <c r="AO46" s="60"/>
      <c r="AP46" s="60"/>
      <c r="AQ46" s="60"/>
      <c r="AR46" s="60"/>
      <c r="AS46" s="54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4"/>
      <c r="AY46" s="54"/>
      <c r="AZ46" s="54"/>
      <c r="BA46" s="54"/>
      <c r="BD46" s="54"/>
      <c r="BE46" s="54"/>
      <c r="BF46" s="54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7"/>
      <c r="AO47" s="60"/>
      <c r="AP47" s="60"/>
      <c r="AQ47" s="60"/>
      <c r="AR47" s="60"/>
      <c r="AS47" s="54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4"/>
      <c r="AY47" s="54"/>
      <c r="AZ47" s="54"/>
      <c r="BA47" s="54"/>
      <c r="BD47" s="54"/>
      <c r="BE47" s="54"/>
      <c r="BF47" s="54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8"/>
      <c r="AO48" s="61"/>
      <c r="AP48" s="61"/>
      <c r="AQ48" s="61"/>
      <c r="AR48" s="61"/>
      <c r="AS48" s="55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5"/>
      <c r="AX48"/>
      <c r="AY48" s="55"/>
      <c r="AZ48" s="55"/>
      <c r="BA48" s="55"/>
      <c r="BB48"/>
      <c r="BC48"/>
      <c r="BD48" s="55"/>
      <c r="BE48" s="55"/>
      <c r="BF48" s="55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6"/>
      <c r="AN49" s="29"/>
      <c r="AO49" s="23"/>
      <c r="AP49" s="23"/>
      <c r="AQ49" s="23"/>
      <c r="AR49" s="23"/>
      <c r="AS49" s="30"/>
      <c r="AT49" s="34"/>
      <c r="AW49" s="21"/>
      <c r="AX49"/>
      <c r="AY49" s="21"/>
      <c r="AZ49" s="21"/>
      <c r="BA49" s="21"/>
      <c r="BB49"/>
      <c r="BC49"/>
      <c r="BD49" s="21"/>
      <c r="BE49" s="21"/>
      <c r="BF49" s="21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6">
        <f>AVERAGE(Outcrop!D75:D93)</f>
        <v>2.708947368421053</v>
      </c>
      <c r="AO50" s="59">
        <f>MIN(Outcrop!D75:D93)</f>
        <v>0.39</v>
      </c>
      <c r="AP50" s="59">
        <f>MAX(Outcrop!D75:D93)</f>
        <v>15.73</v>
      </c>
      <c r="AQ50" s="59">
        <f>COUNT(Outcrop!D75:D93)</f>
        <v>19</v>
      </c>
      <c r="AR50" s="59">
        <f>STDEV(Outcrop!D75:D93)</f>
        <v>3.4355638300589537</v>
      </c>
      <c r="AS50" s="53">
        <f>SUM(Outcrop!D75:D93)</f>
        <v>51.470000000000006</v>
      </c>
      <c r="AT50">
        <f>(SUM(Outcrop!D76)/(Slope!C55-Slope!B55))*100</f>
        <v>84.664536741214178</v>
      </c>
      <c r="AU50">
        <f>(SUM(Outcrop!D76)/(Slope!F55-Slope!E55))*100</f>
        <v>46.328671328671106</v>
      </c>
      <c r="AV50">
        <f>(SUM(Outcrop!D75:D77)/(Slope!I55-Slope!H55))*100</f>
        <v>72.438552885943494</v>
      </c>
      <c r="AW50" s="53">
        <f>(SUM(Outcrop!D75:D93)/(channel_morph!I8-channel_morph!F8))*100</f>
        <v>39.15557246101185</v>
      </c>
      <c r="AY50" s="53">
        <v>0.40194861611021465</v>
      </c>
      <c r="AZ50" s="53">
        <v>1.3125232716892143E-2</v>
      </c>
      <c r="BA50" s="53">
        <v>322.27999999999997</v>
      </c>
      <c r="BD50" s="53">
        <v>325.40428485904749</v>
      </c>
      <c r="BE50" s="53">
        <v>265.09948851575905</v>
      </c>
      <c r="BF50" s="53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7"/>
      <c r="AO51" s="60"/>
      <c r="AP51" s="60"/>
      <c r="AQ51" s="60"/>
      <c r="AR51" s="60"/>
      <c r="AS51" s="54"/>
      <c r="AT51">
        <f>(SUM(0)/(Slope!C56-Slope!B56))*100</f>
        <v>0</v>
      </c>
      <c r="AU51">
        <f>(SUM(Outcrop!D77:D78)/(Slope!F56-Slope!E56))*100</f>
        <v>66.25</v>
      </c>
      <c r="AV51">
        <f>(SUM(Outcrop!D77:D79)/(Slope!I56-Slope!H56))*100</f>
        <v>43.891402714931814</v>
      </c>
      <c r="AW51" s="54"/>
      <c r="AY51" s="54"/>
      <c r="AZ51" s="54"/>
      <c r="BA51" s="54"/>
      <c r="BD51" s="54"/>
      <c r="BE51" s="54"/>
      <c r="BF51" s="54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7"/>
      <c r="AO52" s="60"/>
      <c r="AP52" s="60"/>
      <c r="AQ52" s="60"/>
      <c r="AR52" s="60"/>
      <c r="AS52" s="54"/>
      <c r="AT52">
        <f>(SUM(Outcrop!D79:D80)/(Slope!C57-Slope!B57))*100</f>
        <v>87.610619469025139</v>
      </c>
      <c r="AU52">
        <f>(SUM(Outcrop!D79:D80)/(Slope!F57-Slope!E57))*100</f>
        <v>42.672413793103786</v>
      </c>
      <c r="AV52">
        <f>(SUM(Outcrop!D78:D81)/(Slope!I57-Slope!H57))*100</f>
        <v>37.540849673202594</v>
      </c>
      <c r="AW52" s="54"/>
      <c r="AY52" s="54"/>
      <c r="AZ52" s="54"/>
      <c r="BA52" s="54"/>
      <c r="BD52" s="54"/>
      <c r="BE52" s="54"/>
      <c r="BF52" s="54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7"/>
      <c r="AO53" s="60"/>
      <c r="AP53" s="60"/>
      <c r="AQ53" s="60"/>
      <c r="AR53" s="60"/>
      <c r="AS53" s="54"/>
      <c r="AT53">
        <f>(SUM(Outcrop!D82)/(Slope!C58-Slope!B58))*100</f>
        <v>47.752808988762737</v>
      </c>
      <c r="AU53">
        <f>(SUM(Outcrop!D81:D82)/(Slope!F58-Slope!E58))*100</f>
        <v>33.141919606234474</v>
      </c>
      <c r="AV53">
        <f>(SUM(Outcrop!D80:D83)/(Slope!I58-Slope!H58))*100</f>
        <v>58.165938864629737</v>
      </c>
      <c r="AW53" s="54"/>
      <c r="AY53" s="54"/>
      <c r="AZ53" s="54"/>
      <c r="BA53" s="54"/>
      <c r="BD53" s="54"/>
      <c r="BE53" s="54"/>
      <c r="BF53" s="54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7"/>
      <c r="AO54" s="60"/>
      <c r="AP54" s="60"/>
      <c r="AQ54" s="60"/>
      <c r="AR54" s="60"/>
      <c r="AS54" s="54"/>
      <c r="AT54">
        <f>(SUM(Outcrop!D84)/(Slope!C59-Slope!B59))*100</f>
        <v>11.655405405405261</v>
      </c>
      <c r="AU54">
        <f>(SUM(Outcrop!D83:D84)/(Slope!F59-Slope!E59))*100</f>
        <v>10.295519542421346</v>
      </c>
      <c r="AV54">
        <f>(SUM(Outcrop!D82:D85)/(Slope!I59-Slope!H59))*100</f>
        <v>24.062347783731155</v>
      </c>
      <c r="AW54" s="54"/>
      <c r="AY54" s="54"/>
      <c r="AZ54" s="54"/>
      <c r="BA54" s="54"/>
      <c r="BD54" s="54"/>
      <c r="BE54" s="54"/>
      <c r="BF54" s="54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7"/>
      <c r="AO55" s="60"/>
      <c r="AP55" s="60"/>
      <c r="AQ55" s="60"/>
      <c r="AR55" s="60"/>
      <c r="AS55" s="54"/>
      <c r="AT55">
        <f>(SUM(0)/(Slope!C60-Slope!B60))*100</f>
        <v>0</v>
      </c>
      <c r="AU55">
        <f>(SUM(Outcrop!D85)/(Slope!F60-Slope!E60))*100</f>
        <v>13.435897435897438</v>
      </c>
      <c r="AV55">
        <f>(SUM(Outcrop!D84:D86)/(Slope!I60-Slope!H60))*100</f>
        <v>10.579987253027371</v>
      </c>
      <c r="AW55" s="54"/>
      <c r="AY55" s="54"/>
      <c r="AZ55" s="54"/>
      <c r="BA55" s="54"/>
      <c r="BD55" s="54"/>
      <c r="BE55" s="54"/>
      <c r="BF55" s="54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7"/>
      <c r="AO56" s="60"/>
      <c r="AP56" s="60"/>
      <c r="AQ56" s="60"/>
      <c r="AR56" s="60"/>
      <c r="AS56" s="54"/>
      <c r="AT56">
        <f>(SUM(0)/(Slope!C61-Slope!B61))*100</f>
        <v>0</v>
      </c>
      <c r="AU56">
        <f>(SUM(Outcrop!D86:D87)/(Slope!F61-Slope!E61))*100</f>
        <v>33.830845771144439</v>
      </c>
      <c r="AV56">
        <f>(SUM(Outcrop!D86:D87)/(Slope!I61-Slope!H61))*100</f>
        <v>16.448959845186202</v>
      </c>
      <c r="AW56" s="54"/>
      <c r="AY56" s="54"/>
      <c r="AZ56" s="54"/>
      <c r="BA56" s="54"/>
      <c r="BD56" s="54"/>
      <c r="BE56" s="54"/>
      <c r="BF56" s="54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7"/>
      <c r="AO57" s="60"/>
      <c r="AP57" s="60"/>
      <c r="AQ57" s="60"/>
      <c r="AR57" s="60"/>
      <c r="AS57" s="54"/>
      <c r="AT57">
        <f>(SUM(Outcrop!D88)/(Slope!C62-Slope!B62))*100</f>
        <v>63.00268096514715</v>
      </c>
      <c r="AU57">
        <f>(SUM(Outcrop!D88)/(Slope!F62-Slope!E62))*100</f>
        <v>27.167630057803898</v>
      </c>
      <c r="AV57">
        <f>(SUM(Outcrop!D87:D88)/(Slope!I62-Slope!H62))*100</f>
        <v>24.327292696320651</v>
      </c>
      <c r="AW57" s="54"/>
      <c r="AY57" s="54"/>
      <c r="AZ57" s="54"/>
      <c r="BA57" s="54"/>
      <c r="BD57" s="54"/>
      <c r="BE57" s="54"/>
      <c r="BF57" s="54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7"/>
      <c r="AO58" s="60"/>
      <c r="AP58" s="60"/>
      <c r="AQ58" s="60"/>
      <c r="AR58" s="60"/>
      <c r="AS58" s="54"/>
      <c r="AT58">
        <f>(SUM(Outcrop!D89)/(Slope!C63-Slope!B63))*100</f>
        <v>22.755741127348816</v>
      </c>
      <c r="AU58">
        <f>(SUM(Outcrop!D89:D90)/(Slope!F63-Slope!E63))*100</f>
        <v>28.936170212765678</v>
      </c>
      <c r="AV58">
        <f>(SUM(Outcrop!D88:D91)/(Slope!I63-Slope!H63))*100</f>
        <v>39.001189060642247</v>
      </c>
      <c r="AW58" s="54"/>
      <c r="AY58" s="54"/>
      <c r="AZ58" s="54"/>
      <c r="BA58" s="54"/>
      <c r="BD58" s="54"/>
      <c r="BE58" s="54"/>
      <c r="BF58" s="54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7"/>
      <c r="AO59" s="60"/>
      <c r="AP59" s="60"/>
      <c r="AQ59" s="60"/>
      <c r="AR59" s="60"/>
      <c r="AS59" s="54"/>
      <c r="AT59">
        <f>(SUM(0)/(Slope!C64-Slope!B64))*100</f>
        <v>0</v>
      </c>
      <c r="AU59">
        <f>(SUM(Outcrop!D91:D92)/(Slope!F64-Slope!E64))*100</f>
        <v>29.718309859155305</v>
      </c>
      <c r="AV59">
        <f>(SUM(Outcrop!D89:D92)/(Slope!I64-Slope!H64))*100</f>
        <v>35.514705882353184</v>
      </c>
      <c r="AW59" s="54"/>
      <c r="AY59" s="54"/>
      <c r="AZ59" s="54"/>
      <c r="BA59" s="54"/>
      <c r="BD59" s="54"/>
      <c r="BE59" s="54"/>
      <c r="BF59" s="54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7"/>
      <c r="AO60" s="60"/>
      <c r="AP60" s="60"/>
      <c r="AQ60" s="60"/>
      <c r="AR60" s="60"/>
      <c r="AS60" s="54"/>
      <c r="AT60">
        <f>(SUM(0)/(Slope!C65-Slope!B65))*100</f>
        <v>0</v>
      </c>
      <c r="AU60">
        <f>(SUM(0)/(Slope!F65-Slope!E65))*100</f>
        <v>0</v>
      </c>
      <c r="AV60">
        <f>(SUM(Outcrop!D92)/(Slope!I65-Slope!H65))*100</f>
        <v>7.3721759809749585</v>
      </c>
      <c r="AW60" s="54"/>
      <c r="AY60" s="54"/>
      <c r="AZ60" s="54"/>
      <c r="BA60" s="54"/>
      <c r="BD60" s="54"/>
      <c r="BE60" s="54"/>
      <c r="BF60" s="54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7"/>
      <c r="AO61" s="60"/>
      <c r="AP61" s="60"/>
      <c r="AQ61" s="60"/>
      <c r="AR61" s="60"/>
      <c r="AS61" s="54"/>
      <c r="AT61">
        <f>(SUM(0)/(Slope!C66-Slope!B66))*100</f>
        <v>0</v>
      </c>
      <c r="AU61">
        <f>(SUM(0)/(Slope!F66-Slope!E66))*100</f>
        <v>0</v>
      </c>
      <c r="AV61">
        <f>(SUM(Outcrop!D93)/(Slope!I66-Slope!H66))*100</f>
        <v>5.723542116630675</v>
      </c>
      <c r="AW61" s="54"/>
      <c r="AY61" s="54"/>
      <c r="AZ61" s="54"/>
      <c r="BA61" s="54"/>
      <c r="BD61" s="54"/>
      <c r="BE61" s="54"/>
      <c r="BF61" s="54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7"/>
      <c r="AO62" s="60"/>
      <c r="AP62" s="60"/>
      <c r="AQ62" s="60"/>
      <c r="AR62" s="60"/>
      <c r="AS62" s="54"/>
      <c r="AT62">
        <f>(SUM(Outcrop!D93)/(Slope!C67-Slope!B67))*100</f>
        <v>30.994152046782968</v>
      </c>
      <c r="AU62">
        <f>(SUM(Outcrop!D93)/(Slope!F67-Slope!E67))*100</f>
        <v>16.459627329192408</v>
      </c>
      <c r="AV62">
        <f>(SUM(Outcrop!D93)/(Slope!I67-Slope!H67))*100</f>
        <v>8.217054263565835</v>
      </c>
      <c r="AW62" s="54"/>
      <c r="AY62" s="54"/>
      <c r="AZ62" s="54"/>
      <c r="BA62" s="54"/>
      <c r="BD62" s="54"/>
      <c r="BE62" s="54"/>
      <c r="BF62" s="54"/>
    </row>
    <row r="63" spans="1:383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8"/>
      <c r="AO63" s="61"/>
      <c r="AP63" s="61"/>
      <c r="AQ63" s="61"/>
      <c r="AR63" s="61"/>
      <c r="AS63" s="55"/>
      <c r="AT63" s="5">
        <f>(SUM(0)/(Slope!C68-Slope!B68))*100</f>
        <v>0</v>
      </c>
      <c r="AU63" s="5">
        <f>(SUM(0)/(Slope!F68-Slope!E68))*100</f>
        <v>0</v>
      </c>
      <c r="AV63" s="5">
        <f>(SUM(0)/(Slope!I68-Slope!H68))*100</f>
        <v>0</v>
      </c>
      <c r="AW63" s="55"/>
      <c r="AX63"/>
      <c r="AY63" s="55"/>
      <c r="AZ63" s="55"/>
      <c r="BA63" s="55"/>
      <c r="BB63"/>
      <c r="BC63"/>
      <c r="BD63" s="55"/>
      <c r="BE63" s="55"/>
      <c r="BF63" s="55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6">
        <f>AVERAGE(Outcrop!D94:D120)</f>
        <v>1.9133333333333331</v>
      </c>
      <c r="AO64" s="59">
        <f>MIN(Outcrop!D94:D120)</f>
        <v>0.34</v>
      </c>
      <c r="AP64" s="59">
        <f>MAX(Outcrop!D94:D120)</f>
        <v>7.14</v>
      </c>
      <c r="AQ64" s="59">
        <f>COUNT(Outcrop!D94:D120)</f>
        <v>27</v>
      </c>
      <c r="AR64" s="59">
        <f>STDEV(Outcrop!D94:D120)</f>
        <v>1.4093015182106237</v>
      </c>
      <c r="AS64" s="53">
        <f>SUM(Outcrop!D94:D120)</f>
        <v>51.66</v>
      </c>
      <c r="AT64">
        <f>(SUM(0)/(Slope!C69-Slope!B69))*100</f>
        <v>0</v>
      </c>
      <c r="AU64">
        <f>(SUM(Outcrop!D95:D96)/(Slope!F69-Slope!E69))*100</f>
        <v>28.35595776772249</v>
      </c>
      <c r="AV64">
        <f>(SUM(Outcrop!D94:D97)/(Slope!I69-Slope!H69))*100</f>
        <v>26.895383312155722</v>
      </c>
      <c r="AW64" s="53">
        <f>(SUM(Outcrop!D94:D120)/(channel_morph!I9-channel_morph!F9))*100</f>
        <v>46.182728410513086</v>
      </c>
      <c r="AY64" s="53">
        <v>0.31697914355447071</v>
      </c>
      <c r="AZ64" s="53">
        <v>-0.21011759485245177</v>
      </c>
      <c r="BA64" s="53">
        <v>360.56</v>
      </c>
      <c r="BD64" s="53">
        <v>486.5782461326238</v>
      </c>
      <c r="BE64" s="53">
        <v>265.09948851575905</v>
      </c>
      <c r="BF64" s="53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7"/>
      <c r="AO65" s="60"/>
      <c r="AP65" s="60"/>
      <c r="AQ65" s="60"/>
      <c r="AR65" s="60"/>
      <c r="AS65" s="54"/>
      <c r="AT65">
        <f>(SUM(Outcrop!D98)/(Slope!C70-Slope!B70))*100</f>
        <v>28.690807799443551</v>
      </c>
      <c r="AU65">
        <f>(SUM(Outcrop!D97:D99)/(Slope!F70-Slope!E70))*100</f>
        <v>44.606819763395599</v>
      </c>
      <c r="AV65">
        <f>(SUM(Outcrop!D95:D100)/(Slope!I70-Slope!H70))*100</f>
        <v>40.404386566141412</v>
      </c>
      <c r="AW65" s="54"/>
      <c r="AY65" s="54"/>
      <c r="AZ65" s="54"/>
      <c r="BA65" s="54"/>
      <c r="BD65" s="54"/>
      <c r="BE65" s="54"/>
      <c r="BF65" s="54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7"/>
      <c r="AO66" s="60"/>
      <c r="AP66" s="60"/>
      <c r="AQ66" s="60"/>
      <c r="AR66" s="60"/>
      <c r="AS66" s="54"/>
      <c r="AT66">
        <f>(SUM(Outcrop!D100:D101)/(Slope!C71-Slope!B71))*100</f>
        <v>59.672619047618802</v>
      </c>
      <c r="AU66">
        <f>(SUM(Outcrop!D100:D102)/(Slope!F71-Slope!E71))*100</f>
        <v>32.63315828957257</v>
      </c>
      <c r="AV66">
        <f>(SUM(Outcrop!D98:D103)/(Slope!I71-Slope!H71))*100</f>
        <v>41.339155749636411</v>
      </c>
      <c r="AW66" s="54"/>
      <c r="AY66" s="54"/>
      <c r="AZ66" s="54"/>
      <c r="BA66" s="54"/>
      <c r="BD66" s="54"/>
      <c r="BE66" s="54"/>
      <c r="BF66" s="54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7"/>
      <c r="AO67" s="60"/>
      <c r="AP67" s="60"/>
      <c r="AQ67" s="60"/>
      <c r="AR67" s="60"/>
      <c r="AS67" s="54"/>
      <c r="AT67">
        <f>(SUM(Outcrop!D103:D104)/(Slope!C72-Slope!B72))*100</f>
        <v>44.548872180449763</v>
      </c>
      <c r="AU67">
        <f>(SUM(Outcrop!D103:D105)/(Slope!F72-Slope!E72))*100</f>
        <v>25.552825552825475</v>
      </c>
      <c r="AV67">
        <f>(SUM(Outcrop!D101:D107)/(Slope!I72-Slope!H72))*100</f>
        <v>33.921815889028736</v>
      </c>
      <c r="AW67" s="54"/>
      <c r="AY67" s="54"/>
      <c r="AZ67" s="54"/>
      <c r="BA67" s="54"/>
      <c r="BD67" s="54"/>
      <c r="BE67" s="54"/>
      <c r="BF67" s="54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7"/>
      <c r="AO68" s="60"/>
      <c r="AP68" s="60"/>
      <c r="AQ68" s="60"/>
      <c r="AR68" s="60"/>
      <c r="AS68" s="54"/>
      <c r="AT68">
        <f>(SUM(Outcrop!D107:D108)/(Slope!C73-Slope!B73))*100</f>
        <v>33.741258741258584</v>
      </c>
      <c r="AU68">
        <f>(SUM(Outcrop!D106:D109)/(Slope!F73-Slope!E73))*100</f>
        <v>48.939929328622185</v>
      </c>
      <c r="AV68">
        <f>(SUM(Outcrop!D104:D110)/(Slope!I73-Slope!H73))*100</f>
        <v>54.463276836157817</v>
      </c>
      <c r="AW68" s="54"/>
      <c r="AY68" s="54"/>
      <c r="AZ68" s="54"/>
      <c r="BA68" s="54"/>
      <c r="BD68" s="54"/>
      <c r="BE68" s="54"/>
      <c r="BF68" s="54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7"/>
      <c r="AO69" s="60"/>
      <c r="AP69" s="60"/>
      <c r="AQ69" s="60"/>
      <c r="AR69" s="60"/>
      <c r="AS69" s="54"/>
      <c r="AT69">
        <f>(SUM(Outcrop!D111)/(Slope!C74-Slope!B74))*100</f>
        <v>44.333333333333336</v>
      </c>
      <c r="AU69">
        <f>(SUM(Outcrop!D110:D112)/(Slope!F74-Slope!E74))*100</f>
        <v>80.657894736841868</v>
      </c>
      <c r="AV69">
        <f>(SUM(Outcrop!D108:D113)/(Slope!I74-Slope!H74))*100</f>
        <v>73.33582647718832</v>
      </c>
      <c r="AW69" s="54"/>
      <c r="AY69" s="54"/>
      <c r="AZ69" s="54"/>
      <c r="BA69" s="54"/>
      <c r="BD69" s="54"/>
      <c r="BE69" s="54"/>
      <c r="BF69" s="54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7"/>
      <c r="AO70" s="60"/>
      <c r="AP70" s="60"/>
      <c r="AQ70" s="60"/>
      <c r="AR70" s="60"/>
      <c r="AS70" s="54"/>
      <c r="AT70">
        <f>(SUM(Outcrop!D114)/(Slope!C75-Slope!B75))*100</f>
        <v>70.4545454545448</v>
      </c>
      <c r="AU70" s="33">
        <f>((0.5*Outcrop!D113+SUM(Outcrop!D114:D115)+0.5*Outcrop!D116)/(Slope!F75-Slope!E75))*100</f>
        <v>73.949579831932539</v>
      </c>
      <c r="AV70">
        <f>(SUM(Outcrop!D111:D117)/(Slope!I75-Slope!H75))*100</f>
        <v>98.202614379085503</v>
      </c>
      <c r="AW70" s="54"/>
      <c r="AY70" s="54"/>
      <c r="AZ70" s="54"/>
      <c r="BA70" s="54"/>
      <c r="BD70" s="54"/>
      <c r="BE70" s="54"/>
      <c r="BF70" s="54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7"/>
      <c r="AO71" s="60"/>
      <c r="AP71" s="60"/>
      <c r="AQ71" s="60"/>
      <c r="AR71" s="60"/>
      <c r="AS71" s="54"/>
      <c r="AT71" s="33">
        <f>((0.5*Outcrop!D117)/(Slope!C76-Slope!B76))*100</f>
        <v>53.645833333331304</v>
      </c>
      <c r="AU71">
        <f>(SUM(Outcrop!D117)/(Slope!F76-Slope!E76))*100</f>
        <v>54.933333333333337</v>
      </c>
      <c r="AV71">
        <f>(SUM(Outcrop!D114:D118)/(Slope!I76-Slope!H76))*100</f>
        <v>84.6920289855058</v>
      </c>
      <c r="AW71" s="54"/>
      <c r="AY71" s="54"/>
      <c r="AZ71" s="54"/>
      <c r="BA71" s="54"/>
      <c r="BD71" s="54"/>
      <c r="BE71" s="54"/>
      <c r="BF71" s="54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7"/>
      <c r="AO72" s="60"/>
      <c r="AP72" s="60"/>
      <c r="AQ72" s="60"/>
      <c r="AR72" s="60"/>
      <c r="AS72" s="54"/>
      <c r="AT72">
        <f>(SUM(Outcrop!D118)/(Slope!C77-Slope!B77))*100</f>
        <v>22.488038277510395</v>
      </c>
      <c r="AU72">
        <f>(SUM(Outcrop!D118)/(Slope!F77-Slope!E77))*100</f>
        <v>11.519607843136818</v>
      </c>
      <c r="AV72">
        <f>(SUM(Outcrop!D118)/(Slope!I77-Slope!H77))*100</f>
        <v>6.216931216931262</v>
      </c>
      <c r="AW72" s="54"/>
      <c r="AY72" s="54"/>
      <c r="AZ72" s="54"/>
      <c r="BA72" s="54"/>
      <c r="BD72" s="54"/>
      <c r="BE72" s="54"/>
      <c r="BF72" s="54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7"/>
      <c r="AO73" s="60"/>
      <c r="AP73" s="60"/>
      <c r="AQ73" s="60"/>
      <c r="AR73" s="60"/>
      <c r="AS73" s="54"/>
      <c r="AT73">
        <f>(SUM(Outcrop!D119)/(Slope!C78-Slope!B78))*100</f>
        <v>26.020408163264825</v>
      </c>
      <c r="AU73">
        <f>(SUM(Outcrop!D119)/(Slope!F78-Slope!E78))*100</f>
        <v>12.655086848635321</v>
      </c>
      <c r="AV73">
        <f>(SUM(Outcrop!D119:D120)/(Slope!I78-Slope!H78))*100</f>
        <v>10.879120879120988</v>
      </c>
      <c r="AW73" s="54"/>
      <c r="AY73" s="54"/>
      <c r="AZ73" s="54"/>
      <c r="BA73" s="54"/>
      <c r="BD73" s="54"/>
      <c r="BE73" s="54"/>
      <c r="BF73" s="54"/>
    </row>
    <row r="74" spans="1:383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8"/>
      <c r="AO74" s="61"/>
      <c r="AP74" s="61"/>
      <c r="AQ74" s="61"/>
      <c r="AR74" s="61"/>
      <c r="AS74" s="55"/>
      <c r="AT74" s="5">
        <f>(SUM(Outcrop!D120)/(Slope!C79-Slope!B79))*100</f>
        <v>17.712177121770981</v>
      </c>
      <c r="AU74" s="5">
        <f>(SUM(Outcrop!D120)/(Slope!F79-Slope!E79))*100</f>
        <v>10.884353741496396</v>
      </c>
      <c r="AV74" s="5">
        <f>(SUM(Outcrop!D119:D120)/(Slope!I79-Slope!H79))*100</f>
        <v>9.9297893681042861</v>
      </c>
      <c r="AW74" s="55"/>
      <c r="AX74"/>
      <c r="AY74" s="55"/>
      <c r="AZ74" s="55"/>
      <c r="BA74" s="55"/>
      <c r="BB74"/>
      <c r="BC74"/>
      <c r="BD74" s="55"/>
      <c r="BE74" s="55"/>
      <c r="BF74" s="55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tabSelected="1" workbookViewId="0">
      <selection activeCell="H15" sqref="H15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442</v>
      </c>
      <c r="E1" t="s">
        <v>443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9"/>
  <sheetViews>
    <sheetView zoomScale="70" zoomScaleNormal="70" workbookViewId="0">
      <pane xSplit="1" topLeftCell="I1" activePane="topRight" state="frozen"/>
      <selection pane="topRight" activeCell="P21" sqref="P21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 t="s">
        <v>432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9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9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9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0.2570704649729505</v>
      </c>
      <c r="C7">
        <f>(Curvature!T8-Curvature!P8)/channel_morph!E7</f>
        <v>-0.18160651920838181</v>
      </c>
      <c r="D7">
        <f>Slope!U8</f>
        <v>0.25353333333333317</v>
      </c>
      <c r="E7">
        <v>146.03</v>
      </c>
      <c r="F7">
        <v>1633.95</v>
      </c>
      <c r="G7">
        <v>1650.36</v>
      </c>
      <c r="H7">
        <v>3.3</v>
      </c>
      <c r="I7">
        <v>1671.49</v>
      </c>
      <c r="J7">
        <v>24.75</v>
      </c>
      <c r="K7">
        <v>111.59</v>
      </c>
      <c r="L7">
        <f t="shared" si="1"/>
        <v>0.6630303030302972</v>
      </c>
      <c r="M7">
        <f>Curvature!R8</f>
        <v>1.3054545454545459</v>
      </c>
      <c r="N7">
        <f t="shared" si="2"/>
        <v>0.18935388475669959</v>
      </c>
      <c r="O7" s="15">
        <f>Curvature!U8</f>
        <v>-0.52719777757863606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  <c r="S7">
        <v>969.12</v>
      </c>
    </row>
    <row r="8" spans="1:68">
      <c r="A8" t="s">
        <v>124</v>
      </c>
      <c r="B8">
        <f t="shared" si="0"/>
        <v>0.40787513963013478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1641.41</v>
      </c>
      <c r="H8">
        <v>-4</v>
      </c>
      <c r="I8">
        <v>1658.59</v>
      </c>
      <c r="J8">
        <v>193.99</v>
      </c>
      <c r="K8">
        <v>116.95</v>
      </c>
      <c r="L8">
        <f t="shared" si="1"/>
        <v>0.58905098200938177</v>
      </c>
      <c r="M8">
        <f>Curvature!R9</f>
        <v>0.37058611268622094</v>
      </c>
      <c r="N8">
        <f t="shared" si="2"/>
        <v>0.14690038477981904</v>
      </c>
      <c r="O8" s="15">
        <f>Curvature!U9</f>
        <v>-0.57853783668234282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  <c r="S8">
        <v>1847.91</v>
      </c>
    </row>
    <row r="9" spans="1:68" s="5" customFormat="1" ht="16.2" customHeight="1">
      <c r="A9" s="5" t="s">
        <v>125</v>
      </c>
      <c r="B9" s="5">
        <f t="shared" si="0"/>
        <v>0.31023962724650578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1637.86</v>
      </c>
      <c r="I9" s="5">
        <v>1662.88</v>
      </c>
      <c r="J9" s="5">
        <v>146.02000000000001</v>
      </c>
      <c r="K9" s="5">
        <v>165.37</v>
      </c>
      <c r="L9" s="5">
        <f t="shared" si="1"/>
        <v>0.59471305300643684</v>
      </c>
      <c r="M9" s="5">
        <f>Curvature!R10</f>
        <v>-0.39508286536090942</v>
      </c>
      <c r="N9" s="5">
        <f t="shared" si="2"/>
        <v>0.15129709137086658</v>
      </c>
      <c r="O9" s="6">
        <f>Curvature!U10</f>
        <v>-0.10927012154562496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>
        <v>1629.22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10" spans="1:68">
      <c r="A10" s="13" t="s">
        <v>275</v>
      </c>
      <c r="E10">
        <v>124.9</v>
      </c>
      <c r="F10">
        <v>1390.61</v>
      </c>
      <c r="I10">
        <v>1436.17</v>
      </c>
      <c r="S10">
        <v>2171.6799999999998</v>
      </c>
    </row>
    <row r="11" spans="1:68">
      <c r="A11" s="13" t="s">
        <v>276</v>
      </c>
      <c r="E11">
        <v>273.08</v>
      </c>
      <c r="F11">
        <v>1440.99</v>
      </c>
      <c r="I11">
        <v>1574.19</v>
      </c>
      <c r="S11">
        <v>1967.81</v>
      </c>
    </row>
    <row r="12" spans="1:68">
      <c r="A12" s="13" t="s">
        <v>277</v>
      </c>
      <c r="E12">
        <v>399.22</v>
      </c>
      <c r="F12">
        <v>1509.91</v>
      </c>
      <c r="I12">
        <v>1631.67</v>
      </c>
      <c r="S12">
        <v>1661.42</v>
      </c>
    </row>
    <row r="13" spans="1:68">
      <c r="A13" s="13" t="s">
        <v>278</v>
      </c>
      <c r="E13">
        <v>493.23</v>
      </c>
      <c r="F13">
        <v>1544.59</v>
      </c>
      <c r="I13">
        <v>1637.28</v>
      </c>
      <c r="S13">
        <v>1486.61</v>
      </c>
    </row>
    <row r="14" spans="1:68">
      <c r="A14" s="13" t="s">
        <v>279</v>
      </c>
      <c r="E14">
        <v>440.79</v>
      </c>
      <c r="F14">
        <v>1561.42</v>
      </c>
      <c r="I14">
        <v>1633.82</v>
      </c>
      <c r="S14">
        <v>1181.31</v>
      </c>
    </row>
    <row r="15" spans="1:68">
      <c r="A15" s="13" t="s">
        <v>280</v>
      </c>
      <c r="E15">
        <v>481.75</v>
      </c>
      <c r="F15">
        <v>1564.69</v>
      </c>
      <c r="I15">
        <v>1634.54</v>
      </c>
      <c r="S15">
        <v>1001.58</v>
      </c>
    </row>
    <row r="16" spans="1:68">
      <c r="A16" s="13" t="s">
        <v>281</v>
      </c>
      <c r="E16">
        <v>564.28</v>
      </c>
      <c r="F16">
        <v>1580.75</v>
      </c>
      <c r="I16">
        <v>1643.3</v>
      </c>
      <c r="S16">
        <v>780.02</v>
      </c>
    </row>
    <row r="17" spans="1:19">
      <c r="A17" s="13" t="s">
        <v>282</v>
      </c>
      <c r="E17">
        <v>376.08</v>
      </c>
      <c r="F17">
        <v>1597.44</v>
      </c>
      <c r="I17">
        <v>1648.22</v>
      </c>
      <c r="S17">
        <v>452.91</v>
      </c>
    </row>
    <row r="18" spans="1:19">
      <c r="A18" s="13" t="s">
        <v>283</v>
      </c>
      <c r="E18">
        <v>221.75</v>
      </c>
      <c r="F18">
        <v>1613.88</v>
      </c>
      <c r="I18">
        <v>1662.42</v>
      </c>
      <c r="S18">
        <v>291.85000000000002</v>
      </c>
    </row>
    <row r="19" spans="1:19">
      <c r="A19" s="13" t="s">
        <v>434</v>
      </c>
      <c r="E19">
        <v>141.33000000000001</v>
      </c>
      <c r="F19">
        <v>1641.14</v>
      </c>
      <c r="I19">
        <v>1673.82</v>
      </c>
      <c r="S19">
        <v>35.83</v>
      </c>
    </row>
    <row r="20" spans="1:19">
      <c r="A20" s="13" t="s">
        <v>284</v>
      </c>
      <c r="E20">
        <v>82.53</v>
      </c>
      <c r="F20">
        <v>1525.3</v>
      </c>
      <c r="I20">
        <v>1572.18</v>
      </c>
      <c r="S20">
        <v>1891.78</v>
      </c>
    </row>
    <row r="21" spans="1:19">
      <c r="A21" s="13" t="s">
        <v>285</v>
      </c>
      <c r="E21">
        <v>342.86</v>
      </c>
      <c r="F21">
        <v>1533.83</v>
      </c>
      <c r="I21">
        <v>1660.47</v>
      </c>
      <c r="S21">
        <v>1773.06</v>
      </c>
    </row>
    <row r="22" spans="1:19">
      <c r="A22" s="13" t="s">
        <v>286</v>
      </c>
      <c r="E22">
        <v>345.95</v>
      </c>
      <c r="F22">
        <v>1539.59</v>
      </c>
      <c r="I22">
        <v>1662.44</v>
      </c>
      <c r="S22">
        <v>1688.67</v>
      </c>
    </row>
    <row r="23" spans="1:19">
      <c r="A23" s="13" t="s">
        <v>287</v>
      </c>
      <c r="E23">
        <v>289.67</v>
      </c>
      <c r="F23">
        <v>1558.05</v>
      </c>
      <c r="I23">
        <v>1663.21</v>
      </c>
      <c r="S23">
        <v>1532.72</v>
      </c>
    </row>
    <row r="24" spans="1:19">
      <c r="A24" s="13" t="s">
        <v>288</v>
      </c>
      <c r="E24">
        <v>211.86</v>
      </c>
      <c r="F24">
        <v>1574.22</v>
      </c>
      <c r="I24">
        <v>1663.92</v>
      </c>
      <c r="S24">
        <v>1381.16</v>
      </c>
    </row>
    <row r="25" spans="1:19">
      <c r="A25" s="13" t="s">
        <v>289</v>
      </c>
      <c r="E25">
        <v>226.67</v>
      </c>
      <c r="F25">
        <v>1604.56</v>
      </c>
      <c r="I25">
        <v>1666.8</v>
      </c>
      <c r="S25">
        <v>1212.1300000000001</v>
      </c>
    </row>
    <row r="26" spans="1:19">
      <c r="A26" s="13" t="s">
        <v>290</v>
      </c>
      <c r="E26">
        <v>178.84</v>
      </c>
      <c r="F26">
        <v>1622.86</v>
      </c>
      <c r="I26">
        <v>1668.73</v>
      </c>
      <c r="S26">
        <v>1072.92</v>
      </c>
    </row>
    <row r="27" spans="1:19">
      <c r="A27" s="13" t="s">
        <v>291</v>
      </c>
      <c r="E27">
        <v>129.76</v>
      </c>
      <c r="F27">
        <v>1641.24</v>
      </c>
      <c r="I27">
        <v>1673.58</v>
      </c>
      <c r="S27">
        <v>874.94</v>
      </c>
    </row>
    <row r="28" spans="1:19">
      <c r="A28" s="13" t="s">
        <v>292</v>
      </c>
      <c r="E28">
        <v>166.11</v>
      </c>
      <c r="F28">
        <v>1651.17</v>
      </c>
      <c r="I28">
        <v>1677.52</v>
      </c>
      <c r="S28">
        <v>739.11</v>
      </c>
    </row>
    <row r="29" spans="1:19">
      <c r="A29" t="s">
        <v>433</v>
      </c>
      <c r="E29">
        <v>176.16</v>
      </c>
      <c r="F29">
        <v>1661.24</v>
      </c>
      <c r="I29">
        <v>1682.81</v>
      </c>
      <c r="S29">
        <v>570.28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A16" zoomScale="85" zoomScaleNormal="85" workbookViewId="0">
      <selection activeCell="P54" sqref="P54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245</v>
      </c>
    </row>
    <row r="2" spans="1:13">
      <c r="B2" s="36" t="s">
        <v>184</v>
      </c>
      <c r="C2" s="38" t="s">
        <v>185</v>
      </c>
      <c r="D2" s="38" t="s">
        <v>186</v>
      </c>
      <c r="E2" s="38" t="s">
        <v>187</v>
      </c>
      <c r="F2" s="38" t="s">
        <v>188</v>
      </c>
      <c r="G2" s="38" t="s">
        <v>189</v>
      </c>
      <c r="H2" s="38" t="s">
        <v>190</v>
      </c>
      <c r="I2" s="38" t="s">
        <v>191</v>
      </c>
      <c r="J2" s="38" t="s">
        <v>192</v>
      </c>
      <c r="K2" s="38" t="s">
        <v>193</v>
      </c>
      <c r="L2" s="38" t="s">
        <v>194</v>
      </c>
      <c r="M2" s="38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6" t="s">
        <v>184</v>
      </c>
      <c r="C10" s="38" t="s">
        <v>185</v>
      </c>
      <c r="D10" s="38" t="s">
        <v>186</v>
      </c>
      <c r="E10" s="38" t="s">
        <v>187</v>
      </c>
      <c r="F10" s="38" t="s">
        <v>188</v>
      </c>
      <c r="G10" s="38" t="s">
        <v>189</v>
      </c>
      <c r="H10" s="38" t="s">
        <v>190</v>
      </c>
      <c r="I10" s="38" t="s">
        <v>191</v>
      </c>
      <c r="J10" s="38" t="s">
        <v>192</v>
      </c>
      <c r="K10" s="38" t="s">
        <v>193</v>
      </c>
      <c r="L10" s="38" t="s">
        <v>194</v>
      </c>
      <c r="M10" s="38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6" t="s">
        <v>184</v>
      </c>
      <c r="C18" s="38" t="s">
        <v>185</v>
      </c>
      <c r="D18" s="38" t="s">
        <v>186</v>
      </c>
      <c r="E18" s="38" t="s">
        <v>187</v>
      </c>
      <c r="F18" s="38" t="s">
        <v>188</v>
      </c>
      <c r="G18" s="38" t="s">
        <v>189</v>
      </c>
      <c r="H18" s="38" t="s">
        <v>190</v>
      </c>
      <c r="I18" s="38" t="s">
        <v>191</v>
      </c>
      <c r="J18" s="38" t="s">
        <v>192</v>
      </c>
      <c r="K18" s="38" t="s">
        <v>193</v>
      </c>
      <c r="L18" s="38" t="s">
        <v>194</v>
      </c>
      <c r="M18" s="38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6" t="s">
        <v>184</v>
      </c>
      <c r="C27" s="38" t="s">
        <v>185</v>
      </c>
      <c r="D27" s="38" t="s">
        <v>186</v>
      </c>
      <c r="E27" s="38" t="s">
        <v>187</v>
      </c>
      <c r="F27" s="38" t="s">
        <v>188</v>
      </c>
      <c r="G27" s="38" t="s">
        <v>189</v>
      </c>
      <c r="H27" s="38" t="s">
        <v>190</v>
      </c>
      <c r="I27" s="38" t="s">
        <v>191</v>
      </c>
      <c r="J27" s="38" t="s">
        <v>192</v>
      </c>
      <c r="K27" s="38" t="s">
        <v>193</v>
      </c>
      <c r="L27" s="38" t="s">
        <v>194</v>
      </c>
      <c r="M27" s="38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266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1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203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201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200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199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Curvature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2021-11-04T15:57:40Z</dcterms:created>
  <dcterms:modified xsi:type="dcterms:W3CDTF">2023-01-12T17:55:12Z</dcterms:modified>
</cp:coreProperties>
</file>