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GitHub\hillslope-project\data\"/>
    </mc:Choice>
  </mc:AlternateContent>
  <xr:revisionPtr revIDLastSave="0" documentId="13_ncr:1_{E4CD2457-51D6-410D-B4E1-22825FF89CDA}" xr6:coauthVersionLast="47" xr6:coauthVersionMax="47" xr10:uidLastSave="{00000000-0000-0000-0000-000000000000}"/>
  <bookViews>
    <workbookView xWindow="0" yWindow="0" windowWidth="13665" windowHeight="12780" firstSheet="1" activeTab="1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figs" sheetId="50" r:id="rId6"/>
    <sheet name="Shallow Stats" sheetId="48" r:id="rId7"/>
    <sheet name="D50-ksn" sheetId="16" r:id="rId8"/>
    <sheet name="combo lc3shallow 1 and 2" sheetId="17" r:id="rId9"/>
    <sheet name="diff lc3shallow 1 n 2" sheetId="18" r:id="rId10"/>
    <sheet name="cum_freq_b" sheetId="26" r:id="rId11"/>
    <sheet name="cum_freq_a" sheetId="49" r:id="rId12"/>
    <sheet name="lc1.shallow1" sheetId="13" r:id="rId13"/>
    <sheet name="LC1.Shallow2" sheetId="27" r:id="rId14"/>
    <sheet name="LC3.shallow1" sheetId="38" r:id="rId15"/>
    <sheet name="LC3.shallow2" sheetId="44" r:id="rId16"/>
    <sheet name="Lc3 shallow 2 plus shallow 1" sheetId="45" r:id="rId17"/>
    <sheet name="break!!!!" sheetId="9" state="hidden" r:id="rId18"/>
    <sheet name="a axis" sheetId="2" state="hidden" r:id="rId19"/>
    <sheet name="b axis" sheetId="3" state="hidden" r:id="rId20"/>
    <sheet name="c axis" sheetId="4" state="hidden" r:id="rId21"/>
    <sheet name="channel_sed" sheetId="7" state="hidden" r:id="rId22"/>
    <sheet name="vol" sheetId="1" state="hidden" r:id="rId23"/>
    <sheet name="boulders" sheetId="8" state="hidden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4" i="10" l="1"/>
  <c r="M82" i="10"/>
  <c r="L80" i="10"/>
  <c r="M80" i="10"/>
  <c r="L84" i="10"/>
  <c r="K80" i="10"/>
  <c r="M84" i="12"/>
  <c r="L84" i="12"/>
  <c r="M82" i="12"/>
  <c r="K84" i="12"/>
  <c r="M80" i="12"/>
  <c r="K80" i="12"/>
  <c r="L213" i="10"/>
  <c r="M213" i="10" s="1"/>
  <c r="L212" i="10"/>
  <c r="M212" i="10" s="1"/>
  <c r="L209" i="10"/>
  <c r="M209" i="10" s="1"/>
  <c r="L208" i="10"/>
  <c r="M208" i="10" s="1"/>
  <c r="M205" i="12"/>
  <c r="L202" i="10"/>
  <c r="M202" i="10" s="1"/>
  <c r="L201" i="10"/>
  <c r="M201" i="10" s="1"/>
  <c r="L197" i="10"/>
  <c r="M197" i="10" s="1"/>
  <c r="L198" i="10"/>
  <c r="L196" i="10"/>
  <c r="M196" i="10" s="1"/>
  <c r="M200" i="10"/>
  <c r="M200" i="12"/>
  <c r="L192" i="10"/>
  <c r="M192" i="10" s="1"/>
  <c r="L193" i="10"/>
  <c r="M193" i="10" s="1"/>
  <c r="L191" i="10"/>
  <c r="M191" i="10" s="1"/>
  <c r="M190" i="12"/>
  <c r="M122" i="10"/>
  <c r="M123" i="10"/>
  <c r="M133" i="10"/>
  <c r="M134" i="10"/>
  <c r="M147" i="10"/>
  <c r="M148" i="10"/>
  <c r="M156" i="10"/>
  <c r="M157" i="10"/>
  <c r="M161" i="10"/>
  <c r="M162" i="10"/>
  <c r="M164" i="10"/>
  <c r="M165" i="10"/>
  <c r="M166" i="10"/>
  <c r="M167" i="10"/>
  <c r="M174" i="10"/>
  <c r="M175" i="10"/>
  <c r="M182" i="10"/>
  <c r="M183" i="10"/>
  <c r="M189" i="10"/>
  <c r="M190" i="10"/>
  <c r="M194" i="10"/>
  <c r="M195" i="10"/>
  <c r="M198" i="10"/>
  <c r="M199" i="10"/>
  <c r="M203" i="10"/>
  <c r="M204" i="10"/>
  <c r="M205" i="10"/>
  <c r="M206" i="10"/>
  <c r="M207" i="10"/>
  <c r="M210" i="10"/>
  <c r="M211" i="10"/>
  <c r="M214" i="10"/>
  <c r="M215" i="10"/>
  <c r="L185" i="10"/>
  <c r="M185" i="10" s="1"/>
  <c r="L186" i="10"/>
  <c r="M186" i="10" s="1"/>
  <c r="L187" i="10"/>
  <c r="M187" i="10" s="1"/>
  <c r="L188" i="10"/>
  <c r="M188" i="10" s="1"/>
  <c r="L184" i="10"/>
  <c r="M184" i="10" s="1"/>
  <c r="L177" i="10"/>
  <c r="M177" i="10" s="1"/>
  <c r="L178" i="10"/>
  <c r="M178" i="10" s="1"/>
  <c r="L179" i="10"/>
  <c r="M179" i="10" s="1"/>
  <c r="L180" i="10"/>
  <c r="M180" i="10" s="1"/>
  <c r="L181" i="10"/>
  <c r="M181" i="10" s="1"/>
  <c r="L176" i="10"/>
  <c r="M176" i="10" s="1"/>
  <c r="L169" i="10"/>
  <c r="M169" i="10" s="1"/>
  <c r="L170" i="10"/>
  <c r="M170" i="10" s="1"/>
  <c r="L171" i="10"/>
  <c r="M171" i="10" s="1"/>
  <c r="L172" i="10"/>
  <c r="M172" i="10" s="1"/>
  <c r="L173" i="10"/>
  <c r="M173" i="10" s="1"/>
  <c r="L168" i="10"/>
  <c r="M168" i="10" s="1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1" i="12"/>
  <c r="M192" i="12"/>
  <c r="M193" i="12"/>
  <c r="M194" i="12"/>
  <c r="M195" i="12"/>
  <c r="M196" i="12"/>
  <c r="M197" i="12"/>
  <c r="M198" i="12"/>
  <c r="M199" i="12"/>
  <c r="M201" i="12"/>
  <c r="M202" i="12"/>
  <c r="M203" i="12"/>
  <c r="M204" i="12"/>
  <c r="M206" i="12"/>
  <c r="M207" i="12"/>
  <c r="M208" i="12"/>
  <c r="M209" i="12"/>
  <c r="M210" i="12"/>
  <c r="M211" i="12"/>
  <c r="M212" i="12"/>
  <c r="M213" i="12"/>
  <c r="M214" i="12"/>
  <c r="M215" i="12"/>
  <c r="L163" i="10"/>
  <c r="M163" i="10" s="1"/>
  <c r="L159" i="10"/>
  <c r="M159" i="10" s="1"/>
  <c r="L160" i="10"/>
  <c r="M160" i="10" s="1"/>
  <c r="L158" i="10"/>
  <c r="M158" i="10" s="1"/>
  <c r="L150" i="10"/>
  <c r="M150" i="10" s="1"/>
  <c r="L151" i="10"/>
  <c r="M151" i="10" s="1"/>
  <c r="L152" i="10"/>
  <c r="M152" i="10" s="1"/>
  <c r="L153" i="10"/>
  <c r="M153" i="10" s="1"/>
  <c r="L154" i="10"/>
  <c r="M154" i="10" s="1"/>
  <c r="L155" i="10"/>
  <c r="M155" i="10" s="1"/>
  <c r="L149" i="10"/>
  <c r="M149" i="10" s="1"/>
  <c r="L136" i="10"/>
  <c r="M136" i="10" s="1"/>
  <c r="L137" i="10"/>
  <c r="M137" i="10" s="1"/>
  <c r="L138" i="10"/>
  <c r="M138" i="10" s="1"/>
  <c r="L139" i="10"/>
  <c r="M139" i="10" s="1"/>
  <c r="L140" i="10"/>
  <c r="M140" i="10" s="1"/>
  <c r="L141" i="10"/>
  <c r="M141" i="10" s="1"/>
  <c r="L142" i="10"/>
  <c r="M142" i="10" s="1"/>
  <c r="L143" i="10"/>
  <c r="M143" i="10" s="1"/>
  <c r="L144" i="10"/>
  <c r="M144" i="10" s="1"/>
  <c r="L145" i="10"/>
  <c r="M145" i="10" s="1"/>
  <c r="L146" i="10"/>
  <c r="M146" i="10" s="1"/>
  <c r="L135" i="10"/>
  <c r="M135" i="10" s="1"/>
  <c r="L125" i="10"/>
  <c r="M125" i="10" s="1"/>
  <c r="L126" i="10"/>
  <c r="M126" i="10" s="1"/>
  <c r="L127" i="10"/>
  <c r="M127" i="10" s="1"/>
  <c r="L128" i="10"/>
  <c r="M128" i="10" s="1"/>
  <c r="L129" i="10"/>
  <c r="M129" i="10" s="1"/>
  <c r="L130" i="10"/>
  <c r="M130" i="10" s="1"/>
  <c r="L131" i="10"/>
  <c r="M131" i="10" s="1"/>
  <c r="L132" i="10"/>
  <c r="M132" i="10" s="1"/>
  <c r="L124" i="10"/>
  <c r="M124" i="10" s="1"/>
  <c r="L114" i="12"/>
  <c r="L115" i="12"/>
  <c r="M115" i="12" s="1"/>
  <c r="L116" i="12"/>
  <c r="M116" i="12" s="1"/>
  <c r="L117" i="12"/>
  <c r="M117" i="12" s="1"/>
  <c r="L118" i="12"/>
  <c r="M118" i="12" s="1"/>
  <c r="L119" i="12"/>
  <c r="M119" i="12" s="1"/>
  <c r="L120" i="12"/>
  <c r="M120" i="12" s="1"/>
  <c r="L121" i="12"/>
  <c r="M121" i="12" s="1"/>
  <c r="L113" i="12"/>
  <c r="M113" i="12" s="1"/>
  <c r="M83" i="12"/>
  <c r="M85" i="12"/>
  <c r="M90" i="12"/>
  <c r="M91" i="12"/>
  <c r="M99" i="12"/>
  <c r="M100" i="12"/>
  <c r="M111" i="12"/>
  <c r="M112" i="12"/>
  <c r="M114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L114" i="10"/>
  <c r="M114" i="10" s="1"/>
  <c r="L115" i="10"/>
  <c r="M115" i="10" s="1"/>
  <c r="L116" i="10"/>
  <c r="M116" i="10" s="1"/>
  <c r="L117" i="10"/>
  <c r="M117" i="10" s="1"/>
  <c r="L118" i="10"/>
  <c r="M118" i="10" s="1"/>
  <c r="L119" i="10"/>
  <c r="M119" i="10" s="1"/>
  <c r="L120" i="10"/>
  <c r="M120" i="10" s="1"/>
  <c r="L121" i="10"/>
  <c r="M121" i="10" s="1"/>
  <c r="L113" i="10"/>
  <c r="M113" i="10" s="1"/>
  <c r="L50" i="10"/>
  <c r="L49" i="10"/>
  <c r="M51" i="10"/>
  <c r="M52" i="10"/>
  <c r="M53" i="10"/>
  <c r="M54" i="10"/>
  <c r="M83" i="10"/>
  <c r="M87" i="10"/>
  <c r="M99" i="10"/>
  <c r="M111" i="10"/>
  <c r="M51" i="12"/>
  <c r="M52" i="12"/>
  <c r="M53" i="12"/>
  <c r="M54" i="12"/>
  <c r="L50" i="12"/>
  <c r="L49" i="12"/>
  <c r="M49" i="12" s="1"/>
  <c r="K50" i="12"/>
  <c r="L81" i="12"/>
  <c r="M81" i="12" s="1"/>
  <c r="L87" i="12"/>
  <c r="M87" i="12" s="1"/>
  <c r="L88" i="12"/>
  <c r="M88" i="12" s="1"/>
  <c r="L89" i="12"/>
  <c r="M89" i="12" s="1"/>
  <c r="L86" i="12"/>
  <c r="M86" i="12" s="1"/>
  <c r="L108" i="12"/>
  <c r="M108" i="12" s="1"/>
  <c r="L109" i="12"/>
  <c r="M109" i="12" s="1"/>
  <c r="L110" i="12"/>
  <c r="M110" i="12" s="1"/>
  <c r="L102" i="12"/>
  <c r="M102" i="12" s="1"/>
  <c r="L103" i="12"/>
  <c r="M103" i="12" s="1"/>
  <c r="L104" i="12"/>
  <c r="M104" i="12" s="1"/>
  <c r="L105" i="12"/>
  <c r="M105" i="12" s="1"/>
  <c r="L106" i="12"/>
  <c r="M106" i="12" s="1"/>
  <c r="L107" i="12"/>
  <c r="M107" i="12" s="1"/>
  <c r="L101" i="12"/>
  <c r="M101" i="12" s="1"/>
  <c r="L93" i="12"/>
  <c r="M93" i="12" s="1"/>
  <c r="L94" i="12"/>
  <c r="M94" i="12" s="1"/>
  <c r="L95" i="12"/>
  <c r="M95" i="12" s="1"/>
  <c r="L96" i="12"/>
  <c r="M96" i="12" s="1"/>
  <c r="L97" i="12"/>
  <c r="M97" i="12" s="1"/>
  <c r="L98" i="12"/>
  <c r="M98" i="12" s="1"/>
  <c r="L92" i="12"/>
  <c r="M92" i="12" s="1"/>
  <c r="L112" i="10"/>
  <c r="M112" i="10" s="1"/>
  <c r="L100" i="10"/>
  <c r="M100" i="10" s="1"/>
  <c r="L91" i="10"/>
  <c r="L85" i="10"/>
  <c r="M85" i="10" s="1"/>
  <c r="K101" i="10"/>
  <c r="K92" i="10"/>
  <c r="K86" i="10"/>
  <c r="M86" i="10" s="1"/>
  <c r="K81" i="10"/>
  <c r="M81" i="10" s="1"/>
  <c r="L109" i="10"/>
  <c r="M109" i="10" s="1"/>
  <c r="L110" i="10"/>
  <c r="M110" i="10" s="1"/>
  <c r="L108" i="10"/>
  <c r="M108" i="10" s="1"/>
  <c r="L102" i="10"/>
  <c r="M102" i="10" s="1"/>
  <c r="L103" i="10"/>
  <c r="M103" i="10" s="1"/>
  <c r="L104" i="10"/>
  <c r="M104" i="10" s="1"/>
  <c r="L105" i="10"/>
  <c r="M105" i="10" s="1"/>
  <c r="L106" i="10"/>
  <c r="M106" i="10" s="1"/>
  <c r="L107" i="10"/>
  <c r="M107" i="10" s="1"/>
  <c r="L101" i="10"/>
  <c r="L93" i="10"/>
  <c r="M93" i="10" s="1"/>
  <c r="L94" i="10"/>
  <c r="M94" i="10" s="1"/>
  <c r="L95" i="10"/>
  <c r="M95" i="10" s="1"/>
  <c r="L96" i="10"/>
  <c r="M96" i="10" s="1"/>
  <c r="L97" i="10"/>
  <c r="M97" i="10" s="1"/>
  <c r="L98" i="10"/>
  <c r="M98" i="10" s="1"/>
  <c r="L92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89" i="10"/>
  <c r="M89" i="10" s="1"/>
  <c r="K90" i="10"/>
  <c r="M90" i="10" s="1"/>
  <c r="K91" i="10"/>
  <c r="K88" i="10"/>
  <c r="M88" i="10" s="1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M49" i="10" s="1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I75" i="12"/>
  <c r="L74" i="12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M74" i="12" l="1"/>
  <c r="O69" i="5" s="1"/>
  <c r="M35" i="12"/>
  <c r="O35" i="5" s="1"/>
  <c r="M75" i="12"/>
  <c r="O70" i="5" s="1"/>
  <c r="M69" i="12"/>
  <c r="O64" i="5" s="1"/>
  <c r="M92" i="10"/>
  <c r="M91" i="10"/>
  <c r="M101" i="10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9" i="6" s="1"/>
  <c r="N9" i="6"/>
  <c r="L9" i="6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D7" i="6" s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8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M10" i="10" s="1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M9" i="10" s="1"/>
  <c r="AV37" i="5"/>
  <c r="L36" i="10"/>
  <c r="M36" i="10" s="1"/>
  <c r="AV69" i="5"/>
  <c r="L73" i="10"/>
  <c r="AV15" i="5"/>
  <c r="L14" i="10"/>
  <c r="AV60" i="5"/>
  <c r="L64" i="10"/>
  <c r="AV52" i="5"/>
  <c r="L56" i="10"/>
  <c r="M56" i="10" s="1"/>
  <c r="AV68" i="5"/>
  <c r="L72" i="10"/>
  <c r="AV14" i="5"/>
  <c r="L13" i="10"/>
  <c r="AV26" i="5"/>
  <c r="L25" i="10"/>
  <c r="AV3" i="5"/>
  <c r="L3" i="10"/>
  <c r="M3" i="10" s="1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61" i="10" l="1"/>
  <c r="K56" i="5" s="1"/>
  <c r="M57" i="10"/>
  <c r="K52" i="5" s="1"/>
  <c r="M66" i="10"/>
  <c r="K61" i="5" s="1"/>
  <c r="M11" i="10"/>
  <c r="M23" i="10"/>
  <c r="K23" i="5" s="1"/>
  <c r="M5" i="10"/>
  <c r="K5" i="5" s="1"/>
  <c r="M13" i="10"/>
  <c r="M24" i="10"/>
  <c r="M76" i="10"/>
  <c r="M71" i="10"/>
  <c r="K66" i="5" s="1"/>
  <c r="M44" i="10"/>
  <c r="K44" i="5" s="1"/>
  <c r="M32" i="10"/>
  <c r="K32" i="5" s="1"/>
  <c r="M77" i="10"/>
  <c r="K72" i="5" s="1"/>
  <c r="M15" i="10"/>
  <c r="M60" i="10"/>
  <c r="K55" i="5" s="1"/>
  <c r="M25" i="10"/>
  <c r="M31" i="10"/>
  <c r="K31" i="5" s="1"/>
  <c r="M38" i="10"/>
  <c r="K38" i="5" s="1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K67" i="5" s="1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K26" i="5" s="1"/>
  <c r="M27" i="10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K58" i="5" s="1"/>
  <c r="M29" i="10"/>
  <c r="M78" i="10"/>
  <c r="K73" i="5" s="1"/>
  <c r="P39" i="10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K29" i="5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P31" i="10"/>
  <c r="P46" i="10"/>
  <c r="P26" i="10"/>
  <c r="P71" i="10"/>
  <c r="K10" i="5"/>
  <c r="K27" i="5"/>
  <c r="K15" i="5"/>
  <c r="K11" i="5"/>
  <c r="K6" i="5"/>
  <c r="K71" i="5"/>
  <c r="K24" i="5"/>
  <c r="K51" i="5"/>
  <c r="K36" i="5"/>
  <c r="K25" i="5"/>
  <c r="K13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<sst xmlns="http://schemas.openxmlformats.org/spreadsheetml/2006/main" count="1150" uniqueCount="442">
  <si>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</si>
  <si>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</si>
  <si>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</si>
  <si>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</si>
  <si>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</si>
  <si>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</si>
  <si>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</si>
  <si>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</si>
  <si>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</si>
  <si>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</si>
  <si>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</si>
  <si>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</si>
  <si>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</si>
  <si>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</si>
  <si>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</si>
  <si>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</si>
  <si>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</si>
  <si>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</si>
  <si>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</si>
  <si>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</si>
  <si>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</si>
  <si>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</si>
  <si>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</si>
  <si>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</si>
  <si>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</si>
  <si>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</si>
  <si>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</si>
  <si>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</si>
  <si>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</si>
  <si>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</si>
  <si>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</si>
  <si>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</si>
  <si>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</si>
  <si>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</si>
  <si>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</si>
  <si>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</si>
  <si>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</si>
  <si>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</si>
  <si>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</si>
  <si>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</si>
  <si>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</si>
  <si>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</si>
  <si>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</si>
  <si>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</si>
  <si>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</si>
  <si>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</si>
  <si>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</si>
  <si>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</si>
  <si>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</si>
  <si>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</si>
  <si>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</si>
  <si>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</si>
  <si>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</si>
  <si>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</si>
  <si>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</si>
  <si>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</si>
  <si>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</si>
  <si>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</si>
  <si>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</si>
  <si>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</si>
  <si>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</si>
  <si>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</si>
  <si>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</si>
  <si>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</si>
  <si>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</si>
  <si>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</si>
  <si>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</si>
  <si>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</si>
  <si>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</si>
  <si>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</si>
  <si>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</si>
  <si>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</si>
  <si>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</si>
  <si>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</si>
  <si>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</si>
  <si>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</si>
  <si>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</si>
  <si>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</si>
  <si>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</si>
  <si>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</si>
  <si>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</si>
  <si>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</si>
  <si>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</si>
  <si>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</si>
  <si>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</si>
  <si>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</si>
  <si>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</si>
  <si>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</si>
  <si>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</si>
  <si>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</si>
  <si>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</si>
  <si>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</si>
  <si>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</si>
  <si>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</si>
  <si>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</si>
  <si>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</si>
  <si>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</si>
  <si>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</si>
  <si>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</si>
  <si>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</si>
  <si>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</si>
  <si>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</si>
  <si>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</si>
  <si>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</si>
  <si>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</si>
  <si>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</si>
  <si>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</si>
  <si>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</si>
  <si>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</si>
  <si>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</si>
  <si>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</si>
  <si>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</si>
  <si>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</si>
  <si>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</si>
  <si>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</si>
  <si>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</si>
  <si>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</si>
  <si>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</si>
  <si>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</si>
  <si>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</si>
  <si>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</si>
  <si>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</si>
  <si>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</si>
  <si>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</si>
  <si>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</si>
  <si>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</si>
  <si>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</si>
  <si>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</si>
  <si>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</si>
  <si>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</si>
  <si>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</si>
  <si>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</si>
  <si>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</si>
  <si>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</si>
  <si>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</si>
  <si>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</si>
  <si>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</si>
  <si>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</si>
  <si>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</si>
  <si>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</si>
  <si>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</si>
  <si>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</si>
  <si>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</si>
  <si>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</si>
  <si>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</si>
  <si>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</si>
  <si>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</si>
  <si>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</si>
  <si>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</si>
  <si>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</si>
  <si>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</si>
  <si>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</si>
  <si>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</si>
  <si>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</si>
  <si>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</si>
  <si>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</si>
  <si>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</si>
  <si>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</si>
  <si>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</si>
  <si>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</si>
  <si>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</si>
  <si>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</si>
  <si>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</si>
  <si>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</si>
  <si>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</si>
  <si>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</si>
  <si>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</si>
  <si>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</si>
  <si>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</si>
  <si>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</si>
  <si>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</si>
  <si>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</si>
  <si>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</si>
  <si>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</si>
  <si>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</si>
  <si>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</si>
  <si>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</si>
  <si>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</si>
  <si>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</si>
  <si>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</si>
  <si>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</si>
  <si>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</si>
  <si>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</si>
  <si>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</si>
  <si>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</si>
  <si>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</si>
  <si>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</si>
  <si>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</si>
  <si>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</si>
  <si>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</si>
  <si>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</si>
  <si>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</si>
  <si>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</si>
  <si>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</si>
  <si>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</si>
  <si>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</si>
  <si>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</si>
  <si>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</si>
  <si>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</si>
  <si>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</si>
  <si>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</si>
  <si>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</si>
  <si>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</si>
  <si>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</si>
  <si>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</si>
  <si>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</si>
  <si>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</si>
  <si>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</si>
  <si>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</si>
  <si>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</si>
  <si>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</si>
  <si>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</si>
  <si>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</si>
  <si>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</si>
  <si>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</si>
  <si>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</si>
  <si>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</si>
  <si>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</si>
  <si>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</si>
  <si>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</si>
  <si>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</si>
  <si>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</si>
  <si>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</si>
  <si>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</si>
  <si>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</si>
  <si>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</si>
  <si>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</si>
  <si>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</si>
  <si>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</si>
  <si>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</si>
  <si>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</si>
  <si>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</si>
  <si>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</si>
  <si>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</si>
  <si>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</si>
  <si>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</si>
  <si>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</si>
  <si>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</si>
  <si>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</si>
  <si>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</si>
  <si>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</si>
  <si>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</si>
  <si>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</si>
  <si>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</si>
  <si>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</si>
  <si>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</si>
  <si>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</si>
  <si>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</si>
  <si>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</si>
  <si>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</si>
  <si>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</si>
  <si>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</si>
  <si>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</si>
  <si>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</si>
  <si>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</si>
  <si>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</si>
  <si>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</si>
  <si>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</si>
  <si>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</si>
  <si>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</si>
  <si>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</si>
  <si>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</si>
  <si>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</si>
  <si>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</si>
  <si>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</si>
  <si>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</si>
  <si>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</si>
  <si>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</si>
  <si>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</si>
  <si>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</si>
  <si>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</si>
  <si>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</si>
  <si>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</si>
  <si>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</si>
  <si>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</si>
  <si>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</si>
  <si>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</si>
  <si>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</si>
  <si>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</si>
  <si>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</si>
  <si>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</si>
  <si>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</si>
  <si>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</si>
  <si>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</si>
  <si>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</si>
  <si>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</si>
  <si>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</si>
  <si>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</si>
  <si>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</si>
  <si>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</si>
  <si>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</si>
  <si>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</si>
  <si>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</si>
  <si>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</si>
  <si>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</si>
  <si>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</si>
  <si>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</si>
  <si>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</si>
  <si>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</si>
  <si>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</si>
  <si>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</si>
  <si>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</si>
  <si>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</si>
  <si>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</si>
  <si>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</si>
  <si>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</si>
  <si>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</si>
  <si>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</si>
  <si>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</si>
  <si>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</si>
  <si>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</si>
  <si>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</si>
  <si>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</si>
  <si>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</si>
  <si>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</si>
  <si>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</si>
  <si>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</si>
  <si>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</si>
  <si>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</si>
  <si>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</si>
  <si>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</si>
  <si>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</si>
  <si>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</si>
  <si>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</si>
  <si>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</si>
  <si>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</si>
  <si>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</si>
  <si>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</si>
  <si>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</si>
  <si>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</si>
  <si>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</si>
  <si>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</si>
  <si>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</si>
  <si>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</si>
  <si>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</si>
  <si>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</si>
  <si>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</si>
  <si>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</si>
  <si>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</si>
  <si>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</si>
  <si>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</si>
  <si>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</si>
  <si>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</si>
  <si>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</si>
  <si>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</si>
  <si>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</si>
  <si>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</si>
  <si>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</si>
  <si>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</si>
  <si>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</si>
  <si>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</si>
  <si>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</si>
  <si>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</si>
  <si>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</si>
  <si>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</si>
  <si>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</si>
  <si>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</si>
  <si>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</si>
  <si>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</si>
  <si>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</si>
  <si>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</si>
  <si>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</si>
  <si>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</si>
  <si>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</si>
  <si>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</si>
  <si>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</si>
  <si>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</si>
  <si>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</si>
  <si>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</si>
  <si>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</si>
  <si>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</si>
  <si>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</si>
  <si>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</si>
  <si>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</si>
  <si>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</si>
  <si>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</si>
  <si>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</si>
  <si>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</si>
  <si>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</si>
  <si>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</si>
  <si>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</si>
  <si>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</si>
  <si>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</si>
  <si>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</si>
  <si>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</si>
  <si>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</si>
  <si>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</si>
  <si>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</si>
  <si>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</si>
  <si>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</si>
  <si>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</si>
  <si>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</si>
  <si>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</si>
  <si>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</si>
  <si>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</si>
  <si>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</si>
  <si>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</si>
  <si>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</si>
  <si>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</si>
  <si>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</si>
  <si>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</si>
  <si>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</si>
  <si>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</si>
  <si>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</si>
  <si>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</si>
  <si>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</si>
  <si>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</si>
  <si>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</si>
  <si>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</si>
  <si>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</si>
  <si>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</si>
  <si>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</si>
  <si>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</si>
  <si>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</si>
  <si>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</si>
  <si>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</si>
  <si>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</si>
  <si>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</si>
  <si>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</si>
  <si>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</si>
  <si>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</si>
  <si>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</si>
  <si>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</si>
  <si>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</si>
  <si>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</si>
  <si>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</si>
  <si>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</si>
  <si>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</si>
  <si>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</si>
  <si>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</si>
  <si>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</si>
  <si>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lc1.14_280m</t>
  </si>
  <si>
    <t>Distance Downstream</t>
  </si>
  <si>
    <t>LC1.20</t>
  </si>
  <si>
    <t>LC3.20</t>
  </si>
  <si>
    <t>Distance from Channel (m)</t>
  </si>
  <si>
    <t>lc3.11_20m</t>
  </si>
  <si>
    <t>lc3.11_60m</t>
  </si>
  <si>
    <t>lc3.11_100m</t>
  </si>
  <si>
    <t>Lc3.11_20m</t>
  </si>
  <si>
    <t>Lc3.11_60m</t>
  </si>
  <si>
    <t>Lc3.11_100m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</si>
</sst>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Border="1"/>
    <xf numFmtId="0" fontId="3" fillId="0" borderId="0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79.19</c:v>
                </c:pt>
                <c:pt idx="1">
                  <c:v>65.930000000000007</c:v>
                </c:pt>
                <c:pt idx="2">
                  <c:v>97.8</c:v>
                </c:pt>
                <c:pt idx="3">
                  <c:v>59.98</c:v>
                </c:pt>
                <c:pt idx="4">
                  <c:v>90.04</c:v>
                </c:pt>
                <c:pt idx="5">
                  <c:v>24.75</c:v>
                </c:pt>
                <c:pt idx="6">
                  <c:v>193.99</c:v>
                </c:pt>
                <c:pt idx="7">
                  <c:v>146.02000000000001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95"/>
  <sheetViews>
    <sheetView topLeftCell="A69" zoomScaleNormal="70" workbookViewId="0">
      <pane xSplit="1" topLeftCell="L1" activePane="topRight" state="frozen"/>
      <selection pane="topRight" activeCell="M85" sqref="M85"/>
    </sheetView>
  </sheetViews>
  <sheetFormatPr defaultColWidth="8.7109375" defaultRowHeight="15"/>
  <cols>
    <col min="1" max="1" width="12" customWidth="1"/>
    <col min="2" max="2" width="21.7109375" style="13" customWidth="1"/>
    <col min="3" max="3" width="21.42578125" customWidth="1"/>
    <col min="5" max="5" width="21.7109375" style="13" customWidth="1"/>
    <col min="6" max="6" width="21.42578125" customWidth="1"/>
    <col min="8" max="8" width="21.7109375" style="13" customWidth="1"/>
    <col min="9" max="9" width="21.42578125" customWidth="1"/>
    <col min="10" max="10" width="8.7109375" style="15"/>
    <col min="11" max="11" width="21.7109375" style="13" customWidth="1"/>
    <col min="12" max="12" width="21.42578125" customWidth="1"/>
    <col min="13" max="13" width="10.28515625" style="15" customWidth="1"/>
    <col min="14" max="14" width="22.85546875" bestFit="1" customWidth="1"/>
    <col min="15" max="15" width="8.7109375" style="9"/>
    <col min="16" max="16" width="21.7109375" style="13" customWidth="1"/>
    <col min="17" max="17" width="21.42578125" customWidth="1"/>
    <col min="18" max="18" width="22.7109375" style="15" customWidth="1"/>
    <col min="19" max="19" width="21.7109375" style="13" customWidth="1"/>
    <col min="20" max="20" width="21.42578125" customWidth="1"/>
    <col min="21" max="21" width="8.710937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 t="s">
        <v>435</v>
      </c>
      <c r="O1" s="26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N3">
        <v>20</v>
      </c>
      <c r="O3" s="9">
        <v>3.1</v>
      </c>
      <c r="P3" s="13">
        <v>8.7899999999999991</v>
      </c>
      <c r="Q3">
        <v>91.26</v>
      </c>
      <c r="R3" s="15">
        <f>(Q3-P3)/channel_morph!J2</f>
        <v>1.0414193711327189</v>
      </c>
      <c r="S3" s="13">
        <f>Q3</f>
        <v>91.26</v>
      </c>
      <c r="T3">
        <f>18.09</f>
        <v>18.09</v>
      </c>
      <c r="U3" s="15">
        <f>(T3-S3)/channel_morph!K2</f>
        <v>-1.2484217710288348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N4">
        <v>40</v>
      </c>
      <c r="O4" s="9">
        <v>3.2</v>
      </c>
      <c r="P4" s="13">
        <v>56.21</v>
      </c>
      <c r="Q4">
        <v>130.34</v>
      </c>
      <c r="R4" s="15">
        <f>(Q4-P4)/channel_morph!J3</f>
        <v>1.1243743364174121</v>
      </c>
      <c r="S4" s="13">
        <f t="shared" ref="S4:S10" si="4">Q4</f>
        <v>130.34</v>
      </c>
      <c r="T4">
        <v>2.57</v>
      </c>
      <c r="U4" s="15">
        <f>(T4-S4)/channel_morph!K3</f>
        <v>-0.27154485367564241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N5">
        <v>60</v>
      </c>
      <c r="O5" s="9">
        <v>3.3</v>
      </c>
      <c r="P5" s="13">
        <v>43.44</v>
      </c>
      <c r="Q5">
        <v>174.69</v>
      </c>
      <c r="R5" s="15">
        <f>(Q5-P5)/channel_morph!J4</f>
        <v>1.3420245398773007</v>
      </c>
      <c r="S5" s="13">
        <f t="shared" si="4"/>
        <v>174.69</v>
      </c>
      <c r="T5">
        <v>157.12</v>
      </c>
      <c r="U5" s="15">
        <f>(T5-S5)/channel_morph!K4</f>
        <v>-7.6258680555555527E-2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N6">
        <v>80</v>
      </c>
      <c r="O6" s="9">
        <v>3.4</v>
      </c>
      <c r="P6" s="13">
        <v>33.53</v>
      </c>
      <c r="Q6">
        <v>34.07</v>
      </c>
      <c r="R6" s="15">
        <f>(Q6-P6)/channel_morph!J5</f>
        <v>9.0030010003334313E-3</v>
      </c>
      <c r="S6" s="13">
        <f t="shared" si="4"/>
        <v>34.07</v>
      </c>
      <c r="T6">
        <v>46.73</v>
      </c>
      <c r="U6" s="15">
        <f>(T6-S6)/channel_morph!K5</f>
        <v>0.11792101341281666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>
        <v>100</v>
      </c>
      <c r="O7" s="9">
        <v>1.1000000000000001</v>
      </c>
      <c r="P7" s="13">
        <v>31.25</v>
      </c>
      <c r="Q7">
        <v>15.79</v>
      </c>
      <c r="R7" s="15">
        <f>(Q7-P7)/channel_morph!J6</f>
        <v>-0.17170146601510439</v>
      </c>
      <c r="S7" s="13">
        <f t="shared" si="4"/>
        <v>15.79</v>
      </c>
      <c r="T7">
        <v>3.3</v>
      </c>
      <c r="U7">
        <f>(T7-S7)/channel_morph!K6</f>
        <v>-8.4632063965306939E-2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N8" s="13">
        <v>20</v>
      </c>
      <c r="O8" s="9">
        <v>1.2</v>
      </c>
      <c r="P8" s="13">
        <v>33.369999999999997</v>
      </c>
      <c r="Q8">
        <v>65.680000000000007</v>
      </c>
      <c r="R8" s="15">
        <f>(Q8-P8)/channel_morph!J7</f>
        <v>1.3054545454545459</v>
      </c>
      <c r="S8" s="13">
        <f t="shared" si="4"/>
        <v>65.680000000000007</v>
      </c>
      <c r="T8">
        <v>6.85</v>
      </c>
      <c r="U8" s="15">
        <f>(T8-S8)/channel_morph!K7</f>
        <v>-0.52719777757863606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N9" s="13">
        <v>40</v>
      </c>
      <c r="O9" s="9">
        <v>1.3</v>
      </c>
      <c r="P9" s="13">
        <v>7.45</v>
      </c>
      <c r="Q9">
        <v>79.34</v>
      </c>
      <c r="R9" s="15">
        <f>(Q9-P9)/channel_morph!J8</f>
        <v>0.37058611268622094</v>
      </c>
      <c r="S9" s="13">
        <f t="shared" si="4"/>
        <v>79.34</v>
      </c>
      <c r="T9">
        <v>11.68</v>
      </c>
      <c r="U9" s="15">
        <f>(T9-S9)/channel_morph!K8</f>
        <v>-0.57853783668234282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N10" s="13">
        <v>60</v>
      </c>
      <c r="O10" s="8">
        <v>1.4</v>
      </c>
      <c r="P10" s="4">
        <v>78.7</v>
      </c>
      <c r="Q10" s="5">
        <v>21.01</v>
      </c>
      <c r="R10" s="6">
        <f>(Q10-P10)/channel_morph!J9</f>
        <v>-0.39508286536090942</v>
      </c>
      <c r="S10" s="4">
        <f t="shared" si="4"/>
        <v>21.01</v>
      </c>
      <c r="T10" s="5">
        <v>2.94</v>
      </c>
      <c r="U10" s="6">
        <f>(T10-S10)/channel_morph!K9</f>
        <v>-0.10927012154562496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N11" s="13">
        <v>80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N12" s="13">
        <v>100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N13" s="13">
        <v>120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N14" s="13">
        <v>140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N15" s="13">
        <v>160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N16" s="13">
        <v>180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N17" s="13">
        <v>200</v>
      </c>
      <c r="O17"/>
      <c r="P17"/>
      <c r="R17"/>
      <c r="S17"/>
      <c r="U17"/>
    </row>
    <row r="18" spans="1:114" ht="16.149999999999999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>
        <v>220</v>
      </c>
      <c r="O18"/>
      <c r="P18"/>
      <c r="R18"/>
      <c r="S18"/>
      <c r="U18"/>
    </row>
    <row r="19" spans="1:114" s="5" customFormat="1" ht="16.149999999999999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>
        <v>240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>
        <v>20</v>
      </c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N21" s="13">
        <v>40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N22" s="13">
        <v>60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N23" s="13">
        <v>80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N24" s="13">
        <v>100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N25" s="13">
        <v>120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N26" s="13">
        <v>140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N27" s="13">
        <v>160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N28" s="13">
        <v>180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N29" s="13">
        <v>200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N30" s="13">
        <v>220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N31" s="13">
        <v>240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N32" s="13">
        <v>260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N33" s="13">
        <v>280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>
        <v>300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N35" s="13">
        <v>20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N36" s="13">
        <v>40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N37" s="13">
        <v>60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N38" s="13">
        <v>80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N39" s="13">
        <v>100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N40" s="13">
        <v>120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>
        <v>140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N42" s="13">
        <v>20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N43" s="13">
        <v>40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N44" s="13">
        <v>60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N45" s="13">
        <v>80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N46" s="13">
        <v>100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N47" s="13">
        <v>120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>
        <v>140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140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>
        <v>20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320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>
        <v>40</v>
      </c>
      <c r="O50"/>
      <c r="P50"/>
      <c r="R50"/>
      <c r="S50"/>
      <c r="U50"/>
    </row>
    <row r="51" spans="1:257">
      <c r="A51" s="16" t="s">
        <v>321</v>
      </c>
      <c r="J51"/>
      <c r="K51" s="13">
        <v>28.95</v>
      </c>
      <c r="L51">
        <v>2.17</v>
      </c>
      <c r="M51" s="15">
        <f t="shared" si="5"/>
        <v>-0.33474999999999999</v>
      </c>
      <c r="N51" s="13">
        <v>60</v>
      </c>
      <c r="O51"/>
      <c r="P51"/>
      <c r="R51"/>
      <c r="S51"/>
      <c r="U51"/>
    </row>
    <row r="52" spans="1:257">
      <c r="A52" s="16" t="s">
        <v>322</v>
      </c>
      <c r="J52"/>
      <c r="K52" s="13">
        <v>25.59</v>
      </c>
      <c r="L52">
        <v>2.17</v>
      </c>
      <c r="M52" s="15">
        <f t="shared" si="5"/>
        <v>-0.29275000000000001</v>
      </c>
      <c r="N52" s="13">
        <v>80</v>
      </c>
      <c r="O52"/>
      <c r="P52"/>
      <c r="R52"/>
      <c r="S52"/>
      <c r="U52"/>
    </row>
    <row r="53" spans="1:257">
      <c r="A53" s="16" t="s">
        <v>323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>
        <v>100</v>
      </c>
      <c r="O53"/>
      <c r="P53"/>
      <c r="R53"/>
      <c r="S53"/>
      <c r="U53"/>
    </row>
    <row r="54" spans="1:257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>
        <v>120</v>
      </c>
      <c r="O54"/>
      <c r="P54"/>
      <c r="R54"/>
      <c r="S54"/>
      <c r="U54"/>
    </row>
    <row r="55" spans="1:257">
      <c r="A55" s="16" t="s">
        <v>141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>
        <v>20</v>
      </c>
      <c r="O55"/>
      <c r="P55"/>
      <c r="R55"/>
      <c r="S55"/>
      <c r="U55"/>
    </row>
    <row r="56" spans="1:257">
      <c r="A56" t="s">
        <v>142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>
        <v>40</v>
      </c>
      <c r="O56"/>
      <c r="P56"/>
      <c r="R56"/>
      <c r="S56"/>
      <c r="U56"/>
    </row>
    <row r="57" spans="1:257">
      <c r="A57" t="s">
        <v>143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>
        <v>60</v>
      </c>
      <c r="O57"/>
      <c r="P57"/>
      <c r="R57"/>
      <c r="S57"/>
      <c r="U57"/>
    </row>
    <row r="58" spans="1:257">
      <c r="A58" t="s">
        <v>144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>
        <v>80</v>
      </c>
      <c r="O58"/>
      <c r="P58"/>
      <c r="R58"/>
      <c r="S58"/>
      <c r="U58"/>
    </row>
    <row r="59" spans="1:257">
      <c r="A59" t="s">
        <v>145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>
        <v>100</v>
      </c>
      <c r="O59"/>
      <c r="P59"/>
      <c r="R59"/>
      <c r="S59"/>
      <c r="U59"/>
    </row>
    <row r="60" spans="1:257">
      <c r="A60" t="s">
        <v>146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>
        <v>120</v>
      </c>
      <c r="O60"/>
      <c r="P60"/>
      <c r="R60"/>
      <c r="S60"/>
      <c r="U60"/>
    </row>
    <row r="61" spans="1:257">
      <c r="A61" t="s">
        <v>147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>
        <v>140</v>
      </c>
      <c r="O61"/>
      <c r="P61"/>
      <c r="R61"/>
      <c r="S61"/>
      <c r="U61"/>
    </row>
    <row r="62" spans="1:257">
      <c r="A62" t="s">
        <v>148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>
        <v>160</v>
      </c>
      <c r="O62"/>
      <c r="P62"/>
      <c r="R62"/>
      <c r="S62"/>
      <c r="U62"/>
    </row>
    <row r="63" spans="1:257">
      <c r="A63" t="s">
        <v>149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>
        <v>180</v>
      </c>
      <c r="O63"/>
      <c r="P63"/>
      <c r="R63"/>
      <c r="S63"/>
      <c r="U63"/>
    </row>
    <row r="64" spans="1:257">
      <c r="A64" t="s">
        <v>150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>
        <v>200</v>
      </c>
      <c r="O64"/>
      <c r="P64"/>
      <c r="R64"/>
      <c r="S64"/>
      <c r="U64"/>
    </row>
    <row r="65" spans="1:257">
      <c r="A65" t="s">
        <v>151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>
        <v>220</v>
      </c>
      <c r="O65"/>
      <c r="P65"/>
      <c r="R65"/>
      <c r="S65"/>
      <c r="U65"/>
    </row>
    <row r="66" spans="1:257">
      <c r="A66" t="s">
        <v>152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>
        <v>240</v>
      </c>
      <c r="O66"/>
      <c r="P66"/>
      <c r="R66"/>
      <c r="S66"/>
      <c r="U66"/>
    </row>
    <row r="67" spans="1:257">
      <c r="A67" t="s">
        <v>153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>
        <v>260</v>
      </c>
      <c r="O67"/>
      <c r="P67"/>
      <c r="R67"/>
      <c r="S67"/>
      <c r="U67"/>
    </row>
    <row r="68" spans="1:257" s="5" customFormat="1">
      <c r="A68" s="5" t="s">
        <v>154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>
        <v>280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155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>
        <v>20</v>
      </c>
      <c r="O69"/>
      <c r="P69"/>
      <c r="R69"/>
      <c r="S69"/>
      <c r="U69"/>
    </row>
    <row r="70" spans="1:257">
      <c r="A70" t="s">
        <v>156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N70" s="13">
        <v>40</v>
      </c>
      <c r="O70"/>
      <c r="P70"/>
      <c r="R70"/>
      <c r="S70"/>
      <c r="U70"/>
    </row>
    <row r="71" spans="1:257">
      <c r="A71" t="s">
        <v>157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N71" s="13">
        <v>60</v>
      </c>
      <c r="O71"/>
      <c r="P71"/>
      <c r="R71"/>
      <c r="S71"/>
      <c r="U71"/>
    </row>
    <row r="72" spans="1:257">
      <c r="A72" t="s">
        <v>158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N72" s="13">
        <v>80</v>
      </c>
      <c r="O72"/>
      <c r="P72"/>
      <c r="R72"/>
      <c r="S72"/>
      <c r="U72"/>
    </row>
    <row r="73" spans="1:257">
      <c r="A73" t="s">
        <v>159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N73" s="13">
        <v>100</v>
      </c>
      <c r="O73"/>
      <c r="P73"/>
      <c r="R73"/>
      <c r="S73"/>
      <c r="U73"/>
    </row>
    <row r="74" spans="1:257">
      <c r="A74" t="s">
        <v>160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40" si="27">(L74-K74)/80</f>
        <v>0.43325000000000002</v>
      </c>
      <c r="N74" s="13">
        <v>120</v>
      </c>
      <c r="O74"/>
      <c r="P74"/>
      <c r="R74"/>
      <c r="S74"/>
      <c r="U74"/>
    </row>
    <row r="75" spans="1:257">
      <c r="A75" t="s">
        <v>161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N75" s="13">
        <v>140</v>
      </c>
      <c r="O75"/>
      <c r="P75"/>
      <c r="R75"/>
      <c r="S75"/>
      <c r="U75"/>
    </row>
    <row r="76" spans="1:257">
      <c r="A76" t="s">
        <v>162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N76" s="13">
        <v>160</v>
      </c>
      <c r="O76"/>
      <c r="P76"/>
      <c r="R76"/>
      <c r="S76"/>
      <c r="U76"/>
    </row>
    <row r="77" spans="1:257">
      <c r="A77" t="s">
        <v>163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N77" s="13">
        <v>180</v>
      </c>
      <c r="O77"/>
      <c r="P77"/>
      <c r="R77"/>
      <c r="S77"/>
      <c r="U77"/>
    </row>
    <row r="78" spans="1:257">
      <c r="A78" t="s">
        <v>164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N78" s="13">
        <v>200</v>
      </c>
      <c r="O78"/>
      <c r="P78"/>
      <c r="R78"/>
      <c r="S78"/>
      <c r="U78"/>
    </row>
    <row r="79" spans="1:257">
      <c r="A79" s="5" t="s">
        <v>165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N79" s="13">
        <v>220</v>
      </c>
      <c r="O79"/>
      <c r="P79"/>
      <c r="R79"/>
      <c r="S79"/>
      <c r="U79"/>
    </row>
    <row r="80" spans="1:257">
      <c r="A80" s="68" t="s">
        <v>436</v>
      </c>
      <c r="B80" s="67"/>
      <c r="C80" s="67"/>
      <c r="D80" s="66"/>
      <c r="E80" s="67"/>
      <c r="F80" s="67"/>
      <c r="G80" s="66"/>
      <c r="H80" s="66"/>
      <c r="I80" s="66"/>
      <c r="J80" s="66"/>
      <c r="K80" s="13">
        <f>K81</f>
        <v>5.58</v>
      </c>
      <c r="L80" s="66">
        <v>16.010000000000002</v>
      </c>
      <c r="M80" s="15">
        <f t="shared" si="27"/>
        <v>0.13037500000000002</v>
      </c>
      <c r="N80" s="66"/>
      <c r="O80"/>
      <c r="P80"/>
      <c r="R80"/>
      <c r="S80"/>
      <c r="U80"/>
    </row>
    <row r="81" spans="1:21">
      <c r="A81" s="3" t="s">
        <v>293</v>
      </c>
      <c r="B81"/>
      <c r="E81"/>
      <c r="H81"/>
      <c r="J81"/>
      <c r="K81" s="1">
        <v>5.58</v>
      </c>
      <c r="L81">
        <f>K85</f>
        <v>33.49</v>
      </c>
      <c r="M81" s="15">
        <f t="shared" si="27"/>
        <v>0.34887500000000005</v>
      </c>
      <c r="O81"/>
      <c r="P81"/>
      <c r="R81"/>
      <c r="S81"/>
      <c r="U81"/>
    </row>
    <row r="82" spans="1:21">
      <c r="A82" s="15" t="s">
        <v>437</v>
      </c>
      <c r="B82"/>
      <c r="E82"/>
      <c r="H82"/>
      <c r="J82"/>
      <c r="K82" s="13">
        <v>45.33</v>
      </c>
      <c r="L82">
        <v>34.11</v>
      </c>
      <c r="M82" s="15">
        <f>(L82-K82)/80</f>
        <v>-0.14024999999999999</v>
      </c>
      <c r="O82"/>
      <c r="P82"/>
      <c r="R82"/>
      <c r="S82"/>
      <c r="U82"/>
    </row>
    <row r="83" spans="1:21">
      <c r="A83" s="15" t="s">
        <v>294</v>
      </c>
      <c r="B83"/>
      <c r="E83"/>
      <c r="H83"/>
      <c r="J83"/>
      <c r="K83" s="13">
        <v>31.71</v>
      </c>
      <c r="L83">
        <v>40.159999999999997</v>
      </c>
      <c r="M83" s="15">
        <f t="shared" si="27"/>
        <v>0.10562499999999994</v>
      </c>
      <c r="O83"/>
      <c r="P83"/>
      <c r="R83"/>
      <c r="S83"/>
      <c r="U83"/>
    </row>
    <row r="84" spans="1:21">
      <c r="A84" s="15" t="s">
        <v>438</v>
      </c>
      <c r="B84"/>
      <c r="E84"/>
      <c r="H84"/>
      <c r="J84"/>
      <c r="K84" s="13">
        <f>L80</f>
        <v>16.010000000000002</v>
      </c>
      <c r="L84">
        <f>L85</f>
        <v>32.9</v>
      </c>
      <c r="M84" s="15">
        <f>(L84-K84)/80</f>
        <v>0.21112499999999995</v>
      </c>
      <c r="O84"/>
      <c r="P84"/>
      <c r="R84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33.49</v>
      </c>
      <c r="L85" s="5">
        <v>32.9</v>
      </c>
      <c r="M85" s="6">
        <f t="shared" si="27"/>
        <v>-7.375000000000043E-3</v>
      </c>
      <c r="O85"/>
      <c r="P85"/>
      <c r="R85"/>
      <c r="S85"/>
      <c r="U85"/>
    </row>
    <row r="86" spans="1:21">
      <c r="A86" s="15" t="s">
        <v>297</v>
      </c>
      <c r="B86"/>
      <c r="E86"/>
      <c r="H86"/>
      <c r="J86"/>
      <c r="K86" s="13">
        <v>33.35</v>
      </c>
      <c r="L86">
        <f>K88</f>
        <v>31.65</v>
      </c>
      <c r="M86" s="15">
        <f t="shared" si="27"/>
        <v>-2.1250000000000036E-2</v>
      </c>
      <c r="O86"/>
      <c r="P86"/>
      <c r="R86"/>
      <c r="S86"/>
      <c r="U86"/>
    </row>
    <row r="87" spans="1:21">
      <c r="A87" s="15" t="s">
        <v>296</v>
      </c>
      <c r="B87"/>
      <c r="E87"/>
      <c r="H87"/>
      <c r="J87"/>
      <c r="K87" s="13">
        <v>28.09</v>
      </c>
      <c r="L87">
        <f t="shared" ref="L87:L89" si="28">K89</f>
        <v>39.21</v>
      </c>
      <c r="M87" s="15">
        <f t="shared" si="27"/>
        <v>0.13900000000000001</v>
      </c>
      <c r="O87"/>
      <c r="P87"/>
      <c r="R87"/>
      <c r="S87"/>
      <c r="U87"/>
    </row>
    <row r="88" spans="1:21">
      <c r="A88" s="15" t="s">
        <v>298</v>
      </c>
      <c r="B88"/>
      <c r="E88"/>
      <c r="H88"/>
      <c r="J88"/>
      <c r="K88" s="13">
        <v>31.65</v>
      </c>
      <c r="L88">
        <f t="shared" si="28"/>
        <v>34.020000000000003</v>
      </c>
      <c r="M88" s="15">
        <f t="shared" si="27"/>
        <v>2.9625000000000058E-2</v>
      </c>
      <c r="O88"/>
      <c r="P88"/>
      <c r="R88"/>
      <c r="S88"/>
      <c r="U88"/>
    </row>
    <row r="89" spans="1:21">
      <c r="A89" s="15" t="s">
        <v>299</v>
      </c>
      <c r="B89"/>
      <c r="E89"/>
      <c r="H89"/>
      <c r="J89"/>
      <c r="K89" s="13">
        <v>39.21</v>
      </c>
      <c r="L89">
        <f t="shared" si="28"/>
        <v>32.28</v>
      </c>
      <c r="M89" s="15">
        <f t="shared" si="27"/>
        <v>-8.6624999999999994E-2</v>
      </c>
      <c r="O89"/>
      <c r="P89"/>
      <c r="R89"/>
      <c r="S89"/>
      <c r="U89"/>
    </row>
    <row r="90" spans="1:21">
      <c r="A90" s="15" t="s">
        <v>300</v>
      </c>
      <c r="B90"/>
      <c r="E90"/>
      <c r="H90"/>
      <c r="J90"/>
      <c r="K90" s="13">
        <v>34.020000000000003</v>
      </c>
      <c r="L90">
        <v>33.31</v>
      </c>
      <c r="M90" s="15">
        <f t="shared" si="27"/>
        <v>-8.8750000000000114E-3</v>
      </c>
      <c r="O90"/>
      <c r="P90"/>
      <c r="R90"/>
      <c r="S90"/>
      <c r="U90"/>
    </row>
    <row r="91" spans="1:21">
      <c r="A91" s="6" t="s">
        <v>301</v>
      </c>
      <c r="B91" s="5"/>
      <c r="C91" s="5"/>
      <c r="D91" s="5"/>
      <c r="E91" s="5"/>
      <c r="F91" s="5"/>
      <c r="G91" s="5"/>
      <c r="H91" s="5"/>
      <c r="I91" s="5"/>
      <c r="J91" s="5"/>
      <c r="K91" s="4">
        <v>32.28</v>
      </c>
      <c r="L91" s="5">
        <v>12.49</v>
      </c>
      <c r="M91" s="6">
        <f t="shared" si="27"/>
        <v>-0.24737499999999998</v>
      </c>
      <c r="O91"/>
      <c r="P91"/>
      <c r="R91"/>
      <c r="S91"/>
      <c r="U91"/>
    </row>
    <row r="92" spans="1:21">
      <c r="A92" s="15" t="s">
        <v>302</v>
      </c>
      <c r="B92"/>
      <c r="E92"/>
      <c r="H92"/>
      <c r="J92"/>
      <c r="K92" s="1">
        <v>19.239999999999998</v>
      </c>
      <c r="L92">
        <f>K94</f>
        <v>33.29</v>
      </c>
      <c r="M92" s="15">
        <f t="shared" si="27"/>
        <v>0.175625</v>
      </c>
      <c r="O92"/>
      <c r="P92"/>
      <c r="R92"/>
      <c r="S92"/>
      <c r="U92"/>
    </row>
    <row r="93" spans="1:21">
      <c r="A93" s="15" t="s">
        <v>303</v>
      </c>
      <c r="B93"/>
      <c r="E93"/>
      <c r="H93"/>
      <c r="J93"/>
      <c r="K93" s="13">
        <v>32.4</v>
      </c>
      <c r="L93">
        <f t="shared" ref="L93:L98" si="29">K95</f>
        <v>27.34</v>
      </c>
      <c r="M93" s="15">
        <f t="shared" si="27"/>
        <v>-6.3249999999999987E-2</v>
      </c>
      <c r="O93"/>
      <c r="P93"/>
      <c r="R93"/>
      <c r="S93"/>
      <c r="U93"/>
    </row>
    <row r="94" spans="1:21">
      <c r="A94" s="15" t="s">
        <v>304</v>
      </c>
      <c r="B94"/>
      <c r="E94"/>
      <c r="H94"/>
      <c r="J94"/>
      <c r="K94" s="13">
        <v>33.29</v>
      </c>
      <c r="L94">
        <f t="shared" si="29"/>
        <v>17.21</v>
      </c>
      <c r="M94" s="15">
        <f t="shared" si="27"/>
        <v>-0.20099999999999998</v>
      </c>
      <c r="O94"/>
      <c r="P94"/>
      <c r="R94"/>
      <c r="S94"/>
      <c r="U94"/>
    </row>
    <row r="95" spans="1:21">
      <c r="A95" s="15" t="s">
        <v>305</v>
      </c>
      <c r="B95"/>
      <c r="E95"/>
      <c r="H95"/>
      <c r="J95"/>
      <c r="K95" s="13">
        <v>27.34</v>
      </c>
      <c r="L95">
        <f t="shared" si="29"/>
        <v>14.86</v>
      </c>
      <c r="M95" s="15">
        <f t="shared" si="27"/>
        <v>-0.156</v>
      </c>
      <c r="O95"/>
      <c r="P95"/>
      <c r="R95"/>
      <c r="S95"/>
      <c r="U95"/>
    </row>
    <row r="96" spans="1:21">
      <c r="A96" s="15" t="s">
        <v>306</v>
      </c>
      <c r="B96"/>
      <c r="E96"/>
      <c r="H96"/>
      <c r="J96"/>
      <c r="K96" s="13">
        <v>17.21</v>
      </c>
      <c r="L96">
        <f t="shared" si="29"/>
        <v>8.5399999999999991</v>
      </c>
      <c r="M96" s="15">
        <f t="shared" si="27"/>
        <v>-0.10837500000000003</v>
      </c>
      <c r="O96"/>
      <c r="P96"/>
      <c r="R96"/>
      <c r="S96"/>
      <c r="U96"/>
    </row>
    <row r="97" spans="1:21">
      <c r="A97" s="15" t="s">
        <v>307</v>
      </c>
      <c r="B97"/>
      <c r="E97"/>
      <c r="H97"/>
      <c r="J97"/>
      <c r="K97" s="13">
        <v>14.86</v>
      </c>
      <c r="L97">
        <f t="shared" si="29"/>
        <v>12.23</v>
      </c>
      <c r="M97" s="15">
        <f t="shared" si="27"/>
        <v>-3.2874999999999988E-2</v>
      </c>
      <c r="O97"/>
      <c r="P97"/>
      <c r="R97"/>
      <c r="S97"/>
      <c r="U97"/>
    </row>
    <row r="98" spans="1:21">
      <c r="A98" s="15" t="s">
        <v>308</v>
      </c>
      <c r="B98"/>
      <c r="E98"/>
      <c r="H98"/>
      <c r="J98"/>
      <c r="K98" s="13">
        <v>8.5399999999999991</v>
      </c>
      <c r="L98">
        <f t="shared" si="29"/>
        <v>12.56</v>
      </c>
      <c r="M98" s="15">
        <f t="shared" si="27"/>
        <v>5.0250000000000017E-2</v>
      </c>
      <c r="O98"/>
      <c r="P98"/>
      <c r="R98"/>
      <c r="S98"/>
      <c r="U98"/>
    </row>
    <row r="99" spans="1:21">
      <c r="A99" s="15" t="s">
        <v>309</v>
      </c>
      <c r="B99"/>
      <c r="E99"/>
      <c r="H99"/>
      <c r="J99"/>
      <c r="K99" s="13">
        <v>12.23</v>
      </c>
      <c r="L99">
        <v>5.59</v>
      </c>
      <c r="M99" s="15">
        <f t="shared" si="27"/>
        <v>-8.3000000000000004E-2</v>
      </c>
      <c r="O99"/>
      <c r="P99"/>
      <c r="R99"/>
      <c r="S99"/>
      <c r="U99"/>
    </row>
    <row r="100" spans="1:21">
      <c r="A100" s="6" t="s">
        <v>310</v>
      </c>
      <c r="B100" s="5"/>
      <c r="C100" s="5"/>
      <c r="D100" s="5"/>
      <c r="E100" s="5"/>
      <c r="F100" s="5"/>
      <c r="G100" s="5"/>
      <c r="H100" s="5"/>
      <c r="I100" s="5"/>
      <c r="J100" s="5"/>
      <c r="K100" s="4">
        <v>12.56</v>
      </c>
      <c r="L100" s="5">
        <v>10.54</v>
      </c>
      <c r="M100" s="6">
        <f t="shared" si="27"/>
        <v>-2.5250000000000015E-2</v>
      </c>
      <c r="O100"/>
      <c r="P100"/>
      <c r="R100"/>
      <c r="S100"/>
      <c r="U100"/>
    </row>
    <row r="101" spans="1:21">
      <c r="A101" s="15" t="s">
        <v>313</v>
      </c>
      <c r="B101"/>
      <c r="E101"/>
      <c r="H101"/>
      <c r="J101"/>
      <c r="K101" s="13">
        <v>22.81</v>
      </c>
      <c r="L101">
        <f>K103</f>
        <v>18.739999999999998</v>
      </c>
      <c r="M101" s="15">
        <f t="shared" si="27"/>
        <v>-5.0875000000000004E-2</v>
      </c>
      <c r="O101"/>
      <c r="P101"/>
      <c r="R101"/>
      <c r="S101"/>
      <c r="U101"/>
    </row>
    <row r="102" spans="1:21">
      <c r="A102" s="15" t="s">
        <v>311</v>
      </c>
      <c r="B102"/>
      <c r="E102"/>
      <c r="H102"/>
      <c r="J102"/>
      <c r="K102" s="13">
        <v>17.47</v>
      </c>
      <c r="L102">
        <f t="shared" ref="L102:L110" si="30">K104</f>
        <v>10.77</v>
      </c>
      <c r="M102" s="15">
        <f t="shared" si="27"/>
        <v>-8.3749999999999991E-2</v>
      </c>
      <c r="O102"/>
      <c r="P102"/>
      <c r="R102"/>
      <c r="S102"/>
      <c r="U102"/>
    </row>
    <row r="103" spans="1:21">
      <c r="A103" s="15" t="s">
        <v>312</v>
      </c>
      <c r="B103"/>
      <c r="E103"/>
      <c r="H103"/>
      <c r="J103"/>
      <c r="K103" s="13">
        <v>18.739999999999998</v>
      </c>
      <c r="L103">
        <f t="shared" si="30"/>
        <v>10.67</v>
      </c>
      <c r="M103" s="15">
        <f t="shared" si="27"/>
        <v>-0.10087499999999998</v>
      </c>
      <c r="O103"/>
      <c r="P103"/>
      <c r="R103"/>
      <c r="S103"/>
      <c r="U103"/>
    </row>
    <row r="104" spans="1:21">
      <c r="A104" s="15" t="s">
        <v>314</v>
      </c>
      <c r="B104"/>
      <c r="E104"/>
      <c r="H104"/>
      <c r="J104"/>
      <c r="K104" s="13">
        <v>10.77</v>
      </c>
      <c r="L104">
        <f t="shared" si="30"/>
        <v>8.27</v>
      </c>
      <c r="M104" s="15">
        <f t="shared" si="27"/>
        <v>-3.125E-2</v>
      </c>
      <c r="O104"/>
      <c r="P104"/>
      <c r="R104"/>
      <c r="S104"/>
      <c r="U104"/>
    </row>
    <row r="105" spans="1:21">
      <c r="A105" s="15" t="s">
        <v>315</v>
      </c>
      <c r="B105"/>
      <c r="E105"/>
      <c r="H105"/>
      <c r="J105"/>
      <c r="K105" s="13">
        <v>10.67</v>
      </c>
      <c r="L105">
        <f t="shared" si="30"/>
        <v>6.22</v>
      </c>
      <c r="M105" s="15">
        <f t="shared" si="27"/>
        <v>-5.5625000000000001E-2</v>
      </c>
      <c r="O105"/>
      <c r="P105"/>
      <c r="R105"/>
      <c r="S105"/>
      <c r="U105"/>
    </row>
    <row r="106" spans="1:21">
      <c r="A106" s="15" t="s">
        <v>316</v>
      </c>
      <c r="B106"/>
      <c r="E106"/>
      <c r="H106"/>
      <c r="J106"/>
      <c r="K106" s="13">
        <v>8.27</v>
      </c>
      <c r="L106">
        <f t="shared" si="30"/>
        <v>16.239999999999998</v>
      </c>
      <c r="M106" s="15">
        <f t="shared" si="27"/>
        <v>9.9624999999999991E-2</v>
      </c>
      <c r="O106"/>
      <c r="P106"/>
      <c r="R106"/>
      <c r="S106"/>
      <c r="U106"/>
    </row>
    <row r="107" spans="1:21">
      <c r="A107" s="15" t="s">
        <v>317</v>
      </c>
      <c r="B107"/>
      <c r="E107"/>
      <c r="H107"/>
      <c r="J107"/>
      <c r="K107" s="13">
        <v>6.22</v>
      </c>
      <c r="L107">
        <f t="shared" si="30"/>
        <v>16.79</v>
      </c>
      <c r="M107" s="15">
        <f t="shared" si="27"/>
        <v>0.13212499999999999</v>
      </c>
      <c r="O107"/>
      <c r="P107"/>
      <c r="R107"/>
      <c r="S107"/>
      <c r="U107"/>
    </row>
    <row r="108" spans="1:21">
      <c r="A108" s="15" t="s">
        <v>318</v>
      </c>
      <c r="B108"/>
      <c r="E108"/>
      <c r="H108"/>
      <c r="J108"/>
      <c r="K108" s="13">
        <v>16.239999999999998</v>
      </c>
      <c r="L108">
        <f t="shared" si="30"/>
        <v>17.34</v>
      </c>
      <c r="M108" s="15">
        <f t="shared" si="27"/>
        <v>1.3750000000000017E-2</v>
      </c>
      <c r="O108"/>
      <c r="P108"/>
      <c r="R108"/>
      <c r="S108"/>
      <c r="U108"/>
    </row>
    <row r="109" spans="1:21">
      <c r="A109" t="s">
        <v>319</v>
      </c>
      <c r="B109"/>
      <c r="E109"/>
      <c r="H109"/>
      <c r="K109">
        <v>16.79</v>
      </c>
      <c r="L109">
        <f t="shared" si="30"/>
        <v>12.43</v>
      </c>
      <c r="M109" s="15">
        <f t="shared" si="27"/>
        <v>-5.4499999999999993E-2</v>
      </c>
      <c r="O109"/>
      <c r="P109"/>
      <c r="R109"/>
      <c r="S109"/>
      <c r="U109"/>
    </row>
    <row r="110" spans="1:21">
      <c r="A110" t="s">
        <v>325</v>
      </c>
      <c r="B110"/>
      <c r="E110"/>
      <c r="H110"/>
      <c r="J110"/>
      <c r="K110" s="13">
        <v>17.34</v>
      </c>
      <c r="L110">
        <f t="shared" si="30"/>
        <v>12.43</v>
      </c>
      <c r="M110" s="15">
        <f t="shared" si="27"/>
        <v>-6.1374999999999999E-2</v>
      </c>
      <c r="O110"/>
      <c r="P110"/>
      <c r="R110"/>
      <c r="S110"/>
      <c r="U110"/>
    </row>
    <row r="111" spans="1:21">
      <c r="A111" t="s">
        <v>326</v>
      </c>
      <c r="B111"/>
      <c r="E111"/>
      <c r="H111"/>
      <c r="J111"/>
      <c r="K111" s="13">
        <v>12.43</v>
      </c>
      <c r="L111">
        <v>4.72</v>
      </c>
      <c r="M111" s="15">
        <f t="shared" si="27"/>
        <v>-9.6375000000000002E-2</v>
      </c>
      <c r="O111"/>
      <c r="P111"/>
      <c r="R111"/>
      <c r="S111"/>
      <c r="U111"/>
    </row>
    <row r="112" spans="1:21">
      <c r="A112" s="5" t="s">
        <v>327</v>
      </c>
      <c r="B112" s="5"/>
      <c r="C112" s="5"/>
      <c r="D112" s="5"/>
      <c r="E112" s="5"/>
      <c r="F112" s="5"/>
      <c r="G112" s="5"/>
      <c r="H112" s="5"/>
      <c r="I112" s="5"/>
      <c r="J112" s="5"/>
      <c r="K112" s="4">
        <v>12.43</v>
      </c>
      <c r="L112" s="5">
        <v>4.6500000000000004</v>
      </c>
      <c r="M112" s="6">
        <f t="shared" si="27"/>
        <v>-9.7249999999999989E-2</v>
      </c>
      <c r="O112"/>
      <c r="P112"/>
      <c r="R112"/>
      <c r="S112"/>
      <c r="U112"/>
    </row>
    <row r="113" spans="1:21">
      <c r="A113" s="15" t="s">
        <v>328</v>
      </c>
      <c r="B113"/>
      <c r="E113"/>
      <c r="H113"/>
      <c r="J113"/>
      <c r="K113" s="13">
        <v>26.18</v>
      </c>
      <c r="L113">
        <f>K115</f>
        <v>23.48</v>
      </c>
      <c r="M113" s="15">
        <f t="shared" si="27"/>
        <v>-3.3749999999999988E-2</v>
      </c>
      <c r="O113"/>
      <c r="P113"/>
      <c r="R113"/>
      <c r="S113"/>
      <c r="U113"/>
    </row>
    <row r="114" spans="1:21">
      <c r="A114" t="s">
        <v>329</v>
      </c>
      <c r="B114"/>
      <c r="E114"/>
      <c r="H114"/>
      <c r="J114"/>
      <c r="K114" s="13">
        <v>36.71</v>
      </c>
      <c r="L114">
        <f t="shared" ref="L114:L121" si="31">K116</f>
        <v>23.15</v>
      </c>
      <c r="M114" s="15">
        <f t="shared" si="27"/>
        <v>-0.16950000000000004</v>
      </c>
      <c r="O114"/>
      <c r="P114"/>
      <c r="R114"/>
      <c r="S114"/>
      <c r="U114"/>
    </row>
    <row r="115" spans="1:21">
      <c r="A115" t="s">
        <v>330</v>
      </c>
      <c r="B115"/>
      <c r="E115"/>
      <c r="H115"/>
      <c r="J115"/>
      <c r="K115" s="13">
        <v>23.48</v>
      </c>
      <c r="L115">
        <f t="shared" si="31"/>
        <v>15.94</v>
      </c>
      <c r="M115" s="15">
        <f t="shared" si="27"/>
        <v>-9.4250000000000014E-2</v>
      </c>
      <c r="O115"/>
      <c r="P115"/>
      <c r="R115"/>
      <c r="S115"/>
      <c r="U115"/>
    </row>
    <row r="116" spans="1:21">
      <c r="A116" t="s">
        <v>331</v>
      </c>
      <c r="B116"/>
      <c r="E116"/>
      <c r="H116"/>
      <c r="J116"/>
      <c r="K116" s="13">
        <v>23.15</v>
      </c>
      <c r="L116">
        <f t="shared" si="31"/>
        <v>9.69</v>
      </c>
      <c r="M116" s="15">
        <f t="shared" si="27"/>
        <v>-0.16824999999999998</v>
      </c>
      <c r="O116"/>
      <c r="P116"/>
      <c r="R116"/>
      <c r="S116"/>
      <c r="U116"/>
    </row>
    <row r="117" spans="1:21">
      <c r="A117" t="s">
        <v>332</v>
      </c>
      <c r="B117"/>
      <c r="E117"/>
      <c r="H117"/>
      <c r="J117"/>
      <c r="K117" s="13">
        <v>15.94</v>
      </c>
      <c r="L117">
        <f t="shared" si="31"/>
        <v>6.07</v>
      </c>
      <c r="M117" s="15">
        <f t="shared" si="27"/>
        <v>-0.12337499999999998</v>
      </c>
      <c r="O117"/>
      <c r="P117"/>
      <c r="R117"/>
      <c r="S117"/>
      <c r="U117"/>
    </row>
    <row r="118" spans="1:21">
      <c r="A118" t="s">
        <v>333</v>
      </c>
      <c r="B118"/>
      <c r="E118"/>
      <c r="H118"/>
      <c r="J118"/>
      <c r="K118" s="13">
        <v>9.69</v>
      </c>
      <c r="L118">
        <f t="shared" si="31"/>
        <v>2.39</v>
      </c>
      <c r="M118" s="15">
        <f t="shared" si="27"/>
        <v>-9.1249999999999984E-2</v>
      </c>
      <c r="O118"/>
      <c r="P118"/>
      <c r="R118"/>
      <c r="S118"/>
      <c r="U118"/>
    </row>
    <row r="119" spans="1:21">
      <c r="A119" t="s">
        <v>334</v>
      </c>
      <c r="B119"/>
      <c r="E119"/>
      <c r="H119"/>
      <c r="J119"/>
      <c r="K119" s="13">
        <v>6.07</v>
      </c>
      <c r="L119">
        <f t="shared" si="31"/>
        <v>6.73</v>
      </c>
      <c r="M119" s="15">
        <f t="shared" si="27"/>
        <v>8.2500000000000021E-3</v>
      </c>
      <c r="O119"/>
      <c r="P119"/>
      <c r="R119"/>
      <c r="S119"/>
      <c r="U119"/>
    </row>
    <row r="120" spans="1:21">
      <c r="A120" t="s">
        <v>335</v>
      </c>
      <c r="B120"/>
      <c r="E120"/>
      <c r="H120"/>
      <c r="J120"/>
      <c r="K120" s="13">
        <v>2.39</v>
      </c>
      <c r="L120">
        <f t="shared" si="31"/>
        <v>10.6</v>
      </c>
      <c r="M120" s="15">
        <f t="shared" si="27"/>
        <v>0.10262499999999999</v>
      </c>
      <c r="O120"/>
      <c r="P120"/>
      <c r="R120"/>
      <c r="S120"/>
      <c r="U120"/>
    </row>
    <row r="121" spans="1:21">
      <c r="A121" t="s">
        <v>336</v>
      </c>
      <c r="B121"/>
      <c r="E121"/>
      <c r="H121"/>
      <c r="J121"/>
      <c r="K121" s="13">
        <v>6.73</v>
      </c>
      <c r="L121">
        <f t="shared" si="31"/>
        <v>11.59</v>
      </c>
      <c r="M121" s="15">
        <f t="shared" si="27"/>
        <v>6.0749999999999992E-2</v>
      </c>
      <c r="O121"/>
      <c r="P121"/>
      <c r="R121"/>
      <c r="S121"/>
      <c r="U121"/>
    </row>
    <row r="122" spans="1:21">
      <c r="A122" t="s">
        <v>337</v>
      </c>
      <c r="B122"/>
      <c r="E122"/>
      <c r="H122"/>
      <c r="J122"/>
      <c r="K122" s="13">
        <v>10.6</v>
      </c>
      <c r="L122">
        <v>7.82</v>
      </c>
      <c r="M122" s="15">
        <f t="shared" si="27"/>
        <v>-3.4749999999999989E-2</v>
      </c>
      <c r="O122"/>
      <c r="P122"/>
      <c r="R122"/>
      <c r="S122"/>
      <c r="U122"/>
    </row>
    <row r="123" spans="1:21">
      <c r="A123" s="5" t="s">
        <v>338</v>
      </c>
      <c r="B123" s="5"/>
      <c r="C123" s="5"/>
      <c r="D123" s="5"/>
      <c r="E123" s="5"/>
      <c r="F123" s="5"/>
      <c r="G123" s="5"/>
      <c r="H123" s="5"/>
      <c r="I123" s="5"/>
      <c r="J123" s="5"/>
      <c r="K123" s="4">
        <v>11.59</v>
      </c>
      <c r="L123" s="5">
        <v>8.15</v>
      </c>
      <c r="M123" s="6">
        <f t="shared" si="27"/>
        <v>-4.2999999999999997E-2</v>
      </c>
      <c r="O123"/>
      <c r="P123"/>
      <c r="R123"/>
      <c r="S123"/>
      <c r="U123"/>
    </row>
    <row r="124" spans="1:21">
      <c r="A124" t="s">
        <v>339</v>
      </c>
      <c r="B124"/>
      <c r="E124"/>
      <c r="H124"/>
      <c r="J124"/>
      <c r="K124" s="1">
        <v>13.63</v>
      </c>
      <c r="L124">
        <v>17.95</v>
      </c>
      <c r="M124" s="15">
        <f t="shared" si="27"/>
        <v>5.3999999999999979E-2</v>
      </c>
      <c r="O124"/>
      <c r="P124"/>
      <c r="R124"/>
      <c r="S124"/>
      <c r="U124"/>
    </row>
    <row r="125" spans="1:21">
      <c r="A125" t="s">
        <v>340</v>
      </c>
      <c r="B125"/>
      <c r="E125"/>
      <c r="H125"/>
      <c r="J125"/>
      <c r="K125" s="13">
        <v>22.52</v>
      </c>
      <c r="L125">
        <v>19.7</v>
      </c>
      <c r="M125" s="15">
        <f t="shared" si="27"/>
        <v>-3.5250000000000004E-2</v>
      </c>
      <c r="O125"/>
      <c r="P125"/>
      <c r="R125"/>
      <c r="S125"/>
      <c r="U125"/>
    </row>
    <row r="126" spans="1:21">
      <c r="A126" t="s">
        <v>341</v>
      </c>
      <c r="B126"/>
      <c r="E126"/>
      <c r="H126"/>
      <c r="J126"/>
      <c r="K126" s="13">
        <v>17.95</v>
      </c>
      <c r="L126">
        <v>26.6</v>
      </c>
      <c r="M126" s="15">
        <f t="shared" si="27"/>
        <v>0.10812500000000003</v>
      </c>
      <c r="O126"/>
      <c r="P126"/>
      <c r="R126"/>
      <c r="S126"/>
      <c r="U126"/>
    </row>
    <row r="127" spans="1:21">
      <c r="A127" t="s">
        <v>342</v>
      </c>
      <c r="B127"/>
      <c r="E127"/>
      <c r="H127"/>
      <c r="J127"/>
      <c r="K127" s="13">
        <v>19.7</v>
      </c>
      <c r="L127">
        <v>32.25</v>
      </c>
      <c r="M127" s="15">
        <f t="shared" si="27"/>
        <v>0.15687500000000001</v>
      </c>
      <c r="O127"/>
      <c r="P127"/>
      <c r="R127"/>
      <c r="S127"/>
      <c r="U127"/>
    </row>
    <row r="128" spans="1:21">
      <c r="A128" t="s">
        <v>343</v>
      </c>
      <c r="B128"/>
      <c r="E128"/>
      <c r="H128"/>
      <c r="J128"/>
      <c r="K128" s="13">
        <v>26.6</v>
      </c>
      <c r="L128">
        <v>26.32</v>
      </c>
      <c r="M128" s="15">
        <f t="shared" si="27"/>
        <v>-3.5000000000000144E-3</v>
      </c>
      <c r="O128"/>
      <c r="P128"/>
      <c r="R128"/>
      <c r="S128"/>
      <c r="U128"/>
    </row>
    <row r="129" spans="1:21">
      <c r="A129" t="s">
        <v>344</v>
      </c>
      <c r="B129"/>
      <c r="E129"/>
      <c r="H129"/>
      <c r="J129"/>
      <c r="K129" s="13">
        <v>32.25</v>
      </c>
      <c r="L129">
        <v>22.19</v>
      </c>
      <c r="M129" s="15">
        <f t="shared" si="27"/>
        <v>-0.12574999999999997</v>
      </c>
      <c r="O129"/>
      <c r="P129"/>
      <c r="R129"/>
      <c r="S129"/>
      <c r="U129"/>
    </row>
    <row r="130" spans="1:21">
      <c r="A130" t="s">
        <v>345</v>
      </c>
      <c r="B130"/>
      <c r="E130"/>
      <c r="H130"/>
      <c r="J130"/>
      <c r="K130" s="13">
        <v>26.32</v>
      </c>
      <c r="L130">
        <v>27.81</v>
      </c>
      <c r="M130" s="15">
        <f t="shared" si="27"/>
        <v>1.8624999999999982E-2</v>
      </c>
      <c r="O130"/>
      <c r="P130"/>
      <c r="R130"/>
      <c r="S130"/>
      <c r="U130"/>
    </row>
    <row r="131" spans="1:21">
      <c r="A131" t="s">
        <v>346</v>
      </c>
      <c r="B131"/>
      <c r="E131"/>
      <c r="H131"/>
      <c r="J131"/>
      <c r="K131" s="13">
        <v>22.19</v>
      </c>
      <c r="L131">
        <v>24.65</v>
      </c>
      <c r="M131" s="15">
        <f t="shared" si="27"/>
        <v>3.0749999999999965E-2</v>
      </c>
      <c r="O131"/>
      <c r="P131"/>
      <c r="R131"/>
      <c r="S131"/>
      <c r="U131"/>
    </row>
    <row r="132" spans="1:21">
      <c r="A132" t="s">
        <v>347</v>
      </c>
      <c r="B132"/>
      <c r="E132"/>
      <c r="H132"/>
      <c r="J132"/>
      <c r="K132" s="13">
        <v>27.81</v>
      </c>
      <c r="L132">
        <v>18.920000000000002</v>
      </c>
      <c r="M132" s="15">
        <f t="shared" si="27"/>
        <v>-0.11112499999999996</v>
      </c>
      <c r="O132"/>
      <c r="P132"/>
      <c r="R132"/>
      <c r="S132"/>
      <c r="U132"/>
    </row>
    <row r="133" spans="1:21">
      <c r="A133" t="s">
        <v>348</v>
      </c>
      <c r="B133"/>
      <c r="E133"/>
      <c r="H133"/>
      <c r="J133"/>
      <c r="K133" s="13">
        <v>24.65</v>
      </c>
      <c r="L133">
        <v>7.59</v>
      </c>
      <c r="M133" s="15">
        <f t="shared" si="27"/>
        <v>-0.21325</v>
      </c>
      <c r="O133"/>
      <c r="P133"/>
      <c r="R133"/>
      <c r="S133"/>
      <c r="U133"/>
    </row>
    <row r="134" spans="1:21">
      <c r="A134" s="5" t="s">
        <v>349</v>
      </c>
      <c r="B134" s="5"/>
      <c r="C134" s="5"/>
      <c r="D134" s="5"/>
      <c r="E134" s="5"/>
      <c r="F134" s="5"/>
      <c r="G134" s="5"/>
      <c r="H134" s="5"/>
      <c r="I134" s="5"/>
      <c r="J134" s="5"/>
      <c r="K134" s="4">
        <v>18.920000000000002</v>
      </c>
      <c r="L134" s="5">
        <v>5.98</v>
      </c>
      <c r="M134" s="6">
        <f t="shared" si="27"/>
        <v>-0.16175</v>
      </c>
      <c r="O134"/>
      <c r="P134"/>
      <c r="R134"/>
      <c r="S134"/>
      <c r="U134"/>
    </row>
    <row r="135" spans="1:21">
      <c r="A135" t="s">
        <v>350</v>
      </c>
      <c r="B135"/>
      <c r="E135"/>
      <c r="H135"/>
      <c r="J135"/>
      <c r="K135" s="13">
        <v>18.62</v>
      </c>
      <c r="L135">
        <v>18.78</v>
      </c>
      <c r="M135" s="15">
        <f t="shared" si="27"/>
        <v>2.0000000000000018E-3</v>
      </c>
      <c r="O135"/>
      <c r="P135"/>
      <c r="R135"/>
      <c r="S135"/>
      <c r="U135"/>
    </row>
    <row r="136" spans="1:21">
      <c r="A136" t="s">
        <v>351</v>
      </c>
      <c r="B136"/>
      <c r="E136"/>
      <c r="H136"/>
      <c r="J136"/>
      <c r="K136" s="13">
        <v>20.61</v>
      </c>
      <c r="L136">
        <v>13.65</v>
      </c>
      <c r="M136" s="15">
        <f t="shared" si="27"/>
        <v>-8.6999999999999994E-2</v>
      </c>
      <c r="O136"/>
      <c r="P136"/>
      <c r="R136"/>
      <c r="S136"/>
      <c r="U136"/>
    </row>
    <row r="137" spans="1:21">
      <c r="A137" t="s">
        <v>352</v>
      </c>
      <c r="B137"/>
      <c r="E137"/>
      <c r="H137"/>
      <c r="J137"/>
      <c r="K137" s="13">
        <v>18.78</v>
      </c>
      <c r="L137">
        <v>18.510000000000002</v>
      </c>
      <c r="M137" s="15">
        <f t="shared" si="27"/>
        <v>-3.3749999999999948E-3</v>
      </c>
      <c r="O137"/>
      <c r="P137"/>
      <c r="R137"/>
      <c r="S137"/>
      <c r="U137"/>
    </row>
    <row r="138" spans="1:21">
      <c r="A138" t="s">
        <v>353</v>
      </c>
      <c r="B138"/>
      <c r="E138"/>
      <c r="H138"/>
      <c r="J138"/>
      <c r="K138" s="13">
        <v>13.65</v>
      </c>
      <c r="L138">
        <v>18.309999999999999</v>
      </c>
      <c r="M138" s="15">
        <f t="shared" si="27"/>
        <v>5.8249999999999982E-2</v>
      </c>
      <c r="O138"/>
      <c r="P138"/>
      <c r="R138"/>
      <c r="S138"/>
      <c r="U138"/>
    </row>
    <row r="139" spans="1:21">
      <c r="A139" t="s">
        <v>354</v>
      </c>
      <c r="B139"/>
      <c r="E139"/>
      <c r="H139"/>
      <c r="J139"/>
      <c r="K139" s="13">
        <v>18.510000000000002</v>
      </c>
      <c r="L139">
        <v>23.2</v>
      </c>
      <c r="M139" s="15">
        <f t="shared" si="27"/>
        <v>5.8624999999999969E-2</v>
      </c>
      <c r="O139"/>
      <c r="P139"/>
      <c r="R139"/>
      <c r="S139"/>
      <c r="U139"/>
    </row>
    <row r="140" spans="1:21">
      <c r="A140" t="s">
        <v>355</v>
      </c>
      <c r="B140"/>
      <c r="E140"/>
      <c r="H140"/>
      <c r="J140"/>
      <c r="K140" s="13">
        <v>18.309999999999999</v>
      </c>
      <c r="L140">
        <v>19.38</v>
      </c>
      <c r="M140" s="15">
        <f t="shared" si="27"/>
        <v>1.3375000000000003E-2</v>
      </c>
      <c r="O140"/>
      <c r="P140"/>
      <c r="R140"/>
      <c r="S140"/>
      <c r="U140"/>
    </row>
    <row r="141" spans="1:21">
      <c r="A141" t="s">
        <v>356</v>
      </c>
      <c r="B141"/>
      <c r="E141"/>
      <c r="H141"/>
      <c r="J141"/>
      <c r="K141" s="13">
        <v>23.2</v>
      </c>
      <c r="L141">
        <v>15.18</v>
      </c>
      <c r="M141" s="15">
        <f t="shared" ref="M141:M205" si="32">(L141-K141)/80</f>
        <v>-0.10024999999999999</v>
      </c>
      <c r="O141"/>
      <c r="P141"/>
      <c r="R141"/>
      <c r="S141"/>
      <c r="U141"/>
    </row>
    <row r="142" spans="1:21">
      <c r="A142" t="s">
        <v>357</v>
      </c>
      <c r="B142"/>
      <c r="E142"/>
      <c r="H142"/>
      <c r="J142"/>
      <c r="K142" s="13">
        <v>19.38</v>
      </c>
      <c r="L142">
        <v>19.309999999999999</v>
      </c>
      <c r="M142" s="15">
        <f t="shared" si="32"/>
        <v>-8.750000000000036E-4</v>
      </c>
      <c r="O142"/>
      <c r="P142"/>
      <c r="R142"/>
      <c r="S142"/>
      <c r="U142"/>
    </row>
    <row r="143" spans="1:21">
      <c r="A143" t="s">
        <v>358</v>
      </c>
      <c r="B143"/>
      <c r="E143"/>
      <c r="H143"/>
      <c r="J143"/>
      <c r="K143" s="13">
        <v>15.18</v>
      </c>
      <c r="L143">
        <v>6.67</v>
      </c>
      <c r="M143" s="15">
        <f t="shared" si="32"/>
        <v>-0.106375</v>
      </c>
      <c r="O143"/>
      <c r="P143"/>
      <c r="R143"/>
      <c r="S143"/>
      <c r="U143"/>
    </row>
    <row r="144" spans="1:21">
      <c r="A144" t="s">
        <v>359</v>
      </c>
      <c r="B144"/>
      <c r="E144"/>
      <c r="H144"/>
      <c r="J144"/>
      <c r="K144" s="13">
        <v>19.309999999999999</v>
      </c>
      <c r="L144">
        <v>11.35</v>
      </c>
      <c r="M144" s="15">
        <f t="shared" si="32"/>
        <v>-9.9499999999999991E-2</v>
      </c>
      <c r="O144"/>
      <c r="P144"/>
      <c r="R144"/>
      <c r="S144"/>
      <c r="U144"/>
    </row>
    <row r="145" spans="1:21">
      <c r="A145" t="s">
        <v>360</v>
      </c>
      <c r="B145"/>
      <c r="E145"/>
      <c r="H145"/>
      <c r="J145"/>
      <c r="K145" s="13">
        <v>6.67</v>
      </c>
      <c r="L145">
        <v>7.23</v>
      </c>
      <c r="M145" s="15">
        <f t="shared" si="32"/>
        <v>7.0000000000000062E-3</v>
      </c>
      <c r="O145"/>
      <c r="P145"/>
      <c r="R145"/>
      <c r="S145"/>
      <c r="U145"/>
    </row>
    <row r="146" spans="1:21">
      <c r="A146" t="s">
        <v>361</v>
      </c>
      <c r="B146"/>
      <c r="E146"/>
      <c r="H146"/>
      <c r="J146"/>
      <c r="K146" s="13">
        <v>11.35</v>
      </c>
      <c r="L146">
        <v>7.32</v>
      </c>
      <c r="M146" s="15">
        <f t="shared" si="32"/>
        <v>-5.0374999999999989E-2</v>
      </c>
      <c r="O146"/>
      <c r="P146"/>
      <c r="R146"/>
      <c r="S146"/>
      <c r="U146"/>
    </row>
    <row r="147" spans="1:21">
      <c r="A147" t="s">
        <v>362</v>
      </c>
      <c r="B147"/>
      <c r="E147"/>
      <c r="H147"/>
      <c r="J147"/>
      <c r="K147" s="13">
        <v>7.23</v>
      </c>
      <c r="L147">
        <v>7.2</v>
      </c>
      <c r="M147" s="15">
        <f t="shared" si="32"/>
        <v>-3.750000000000031E-4</v>
      </c>
      <c r="O147"/>
      <c r="P147"/>
      <c r="R147"/>
      <c r="S147"/>
      <c r="U147"/>
    </row>
    <row r="148" spans="1:21">
      <c r="A148" s="5" t="s">
        <v>363</v>
      </c>
      <c r="B148" s="5"/>
      <c r="C148" s="5"/>
      <c r="D148" s="5"/>
      <c r="E148" s="5"/>
      <c r="F148" s="5"/>
      <c r="G148" s="5"/>
      <c r="H148" s="5"/>
      <c r="I148" s="5"/>
      <c r="J148" s="5"/>
      <c r="K148" s="4">
        <v>7.32</v>
      </c>
      <c r="L148" s="5">
        <v>5.86</v>
      </c>
      <c r="M148" s="6">
        <f t="shared" si="32"/>
        <v>-1.8249999999999999E-2</v>
      </c>
      <c r="O148"/>
      <c r="P148"/>
      <c r="R148"/>
      <c r="S148"/>
      <c r="U148"/>
    </row>
    <row r="149" spans="1:21">
      <c r="A149" t="s">
        <v>364</v>
      </c>
      <c r="B149"/>
      <c r="E149"/>
      <c r="H149"/>
      <c r="J149"/>
      <c r="K149" s="13">
        <v>6.91</v>
      </c>
      <c r="L149">
        <v>17.25</v>
      </c>
      <c r="M149" s="15">
        <f t="shared" si="32"/>
        <v>0.12925</v>
      </c>
      <c r="O149"/>
      <c r="P149"/>
      <c r="R149"/>
      <c r="S149"/>
      <c r="U149"/>
    </row>
    <row r="150" spans="1:21">
      <c r="A150" t="s">
        <v>366</v>
      </c>
      <c r="B150"/>
      <c r="E150"/>
      <c r="H150"/>
      <c r="J150"/>
      <c r="K150" s="13">
        <v>18.350000000000001</v>
      </c>
      <c r="L150">
        <v>27.37</v>
      </c>
      <c r="M150" s="15">
        <f t="shared" si="32"/>
        <v>0.11274999999999999</v>
      </c>
      <c r="O150"/>
      <c r="P150"/>
      <c r="R150"/>
      <c r="S150"/>
      <c r="U150"/>
    </row>
    <row r="151" spans="1:21">
      <c r="A151" t="s">
        <v>365</v>
      </c>
      <c r="B151"/>
      <c r="E151"/>
      <c r="H151"/>
      <c r="J151"/>
      <c r="K151" s="13">
        <v>17.25</v>
      </c>
      <c r="L151">
        <v>22.18</v>
      </c>
      <c r="M151" s="15">
        <f t="shared" si="32"/>
        <v>6.1624999999999999E-2</v>
      </c>
      <c r="O151"/>
      <c r="P151"/>
      <c r="R151"/>
      <c r="S151"/>
      <c r="U151"/>
    </row>
    <row r="152" spans="1:21">
      <c r="A152" t="s">
        <v>367</v>
      </c>
      <c r="B152"/>
      <c r="E152"/>
      <c r="H152"/>
      <c r="J152"/>
      <c r="K152" s="13">
        <v>27.37</v>
      </c>
      <c r="L152">
        <v>8.39</v>
      </c>
      <c r="M152" s="15">
        <f t="shared" si="32"/>
        <v>-0.23725000000000002</v>
      </c>
      <c r="O152"/>
      <c r="P152"/>
      <c r="R152"/>
      <c r="S152"/>
      <c r="U152"/>
    </row>
    <row r="153" spans="1:21">
      <c r="A153" t="s">
        <v>368</v>
      </c>
      <c r="B153"/>
      <c r="E153"/>
      <c r="H153"/>
      <c r="J153"/>
      <c r="K153" s="13">
        <v>22.18</v>
      </c>
      <c r="L153">
        <v>7.53</v>
      </c>
      <c r="M153" s="15">
        <f t="shared" si="32"/>
        <v>-0.18312499999999998</v>
      </c>
      <c r="O153"/>
      <c r="P153"/>
      <c r="R153"/>
      <c r="S153"/>
      <c r="U153"/>
    </row>
    <row r="154" spans="1:21">
      <c r="A154" t="s">
        <v>369</v>
      </c>
      <c r="B154"/>
      <c r="E154"/>
      <c r="H154"/>
      <c r="J154"/>
      <c r="K154" s="13">
        <v>8.39</v>
      </c>
      <c r="L154">
        <v>11.68</v>
      </c>
      <c r="M154" s="15">
        <f t="shared" si="32"/>
        <v>4.1124999999999988E-2</v>
      </c>
      <c r="O154"/>
      <c r="P154"/>
      <c r="R154"/>
      <c r="S154"/>
      <c r="U154"/>
    </row>
    <row r="155" spans="1:21">
      <c r="A155" t="s">
        <v>370</v>
      </c>
      <c r="B155"/>
      <c r="E155"/>
      <c r="H155"/>
      <c r="J155"/>
      <c r="K155" s="13">
        <v>7.53</v>
      </c>
      <c r="L155">
        <v>8.77</v>
      </c>
      <c r="M155" s="15">
        <f t="shared" si="32"/>
        <v>1.5499999999999991E-2</v>
      </c>
      <c r="O155"/>
      <c r="P155"/>
      <c r="R155"/>
      <c r="S155"/>
      <c r="U155"/>
    </row>
    <row r="156" spans="1:21">
      <c r="A156" t="s">
        <v>371</v>
      </c>
      <c r="B156"/>
      <c r="E156"/>
      <c r="H156"/>
      <c r="J156"/>
      <c r="K156" s="13">
        <v>11.68</v>
      </c>
      <c r="L156">
        <v>4.16</v>
      </c>
      <c r="M156" s="15">
        <f t="shared" si="32"/>
        <v>-9.4E-2</v>
      </c>
      <c r="O156"/>
      <c r="P156"/>
      <c r="R156"/>
      <c r="S156"/>
      <c r="U156"/>
    </row>
    <row r="157" spans="1:21">
      <c r="A157" s="5" t="s">
        <v>372</v>
      </c>
      <c r="B157" s="5"/>
      <c r="C157" s="5"/>
      <c r="D157" s="5"/>
      <c r="E157" s="5"/>
      <c r="F157" s="5"/>
      <c r="G157" s="5"/>
      <c r="H157" s="5"/>
      <c r="I157" s="5"/>
      <c r="J157" s="5"/>
      <c r="K157" s="4">
        <v>8.77</v>
      </c>
      <c r="L157" s="5">
        <v>3.04</v>
      </c>
      <c r="M157" s="6">
        <f t="shared" si="32"/>
        <v>-7.1624999999999994E-2</v>
      </c>
      <c r="O157"/>
      <c r="P157"/>
      <c r="R157"/>
      <c r="S157"/>
      <c r="U157"/>
    </row>
    <row r="158" spans="1:21">
      <c r="A158" t="s">
        <v>373</v>
      </c>
      <c r="B158"/>
      <c r="E158"/>
      <c r="H158"/>
      <c r="J158"/>
      <c r="K158" s="13">
        <v>26.94</v>
      </c>
      <c r="L158">
        <v>23.95</v>
      </c>
      <c r="M158" s="15">
        <f t="shared" si="32"/>
        <v>-3.7375000000000026E-2</v>
      </c>
      <c r="O158"/>
      <c r="P158"/>
      <c r="R158"/>
      <c r="S158"/>
      <c r="U158"/>
    </row>
    <row r="159" spans="1:21">
      <c r="A159" t="s">
        <v>374</v>
      </c>
      <c r="B159"/>
      <c r="E159"/>
      <c r="H159"/>
      <c r="J159"/>
      <c r="K159" s="13">
        <v>34.85</v>
      </c>
      <c r="L159">
        <v>12.23</v>
      </c>
      <c r="M159" s="15">
        <f t="shared" si="32"/>
        <v>-0.28275</v>
      </c>
      <c r="O159"/>
      <c r="P159"/>
      <c r="R159"/>
      <c r="S159"/>
      <c r="U159"/>
    </row>
    <row r="160" spans="1:21">
      <c r="A160" t="s">
        <v>375</v>
      </c>
      <c r="B160"/>
      <c r="E160"/>
      <c r="H160"/>
      <c r="J160"/>
      <c r="K160" s="13">
        <v>23.95</v>
      </c>
      <c r="L160">
        <v>9.15</v>
      </c>
      <c r="M160" s="15">
        <f t="shared" si="32"/>
        <v>-0.185</v>
      </c>
      <c r="O160"/>
      <c r="P160"/>
      <c r="R160"/>
      <c r="S160"/>
      <c r="U160"/>
    </row>
    <row r="161" spans="1:21">
      <c r="A161" t="s">
        <v>376</v>
      </c>
      <c r="B161"/>
      <c r="E161"/>
      <c r="H161"/>
      <c r="J161"/>
      <c r="K161" s="13">
        <v>12.23</v>
      </c>
      <c r="L161">
        <v>13.7</v>
      </c>
      <c r="M161" s="15">
        <f t="shared" si="32"/>
        <v>1.8374999999999985E-2</v>
      </c>
      <c r="O161"/>
      <c r="P161"/>
      <c r="R161"/>
      <c r="S161"/>
      <c r="U161"/>
    </row>
    <row r="162" spans="1:21">
      <c r="A162" s="5" t="s">
        <v>377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9.15</v>
      </c>
      <c r="L162" s="5">
        <v>4.6500000000000004</v>
      </c>
      <c r="M162" s="6">
        <f t="shared" si="32"/>
        <v>-5.6250000000000001E-2</v>
      </c>
      <c r="O162"/>
      <c r="P162"/>
      <c r="R162"/>
      <c r="S162"/>
      <c r="U162"/>
    </row>
    <row r="163" spans="1:21">
      <c r="A163" t="s">
        <v>378</v>
      </c>
      <c r="B163"/>
      <c r="E163"/>
      <c r="H163"/>
      <c r="J163"/>
      <c r="K163" s="13">
        <v>24.1</v>
      </c>
      <c r="L163">
        <v>15.32</v>
      </c>
      <c r="M163" s="15">
        <f t="shared" si="32"/>
        <v>-0.10975000000000001</v>
      </c>
      <c r="O163"/>
      <c r="P163"/>
      <c r="R163"/>
      <c r="S163"/>
      <c r="U163"/>
    </row>
    <row r="164" spans="1:21">
      <c r="A164" t="s">
        <v>379</v>
      </c>
      <c r="B164"/>
      <c r="E164"/>
      <c r="H164"/>
      <c r="J164"/>
      <c r="K164" s="13">
        <v>29.84</v>
      </c>
      <c r="L164">
        <v>4.8099999999999996</v>
      </c>
      <c r="M164" s="15">
        <f t="shared" si="32"/>
        <v>-0.31287500000000001</v>
      </c>
      <c r="O164"/>
      <c r="P164"/>
      <c r="R164"/>
      <c r="S164"/>
      <c r="U164"/>
    </row>
    <row r="165" spans="1:21">
      <c r="A165" s="5" t="s">
        <v>380</v>
      </c>
      <c r="B165" s="5"/>
      <c r="C165" s="5"/>
      <c r="D165" s="5"/>
      <c r="E165" s="5"/>
      <c r="F165" s="5"/>
      <c r="G165" s="5"/>
      <c r="H165" s="5"/>
      <c r="I165" s="5"/>
      <c r="J165" s="5"/>
      <c r="K165" s="4">
        <v>15.32</v>
      </c>
      <c r="L165" s="5">
        <v>1.62</v>
      </c>
      <c r="M165" s="6">
        <f t="shared" si="32"/>
        <v>-0.17124999999999999</v>
      </c>
      <c r="O165"/>
      <c r="P165"/>
      <c r="R165"/>
      <c r="S165"/>
      <c r="U165"/>
    </row>
    <row r="166" spans="1:21">
      <c r="A166" t="s">
        <v>381</v>
      </c>
      <c r="B166"/>
      <c r="E166"/>
      <c r="H166"/>
      <c r="J166"/>
      <c r="K166" s="1">
        <v>19.63</v>
      </c>
      <c r="L166">
        <v>25.09</v>
      </c>
      <c r="M166" s="15">
        <f t="shared" si="32"/>
        <v>6.8250000000000005E-2</v>
      </c>
      <c r="O166"/>
      <c r="P166"/>
      <c r="R166"/>
      <c r="S166"/>
      <c r="U166"/>
    </row>
    <row r="167" spans="1:21">
      <c r="A167" s="5" t="s">
        <v>382</v>
      </c>
      <c r="B167" s="5"/>
      <c r="C167" s="5"/>
      <c r="D167" s="5"/>
      <c r="E167" s="5"/>
      <c r="F167" s="5"/>
      <c r="G167" s="5"/>
      <c r="H167" s="5"/>
      <c r="I167" s="5"/>
      <c r="J167" s="5"/>
      <c r="K167" s="4">
        <v>27.85</v>
      </c>
      <c r="L167" s="5">
        <v>28.81</v>
      </c>
      <c r="M167" s="6">
        <f t="shared" si="32"/>
        <v>1.1999999999999966E-2</v>
      </c>
      <c r="O167"/>
      <c r="P167"/>
      <c r="R167"/>
      <c r="S167"/>
      <c r="U167"/>
    </row>
    <row r="168" spans="1:21">
      <c r="A168" t="s">
        <v>383</v>
      </c>
      <c r="B168"/>
      <c r="E168"/>
      <c r="H168"/>
      <c r="J168"/>
      <c r="K168" s="13">
        <v>26.7</v>
      </c>
      <c r="L168">
        <v>36.54</v>
      </c>
      <c r="M168" s="15">
        <f t="shared" si="32"/>
        <v>0.123</v>
      </c>
      <c r="O168"/>
      <c r="P168"/>
      <c r="R168"/>
      <c r="S168"/>
      <c r="U168"/>
    </row>
    <row r="169" spans="1:21">
      <c r="A169" t="s">
        <v>384</v>
      </c>
      <c r="B169"/>
      <c r="E169"/>
      <c r="H169"/>
      <c r="J169"/>
      <c r="K169" s="13">
        <v>34.17</v>
      </c>
      <c r="L169">
        <v>25.95</v>
      </c>
      <c r="M169" s="15">
        <f t="shared" si="32"/>
        <v>-0.10275000000000004</v>
      </c>
      <c r="O169"/>
      <c r="P169"/>
      <c r="R169"/>
      <c r="S169"/>
      <c r="U169"/>
    </row>
    <row r="170" spans="1:21">
      <c r="A170" t="s">
        <v>385</v>
      </c>
      <c r="B170"/>
      <c r="E170"/>
      <c r="H170"/>
      <c r="J170"/>
      <c r="K170" s="13">
        <v>36.54</v>
      </c>
      <c r="L170">
        <v>20.59</v>
      </c>
      <c r="M170" s="15">
        <f t="shared" si="32"/>
        <v>-0.199375</v>
      </c>
      <c r="O170"/>
      <c r="P170"/>
      <c r="R170"/>
      <c r="S170"/>
      <c r="U170"/>
    </row>
    <row r="171" spans="1:21">
      <c r="A171" t="s">
        <v>386</v>
      </c>
      <c r="B171"/>
      <c r="E171"/>
      <c r="H171"/>
      <c r="J171"/>
      <c r="K171" s="13">
        <v>25.95</v>
      </c>
      <c r="L171">
        <v>25.17</v>
      </c>
      <c r="M171" s="15">
        <f t="shared" si="32"/>
        <v>-9.7499999999999705E-3</v>
      </c>
      <c r="O171"/>
      <c r="P171"/>
      <c r="R171"/>
      <c r="S171"/>
      <c r="U171"/>
    </row>
    <row r="172" spans="1:21">
      <c r="A172" t="s">
        <v>387</v>
      </c>
      <c r="B172"/>
      <c r="E172"/>
      <c r="H172"/>
      <c r="J172"/>
      <c r="K172" s="13">
        <v>20.59</v>
      </c>
      <c r="L172">
        <v>9.24</v>
      </c>
      <c r="M172" s="15">
        <f t="shared" si="32"/>
        <v>-0.141875</v>
      </c>
      <c r="O172"/>
      <c r="P172"/>
      <c r="R172"/>
      <c r="S172"/>
      <c r="U172"/>
    </row>
    <row r="173" spans="1:21">
      <c r="A173" t="s">
        <v>388</v>
      </c>
      <c r="B173"/>
      <c r="E173"/>
      <c r="H173"/>
      <c r="J173"/>
      <c r="K173" s="13">
        <v>25.17</v>
      </c>
      <c r="L173">
        <v>10.47</v>
      </c>
      <c r="M173" s="15">
        <f t="shared" si="32"/>
        <v>-0.18375000000000002</v>
      </c>
      <c r="O173"/>
      <c r="P173"/>
      <c r="R173"/>
      <c r="S173"/>
      <c r="U173"/>
    </row>
    <row r="174" spans="1:21">
      <c r="A174" t="s">
        <v>389</v>
      </c>
      <c r="B174"/>
      <c r="E174"/>
      <c r="H174"/>
      <c r="J174"/>
      <c r="K174" s="13">
        <v>9.24</v>
      </c>
      <c r="L174">
        <v>4.16</v>
      </c>
      <c r="M174" s="15">
        <f t="shared" si="32"/>
        <v>-6.3500000000000001E-2</v>
      </c>
      <c r="O174"/>
      <c r="P174"/>
      <c r="R174"/>
      <c r="S174"/>
      <c r="U174"/>
    </row>
    <row r="175" spans="1:21">
      <c r="A175" s="5" t="s">
        <v>390</v>
      </c>
      <c r="B175" s="5"/>
      <c r="C175" s="5"/>
      <c r="D175" s="5"/>
      <c r="E175" s="5"/>
      <c r="F175" s="5"/>
      <c r="G175" s="5"/>
      <c r="H175" s="5"/>
      <c r="I175" s="5"/>
      <c r="J175" s="5"/>
      <c r="K175" s="4">
        <v>10.47</v>
      </c>
      <c r="L175" s="5">
        <v>4.7</v>
      </c>
      <c r="M175" s="6">
        <f t="shared" si="32"/>
        <v>-7.2125000000000009E-2</v>
      </c>
      <c r="O175"/>
      <c r="P175"/>
      <c r="R175"/>
      <c r="S175"/>
      <c r="U175"/>
    </row>
    <row r="176" spans="1:21">
      <c r="A176" t="s">
        <v>391</v>
      </c>
      <c r="B176"/>
      <c r="E176"/>
      <c r="H176"/>
      <c r="J176"/>
      <c r="K176" s="13">
        <v>12.93</v>
      </c>
      <c r="L176">
        <v>42.28</v>
      </c>
      <c r="M176" s="15">
        <f t="shared" si="32"/>
        <v>0.36687500000000001</v>
      </c>
      <c r="O176"/>
      <c r="P176"/>
      <c r="R176"/>
      <c r="S176"/>
      <c r="U176"/>
    </row>
    <row r="177" spans="1:21">
      <c r="A177" t="s">
        <v>392</v>
      </c>
      <c r="B177"/>
      <c r="E177"/>
      <c r="H177"/>
      <c r="J177"/>
      <c r="K177" s="13">
        <v>30.95</v>
      </c>
      <c r="L177">
        <v>31.86</v>
      </c>
      <c r="M177" s="15">
        <f t="shared" si="32"/>
        <v>1.1375000000000001E-2</v>
      </c>
      <c r="O177"/>
      <c r="P177"/>
      <c r="R177"/>
      <c r="S177"/>
      <c r="U177"/>
    </row>
    <row r="178" spans="1:21">
      <c r="A178" t="s">
        <v>393</v>
      </c>
      <c r="B178"/>
      <c r="E178"/>
      <c r="H178"/>
      <c r="J178"/>
      <c r="K178" s="13">
        <v>42.28</v>
      </c>
      <c r="L178">
        <v>30.56</v>
      </c>
      <c r="M178" s="15">
        <f t="shared" si="32"/>
        <v>-0.14650000000000002</v>
      </c>
      <c r="O178"/>
      <c r="P178"/>
      <c r="R178"/>
      <c r="S178"/>
      <c r="U178"/>
    </row>
    <row r="179" spans="1:21">
      <c r="A179" t="s">
        <v>394</v>
      </c>
      <c r="B179"/>
      <c r="E179"/>
      <c r="H179"/>
      <c r="J179"/>
      <c r="K179" s="13">
        <v>31.86</v>
      </c>
      <c r="L179">
        <v>20.67</v>
      </c>
      <c r="M179" s="15">
        <f t="shared" si="32"/>
        <v>-0.13987499999999997</v>
      </c>
      <c r="O179"/>
      <c r="P179"/>
      <c r="R179"/>
      <c r="S179"/>
      <c r="U179"/>
    </row>
    <row r="180" spans="1:21">
      <c r="A180" t="s">
        <v>395</v>
      </c>
      <c r="B180"/>
      <c r="E180"/>
      <c r="H180"/>
      <c r="J180"/>
      <c r="K180" s="13">
        <v>30.56</v>
      </c>
      <c r="L180">
        <v>17.82</v>
      </c>
      <c r="M180" s="15">
        <f t="shared" si="32"/>
        <v>-0.15924999999999997</v>
      </c>
      <c r="O180"/>
      <c r="P180"/>
      <c r="R180"/>
      <c r="S180"/>
      <c r="U180"/>
    </row>
    <row r="181" spans="1:21">
      <c r="A181" t="s">
        <v>396</v>
      </c>
      <c r="B181"/>
      <c r="E181"/>
      <c r="H181"/>
      <c r="J181"/>
      <c r="K181" s="13">
        <v>20.67</v>
      </c>
      <c r="L181">
        <v>7.16</v>
      </c>
      <c r="M181" s="15">
        <f t="shared" si="32"/>
        <v>-0.16887500000000003</v>
      </c>
      <c r="O181"/>
      <c r="P181"/>
      <c r="R181"/>
      <c r="S181"/>
      <c r="U181"/>
    </row>
    <row r="182" spans="1:21">
      <c r="A182" t="s">
        <v>397</v>
      </c>
      <c r="B182"/>
      <c r="E182"/>
      <c r="H182"/>
      <c r="J182"/>
      <c r="K182" s="13">
        <v>17.82</v>
      </c>
      <c r="L182">
        <v>6.07</v>
      </c>
      <c r="M182" s="15">
        <f t="shared" si="32"/>
        <v>-0.14687500000000001</v>
      </c>
      <c r="O182"/>
      <c r="P182"/>
      <c r="R182"/>
      <c r="S182"/>
      <c r="U182"/>
    </row>
    <row r="183" spans="1:21">
      <c r="A183" s="5" t="s">
        <v>398</v>
      </c>
      <c r="B183" s="5"/>
      <c r="C183" s="5"/>
      <c r="D183" s="5"/>
      <c r="E183" s="5"/>
      <c r="F183" s="5"/>
      <c r="G183" s="5"/>
      <c r="H183" s="5"/>
      <c r="I183" s="5"/>
      <c r="J183" s="5"/>
      <c r="K183" s="4">
        <v>7.16</v>
      </c>
      <c r="L183" s="5">
        <v>4.04</v>
      </c>
      <c r="M183" s="6">
        <f t="shared" si="32"/>
        <v>-3.9E-2</v>
      </c>
      <c r="O183"/>
      <c r="P183"/>
      <c r="R183"/>
      <c r="S183"/>
      <c r="U183"/>
    </row>
    <row r="184" spans="1:21">
      <c r="A184" t="s">
        <v>399</v>
      </c>
      <c r="B184"/>
      <c r="E184"/>
      <c r="H184"/>
      <c r="J184"/>
      <c r="K184" s="13">
        <v>17.5</v>
      </c>
      <c r="L184">
        <v>36.74</v>
      </c>
      <c r="M184" s="15">
        <f t="shared" ref="M184:M189" si="33">(L184-K184)/80</f>
        <v>0.24050000000000002</v>
      </c>
      <c r="O184"/>
      <c r="P184"/>
      <c r="R184"/>
      <c r="S184"/>
      <c r="U184"/>
    </row>
    <row r="185" spans="1:21">
      <c r="A185" t="s">
        <v>400</v>
      </c>
      <c r="B185"/>
      <c r="E185"/>
      <c r="H185"/>
      <c r="J185"/>
      <c r="K185" s="13">
        <v>31.24</v>
      </c>
      <c r="L185">
        <v>35.22</v>
      </c>
      <c r="M185" s="15">
        <f t="shared" si="33"/>
        <v>4.9750000000000003E-2</v>
      </c>
      <c r="O185"/>
      <c r="P185"/>
      <c r="R185"/>
      <c r="S185"/>
      <c r="U185"/>
    </row>
    <row r="186" spans="1:21">
      <c r="A186" t="s">
        <v>401</v>
      </c>
      <c r="B186"/>
      <c r="E186"/>
      <c r="H186"/>
      <c r="J186"/>
      <c r="K186" s="13">
        <v>36.74</v>
      </c>
      <c r="L186">
        <v>39.79</v>
      </c>
      <c r="M186" s="15">
        <f t="shared" si="33"/>
        <v>3.8124999999999964E-2</v>
      </c>
      <c r="O186"/>
      <c r="P186"/>
      <c r="R186"/>
      <c r="S186"/>
      <c r="U186"/>
    </row>
    <row r="187" spans="1:21">
      <c r="A187" t="s">
        <v>402</v>
      </c>
      <c r="B187"/>
      <c r="E187"/>
      <c r="H187"/>
      <c r="J187"/>
      <c r="K187" s="13">
        <v>35.22</v>
      </c>
      <c r="L187">
        <v>22.23</v>
      </c>
      <c r="M187" s="15">
        <f t="shared" si="33"/>
        <v>-0.16237499999999999</v>
      </c>
      <c r="O187"/>
      <c r="P187"/>
      <c r="R187"/>
      <c r="S187"/>
      <c r="U187"/>
    </row>
    <row r="188" spans="1:21">
      <c r="A188" t="s">
        <v>403</v>
      </c>
      <c r="B188"/>
      <c r="E188"/>
      <c r="H188"/>
      <c r="J188"/>
      <c r="K188" s="13">
        <v>39.79</v>
      </c>
      <c r="L188">
        <v>5.0999999999999996</v>
      </c>
      <c r="M188" s="15">
        <f t="shared" si="33"/>
        <v>-0.43362499999999998</v>
      </c>
      <c r="O188"/>
      <c r="P188"/>
      <c r="R188"/>
      <c r="S188"/>
      <c r="U188"/>
    </row>
    <row r="189" spans="1:21">
      <c r="A189" t="s">
        <v>404</v>
      </c>
      <c r="B189"/>
      <c r="E189"/>
      <c r="H189"/>
      <c r="J189"/>
      <c r="K189" s="13">
        <v>22.23</v>
      </c>
      <c r="L189">
        <v>1.78</v>
      </c>
      <c r="M189" s="15">
        <f t="shared" si="33"/>
        <v>-0.25562499999999999</v>
      </c>
      <c r="O189"/>
      <c r="P189"/>
      <c r="R189"/>
      <c r="S189"/>
      <c r="U189"/>
    </row>
    <row r="190" spans="1:21">
      <c r="A190" s="5" t="s">
        <v>431</v>
      </c>
      <c r="B190" s="5"/>
      <c r="C190" s="5"/>
      <c r="D190" s="5"/>
      <c r="E190" s="5"/>
      <c r="F190" s="5"/>
      <c r="G190" s="5"/>
      <c r="H190" s="5"/>
      <c r="I190" s="5"/>
      <c r="J190" s="5"/>
      <c r="K190" s="4">
        <v>5.0999999999999996</v>
      </c>
      <c r="L190" s="5">
        <v>1.35</v>
      </c>
      <c r="M190" s="6">
        <f t="shared" si="32"/>
        <v>-4.6874999999999993E-2</v>
      </c>
      <c r="O190"/>
      <c r="P190"/>
      <c r="R190"/>
      <c r="S190"/>
      <c r="U190"/>
    </row>
    <row r="191" spans="1:21">
      <c r="A191" t="s">
        <v>405</v>
      </c>
      <c r="B191"/>
      <c r="E191"/>
      <c r="H191"/>
      <c r="J191"/>
      <c r="K191" s="13">
        <v>14.7</v>
      </c>
      <c r="L191">
        <v>45.91</v>
      </c>
      <c r="M191" s="15">
        <f t="shared" si="32"/>
        <v>0.39012499999999994</v>
      </c>
      <c r="O191"/>
      <c r="P191"/>
      <c r="R191"/>
      <c r="S191"/>
      <c r="U191"/>
    </row>
    <row r="192" spans="1:21">
      <c r="A192" t="s">
        <v>406</v>
      </c>
      <c r="B192"/>
      <c r="E192"/>
      <c r="H192"/>
      <c r="J192"/>
      <c r="K192" s="13">
        <v>34.74</v>
      </c>
      <c r="L192">
        <v>20.28</v>
      </c>
      <c r="M192" s="15">
        <f t="shared" si="32"/>
        <v>-0.18075000000000002</v>
      </c>
      <c r="O192"/>
      <c r="P192"/>
      <c r="R192"/>
      <c r="S192"/>
      <c r="U192"/>
    </row>
    <row r="193" spans="1:21">
      <c r="A193" t="s">
        <v>407</v>
      </c>
      <c r="B193"/>
      <c r="E193"/>
      <c r="H193"/>
      <c r="J193"/>
      <c r="K193" s="13">
        <v>45.91</v>
      </c>
      <c r="L193">
        <v>1.3</v>
      </c>
      <c r="M193" s="15">
        <f t="shared" si="32"/>
        <v>-0.55762500000000004</v>
      </c>
      <c r="O193"/>
      <c r="P193"/>
      <c r="R193"/>
      <c r="S193"/>
      <c r="U193"/>
    </row>
    <row r="194" spans="1:21">
      <c r="A194" t="s">
        <v>408</v>
      </c>
      <c r="B194"/>
      <c r="E194"/>
      <c r="H194"/>
      <c r="J194"/>
      <c r="K194" s="13">
        <v>20.28</v>
      </c>
      <c r="L194">
        <v>0.9</v>
      </c>
      <c r="M194" s="15">
        <f t="shared" si="32"/>
        <v>-0.24225000000000002</v>
      </c>
      <c r="O194"/>
      <c r="P194"/>
      <c r="R194"/>
      <c r="S194"/>
      <c r="U194"/>
    </row>
    <row r="195" spans="1:21">
      <c r="A195" s="5" t="s">
        <v>409</v>
      </c>
      <c r="B195" s="5"/>
      <c r="C195" s="5"/>
      <c r="D195" s="5"/>
      <c r="E195" s="5"/>
      <c r="F195" s="5"/>
      <c r="G195" s="5"/>
      <c r="H195" s="5"/>
      <c r="I195" s="5"/>
      <c r="J195" s="5"/>
      <c r="K195" s="4">
        <v>1.3</v>
      </c>
      <c r="L195" s="5">
        <v>3.86</v>
      </c>
      <c r="M195" s="6">
        <f t="shared" si="32"/>
        <v>3.1999999999999994E-2</v>
      </c>
      <c r="O195"/>
      <c r="P195"/>
      <c r="R195"/>
      <c r="S195"/>
      <c r="U195"/>
    </row>
    <row r="196" spans="1:21">
      <c r="A196" t="s">
        <v>410</v>
      </c>
      <c r="B196"/>
      <c r="E196"/>
      <c r="H196"/>
      <c r="J196"/>
      <c r="K196" s="13">
        <v>28.55</v>
      </c>
      <c r="L196">
        <v>18.21</v>
      </c>
      <c r="M196" s="15">
        <f t="shared" si="32"/>
        <v>-0.12925</v>
      </c>
      <c r="O196"/>
      <c r="P196"/>
      <c r="R196"/>
      <c r="S196"/>
      <c r="U196"/>
    </row>
    <row r="197" spans="1:21">
      <c r="A197" t="s">
        <v>411</v>
      </c>
      <c r="B197"/>
      <c r="E197"/>
      <c r="H197"/>
      <c r="J197"/>
      <c r="K197" s="13">
        <v>39.229999999999997</v>
      </c>
      <c r="L197">
        <v>0.15</v>
      </c>
      <c r="M197" s="15">
        <f t="shared" si="32"/>
        <v>-0.48849999999999999</v>
      </c>
      <c r="O197"/>
      <c r="P197"/>
      <c r="R197"/>
      <c r="S197"/>
      <c r="U197"/>
    </row>
    <row r="198" spans="1:21">
      <c r="A198" t="s">
        <v>412</v>
      </c>
      <c r="B198"/>
      <c r="E198"/>
      <c r="H198"/>
      <c r="J198"/>
      <c r="K198" s="13">
        <v>18.21</v>
      </c>
      <c r="L198">
        <v>1.1599999999999999</v>
      </c>
      <c r="M198" s="15">
        <f t="shared" si="32"/>
        <v>-0.21312500000000001</v>
      </c>
      <c r="O198"/>
      <c r="P198"/>
      <c r="R198"/>
      <c r="S198"/>
      <c r="U198"/>
    </row>
    <row r="199" spans="1:21">
      <c r="A199" t="s">
        <v>413</v>
      </c>
      <c r="B199"/>
      <c r="E199"/>
      <c r="H199"/>
      <c r="J199"/>
      <c r="K199" s="13">
        <v>0.15</v>
      </c>
      <c r="L199">
        <v>2.85</v>
      </c>
      <c r="M199" s="15">
        <f t="shared" si="32"/>
        <v>3.3750000000000002E-2</v>
      </c>
      <c r="O199"/>
      <c r="P199"/>
      <c r="R199"/>
      <c r="S199"/>
      <c r="U199"/>
    </row>
    <row r="200" spans="1:21">
      <c r="A200" s="5" t="s">
        <v>414</v>
      </c>
      <c r="B200" s="5"/>
      <c r="C200" s="5"/>
      <c r="D200" s="5"/>
      <c r="E200" s="5"/>
      <c r="F200" s="5"/>
      <c r="G200" s="5"/>
      <c r="H200" s="5"/>
      <c r="I200" s="5"/>
      <c r="J200" s="5"/>
      <c r="K200" s="4">
        <v>1.1599999999999999</v>
      </c>
      <c r="L200" s="5">
        <v>2.23</v>
      </c>
      <c r="M200" s="6">
        <f t="shared" si="32"/>
        <v>1.3375000000000001E-2</v>
      </c>
      <c r="O200"/>
      <c r="P200"/>
      <c r="R200"/>
      <c r="S200"/>
      <c r="U200"/>
    </row>
    <row r="201" spans="1:21">
      <c r="A201" t="s">
        <v>415</v>
      </c>
      <c r="B201"/>
      <c r="E201"/>
      <c r="H201"/>
      <c r="J201"/>
      <c r="K201" s="13">
        <v>12.08</v>
      </c>
      <c r="L201">
        <v>14.22</v>
      </c>
      <c r="M201" s="15">
        <f t="shared" si="32"/>
        <v>2.6750000000000006E-2</v>
      </c>
      <c r="O201"/>
      <c r="P201"/>
      <c r="R201"/>
      <c r="S201"/>
      <c r="U201"/>
    </row>
    <row r="202" spans="1:21">
      <c r="A202" t="s">
        <v>418</v>
      </c>
      <c r="B202"/>
      <c r="E202"/>
      <c r="H202"/>
      <c r="J202"/>
      <c r="K202" s="13">
        <v>24.21</v>
      </c>
      <c r="L202">
        <v>2.2599999999999998</v>
      </c>
      <c r="M202" s="15">
        <f t="shared" si="32"/>
        <v>-0.27437500000000004</v>
      </c>
      <c r="O202"/>
      <c r="P202"/>
      <c r="R202"/>
      <c r="S202"/>
      <c r="U202"/>
    </row>
    <row r="203" spans="1:21">
      <c r="A203" t="s">
        <v>416</v>
      </c>
      <c r="B203"/>
      <c r="E203"/>
      <c r="H203"/>
      <c r="J203"/>
      <c r="K203" s="13">
        <v>14.22</v>
      </c>
      <c r="L203">
        <v>1.46</v>
      </c>
      <c r="M203" s="15">
        <f t="shared" si="32"/>
        <v>-0.15950000000000003</v>
      </c>
      <c r="O203"/>
      <c r="P203"/>
      <c r="R203"/>
      <c r="S203"/>
      <c r="U203"/>
    </row>
    <row r="204" spans="1:21">
      <c r="A204" s="5" t="s">
        <v>417</v>
      </c>
      <c r="B204" s="5"/>
      <c r="C204" s="5"/>
      <c r="D204" s="5"/>
      <c r="E204" s="5"/>
      <c r="F204" s="5"/>
      <c r="G204" s="5"/>
      <c r="H204" s="5"/>
      <c r="I204" s="5"/>
      <c r="J204" s="5"/>
      <c r="K204" s="4">
        <v>2.2599999999999998</v>
      </c>
      <c r="L204" s="5">
        <v>1.87</v>
      </c>
      <c r="M204" s="6">
        <f t="shared" si="32"/>
        <v>-4.8749999999999957E-3</v>
      </c>
      <c r="O204"/>
      <c r="P204"/>
      <c r="R204"/>
      <c r="S204"/>
      <c r="U204"/>
    </row>
    <row r="205" spans="1:21">
      <c r="A205" t="s">
        <v>419</v>
      </c>
      <c r="B205"/>
      <c r="E205"/>
      <c r="H205"/>
      <c r="J205"/>
      <c r="K205" s="13">
        <v>4.8</v>
      </c>
      <c r="L205">
        <v>6.19</v>
      </c>
      <c r="M205" s="15">
        <f t="shared" si="32"/>
        <v>1.7375000000000008E-2</v>
      </c>
      <c r="O205"/>
      <c r="P205"/>
      <c r="R205"/>
      <c r="S205"/>
      <c r="U205"/>
    </row>
    <row r="206" spans="1:21">
      <c r="A206" t="s">
        <v>420</v>
      </c>
      <c r="B206"/>
      <c r="E206"/>
      <c r="H206"/>
      <c r="J206"/>
      <c r="K206" s="13">
        <v>21.41</v>
      </c>
      <c r="L206">
        <v>2.0099999999999998</v>
      </c>
      <c r="M206" s="15">
        <f t="shared" ref="M206:M215" si="34">(L206-K206)/80</f>
        <v>-0.24249999999999999</v>
      </c>
      <c r="O206"/>
      <c r="P206"/>
      <c r="R206"/>
      <c r="S206"/>
      <c r="U206"/>
    </row>
    <row r="207" spans="1:21">
      <c r="A207" s="5" t="s">
        <v>421</v>
      </c>
      <c r="B207" s="5"/>
      <c r="C207" s="5"/>
      <c r="D207" s="5"/>
      <c r="E207" s="5"/>
      <c r="F207" s="5"/>
      <c r="G207" s="5"/>
      <c r="H207" s="5"/>
      <c r="I207" s="5"/>
      <c r="J207" s="5"/>
      <c r="K207" s="4">
        <v>6.19</v>
      </c>
      <c r="L207" s="5">
        <v>1.76</v>
      </c>
      <c r="M207" s="6">
        <f t="shared" si="34"/>
        <v>-5.5375000000000008E-2</v>
      </c>
      <c r="O207"/>
      <c r="P207"/>
      <c r="R207"/>
      <c r="S207"/>
      <c r="U207"/>
    </row>
    <row r="208" spans="1:21">
      <c r="A208" t="s">
        <v>422</v>
      </c>
      <c r="B208"/>
      <c r="E208"/>
      <c r="H208"/>
      <c r="J208"/>
      <c r="K208" s="13">
        <v>25.27</v>
      </c>
      <c r="L208">
        <v>3.75</v>
      </c>
      <c r="M208" s="15">
        <f t="shared" si="34"/>
        <v>-0.26900000000000002</v>
      </c>
      <c r="O208"/>
      <c r="P208"/>
      <c r="R208"/>
      <c r="S208"/>
      <c r="U208"/>
    </row>
    <row r="209" spans="1:21">
      <c r="A209" t="s">
        <v>423</v>
      </c>
      <c r="B209"/>
      <c r="E209"/>
      <c r="H209"/>
      <c r="J209"/>
      <c r="K209" s="13">
        <v>21.8</v>
      </c>
      <c r="L209">
        <v>3.12</v>
      </c>
      <c r="M209" s="15">
        <f t="shared" si="34"/>
        <v>-0.23349999999999999</v>
      </c>
      <c r="O209"/>
      <c r="P209"/>
      <c r="R209"/>
      <c r="S209"/>
      <c r="U209"/>
    </row>
    <row r="210" spans="1:21">
      <c r="A210" t="s">
        <v>424</v>
      </c>
      <c r="B210"/>
      <c r="E210"/>
      <c r="H210"/>
      <c r="J210"/>
      <c r="K210" s="13">
        <v>3.75</v>
      </c>
      <c r="L210">
        <v>4.21</v>
      </c>
      <c r="M210" s="15">
        <f t="shared" si="34"/>
        <v>5.7499999999999999E-3</v>
      </c>
      <c r="O210"/>
      <c r="P210"/>
      <c r="R210"/>
      <c r="S210"/>
      <c r="U210"/>
    </row>
    <row r="211" spans="1:21">
      <c r="A211" s="5" t="s">
        <v>425</v>
      </c>
      <c r="B211" s="5"/>
      <c r="C211" s="5"/>
      <c r="D211" s="5"/>
      <c r="E211" s="5"/>
      <c r="F211" s="5"/>
      <c r="G211" s="5"/>
      <c r="H211" s="5"/>
      <c r="I211" s="5"/>
      <c r="J211" s="5"/>
      <c r="K211" s="4">
        <v>3.12</v>
      </c>
      <c r="L211" s="5">
        <v>2.08</v>
      </c>
      <c r="M211" s="6">
        <f t="shared" si="34"/>
        <v>-1.3000000000000001E-2</v>
      </c>
      <c r="O211"/>
      <c r="P211"/>
      <c r="R211"/>
      <c r="S211"/>
      <c r="U211"/>
    </row>
    <row r="212" spans="1:21">
      <c r="A212" t="s">
        <v>426</v>
      </c>
      <c r="B212"/>
      <c r="E212"/>
      <c r="H212"/>
      <c r="J212"/>
      <c r="K212" s="13">
        <v>22.3</v>
      </c>
      <c r="L212">
        <v>1.8</v>
      </c>
      <c r="M212" s="15">
        <f t="shared" si="34"/>
        <v>-0.25624999999999998</v>
      </c>
      <c r="O212"/>
      <c r="P212"/>
      <c r="R212"/>
      <c r="S212"/>
      <c r="U212"/>
    </row>
    <row r="213" spans="1:21">
      <c r="A213" t="s">
        <v>427</v>
      </c>
      <c r="B213"/>
      <c r="E213"/>
      <c r="H213"/>
      <c r="J213"/>
      <c r="K213" s="13">
        <v>11.5</v>
      </c>
      <c r="L213">
        <v>1.66</v>
      </c>
      <c r="M213" s="15">
        <f t="shared" si="34"/>
        <v>-0.123</v>
      </c>
      <c r="O213"/>
      <c r="P213"/>
      <c r="R213"/>
      <c r="S213"/>
      <c r="U213"/>
    </row>
    <row r="214" spans="1:21">
      <c r="A214" t="s">
        <v>428</v>
      </c>
      <c r="B214"/>
      <c r="E214"/>
      <c r="H214"/>
      <c r="J214"/>
      <c r="K214" s="13">
        <v>1.8</v>
      </c>
      <c r="L214">
        <v>1.33</v>
      </c>
      <c r="M214" s="15">
        <f t="shared" si="34"/>
        <v>-5.875E-3</v>
      </c>
      <c r="O214"/>
      <c r="P214"/>
      <c r="R214"/>
      <c r="S214"/>
      <c r="U214"/>
    </row>
    <row r="215" spans="1:21">
      <c r="A215" s="5" t="s">
        <v>429</v>
      </c>
      <c r="B215" s="5"/>
      <c r="C215" s="5"/>
      <c r="D215" s="5"/>
      <c r="E215" s="5"/>
      <c r="F215" s="5"/>
      <c r="G215" s="5"/>
      <c r="H215" s="5"/>
      <c r="I215" s="5"/>
      <c r="J215" s="5"/>
      <c r="K215" s="4">
        <v>1.66</v>
      </c>
      <c r="L215" s="5">
        <v>4.08</v>
      </c>
      <c r="M215" s="6">
        <f t="shared" si="34"/>
        <v>3.0249999999999999E-2</v>
      </c>
      <c r="O215"/>
      <c r="P215"/>
      <c r="R215"/>
      <c r="S215"/>
      <c r="U215"/>
    </row>
    <row r="216" spans="1:21">
      <c r="B216"/>
      <c r="E216"/>
      <c r="H216"/>
      <c r="J216"/>
      <c r="K216"/>
      <c r="M216"/>
      <c r="O216"/>
      <c r="P216"/>
      <c r="R216"/>
      <c r="S216"/>
      <c r="U216"/>
    </row>
    <row r="217" spans="1:21">
      <c r="B217"/>
      <c r="E217"/>
      <c r="H217"/>
      <c r="J217"/>
      <c r="K217"/>
      <c r="M217"/>
      <c r="O217"/>
      <c r="P217"/>
      <c r="R217"/>
      <c r="S217"/>
      <c r="U217"/>
    </row>
    <row r="218" spans="1:21">
      <c r="B218"/>
      <c r="E218"/>
      <c r="H218"/>
      <c r="J218"/>
      <c r="K218"/>
      <c r="M218"/>
      <c r="O218"/>
      <c r="P218"/>
      <c r="R218"/>
      <c r="S218"/>
      <c r="U218"/>
    </row>
    <row r="219" spans="1:21">
      <c r="B219"/>
      <c r="E219"/>
      <c r="H219"/>
      <c r="J219"/>
      <c r="K219"/>
      <c r="M219"/>
      <c r="O219"/>
      <c r="P219"/>
      <c r="R219"/>
      <c r="S219"/>
      <c r="U219"/>
    </row>
    <row r="220" spans="1:21">
      <c r="B220"/>
      <c r="E220"/>
      <c r="H220"/>
      <c r="J220"/>
      <c r="K220"/>
      <c r="M220"/>
      <c r="O220"/>
      <c r="P220"/>
      <c r="R220"/>
      <c r="S220"/>
      <c r="U220"/>
    </row>
    <row r="221" spans="1:21">
      <c r="B221"/>
      <c r="E221"/>
      <c r="H221"/>
      <c r="J221"/>
      <c r="K221"/>
      <c r="M221"/>
      <c r="O221"/>
      <c r="P221"/>
      <c r="R221"/>
      <c r="S221"/>
      <c r="U221"/>
    </row>
    <row r="222" spans="1:21">
      <c r="B222"/>
      <c r="E222"/>
      <c r="H222"/>
      <c r="J222"/>
      <c r="K222"/>
      <c r="M222"/>
      <c r="O222"/>
      <c r="P222"/>
      <c r="R222"/>
      <c r="S222"/>
      <c r="U222"/>
    </row>
    <row r="223" spans="1:21">
      <c r="B223"/>
      <c r="E223"/>
      <c r="H223"/>
      <c r="J223"/>
      <c r="K223"/>
      <c r="M223"/>
      <c r="O223"/>
      <c r="P223"/>
      <c r="R223"/>
      <c r="S223"/>
      <c r="U223"/>
    </row>
    <row r="224" spans="1:21">
      <c r="B224"/>
      <c r="E224"/>
      <c r="H224"/>
      <c r="J224"/>
      <c r="K224"/>
      <c r="M224"/>
      <c r="O224"/>
      <c r="P224"/>
      <c r="R224"/>
      <c r="S224"/>
      <c r="U224"/>
    </row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spans="2:21">
      <c r="B1249"/>
      <c r="E1249"/>
      <c r="H1249"/>
      <c r="J1249"/>
      <c r="K1249"/>
      <c r="M1249"/>
      <c r="O1249"/>
      <c r="P1249"/>
      <c r="R1249"/>
      <c r="S1249"/>
      <c r="U1249"/>
    </row>
    <row r="1250" spans="2:21">
      <c r="B1250"/>
      <c r="E1250"/>
      <c r="H1250"/>
      <c r="J1250"/>
      <c r="K1250"/>
      <c r="M1250"/>
      <c r="O1250"/>
      <c r="P1250"/>
      <c r="R1250"/>
      <c r="S1250"/>
      <c r="U1250"/>
    </row>
    <row r="1251" spans="2:21">
      <c r="B1251"/>
      <c r="E1251"/>
      <c r="H1251"/>
      <c r="J1251"/>
      <c r="K1251"/>
      <c r="M1251"/>
      <c r="O1251"/>
      <c r="P1251"/>
      <c r="R1251"/>
      <c r="S1251"/>
      <c r="U1251"/>
    </row>
    <row r="1252" spans="2:21">
      <c r="B1252"/>
      <c r="E1252"/>
      <c r="H1252"/>
      <c r="J1252"/>
      <c r="K1252"/>
      <c r="M1252"/>
      <c r="O1252"/>
      <c r="P1252"/>
      <c r="R1252"/>
      <c r="S1252"/>
      <c r="U1252"/>
    </row>
    <row r="1253" spans="2:21">
      <c r="B1253"/>
      <c r="E1253"/>
      <c r="H1253"/>
      <c r="J1253"/>
      <c r="K1253"/>
      <c r="M1253"/>
      <c r="O1253"/>
      <c r="P1253"/>
      <c r="R1253"/>
      <c r="S1253"/>
      <c r="U1253"/>
    </row>
    <row r="1254" spans="2:21">
      <c r="O1254"/>
      <c r="P1254"/>
      <c r="R1254"/>
      <c r="S1254"/>
      <c r="U1254"/>
    </row>
    <row r="1255" spans="2:21">
      <c r="O1255"/>
      <c r="P1255"/>
      <c r="R1255"/>
      <c r="S1255"/>
      <c r="U1255"/>
    </row>
    <row r="1256" spans="2:21">
      <c r="O1256"/>
      <c r="P1256"/>
      <c r="R1256"/>
      <c r="S1256"/>
      <c r="U1256"/>
    </row>
    <row r="1257" spans="2:21">
      <c r="O1257"/>
      <c r="P1257"/>
      <c r="R1257"/>
      <c r="S1257"/>
      <c r="U1257"/>
    </row>
    <row r="1258" spans="2:21">
      <c r="O1258"/>
      <c r="P1258"/>
      <c r="R1258"/>
      <c r="S1258"/>
      <c r="U1258"/>
    </row>
    <row r="1259" spans="2:21">
      <c r="O1259"/>
      <c r="P1259"/>
      <c r="R1259"/>
      <c r="S1259"/>
      <c r="U1259"/>
    </row>
    <row r="1260" spans="2:21">
      <c r="O1260"/>
      <c r="P1260"/>
      <c r="R1260"/>
      <c r="S1260"/>
      <c r="U1260"/>
    </row>
    <row r="1261" spans="2:21">
      <c r="O1261"/>
      <c r="P1261"/>
      <c r="R1261"/>
      <c r="S1261"/>
      <c r="U1261"/>
    </row>
    <row r="1262" spans="2:21">
      <c r="O1262"/>
      <c r="P1262"/>
      <c r="R1262"/>
      <c r="S1262"/>
      <c r="U1262"/>
    </row>
    <row r="1263" spans="2:21">
      <c r="O1263"/>
      <c r="P1263"/>
      <c r="R1263"/>
      <c r="S1263"/>
      <c r="U1263"/>
    </row>
    <row r="1264" spans="2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  <row r="1389" spans="15:21">
      <c r="O1389"/>
      <c r="P1389"/>
      <c r="R1389"/>
      <c r="S1389"/>
      <c r="U1389"/>
    </row>
    <row r="1390" spans="15:21">
      <c r="O1390"/>
      <c r="P1390"/>
      <c r="R1390"/>
      <c r="S1390"/>
      <c r="U1390"/>
    </row>
    <row r="1391" spans="15:21">
      <c r="O1391"/>
      <c r="P1391"/>
      <c r="R1391"/>
      <c r="S1391"/>
      <c r="U1391"/>
    </row>
    <row r="1392" spans="15:21">
      <c r="O1392"/>
      <c r="P1392"/>
      <c r="R1392"/>
      <c r="S1392"/>
      <c r="U1392"/>
    </row>
    <row r="1393" spans="15:21">
      <c r="O1393"/>
      <c r="P1393"/>
      <c r="R1393"/>
      <c r="S1393"/>
      <c r="U1393"/>
    </row>
    <row r="1394" spans="15:21">
      <c r="O1394"/>
      <c r="P1394"/>
      <c r="R1394"/>
      <c r="S1394"/>
      <c r="U1394"/>
    </row>
    <row r="1395" spans="15:21">
      <c r="O1395"/>
      <c r="P1395"/>
      <c r="R1395"/>
      <c r="S1395"/>
      <c r="U1395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109375" defaultRowHeight="15"/>
  <cols>
    <col min="1" max="1" width="15.14062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109375" defaultRowHeight="15"/>
  <cols>
    <col min="1" max="1" width="23.7109375" bestFit="1" customWidth="1"/>
    <col min="2" max="2" width="8.7109375" style="42"/>
    <col min="4" max="4" width="23.140625" bestFit="1" customWidth="1"/>
    <col min="5" max="5" width="8.7109375" style="42"/>
    <col min="7" max="7" width="26.140625" bestFit="1" customWidth="1"/>
    <col min="8" max="8" width="8.7109375" style="42"/>
    <col min="9" max="9" width="24.7109375" style="42" customWidth="1"/>
    <col min="10" max="10" width="8.7109375" style="42"/>
    <col min="11" max="11" width="24" style="42" customWidth="1"/>
    <col min="12" max="12" width="8.7109375" style="42"/>
    <col min="14" max="14" width="26.140625" bestFit="1" customWidth="1"/>
    <col min="15" max="15" width="8.7109375" style="42"/>
    <col min="17" max="17" width="26.140625" bestFit="1" customWidth="1"/>
    <col min="18" max="18" width="8.7109375" style="42"/>
    <col min="20" max="20" width="26.140625" bestFit="1" customWidth="1"/>
    <col min="21" max="21" width="8.7109375" style="42"/>
    <col min="22" max="22" width="24.7109375" customWidth="1"/>
    <col min="24" max="24" width="24" customWidth="1"/>
  </cols>
  <sheetData>
    <row r="1" spans="1:25">
      <c r="A1" s="41" t="s">
        <v>224</v>
      </c>
      <c r="B1" s="43" t="s">
        <v>225</v>
      </c>
      <c r="D1" s="41" t="s">
        <v>226</v>
      </c>
      <c r="E1" s="43" t="s">
        <v>225</v>
      </c>
      <c r="G1" s="41" t="s">
        <v>227</v>
      </c>
      <c r="H1" s="43" t="s">
        <v>225</v>
      </c>
      <c r="I1" s="43" t="s">
        <v>254</v>
      </c>
      <c r="J1" s="43" t="s">
        <v>225</v>
      </c>
      <c r="K1" s="43" t="s">
        <v>255</v>
      </c>
      <c r="L1" s="43" t="s">
        <v>225</v>
      </c>
      <c r="N1" s="41" t="s">
        <v>228</v>
      </c>
      <c r="O1" s="43" t="s">
        <v>225</v>
      </c>
      <c r="Q1" s="41" t="s">
        <v>229</v>
      </c>
      <c r="R1" s="43" t="s">
        <v>225</v>
      </c>
      <c r="T1" s="41" t="s">
        <v>230</v>
      </c>
      <c r="U1" s="43" t="s">
        <v>225</v>
      </c>
      <c r="V1" s="43" t="s">
        <v>257</v>
      </c>
      <c r="W1" s="43" t="s">
        <v>225</v>
      </c>
      <c r="X1" s="43" t="s">
        <v>256</v>
      </c>
      <c r="Y1" s="43" t="s">
        <v>225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109375" defaultRowHeight="15"/>
  <cols>
    <col min="1" max="1" width="22.28515625" customWidth="1"/>
    <col min="4" max="4" width="21.7109375" customWidth="1"/>
    <col min="7" max="7" width="26.7109375" customWidth="1"/>
    <col min="8" max="8" width="12.28515625" customWidth="1"/>
    <col min="9" max="9" width="25" customWidth="1"/>
    <col min="12" max="12" width="22.7109375" customWidth="1"/>
    <col min="15" max="15" width="23" customWidth="1"/>
    <col min="18" max="18" width="21" customWidth="1"/>
    <col min="20" max="20" width="25.28515625" customWidth="1"/>
  </cols>
  <sheetData>
    <row r="1" spans="1:21">
      <c r="A1" s="41" t="s">
        <v>224</v>
      </c>
      <c r="B1" s="43" t="s">
        <v>225</v>
      </c>
      <c r="D1" s="41" t="s">
        <v>226</v>
      </c>
      <c r="E1" s="43" t="s">
        <v>225</v>
      </c>
      <c r="G1" s="43" t="s">
        <v>254</v>
      </c>
      <c r="H1" s="43" t="s">
        <v>225</v>
      </c>
      <c r="I1" s="43" t="s">
        <v>255</v>
      </c>
      <c r="J1" s="43" t="s">
        <v>225</v>
      </c>
      <c r="L1" s="41" t="s">
        <v>228</v>
      </c>
      <c r="M1" s="43" t="s">
        <v>225</v>
      </c>
      <c r="O1" s="41" t="s">
        <v>229</v>
      </c>
      <c r="P1" s="43" t="s">
        <v>225</v>
      </c>
      <c r="R1" s="43" t="s">
        <v>257</v>
      </c>
      <c r="S1" s="43" t="s">
        <v>225</v>
      </c>
      <c r="T1" s="43" t="s">
        <v>256</v>
      </c>
      <c r="U1" s="43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2578125" defaultRowHeight="15"/>
  <cols>
    <col min="17" max="17" width="20.7109375" customWidth="1"/>
  </cols>
  <sheetData>
    <row r="1" spans="1:19" ht="15.75">
      <c r="A1" s="36" t="s">
        <v>183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7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75">
      <c r="A3" s="36" t="s">
        <v>184</v>
      </c>
      <c r="B3" s="38" t="s">
        <v>185</v>
      </c>
      <c r="C3" s="38" t="s">
        <v>186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191</v>
      </c>
      <c r="I3" s="38" t="s">
        <v>192</v>
      </c>
      <c r="J3" s="38" t="s">
        <v>193</v>
      </c>
      <c r="K3" s="38" t="s">
        <v>194</v>
      </c>
      <c r="L3" s="37"/>
      <c r="M3" s="38" t="s">
        <v>195</v>
      </c>
      <c r="N3" s="37"/>
      <c r="O3" s="37"/>
      <c r="P3" s="37"/>
      <c r="Q3" s="37"/>
      <c r="R3" s="37"/>
    </row>
    <row r="4" spans="1:19" ht="15.7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196</v>
      </c>
      <c r="R4" s="38" t="s">
        <v>197</v>
      </c>
      <c r="S4" t="s">
        <v>263</v>
      </c>
    </row>
    <row r="5" spans="1:19" ht="15.75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75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75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75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75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75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75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75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75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75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75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75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75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75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75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75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75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75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75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75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75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75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75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75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75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75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75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75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75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75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75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75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75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75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75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75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75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75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75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75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75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75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75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75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75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75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75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75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75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75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75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75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75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75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75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75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75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75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75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75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75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75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75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75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75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75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75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75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75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75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75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75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75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75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75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75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75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75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75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75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75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75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75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75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75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75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75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75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75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75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75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75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75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75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75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75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75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75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75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75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75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75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75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75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75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75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75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75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75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75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75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75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75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75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75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75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75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75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75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75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75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75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75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75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75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75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75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75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75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75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75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75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75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75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75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75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75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75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75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75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75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75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75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75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75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75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75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75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75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75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75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75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75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75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75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75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75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75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75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75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75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75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75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75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75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75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75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75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75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75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75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75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75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75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75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75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75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75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75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75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75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75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75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75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75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75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75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75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75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75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75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75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75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75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75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75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75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75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75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75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75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75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75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75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75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75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75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75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75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75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75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75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75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75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75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75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75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75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75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75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75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75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75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75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75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75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75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75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75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75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75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75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75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75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75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75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75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75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75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75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75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75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75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75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75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75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75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75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75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75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75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75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75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75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75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75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75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75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75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75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75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75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75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75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75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75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75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75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75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75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75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75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75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75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75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75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75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75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75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75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75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75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75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75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75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75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75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75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75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75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75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75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75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75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75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75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75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75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75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75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75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75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75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75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75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75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75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75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75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75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75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75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75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75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75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75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75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75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75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75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75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75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75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75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75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75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75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75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75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75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75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75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75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75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75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75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75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75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75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75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75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75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75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75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75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75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75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75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75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75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75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75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75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75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75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75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75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75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75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75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75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75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75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75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75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75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75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75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75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75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75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75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75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75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75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75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75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75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75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75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75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75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75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75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75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75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75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75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75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75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75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75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75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75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75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75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75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75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75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75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75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75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75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75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75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75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75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75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75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75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75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75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75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75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75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75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75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75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75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75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75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75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75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75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75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75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75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75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75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75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75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75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75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75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75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75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75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75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75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75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75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75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75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75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75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75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75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75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75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75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75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75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75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75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75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75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75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75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75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75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75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75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75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75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75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75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75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75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75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75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75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75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75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75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75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75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75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75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75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75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75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75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75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75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75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75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75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75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75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75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75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75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75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75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75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75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75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75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75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75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75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75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75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75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75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75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75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75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75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75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75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75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75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75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75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75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75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75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75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75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75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75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75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75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75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75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75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75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75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75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75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75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75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75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75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75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75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75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75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75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75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75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75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75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75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75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75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75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75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75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75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75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75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75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75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75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75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75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75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75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75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75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75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75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75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75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75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75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75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75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75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75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75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75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75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75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75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75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75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75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75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75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75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75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75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75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75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75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75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75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75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75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75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75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75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75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75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75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75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75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75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75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75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75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75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75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75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75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75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75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75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75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75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75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75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75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75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75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75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75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75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75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75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75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75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75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75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75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75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75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75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75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75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75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75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75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75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75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75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75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75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75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75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75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75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75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75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75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75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75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75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75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75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75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75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75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75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75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75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75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75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75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75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75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75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75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75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75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75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75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75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75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75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75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75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75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75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75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75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75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75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75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75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75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75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75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75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75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75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75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75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75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75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75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75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75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75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75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75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75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75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75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75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75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75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75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75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75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75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75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75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75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75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75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75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75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75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75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75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75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75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75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75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75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75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75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75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75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75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75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75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75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75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75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75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75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75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75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75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75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75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75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75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75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75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75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75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75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75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75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75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75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75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75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75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75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75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75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75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75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75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75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75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75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75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75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75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75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75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75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75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75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75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75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75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75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75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75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75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75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75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75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75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75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75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75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75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75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75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75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75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75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75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75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75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75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75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75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75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75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75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75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75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75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75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75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75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75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75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75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75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75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75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75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75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75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75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75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75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75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75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75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75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75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75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75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75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75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109375" defaultRowHeight="15"/>
  <cols>
    <col min="15" max="15" width="12" bestFit="1" customWidth="1"/>
    <col min="20" max="20" width="20.425781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109375" defaultRowHeight="15"/>
  <cols>
    <col min="15" max="15" width="13.140625" customWidth="1"/>
    <col min="16" max="16" width="10.7109375" bestFit="1" customWidth="1"/>
    <col min="21" max="21" width="21.7109375" bestFit="1" customWidth="1"/>
  </cols>
  <sheetData>
    <row r="3" spans="1:26">
      <c r="C3" t="s">
        <v>231</v>
      </c>
    </row>
    <row r="4" spans="1:26" ht="25.15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4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39">
        <f t="shared" si="0"/>
        <v>262.20969001368229</v>
      </c>
      <c r="W9" s="39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109375" defaultRowHeight="15"/>
  <cols>
    <col min="14" max="14" width="16.42578125" customWidth="1"/>
    <col min="15" max="15" width="12" bestFit="1" customWidth="1"/>
    <col min="20" max="20" width="21.710937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109375" defaultRowHeight="15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109375"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109375" defaultRowHeight="15"/>
  <cols>
    <col min="1" max="1" width="39.7109375" style="9" bestFit="1" customWidth="1"/>
    <col min="2" max="2" width="11.7109375" bestFit="1" customWidth="1"/>
    <col min="3" max="3" width="16.140625" bestFit="1" customWidth="1"/>
    <col min="4" max="4" width="16.285156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215"/>
  <sheetViews>
    <sheetView tabSelected="1" topLeftCell="A77" zoomScale="68" workbookViewId="0">
      <pane xSplit="1" topLeftCell="I1" activePane="topRight" state="frozen"/>
      <selection activeCell="A41" sqref="A41"/>
      <selection pane="topRight" activeCell="M85" sqref="M85"/>
    </sheetView>
  </sheetViews>
  <sheetFormatPr defaultColWidth="8.7109375" defaultRowHeight="15"/>
  <cols>
    <col min="1" max="1" width="14.28515625" customWidth="1"/>
    <col min="2" max="2" width="21.7109375" style="13" customWidth="1"/>
    <col min="3" max="3" width="21.42578125" customWidth="1"/>
    <col min="5" max="5" width="21.7109375" style="13" customWidth="1"/>
    <col min="6" max="6" width="21.42578125" customWidth="1"/>
    <col min="8" max="8" width="21.7109375" style="13" customWidth="1"/>
    <col min="9" max="9" width="21.42578125" customWidth="1"/>
    <col min="10" max="10" width="8.7109375" style="15"/>
    <col min="11" max="11" width="21.7109375" style="13" customWidth="1"/>
    <col min="12" max="12" width="21.42578125" customWidth="1"/>
    <col min="13" max="13" width="8.7109375" style="15"/>
    <col min="14" max="14" width="21.7109375" style="13" customWidth="1"/>
    <col min="15" max="15" width="21.42578125" customWidth="1"/>
    <col min="16" max="16" width="8.7109375" style="15"/>
    <col min="18" max="18" width="10.140625" customWidth="1"/>
    <col min="19" max="19" width="24" style="13" bestFit="1" customWidth="1"/>
    <col min="20" max="20" width="24.570312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177</v>
      </c>
      <c r="L1" s="50"/>
      <c r="M1" s="52"/>
      <c r="N1" s="51" t="s">
        <v>179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>
        <f>channel_morph!F7</f>
        <v>1633.95</v>
      </c>
      <c r="T8">
        <f>1671.98</f>
        <v>1671.98</v>
      </c>
      <c r="U8" s="15">
        <f t="shared" si="5"/>
        <v>0.25353333333333317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149999999999999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140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>
        <f>channel_morph!F7</f>
        <v>1633.95</v>
      </c>
      <c r="I49" s="2">
        <v>1657.65</v>
      </c>
      <c r="J49" s="2">
        <f>(I49-H49)/40</f>
        <v>0.59250000000000114</v>
      </c>
      <c r="K49" s="1">
        <f>channel_morph!F7</f>
        <v>1633.95</v>
      </c>
      <c r="L49" s="2">
        <f>K53</f>
        <v>1664.01</v>
      </c>
      <c r="M49" s="15">
        <f t="shared" si="3"/>
        <v>0.37574999999999931</v>
      </c>
      <c r="N49" s="1">
        <f>channel_morph!F7</f>
        <v>1633.95</v>
      </c>
      <c r="O49" s="2">
        <f>1660.1+3.3</f>
        <v>1663.3999999999999</v>
      </c>
      <c r="P49" s="3">
        <f t="shared" si="4"/>
        <v>0.3681249999999977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320</v>
      </c>
      <c r="J50"/>
      <c r="K50" s="13">
        <f>K49</f>
        <v>1633.95</v>
      </c>
      <c r="L50">
        <f>K54</f>
        <v>1669.25</v>
      </c>
      <c r="M50" s="15">
        <f t="shared" si="3"/>
        <v>0.44124999999999942</v>
      </c>
      <c r="P50"/>
      <c r="Q50" s="13"/>
      <c r="S50"/>
      <c r="U50"/>
    </row>
    <row r="51" spans="1:74">
      <c r="A51" s="16" t="s">
        <v>321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322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323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141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channel_morph!F8</f>
        <v>1527.14</v>
      </c>
      <c r="I55">
        <f>hillslope_morph!C51</f>
        <v>1563.35</v>
      </c>
      <c r="J55">
        <f>(I55-H55)/40</f>
        <v>0.90524999999999523</v>
      </c>
      <c r="K55" s="13">
        <f>channel_morph!F8</f>
        <v>1527.14</v>
      </c>
      <c r="L55">
        <f>I56</f>
        <v>1576.13</v>
      </c>
      <c r="M55" s="15">
        <f t="shared" si="3"/>
        <v>0.61237500000000011</v>
      </c>
      <c r="N55" s="13">
        <f>channel_morph!F8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142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channel_morph!F8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channel_morph!F8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143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144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145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146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147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148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149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150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151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152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153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154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12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155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channel_morph!F9</f>
        <v>1551.02</v>
      </c>
      <c r="I69">
        <f>hillslope_morph!C65</f>
        <v>1574.63</v>
      </c>
      <c r="J69">
        <f t="shared" si="2"/>
        <v>0.59025000000000316</v>
      </c>
      <c r="K69" s="13">
        <f>channel_morph!F9</f>
        <v>1551.02</v>
      </c>
      <c r="L69">
        <f>I70</f>
        <v>1589.09</v>
      </c>
      <c r="M69" s="15">
        <f t="shared" si="27"/>
        <v>0.47587499999999922</v>
      </c>
      <c r="N69" s="13">
        <f>channel_morph!F9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156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channel_morph!F9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channel_morph!F9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157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158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159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160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161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162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163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164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165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s="68" t="s">
        <v>439</v>
      </c>
      <c r="B80" s="67"/>
      <c r="C80" s="67"/>
      <c r="D80" s="66"/>
      <c r="E80" s="67"/>
      <c r="F80" s="67"/>
      <c r="G80" s="66"/>
      <c r="H80" s="66"/>
      <c r="I80" s="66"/>
      <c r="J80" s="66"/>
      <c r="K80" s="13">
        <f>K81</f>
        <v>1390.61</v>
      </c>
      <c r="L80" s="68">
        <f>K84</f>
        <v>1427.99</v>
      </c>
      <c r="M80" s="15">
        <f t="shared" si="27"/>
        <v>0.46725000000000139</v>
      </c>
      <c r="N80" s="66"/>
      <c r="O80" s="66"/>
      <c r="P80" s="66"/>
      <c r="S80"/>
      <c r="U80"/>
    </row>
    <row r="81" spans="1:21">
      <c r="A81" s="3" t="s">
        <v>293</v>
      </c>
      <c r="B81"/>
      <c r="E81"/>
      <c r="H81"/>
      <c r="J81"/>
      <c r="K81" s="1">
        <f>channel_morph!F10</f>
        <v>1390.61</v>
      </c>
      <c r="L81">
        <v>1432.03</v>
      </c>
      <c r="M81" s="15">
        <f t="shared" si="27"/>
        <v>0.51775000000000093</v>
      </c>
      <c r="N81"/>
      <c r="P81"/>
      <c r="Q81" s="13"/>
      <c r="S81"/>
      <c r="U81"/>
    </row>
    <row r="82" spans="1:21">
      <c r="A82" s="15" t="s">
        <v>440</v>
      </c>
      <c r="B82"/>
      <c r="E82"/>
      <c r="H82"/>
      <c r="J82"/>
      <c r="K82" s="13">
        <v>1400.9</v>
      </c>
      <c r="L82">
        <v>1433.7</v>
      </c>
      <c r="M82" s="15">
        <f>(L82-K82)/80</f>
        <v>0.40999999999999942</v>
      </c>
      <c r="N82"/>
      <c r="P82"/>
      <c r="Q82" s="13"/>
      <c r="S82"/>
      <c r="U82"/>
    </row>
    <row r="83" spans="1:21">
      <c r="A83" s="15" t="s">
        <v>294</v>
      </c>
      <c r="B83"/>
      <c r="E83"/>
      <c r="H83"/>
      <c r="J83"/>
      <c r="K83" s="13">
        <v>1415.94</v>
      </c>
      <c r="L83">
        <v>1435.41</v>
      </c>
      <c r="M83" s="15">
        <f t="shared" si="27"/>
        <v>0.24337500000000034</v>
      </c>
      <c r="N83"/>
      <c r="P83"/>
      <c r="Q83" s="13"/>
      <c r="S83"/>
      <c r="U83"/>
    </row>
    <row r="84" spans="1:21">
      <c r="A84" s="15" t="s">
        <v>441</v>
      </c>
      <c r="B84"/>
      <c r="E84"/>
      <c r="H84"/>
      <c r="J84"/>
      <c r="K84" s="13">
        <v>1427.99</v>
      </c>
      <c r="L84">
        <f>L85</f>
        <v>1436.17</v>
      </c>
      <c r="M84" s="15">
        <f>(L84-K84)/80</f>
        <v>0.1022500000000008</v>
      </c>
      <c r="N84"/>
      <c r="P84"/>
      <c r="Q84" s="13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1432.03</v>
      </c>
      <c r="L85" s="5">
        <f>channel_morph!I10</f>
        <v>1436.17</v>
      </c>
      <c r="M85" s="6">
        <f t="shared" si="27"/>
        <v>5.1750000000001253E-2</v>
      </c>
      <c r="N85" s="5"/>
      <c r="O85" s="5"/>
      <c r="P85" s="5"/>
      <c r="Q85" s="13"/>
      <c r="S85"/>
      <c r="U85"/>
    </row>
    <row r="86" spans="1:21">
      <c r="A86" s="15" t="s">
        <v>297</v>
      </c>
      <c r="B86"/>
      <c r="E86"/>
      <c r="H86"/>
      <c r="J86"/>
      <c r="K86" s="13">
        <f>channel_morph!F11</f>
        <v>1440.99</v>
      </c>
      <c r="L86">
        <v>1460.3</v>
      </c>
      <c r="M86" s="15">
        <f t="shared" si="27"/>
        <v>0.24137499999999931</v>
      </c>
      <c r="N86"/>
      <c r="P86"/>
      <c r="Q86" s="13"/>
      <c r="S86"/>
      <c r="U86"/>
    </row>
    <row r="87" spans="1:21">
      <c r="A87" s="15" t="s">
        <v>296</v>
      </c>
      <c r="B87"/>
      <c r="E87"/>
      <c r="H87"/>
      <c r="J87"/>
      <c r="K87" s="13">
        <v>1441.26</v>
      </c>
      <c r="L87">
        <v>1475.78</v>
      </c>
      <c r="M87" s="15">
        <f t="shared" si="27"/>
        <v>0.43149999999999977</v>
      </c>
      <c r="N87"/>
      <c r="P87"/>
      <c r="Q87" s="13"/>
      <c r="S87"/>
      <c r="U87"/>
    </row>
    <row r="88" spans="1:21">
      <c r="A88" s="15" t="s">
        <v>298</v>
      </c>
      <c r="B88"/>
      <c r="E88"/>
      <c r="H88"/>
      <c r="J88"/>
      <c r="K88" s="13">
        <f>L86</f>
        <v>1460.3</v>
      </c>
      <c r="L88">
        <v>1505.63</v>
      </c>
      <c r="M88" s="15">
        <f t="shared" si="27"/>
        <v>0.56662500000000193</v>
      </c>
      <c r="N88"/>
      <c r="P88"/>
      <c r="Q88" s="13"/>
      <c r="S88"/>
      <c r="U88"/>
    </row>
    <row r="89" spans="1:21">
      <c r="A89" s="15" t="s">
        <v>299</v>
      </c>
      <c r="B89"/>
      <c r="E89"/>
      <c r="H89"/>
      <c r="J89"/>
      <c r="K89" s="13">
        <f t="shared" ref="K89:K91" si="36">L87</f>
        <v>1475.78</v>
      </c>
      <c r="L89">
        <v>1532.39</v>
      </c>
      <c r="M89" s="15">
        <f t="shared" si="27"/>
        <v>0.70762500000000161</v>
      </c>
      <c r="N89"/>
      <c r="P89"/>
      <c r="Q89" s="13"/>
      <c r="S89"/>
      <c r="U89"/>
    </row>
    <row r="90" spans="1:21">
      <c r="A90" s="15" t="s">
        <v>300</v>
      </c>
      <c r="B90"/>
      <c r="E90"/>
      <c r="H90"/>
      <c r="J90"/>
      <c r="K90" s="13">
        <f t="shared" si="36"/>
        <v>1505.63</v>
      </c>
      <c r="L90">
        <v>1565.75</v>
      </c>
      <c r="M90" s="15">
        <f t="shared" si="27"/>
        <v>0.75149999999999861</v>
      </c>
      <c r="N90"/>
      <c r="P90"/>
      <c r="Q90" s="13"/>
      <c r="S90"/>
      <c r="U90"/>
    </row>
    <row r="91" spans="1:21">
      <c r="A91" s="6" t="s">
        <v>301</v>
      </c>
      <c r="B91" s="5"/>
      <c r="C91" s="5"/>
      <c r="D91" s="5"/>
      <c r="E91" s="5"/>
      <c r="F91" s="5"/>
      <c r="G91" s="5"/>
      <c r="H91" s="5"/>
      <c r="I91" s="5"/>
      <c r="J91" s="5"/>
      <c r="K91" s="4">
        <f t="shared" si="36"/>
        <v>1532.39</v>
      </c>
      <c r="L91" s="5">
        <f>channel_morph!I11</f>
        <v>1574.19</v>
      </c>
      <c r="M91" s="6">
        <f t="shared" si="27"/>
        <v>0.52249999999999941</v>
      </c>
      <c r="N91" s="5"/>
      <c r="O91" s="5"/>
      <c r="P91" s="5"/>
      <c r="Q91" s="13"/>
      <c r="S91"/>
      <c r="U91"/>
    </row>
    <row r="92" spans="1:21">
      <c r="A92" s="15" t="s">
        <v>302</v>
      </c>
      <c r="B92"/>
      <c r="E92"/>
      <c r="H92"/>
      <c r="J92"/>
      <c r="K92" s="1">
        <f>channel_morph!F12</f>
        <v>1509.91</v>
      </c>
      <c r="L92">
        <f>K94</f>
        <v>1555</v>
      </c>
      <c r="M92" s="15">
        <f t="shared" si="27"/>
        <v>0.56362499999999893</v>
      </c>
      <c r="N92"/>
      <c r="P92"/>
      <c r="Q92" s="13"/>
      <c r="S92"/>
      <c r="U92"/>
    </row>
    <row r="93" spans="1:21">
      <c r="A93" s="15" t="s">
        <v>303</v>
      </c>
      <c r="B93"/>
      <c r="E93"/>
      <c r="H93"/>
      <c r="J93"/>
      <c r="K93" s="13">
        <v>1524.12</v>
      </c>
      <c r="L93">
        <f t="shared" ref="L93:L98" si="37">K95</f>
        <v>1574.98</v>
      </c>
      <c r="M93" s="15">
        <f t="shared" si="27"/>
        <v>0.63575000000000159</v>
      </c>
      <c r="N93"/>
      <c r="P93"/>
      <c r="Q93" s="13"/>
      <c r="S93"/>
      <c r="U93"/>
    </row>
    <row r="94" spans="1:21">
      <c r="A94" s="15" t="s">
        <v>304</v>
      </c>
      <c r="B94"/>
      <c r="E94"/>
      <c r="H94"/>
      <c r="J94"/>
      <c r="K94" s="13">
        <v>1555</v>
      </c>
      <c r="L94">
        <f t="shared" si="37"/>
        <v>1590.75</v>
      </c>
      <c r="M94" s="15">
        <f t="shared" si="27"/>
        <v>0.44687500000000002</v>
      </c>
      <c r="N94"/>
      <c r="P94"/>
      <c r="Q94" s="13"/>
      <c r="S94"/>
      <c r="U94"/>
    </row>
    <row r="95" spans="1:21">
      <c r="A95" s="15" t="s">
        <v>305</v>
      </c>
      <c r="B95"/>
      <c r="E95"/>
      <c r="H95"/>
      <c r="J95"/>
      <c r="K95" s="13">
        <v>1574.98</v>
      </c>
      <c r="L95">
        <f t="shared" si="37"/>
        <v>1602.08</v>
      </c>
      <c r="M95" s="15">
        <f t="shared" si="27"/>
        <v>0.33874999999999889</v>
      </c>
      <c r="N95"/>
      <c r="P95"/>
      <c r="Q95" s="13"/>
      <c r="S95"/>
      <c r="U95"/>
    </row>
    <row r="96" spans="1:21">
      <c r="A96" s="15" t="s">
        <v>306</v>
      </c>
      <c r="B96"/>
      <c r="E96"/>
      <c r="H96"/>
      <c r="J96"/>
      <c r="K96" s="13">
        <v>1590.75</v>
      </c>
      <c r="L96">
        <f t="shared" si="37"/>
        <v>1610.12</v>
      </c>
      <c r="M96" s="15">
        <f t="shared" si="27"/>
        <v>0.24212499999999865</v>
      </c>
      <c r="N96"/>
      <c r="P96"/>
      <c r="Q96" s="13"/>
      <c r="S96"/>
      <c r="U96"/>
    </row>
    <row r="97" spans="1:21">
      <c r="A97" s="15" t="s">
        <v>307</v>
      </c>
      <c r="B97"/>
      <c r="E97"/>
      <c r="H97"/>
      <c r="J97"/>
      <c r="K97" s="13">
        <v>1602.08</v>
      </c>
      <c r="L97">
        <f t="shared" si="37"/>
        <v>1618.03</v>
      </c>
      <c r="M97" s="15">
        <f t="shared" si="27"/>
        <v>0.19937500000000058</v>
      </c>
      <c r="N97"/>
      <c r="P97"/>
      <c r="Q97" s="13"/>
      <c r="S97"/>
      <c r="U97"/>
    </row>
    <row r="98" spans="1:21">
      <c r="A98" s="15" t="s">
        <v>308</v>
      </c>
      <c r="B98"/>
      <c r="E98"/>
      <c r="H98"/>
      <c r="J98"/>
      <c r="K98" s="13">
        <v>1610.12</v>
      </c>
      <c r="L98">
        <f t="shared" si="37"/>
        <v>1623.56</v>
      </c>
      <c r="M98" s="15">
        <f t="shared" si="27"/>
        <v>0.16800000000000068</v>
      </c>
      <c r="N98"/>
      <c r="P98"/>
      <c r="Q98" s="13"/>
      <c r="S98"/>
      <c r="U98"/>
    </row>
    <row r="99" spans="1:21">
      <c r="A99" s="15" t="s">
        <v>309</v>
      </c>
      <c r="B99"/>
      <c r="E99"/>
      <c r="H99"/>
      <c r="J99"/>
      <c r="K99" s="13">
        <v>1618.03</v>
      </c>
      <c r="L99">
        <v>1627.94</v>
      </c>
      <c r="M99" s="15">
        <f t="shared" si="27"/>
        <v>0.12387500000000103</v>
      </c>
      <c r="N99"/>
      <c r="P99"/>
      <c r="Q99" s="13"/>
      <c r="S99"/>
      <c r="U99"/>
    </row>
    <row r="100" spans="1:21">
      <c r="A100" s="6" t="s">
        <v>310</v>
      </c>
      <c r="B100" s="5"/>
      <c r="C100" s="5"/>
      <c r="D100" s="5"/>
      <c r="E100" s="5"/>
      <c r="F100" s="5"/>
      <c r="G100" s="5"/>
      <c r="H100" s="5"/>
      <c r="I100" s="5"/>
      <c r="J100" s="5"/>
      <c r="K100" s="4">
        <v>1623.56</v>
      </c>
      <c r="L100" s="5">
        <f>channel_morph!I12</f>
        <v>1631.67</v>
      </c>
      <c r="M100" s="6">
        <f t="shared" si="27"/>
        <v>0.10137500000000159</v>
      </c>
      <c r="N100" s="5"/>
      <c r="O100" s="5"/>
      <c r="P100" s="5"/>
      <c r="Q100" s="13"/>
      <c r="S100"/>
      <c r="U100"/>
    </row>
    <row r="101" spans="1:21">
      <c r="A101" s="15" t="s">
        <v>313</v>
      </c>
      <c r="B101"/>
      <c r="E101"/>
      <c r="H101"/>
      <c r="J101"/>
      <c r="K101" s="13">
        <f>channel_morph!F13</f>
        <v>1544.59</v>
      </c>
      <c r="L101">
        <f>K103</f>
        <v>1566.26</v>
      </c>
      <c r="M101" s="15">
        <f t="shared" si="27"/>
        <v>0.27087500000000092</v>
      </c>
      <c r="N101"/>
      <c r="P101"/>
      <c r="Q101" s="13"/>
      <c r="S101"/>
      <c r="U101"/>
    </row>
    <row r="102" spans="1:21">
      <c r="A102" s="15" t="s">
        <v>311</v>
      </c>
      <c r="B102"/>
      <c r="E102"/>
      <c r="H102"/>
      <c r="J102"/>
      <c r="K102" s="13">
        <v>1551.91</v>
      </c>
      <c r="L102">
        <f t="shared" ref="L102:L107" si="38">K104</f>
        <v>1575.11</v>
      </c>
      <c r="M102" s="15">
        <f t="shared" si="27"/>
        <v>0.2899999999999977</v>
      </c>
      <c r="N102"/>
      <c r="P102"/>
      <c r="Q102" s="13"/>
      <c r="S102"/>
      <c r="U102"/>
    </row>
    <row r="103" spans="1:21">
      <c r="A103" s="15" t="s">
        <v>312</v>
      </c>
      <c r="B103"/>
      <c r="E103"/>
      <c r="H103"/>
      <c r="J103"/>
      <c r="K103" s="13">
        <v>1566.26</v>
      </c>
      <c r="L103">
        <f t="shared" si="38"/>
        <v>1579.01</v>
      </c>
      <c r="M103" s="15">
        <f t="shared" si="27"/>
        <v>0.15937499999999999</v>
      </c>
      <c r="N103"/>
      <c r="P103"/>
      <c r="Q103" s="13"/>
      <c r="S103"/>
      <c r="U103"/>
    </row>
    <row r="104" spans="1:21">
      <c r="A104" s="15" t="s">
        <v>314</v>
      </c>
      <c r="B104"/>
      <c r="E104"/>
      <c r="H104"/>
      <c r="J104"/>
      <c r="K104" s="13">
        <v>1575.11</v>
      </c>
      <c r="L104">
        <f t="shared" si="38"/>
        <v>1582.76</v>
      </c>
      <c r="M104" s="15">
        <f t="shared" si="27"/>
        <v>9.562500000000114E-2</v>
      </c>
      <c r="N104"/>
      <c r="P104"/>
      <c r="Q104" s="13"/>
      <c r="S104"/>
      <c r="U104"/>
    </row>
    <row r="105" spans="1:21">
      <c r="A105" s="15" t="s">
        <v>315</v>
      </c>
      <c r="B105"/>
      <c r="E105"/>
      <c r="H105"/>
      <c r="J105"/>
      <c r="K105" s="13">
        <v>1579.01</v>
      </c>
      <c r="L105">
        <f t="shared" si="38"/>
        <v>1586.1</v>
      </c>
      <c r="M105" s="15">
        <f t="shared" si="27"/>
        <v>8.8624999999998982E-2</v>
      </c>
      <c r="N105"/>
      <c r="P105"/>
      <c r="Q105" s="13"/>
      <c r="S105"/>
      <c r="U105"/>
    </row>
    <row r="106" spans="1:21">
      <c r="A106" s="15" t="s">
        <v>316</v>
      </c>
      <c r="B106"/>
      <c r="E106"/>
      <c r="H106"/>
      <c r="J106"/>
      <c r="K106" s="13">
        <v>1582.76</v>
      </c>
      <c r="L106">
        <f t="shared" si="38"/>
        <v>1594.4</v>
      </c>
      <c r="M106" s="15">
        <f t="shared" si="27"/>
        <v>0.14550000000000124</v>
      </c>
      <c r="N106"/>
      <c r="P106"/>
      <c r="Q106" s="13"/>
      <c r="S106"/>
      <c r="U106"/>
    </row>
    <row r="107" spans="1:21">
      <c r="A107" s="15" t="s">
        <v>317</v>
      </c>
      <c r="B107"/>
      <c r="E107"/>
      <c r="H107"/>
      <c r="J107"/>
      <c r="K107" s="13">
        <v>1586.1</v>
      </c>
      <c r="L107">
        <f t="shared" si="38"/>
        <v>1604.06</v>
      </c>
      <c r="M107" s="15">
        <f t="shared" si="27"/>
        <v>0.22450000000000045</v>
      </c>
      <c r="N107"/>
      <c r="P107"/>
      <c r="Q107" s="13"/>
      <c r="S107"/>
      <c r="U107"/>
    </row>
    <row r="108" spans="1:21">
      <c r="A108" s="15" t="s">
        <v>318</v>
      </c>
      <c r="B108"/>
      <c r="E108"/>
      <c r="H108"/>
      <c r="J108"/>
      <c r="K108" s="13">
        <v>1594.4</v>
      </c>
      <c r="L108">
        <f>K110</f>
        <v>1612.67</v>
      </c>
      <c r="M108" s="15">
        <f t="shared" si="27"/>
        <v>0.22837499999999977</v>
      </c>
      <c r="N108"/>
      <c r="P108"/>
      <c r="Q108" s="13"/>
      <c r="S108"/>
      <c r="U108"/>
    </row>
    <row r="109" spans="1:21">
      <c r="A109" s="15" t="s">
        <v>319</v>
      </c>
      <c r="B109"/>
      <c r="E109"/>
      <c r="H109"/>
      <c r="J109"/>
      <c r="K109" s="13">
        <v>1604.06</v>
      </c>
      <c r="L109">
        <f t="shared" ref="L109:L110" si="39">K111</f>
        <v>1622.65</v>
      </c>
      <c r="M109" s="15">
        <f t="shared" si="27"/>
        <v>0.23237500000000183</v>
      </c>
      <c r="N109"/>
      <c r="P109"/>
      <c r="Q109" s="13"/>
      <c r="S109"/>
      <c r="U109"/>
    </row>
    <row r="110" spans="1:21">
      <c r="A110" s="15" t="s">
        <v>325</v>
      </c>
      <c r="B110"/>
      <c r="E110"/>
      <c r="H110"/>
      <c r="K110" s="13">
        <v>1612.67</v>
      </c>
      <c r="L110">
        <f t="shared" si="39"/>
        <v>1630.13</v>
      </c>
      <c r="M110" s="15">
        <f t="shared" si="27"/>
        <v>0.21825000000000044</v>
      </c>
      <c r="N110"/>
      <c r="S110"/>
      <c r="U110"/>
    </row>
    <row r="111" spans="1:21">
      <c r="A111" s="15" t="s">
        <v>326</v>
      </c>
      <c r="B111"/>
      <c r="E111"/>
      <c r="H111"/>
      <c r="K111" s="13">
        <v>1622.65</v>
      </c>
      <c r="L111">
        <v>1636.46</v>
      </c>
      <c r="M111" s="15">
        <f t="shared" si="27"/>
        <v>0.17262499999999931</v>
      </c>
      <c r="N111"/>
      <c r="S111"/>
      <c r="U111"/>
    </row>
    <row r="112" spans="1:21">
      <c r="A112" s="6" t="s">
        <v>327</v>
      </c>
      <c r="B112" s="5"/>
      <c r="C112" s="5"/>
      <c r="D112" s="5"/>
      <c r="E112" s="5"/>
      <c r="F112" s="5"/>
      <c r="G112" s="5"/>
      <c r="H112" s="5"/>
      <c r="I112" s="5"/>
      <c r="J112" s="6"/>
      <c r="K112" s="4">
        <v>1630.13</v>
      </c>
      <c r="L112" s="5">
        <f>channel_morph!I13</f>
        <v>1637.28</v>
      </c>
      <c r="M112" s="6">
        <f t="shared" si="27"/>
        <v>8.9374999999998289E-2</v>
      </c>
      <c r="N112" s="5"/>
      <c r="O112" s="5"/>
      <c r="P112" s="6"/>
      <c r="S112"/>
      <c r="U112"/>
    </row>
    <row r="113" spans="1:21">
      <c r="A113" s="15" t="s">
        <v>328</v>
      </c>
      <c r="B113"/>
      <c r="E113"/>
      <c r="H113"/>
      <c r="J113"/>
      <c r="K113" s="13">
        <v>1561.42</v>
      </c>
      <c r="L113">
        <f>K115</f>
        <v>1590.48</v>
      </c>
      <c r="M113" s="15">
        <f>(L113-K113)/80</f>
        <v>0.3632499999999993</v>
      </c>
      <c r="N113"/>
      <c r="P113"/>
      <c r="S113"/>
      <c r="U113"/>
    </row>
    <row r="114" spans="1:21">
      <c r="A114" t="s">
        <v>329</v>
      </c>
      <c r="B114"/>
      <c r="E114"/>
      <c r="H114"/>
      <c r="J114"/>
      <c r="K114" s="13">
        <v>1571.86</v>
      </c>
      <c r="L114">
        <f t="shared" ref="L114:L121" si="40">K116</f>
        <v>1605.31</v>
      </c>
      <c r="M114" s="15">
        <f t="shared" ref="M114:M177" si="41">(L114-K114)/80</f>
        <v>0.41812500000000058</v>
      </c>
      <c r="N114"/>
      <c r="P114"/>
      <c r="S114"/>
      <c r="U114"/>
    </row>
    <row r="115" spans="1:21">
      <c r="A115" t="s">
        <v>330</v>
      </c>
      <c r="B115"/>
      <c r="E115"/>
      <c r="H115"/>
      <c r="J115"/>
      <c r="K115" s="13">
        <v>1590.48</v>
      </c>
      <c r="L115">
        <f t="shared" si="40"/>
        <v>1617.99</v>
      </c>
      <c r="M115" s="15">
        <f t="shared" si="41"/>
        <v>0.34387499999999988</v>
      </c>
      <c r="N115"/>
      <c r="P115"/>
      <c r="S115"/>
      <c r="U115"/>
    </row>
    <row r="116" spans="1:21">
      <c r="A116" t="s">
        <v>331</v>
      </c>
      <c r="B116"/>
      <c r="E116"/>
      <c r="H116"/>
      <c r="J116"/>
      <c r="K116" s="13">
        <v>1605.31</v>
      </c>
      <c r="L116">
        <f t="shared" si="40"/>
        <v>1628.17</v>
      </c>
      <c r="M116" s="15">
        <f t="shared" si="41"/>
        <v>0.28575000000000161</v>
      </c>
      <c r="N116"/>
      <c r="P116"/>
      <c r="S116"/>
      <c r="U116"/>
    </row>
    <row r="117" spans="1:21">
      <c r="A117" t="s">
        <v>332</v>
      </c>
      <c r="B117"/>
      <c r="E117"/>
      <c r="H117"/>
      <c r="J117"/>
      <c r="K117" s="13">
        <v>1617.99</v>
      </c>
      <c r="L117">
        <f t="shared" si="40"/>
        <v>1634.34</v>
      </c>
      <c r="M117" s="15">
        <f t="shared" si="41"/>
        <v>0.20437499999999886</v>
      </c>
      <c r="N117"/>
      <c r="P117"/>
      <c r="S117"/>
      <c r="U117"/>
    </row>
    <row r="118" spans="1:21">
      <c r="A118" t="s">
        <v>333</v>
      </c>
      <c r="B118"/>
      <c r="E118"/>
      <c r="H118"/>
      <c r="J118"/>
      <c r="K118" s="13">
        <v>1628.17</v>
      </c>
      <c r="L118">
        <f t="shared" si="40"/>
        <v>1635.7</v>
      </c>
      <c r="M118" s="15">
        <f t="shared" si="41"/>
        <v>9.4124999999999653E-2</v>
      </c>
      <c r="N118"/>
      <c r="P118"/>
      <c r="S118"/>
      <c r="U118"/>
    </row>
    <row r="119" spans="1:21">
      <c r="A119" t="s">
        <v>334</v>
      </c>
      <c r="B119"/>
      <c r="E119"/>
      <c r="H119"/>
      <c r="J119"/>
      <c r="K119" s="13">
        <v>1634.34</v>
      </c>
      <c r="L119">
        <f t="shared" si="40"/>
        <v>1633.33</v>
      </c>
      <c r="M119" s="15">
        <f t="shared" si="41"/>
        <v>-1.2624999999999886E-2</v>
      </c>
      <c r="N119"/>
      <c r="P119"/>
      <c r="S119"/>
      <c r="U119"/>
    </row>
    <row r="120" spans="1:21">
      <c r="A120" t="s">
        <v>335</v>
      </c>
      <c r="B120"/>
      <c r="E120"/>
      <c r="H120"/>
      <c r="J120"/>
      <c r="K120" s="13">
        <v>1635.7</v>
      </c>
      <c r="L120">
        <f t="shared" si="40"/>
        <v>1631.02</v>
      </c>
      <c r="M120" s="15">
        <f t="shared" si="41"/>
        <v>-5.8500000000000794E-2</v>
      </c>
      <c r="N120"/>
      <c r="P120"/>
      <c r="S120"/>
      <c r="U120"/>
    </row>
    <row r="121" spans="1:21">
      <c r="A121" t="s">
        <v>336</v>
      </c>
      <c r="B121"/>
      <c r="E121"/>
      <c r="H121"/>
      <c r="J121"/>
      <c r="K121" s="13">
        <v>1633.33</v>
      </c>
      <c r="L121">
        <f t="shared" si="40"/>
        <v>1630.42</v>
      </c>
      <c r="M121" s="15">
        <f t="shared" si="41"/>
        <v>-3.637499999999818E-2</v>
      </c>
      <c r="N121"/>
      <c r="P121"/>
      <c r="S121"/>
      <c r="U121"/>
    </row>
    <row r="122" spans="1:21">
      <c r="A122" t="s">
        <v>337</v>
      </c>
      <c r="B122"/>
      <c r="E122"/>
      <c r="H122"/>
      <c r="J122"/>
      <c r="K122" s="13">
        <v>1631.02</v>
      </c>
      <c r="L122">
        <v>1633.77</v>
      </c>
      <c r="M122" s="15">
        <f t="shared" si="41"/>
        <v>3.4375000000000003E-2</v>
      </c>
      <c r="N122"/>
      <c r="P122"/>
      <c r="S122"/>
      <c r="U122"/>
    </row>
    <row r="123" spans="1:21">
      <c r="A123" s="5" t="s">
        <v>338</v>
      </c>
      <c r="B123" s="5"/>
      <c r="C123" s="5"/>
      <c r="D123" s="5"/>
      <c r="E123" s="5"/>
      <c r="F123" s="5"/>
      <c r="G123" s="5"/>
      <c r="H123" s="5"/>
      <c r="I123" s="5"/>
      <c r="J123" s="5"/>
      <c r="K123" s="4">
        <v>1630.42</v>
      </c>
      <c r="L123" s="5">
        <v>1633.82</v>
      </c>
      <c r="M123" s="6">
        <f t="shared" si="41"/>
        <v>4.2499999999998296E-2</v>
      </c>
      <c r="N123" s="5"/>
      <c r="O123" s="5"/>
      <c r="P123" s="5"/>
      <c r="S123"/>
      <c r="U123"/>
    </row>
    <row r="124" spans="1:21">
      <c r="A124" t="s">
        <v>339</v>
      </c>
      <c r="B124"/>
      <c r="E124"/>
      <c r="H124"/>
      <c r="J124"/>
      <c r="K124" s="13">
        <v>1564.69</v>
      </c>
      <c r="L124">
        <f>K126</f>
        <v>1595.93</v>
      </c>
      <c r="M124" s="15">
        <f t="shared" si="41"/>
        <v>0.39050000000000012</v>
      </c>
      <c r="N124"/>
      <c r="P124"/>
      <c r="S124"/>
      <c r="U124"/>
    </row>
    <row r="125" spans="1:21">
      <c r="A125" t="s">
        <v>340</v>
      </c>
      <c r="B125"/>
      <c r="E125"/>
      <c r="H125"/>
      <c r="J125"/>
      <c r="K125" s="13">
        <v>1583.28</v>
      </c>
      <c r="L125">
        <f t="shared" ref="L125:L132" si="42">K127</f>
        <v>1605.58</v>
      </c>
      <c r="M125" s="15">
        <f t="shared" si="41"/>
        <v>0.27874999999999944</v>
      </c>
      <c r="N125"/>
      <c r="P125"/>
      <c r="S125"/>
      <c r="U125"/>
    </row>
    <row r="126" spans="1:21">
      <c r="A126" t="s">
        <v>341</v>
      </c>
      <c r="B126"/>
      <c r="E126"/>
      <c r="H126"/>
      <c r="J126"/>
      <c r="K126" s="13">
        <v>1595.93</v>
      </c>
      <c r="L126">
        <f t="shared" si="42"/>
        <v>1610.15</v>
      </c>
      <c r="M126" s="15">
        <f t="shared" si="41"/>
        <v>0.17775000000000035</v>
      </c>
      <c r="N126"/>
      <c r="P126"/>
      <c r="S126"/>
      <c r="U126"/>
    </row>
    <row r="127" spans="1:21">
      <c r="A127" t="s">
        <v>342</v>
      </c>
      <c r="B127"/>
      <c r="E127"/>
      <c r="H127"/>
      <c r="J127"/>
      <c r="K127" s="13">
        <v>1605.58</v>
      </c>
      <c r="L127">
        <f t="shared" si="42"/>
        <v>1615.42</v>
      </c>
      <c r="M127" s="15">
        <f t="shared" si="41"/>
        <v>0.12300000000000182</v>
      </c>
      <c r="N127"/>
      <c r="P127"/>
      <c r="S127"/>
      <c r="U127"/>
    </row>
    <row r="128" spans="1:21">
      <c r="A128" t="s">
        <v>343</v>
      </c>
      <c r="B128"/>
      <c r="E128"/>
      <c r="H128"/>
      <c r="J128"/>
      <c r="K128" s="13">
        <v>1610.15</v>
      </c>
      <c r="L128">
        <f t="shared" si="42"/>
        <v>1613.62</v>
      </c>
      <c r="M128" s="15">
        <f t="shared" si="41"/>
        <v>4.3374999999997499E-2</v>
      </c>
      <c r="N128"/>
      <c r="P128"/>
      <c r="S128"/>
      <c r="U128"/>
    </row>
    <row r="129" spans="1:21">
      <c r="A129" t="s">
        <v>344</v>
      </c>
      <c r="B129"/>
      <c r="E129"/>
      <c r="H129"/>
      <c r="J129"/>
      <c r="K129" s="13">
        <v>1615.42</v>
      </c>
      <c r="L129">
        <f t="shared" si="42"/>
        <v>1608.32</v>
      </c>
      <c r="M129" s="15">
        <f t="shared" si="41"/>
        <v>-8.8750000000001703E-2</v>
      </c>
      <c r="N129"/>
      <c r="P129"/>
      <c r="S129"/>
      <c r="U129"/>
    </row>
    <row r="130" spans="1:21">
      <c r="A130" t="s">
        <v>345</v>
      </c>
      <c r="B130"/>
      <c r="E130"/>
      <c r="H130"/>
      <c r="J130"/>
      <c r="K130" s="13">
        <v>1613.62</v>
      </c>
      <c r="L130">
        <f t="shared" si="42"/>
        <v>1600.32</v>
      </c>
      <c r="M130" s="15">
        <f t="shared" si="41"/>
        <v>-0.16624999999999943</v>
      </c>
      <c r="N130"/>
      <c r="P130"/>
      <c r="S130"/>
      <c r="U130"/>
    </row>
    <row r="131" spans="1:21">
      <c r="A131" t="s">
        <v>346</v>
      </c>
      <c r="B131"/>
      <c r="E131"/>
      <c r="H131"/>
      <c r="J131"/>
      <c r="K131" s="13">
        <v>1608.32</v>
      </c>
      <c r="L131">
        <f t="shared" si="42"/>
        <v>1612</v>
      </c>
      <c r="M131" s="15">
        <f t="shared" si="41"/>
        <v>4.6000000000000797E-2</v>
      </c>
      <c r="N131"/>
      <c r="P131"/>
      <c r="S131"/>
      <c r="U131"/>
    </row>
    <row r="132" spans="1:21">
      <c r="A132" t="s">
        <v>347</v>
      </c>
      <c r="B132"/>
      <c r="E132"/>
      <c r="H132"/>
      <c r="J132"/>
      <c r="K132" s="13">
        <v>1600.32</v>
      </c>
      <c r="L132">
        <f t="shared" si="42"/>
        <v>1623.5</v>
      </c>
      <c r="M132" s="15">
        <f t="shared" si="41"/>
        <v>0.28975000000000078</v>
      </c>
      <c r="N132"/>
      <c r="P132"/>
      <c r="S132"/>
      <c r="U132"/>
    </row>
    <row r="133" spans="1:21">
      <c r="A133" t="s">
        <v>348</v>
      </c>
      <c r="B133"/>
      <c r="E133"/>
      <c r="H133"/>
      <c r="J133"/>
      <c r="K133" s="13">
        <v>1612</v>
      </c>
      <c r="L133">
        <v>1629.32</v>
      </c>
      <c r="M133" s="15">
        <f t="shared" si="41"/>
        <v>0.21649999999999919</v>
      </c>
      <c r="N133"/>
      <c r="P133"/>
      <c r="S133"/>
      <c r="U133"/>
    </row>
    <row r="134" spans="1:21">
      <c r="A134" s="5" t="s">
        <v>349</v>
      </c>
      <c r="B134" s="5"/>
      <c r="C134" s="5"/>
      <c r="D134" s="5"/>
      <c r="E134" s="5"/>
      <c r="F134" s="5"/>
      <c r="G134" s="5"/>
      <c r="H134" s="5"/>
      <c r="I134" s="5"/>
      <c r="J134" s="5"/>
      <c r="K134" s="4">
        <v>1623.5</v>
      </c>
      <c r="L134" s="5">
        <v>1634.39</v>
      </c>
      <c r="M134" s="6">
        <f t="shared" si="41"/>
        <v>0.13612500000000125</v>
      </c>
      <c r="N134" s="5"/>
      <c r="O134" s="5"/>
      <c r="P134" s="5"/>
      <c r="S134"/>
      <c r="U134"/>
    </row>
    <row r="135" spans="1:21">
      <c r="A135" t="s">
        <v>350</v>
      </c>
      <c r="B135"/>
      <c r="E135"/>
      <c r="H135"/>
      <c r="J135"/>
      <c r="K135" s="13">
        <v>1580.75</v>
      </c>
      <c r="L135">
        <f>K137</f>
        <v>1598.45</v>
      </c>
      <c r="M135" s="15">
        <f t="shared" si="41"/>
        <v>0.22125000000000056</v>
      </c>
      <c r="N135"/>
      <c r="P135"/>
      <c r="S135"/>
      <c r="U135"/>
    </row>
    <row r="136" spans="1:21">
      <c r="A136" t="s">
        <v>351</v>
      </c>
      <c r="B136"/>
      <c r="E136"/>
      <c r="H136"/>
      <c r="J136"/>
      <c r="K136" s="13">
        <v>1586.84</v>
      </c>
      <c r="L136">
        <f t="shared" ref="L136:L146" si="43">K138</f>
        <v>1606.59</v>
      </c>
      <c r="M136" s="15">
        <f t="shared" si="41"/>
        <v>0.24687500000000001</v>
      </c>
      <c r="N136"/>
      <c r="P136"/>
      <c r="S136"/>
      <c r="U136"/>
    </row>
    <row r="137" spans="1:21">
      <c r="A137" t="s">
        <v>352</v>
      </c>
      <c r="B137"/>
      <c r="E137"/>
      <c r="H137"/>
      <c r="J137"/>
      <c r="K137" s="13">
        <v>1598.45</v>
      </c>
      <c r="L137">
        <f t="shared" si="43"/>
        <v>1611.79</v>
      </c>
      <c r="M137" s="15">
        <f t="shared" si="41"/>
        <v>0.16674999999999898</v>
      </c>
      <c r="N137"/>
      <c r="P137"/>
      <c r="S137"/>
      <c r="U137"/>
    </row>
    <row r="138" spans="1:21">
      <c r="A138" t="s">
        <v>353</v>
      </c>
      <c r="B138"/>
      <c r="E138"/>
      <c r="H138"/>
      <c r="J138"/>
      <c r="K138" s="13">
        <v>1606.59</v>
      </c>
      <c r="L138">
        <f t="shared" si="43"/>
        <v>1607.22</v>
      </c>
      <c r="M138" s="15">
        <f t="shared" si="41"/>
        <v>7.8750000000013635E-3</v>
      </c>
      <c r="N138"/>
      <c r="P138"/>
      <c r="S138"/>
      <c r="U138"/>
    </row>
    <row r="139" spans="1:21">
      <c r="A139" t="s">
        <v>354</v>
      </c>
      <c r="B139"/>
      <c r="E139"/>
      <c r="H139"/>
      <c r="J139"/>
      <c r="K139" s="13">
        <v>1611.79</v>
      </c>
      <c r="L139">
        <f t="shared" si="43"/>
        <v>1598.36</v>
      </c>
      <c r="M139" s="15">
        <f t="shared" si="41"/>
        <v>-0.1678750000000008</v>
      </c>
      <c r="N139"/>
      <c r="P139"/>
      <c r="S139"/>
      <c r="U139"/>
    </row>
    <row r="140" spans="1:21">
      <c r="A140" t="s">
        <v>355</v>
      </c>
      <c r="B140"/>
      <c r="E140"/>
      <c r="H140"/>
      <c r="J140"/>
      <c r="K140" s="13">
        <v>1607.22</v>
      </c>
      <c r="L140">
        <f t="shared" si="43"/>
        <v>1596.05</v>
      </c>
      <c r="M140" s="15">
        <f t="shared" si="41"/>
        <v>-0.13962500000000092</v>
      </c>
      <c r="N140"/>
      <c r="P140"/>
      <c r="S140"/>
      <c r="U140"/>
    </row>
    <row r="141" spans="1:21">
      <c r="A141" t="s">
        <v>356</v>
      </c>
      <c r="B141"/>
      <c r="E141"/>
      <c r="H141"/>
      <c r="J141"/>
      <c r="K141" s="13">
        <v>1598.36</v>
      </c>
      <c r="L141">
        <f t="shared" si="43"/>
        <v>1608.94</v>
      </c>
      <c r="M141" s="15">
        <f t="shared" si="41"/>
        <v>0.13225000000000192</v>
      </c>
      <c r="N141"/>
      <c r="P141"/>
      <c r="S141"/>
      <c r="U141"/>
    </row>
    <row r="142" spans="1:21">
      <c r="A142" t="s">
        <v>357</v>
      </c>
      <c r="B142"/>
      <c r="E142"/>
      <c r="H142"/>
      <c r="J142"/>
      <c r="K142" s="13">
        <v>1596.05</v>
      </c>
      <c r="L142">
        <f t="shared" si="43"/>
        <v>1619.87</v>
      </c>
      <c r="M142" s="15">
        <f t="shared" si="41"/>
        <v>0.29774999999999918</v>
      </c>
      <c r="N142"/>
      <c r="P142"/>
      <c r="S142"/>
      <c r="U142"/>
    </row>
    <row r="143" spans="1:21">
      <c r="A143" t="s">
        <v>358</v>
      </c>
      <c r="B143"/>
      <c r="E143"/>
      <c r="H143"/>
      <c r="J143"/>
      <c r="K143" s="13">
        <v>1608.94</v>
      </c>
      <c r="L143">
        <f t="shared" si="43"/>
        <v>1628.2</v>
      </c>
      <c r="M143" s="15">
        <f t="shared" si="41"/>
        <v>0.24074999999999988</v>
      </c>
      <c r="N143"/>
      <c r="P143"/>
      <c r="S143"/>
      <c r="U143"/>
    </row>
    <row r="144" spans="1:21">
      <c r="A144" t="s">
        <v>359</v>
      </c>
      <c r="B144"/>
      <c r="E144"/>
      <c r="H144"/>
      <c r="J144"/>
      <c r="K144" s="13">
        <v>1619.87</v>
      </c>
      <c r="L144">
        <f t="shared" si="43"/>
        <v>1634.14</v>
      </c>
      <c r="M144" s="15">
        <f t="shared" si="41"/>
        <v>0.17837500000000261</v>
      </c>
      <c r="N144"/>
      <c r="P144"/>
      <c r="S144"/>
      <c r="U144"/>
    </row>
    <row r="145" spans="1:21">
      <c r="A145" t="s">
        <v>360</v>
      </c>
      <c r="B145"/>
      <c r="E145"/>
      <c r="H145"/>
      <c r="J145"/>
      <c r="K145" s="13">
        <v>1628.2</v>
      </c>
      <c r="L145">
        <f t="shared" si="43"/>
        <v>1638.65</v>
      </c>
      <c r="M145" s="15">
        <f t="shared" si="41"/>
        <v>0.13062500000000057</v>
      </c>
      <c r="N145"/>
      <c r="P145"/>
      <c r="S145"/>
      <c r="U145"/>
    </row>
    <row r="146" spans="1:21">
      <c r="A146" t="s">
        <v>361</v>
      </c>
      <c r="B146"/>
      <c r="E146"/>
      <c r="H146"/>
      <c r="J146"/>
      <c r="K146" s="13">
        <v>1634.14</v>
      </c>
      <c r="L146">
        <f t="shared" si="43"/>
        <v>1641.34</v>
      </c>
      <c r="M146" s="15">
        <f t="shared" si="41"/>
        <v>8.9999999999997721E-2</v>
      </c>
      <c r="N146"/>
      <c r="P146"/>
      <c r="S146"/>
      <c r="U146"/>
    </row>
    <row r="147" spans="1:21">
      <c r="A147" t="s">
        <v>362</v>
      </c>
      <c r="B147"/>
      <c r="E147"/>
      <c r="H147"/>
      <c r="J147"/>
      <c r="K147" s="13">
        <v>1638.65</v>
      </c>
      <c r="L147">
        <v>1643.2349999999999</v>
      </c>
      <c r="M147" s="15">
        <f t="shared" si="41"/>
        <v>5.7312499999997615E-2</v>
      </c>
      <c r="N147"/>
      <c r="P147"/>
      <c r="S147"/>
      <c r="U147"/>
    </row>
    <row r="148" spans="1:21">
      <c r="A148" s="5" t="s">
        <v>363</v>
      </c>
      <c r="B148" s="5"/>
      <c r="C148" s="5"/>
      <c r="D148" s="5"/>
      <c r="E148" s="5"/>
      <c r="F148" s="5"/>
      <c r="G148" s="5"/>
      <c r="H148" s="5"/>
      <c r="I148" s="5"/>
      <c r="J148" s="5"/>
      <c r="K148" s="4">
        <v>1641.34</v>
      </c>
      <c r="L148" s="5">
        <v>1643.3</v>
      </c>
      <c r="M148" s="6">
        <f t="shared" si="41"/>
        <v>2.4500000000000455E-2</v>
      </c>
      <c r="N148" s="5"/>
      <c r="O148" s="5"/>
      <c r="P148" s="5"/>
      <c r="S148"/>
      <c r="U148"/>
    </row>
    <row r="149" spans="1:21">
      <c r="A149" t="s">
        <v>364</v>
      </c>
      <c r="B149"/>
      <c r="E149"/>
      <c r="H149"/>
      <c r="J149"/>
      <c r="K149" s="13">
        <v>1597.44</v>
      </c>
      <c r="L149">
        <f>K151</f>
        <v>1610.94</v>
      </c>
      <c r="M149" s="15">
        <f t="shared" si="41"/>
        <v>0.16875000000000001</v>
      </c>
      <c r="N149"/>
      <c r="P149"/>
      <c r="S149"/>
      <c r="U149"/>
    </row>
    <row r="150" spans="1:21">
      <c r="A150" t="s">
        <v>366</v>
      </c>
      <c r="B150"/>
      <c r="E150"/>
      <c r="H150"/>
      <c r="J150"/>
      <c r="K150" s="13">
        <v>1605.35</v>
      </c>
      <c r="L150">
        <f t="shared" ref="L150:L155" si="44">K152</f>
        <v>1622.22</v>
      </c>
      <c r="M150" s="15">
        <f t="shared" si="41"/>
        <v>0.21087500000000148</v>
      </c>
      <c r="N150"/>
      <c r="P150"/>
      <c r="S150"/>
      <c r="U150"/>
    </row>
    <row r="151" spans="1:21">
      <c r="A151" t="s">
        <v>365</v>
      </c>
      <c r="B151"/>
      <c r="E151"/>
      <c r="H151"/>
      <c r="J151"/>
      <c r="K151" s="13">
        <v>1610.94</v>
      </c>
      <c r="L151">
        <f t="shared" si="44"/>
        <v>1638.01</v>
      </c>
      <c r="M151" s="15">
        <f t="shared" si="41"/>
        <v>0.3383749999999992</v>
      </c>
      <c r="N151"/>
      <c r="P151"/>
      <c r="S151"/>
      <c r="U151"/>
    </row>
    <row r="152" spans="1:21">
      <c r="A152" t="s">
        <v>367</v>
      </c>
      <c r="B152"/>
      <c r="E152"/>
      <c r="H152"/>
      <c r="J152"/>
      <c r="K152" s="13">
        <v>1622.22</v>
      </c>
      <c r="L152">
        <f t="shared" si="44"/>
        <v>1646.48</v>
      </c>
      <c r="M152" s="15">
        <f t="shared" si="41"/>
        <v>0.30324999999999991</v>
      </c>
      <c r="N152"/>
      <c r="P152"/>
      <c r="S152"/>
      <c r="U152"/>
    </row>
    <row r="153" spans="1:21">
      <c r="A153" t="s">
        <v>368</v>
      </c>
      <c r="B153"/>
      <c r="E153"/>
      <c r="H153"/>
      <c r="J153"/>
      <c r="K153" s="13">
        <v>1638.01</v>
      </c>
      <c r="L153">
        <f t="shared" si="44"/>
        <v>1648.27</v>
      </c>
      <c r="M153" s="15">
        <f t="shared" si="41"/>
        <v>0.12824999999999989</v>
      </c>
      <c r="N153"/>
      <c r="P153"/>
      <c r="S153"/>
      <c r="U153"/>
    </row>
    <row r="154" spans="1:21">
      <c r="A154" t="s">
        <v>369</v>
      </c>
      <c r="B154"/>
      <c r="E154"/>
      <c r="H154"/>
      <c r="J154"/>
      <c r="K154" s="13">
        <v>1646.48</v>
      </c>
      <c r="L154">
        <f t="shared" si="44"/>
        <v>1647.23</v>
      </c>
      <c r="M154" s="15">
        <f t="shared" si="41"/>
        <v>9.3749999999999997E-3</v>
      </c>
      <c r="N154"/>
      <c r="P154"/>
      <c r="S154"/>
      <c r="U154"/>
    </row>
    <row r="155" spans="1:21">
      <c r="A155" t="s">
        <v>370</v>
      </c>
      <c r="B155"/>
      <c r="E155"/>
      <c r="H155"/>
      <c r="J155"/>
      <c r="K155" s="13">
        <v>1648.27</v>
      </c>
      <c r="L155">
        <f t="shared" si="44"/>
        <v>1646.62</v>
      </c>
      <c r="M155" s="15">
        <f t="shared" si="41"/>
        <v>-2.0625000000001135E-2</v>
      </c>
      <c r="N155"/>
      <c r="P155"/>
      <c r="S155"/>
      <c r="U155"/>
    </row>
    <row r="156" spans="1:21">
      <c r="A156" t="s">
        <v>371</v>
      </c>
      <c r="B156"/>
      <c r="E156"/>
      <c r="H156"/>
      <c r="J156"/>
      <c r="K156" s="13">
        <v>1647.23</v>
      </c>
      <c r="L156">
        <v>1647.89</v>
      </c>
      <c r="M156" s="15">
        <f t="shared" si="41"/>
        <v>8.2500000000010239E-3</v>
      </c>
      <c r="N156"/>
      <c r="P156"/>
      <c r="S156"/>
      <c r="U156"/>
    </row>
    <row r="157" spans="1:21">
      <c r="A157" t="s">
        <v>372</v>
      </c>
      <c r="B157"/>
      <c r="E157"/>
      <c r="H157"/>
      <c r="J157"/>
      <c r="K157" s="13">
        <v>1646.62</v>
      </c>
      <c r="L157">
        <v>1648.22</v>
      </c>
      <c r="M157" s="6">
        <f t="shared" si="41"/>
        <v>2.0000000000001704E-2</v>
      </c>
      <c r="N157"/>
      <c r="P157"/>
      <c r="S157"/>
      <c r="U157"/>
    </row>
    <row r="158" spans="1:21">
      <c r="A158" s="2" t="s">
        <v>373</v>
      </c>
      <c r="B158" s="2"/>
      <c r="C158" s="2"/>
      <c r="D158" s="2"/>
      <c r="E158" s="2"/>
      <c r="F158" s="2"/>
      <c r="G158" s="2"/>
      <c r="H158" s="2"/>
      <c r="I158" s="2"/>
      <c r="J158" s="2"/>
      <c r="K158" s="1">
        <v>1613.88</v>
      </c>
      <c r="L158" s="2">
        <f>K160</f>
        <v>1642.25</v>
      </c>
      <c r="M158" s="15">
        <f t="shared" si="41"/>
        <v>0.35462499999999864</v>
      </c>
      <c r="N158" s="2"/>
      <c r="O158" s="2"/>
      <c r="P158" s="2"/>
      <c r="S158"/>
      <c r="U158"/>
    </row>
    <row r="159" spans="1:21">
      <c r="A159" t="s">
        <v>374</v>
      </c>
      <c r="B159"/>
      <c r="E159"/>
      <c r="H159"/>
      <c r="J159"/>
      <c r="K159" s="13">
        <v>1621.71</v>
      </c>
      <c r="L159">
        <f t="shared" ref="L159:L160" si="45">K161</f>
        <v>1653.21</v>
      </c>
      <c r="M159" s="15">
        <f t="shared" si="41"/>
        <v>0.39374999999999999</v>
      </c>
      <c r="N159"/>
      <c r="P159"/>
      <c r="S159"/>
      <c r="U159"/>
    </row>
    <row r="160" spans="1:21">
      <c r="A160" t="s">
        <v>375</v>
      </c>
      <c r="B160"/>
      <c r="E160"/>
      <c r="H160"/>
      <c r="J160"/>
      <c r="K160" s="13">
        <v>1642.25</v>
      </c>
      <c r="L160">
        <f t="shared" si="45"/>
        <v>1656.66</v>
      </c>
      <c r="M160" s="15">
        <f t="shared" si="41"/>
        <v>0.18012500000000103</v>
      </c>
      <c r="N160"/>
      <c r="P160"/>
      <c r="S160"/>
      <c r="U160"/>
    </row>
    <row r="161" spans="1:21">
      <c r="A161" t="s">
        <v>376</v>
      </c>
      <c r="B161"/>
      <c r="E161"/>
      <c r="H161"/>
      <c r="J161"/>
      <c r="K161" s="13">
        <v>1653.21</v>
      </c>
      <c r="L161">
        <v>1661.5</v>
      </c>
      <c r="M161" s="15">
        <f t="shared" si="41"/>
        <v>0.10362499999999955</v>
      </c>
      <c r="N161"/>
      <c r="P161"/>
      <c r="S161"/>
      <c r="U161"/>
    </row>
    <row r="162" spans="1:21">
      <c r="A162" s="5" t="s">
        <v>377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1656.66</v>
      </c>
      <c r="L162" s="5">
        <v>1662.42</v>
      </c>
      <c r="M162" s="6">
        <f t="shared" si="41"/>
        <v>7.1999999999999884E-2</v>
      </c>
      <c r="N162" s="5"/>
      <c r="O162" s="5"/>
      <c r="P162" s="5"/>
      <c r="S162"/>
      <c r="U162"/>
    </row>
    <row r="163" spans="1:21">
      <c r="A163" t="s">
        <v>378</v>
      </c>
      <c r="B163"/>
      <c r="E163"/>
      <c r="H163"/>
      <c r="J163"/>
      <c r="K163" s="13">
        <v>1641.14</v>
      </c>
      <c r="L163">
        <f>K165</f>
        <v>1664.54</v>
      </c>
      <c r="M163" s="15">
        <f t="shared" si="41"/>
        <v>0.29249999999999832</v>
      </c>
      <c r="N163"/>
      <c r="P163"/>
      <c r="S163"/>
      <c r="U163"/>
    </row>
    <row r="164" spans="1:21">
      <c r="A164" t="s">
        <v>379</v>
      </c>
      <c r="B164"/>
      <c r="E164"/>
      <c r="H164"/>
      <c r="J164"/>
      <c r="K164" s="13">
        <v>1651.5</v>
      </c>
      <c r="L164">
        <v>1672.27</v>
      </c>
      <c r="M164" s="15">
        <f t="shared" si="41"/>
        <v>0.25962499999999977</v>
      </c>
      <c r="N164"/>
      <c r="P164"/>
      <c r="S164"/>
      <c r="U164"/>
    </row>
    <row r="165" spans="1:21">
      <c r="A165" s="5" t="s">
        <v>380</v>
      </c>
      <c r="B165" s="5"/>
      <c r="C165" s="5"/>
      <c r="D165" s="5"/>
      <c r="E165" s="5"/>
      <c r="F165" s="5"/>
      <c r="G165" s="5"/>
      <c r="H165" s="5"/>
      <c r="I165" s="5"/>
      <c r="J165" s="5"/>
      <c r="K165" s="4">
        <v>1664.54</v>
      </c>
      <c r="L165" s="5">
        <v>1673.82</v>
      </c>
      <c r="M165" s="6">
        <f t="shared" si="41"/>
        <v>0.11599999999999966</v>
      </c>
      <c r="N165" s="5"/>
      <c r="O165" s="5"/>
      <c r="P165" s="5"/>
      <c r="S165"/>
      <c r="U165"/>
    </row>
    <row r="166" spans="1:21">
      <c r="A166" t="s">
        <v>381</v>
      </c>
      <c r="B166"/>
      <c r="E166"/>
      <c r="H166"/>
      <c r="J166"/>
      <c r="K166" s="1">
        <v>1525.3</v>
      </c>
      <c r="L166">
        <v>1571.64</v>
      </c>
      <c r="M166" s="15">
        <f t="shared" si="41"/>
        <v>0.57925000000000182</v>
      </c>
      <c r="N166"/>
      <c r="P166"/>
      <c r="S166"/>
      <c r="U166"/>
    </row>
    <row r="167" spans="1:21">
      <c r="A167" s="5" t="s">
        <v>382</v>
      </c>
      <c r="B167" s="5"/>
      <c r="C167" s="5"/>
      <c r="D167" s="5"/>
      <c r="E167" s="5"/>
      <c r="F167" s="5"/>
      <c r="G167" s="5"/>
      <c r="H167" s="5"/>
      <c r="I167" s="5"/>
      <c r="J167" s="5"/>
      <c r="K167" s="4">
        <v>1552.84</v>
      </c>
      <c r="L167" s="5">
        <v>1572.83</v>
      </c>
      <c r="M167" s="6">
        <f t="shared" si="41"/>
        <v>0.24987500000000012</v>
      </c>
      <c r="N167"/>
      <c r="P167"/>
      <c r="S167"/>
      <c r="U167"/>
    </row>
    <row r="168" spans="1:21">
      <c r="A168" t="s">
        <v>383</v>
      </c>
      <c r="B168"/>
      <c r="E168"/>
      <c r="H168"/>
      <c r="J168"/>
      <c r="K168" s="13">
        <v>1533.83</v>
      </c>
      <c r="L168">
        <f>K170</f>
        <v>1580.73</v>
      </c>
      <c r="M168" s="15">
        <f t="shared" si="41"/>
        <v>0.58625000000000116</v>
      </c>
      <c r="N168"/>
      <c r="P168"/>
      <c r="S168"/>
      <c r="U168"/>
    </row>
    <row r="169" spans="1:21">
      <c r="A169" t="s">
        <v>384</v>
      </c>
      <c r="B169"/>
      <c r="E169"/>
      <c r="H169"/>
      <c r="J169"/>
      <c r="K169" s="13">
        <v>1558.77</v>
      </c>
      <c r="L169">
        <f t="shared" ref="L169:L173" si="46">K171</f>
        <v>1602.63</v>
      </c>
      <c r="M169" s="15">
        <f t="shared" si="41"/>
        <v>0.54825000000000157</v>
      </c>
      <c r="N169"/>
      <c r="P169"/>
      <c r="S169"/>
      <c r="U169"/>
    </row>
    <row r="170" spans="1:21">
      <c r="A170" t="s">
        <v>385</v>
      </c>
      <c r="B170"/>
      <c r="E170"/>
      <c r="H170"/>
      <c r="J170"/>
      <c r="K170" s="13">
        <v>1580.73</v>
      </c>
      <c r="L170">
        <f t="shared" si="46"/>
        <v>1620.33</v>
      </c>
      <c r="M170" s="15">
        <f t="shared" si="41"/>
        <v>0.49499999999999889</v>
      </c>
      <c r="N170"/>
      <c r="P170"/>
      <c r="S170"/>
      <c r="U170"/>
    </row>
    <row r="171" spans="1:21">
      <c r="A171" t="s">
        <v>386</v>
      </c>
      <c r="B171"/>
      <c r="E171"/>
      <c r="H171"/>
      <c r="J171"/>
      <c r="K171" s="13">
        <v>1602.63</v>
      </c>
      <c r="L171">
        <f t="shared" si="46"/>
        <v>1636.85</v>
      </c>
      <c r="M171" s="15">
        <f t="shared" si="41"/>
        <v>0.42774999999999752</v>
      </c>
      <c r="N171"/>
      <c r="P171"/>
      <c r="S171"/>
      <c r="U171"/>
    </row>
    <row r="172" spans="1:21">
      <c r="A172" t="s">
        <v>387</v>
      </c>
      <c r="B172"/>
      <c r="E172"/>
      <c r="H172"/>
      <c r="J172"/>
      <c r="K172" s="13">
        <v>1620.33</v>
      </c>
      <c r="L172">
        <f t="shared" si="46"/>
        <v>1648.21</v>
      </c>
      <c r="M172" s="15">
        <f t="shared" si="41"/>
        <v>0.34850000000000136</v>
      </c>
      <c r="N172"/>
      <c r="P172"/>
      <c r="S172"/>
      <c r="U172"/>
    </row>
    <row r="173" spans="1:21">
      <c r="A173" t="s">
        <v>388</v>
      </c>
      <c r="B173"/>
      <c r="E173"/>
      <c r="H173"/>
      <c r="J173"/>
      <c r="K173" s="13">
        <v>1636.85</v>
      </c>
      <c r="L173">
        <f t="shared" si="46"/>
        <v>1656.42</v>
      </c>
      <c r="M173" s="15">
        <f t="shared" si="41"/>
        <v>0.24462500000000204</v>
      </c>
      <c r="N173"/>
      <c r="P173"/>
      <c r="S173"/>
      <c r="U173"/>
    </row>
    <row r="174" spans="1:21">
      <c r="A174" t="s">
        <v>389</v>
      </c>
      <c r="B174"/>
      <c r="E174"/>
      <c r="H174"/>
      <c r="J174"/>
      <c r="K174" s="13">
        <v>1648.21</v>
      </c>
      <c r="L174">
        <v>1659.48</v>
      </c>
      <c r="M174" s="15">
        <f t="shared" si="41"/>
        <v>0.14087499999999978</v>
      </c>
      <c r="N174"/>
      <c r="P174"/>
      <c r="S174"/>
      <c r="U174"/>
    </row>
    <row r="175" spans="1:21">
      <c r="A175" s="5" t="s">
        <v>390</v>
      </c>
      <c r="B175" s="5"/>
      <c r="C175" s="5"/>
      <c r="D175" s="5"/>
      <c r="E175" s="5"/>
      <c r="F175" s="5"/>
      <c r="G175" s="5"/>
      <c r="H175" s="5"/>
      <c r="I175" s="5"/>
      <c r="J175" s="5"/>
      <c r="K175" s="4">
        <v>1656.42</v>
      </c>
      <c r="L175" s="5">
        <v>1660.47</v>
      </c>
      <c r="M175" s="6">
        <f t="shared" si="41"/>
        <v>5.0624999999999434E-2</v>
      </c>
      <c r="N175"/>
      <c r="P175"/>
      <c r="S175"/>
      <c r="U175"/>
    </row>
    <row r="176" spans="1:21">
      <c r="A176" t="s">
        <v>391</v>
      </c>
      <c r="B176"/>
      <c r="E176"/>
      <c r="H176"/>
      <c r="J176"/>
      <c r="K176" s="13">
        <v>1539.59</v>
      </c>
      <c r="L176">
        <f>K178</f>
        <v>1578.44</v>
      </c>
      <c r="M176" s="15">
        <f t="shared" si="41"/>
        <v>0.48562500000000169</v>
      </c>
      <c r="N176"/>
      <c r="P176"/>
      <c r="S176"/>
      <c r="U176"/>
    </row>
    <row r="177" spans="1:21">
      <c r="A177" t="s">
        <v>392</v>
      </c>
      <c r="B177"/>
      <c r="E177"/>
      <c r="H177"/>
      <c r="J177"/>
      <c r="K177" s="13">
        <v>1560.65</v>
      </c>
      <c r="L177">
        <f t="shared" ref="L177:L181" si="47">K179</f>
        <v>1600.63</v>
      </c>
      <c r="M177" s="15">
        <f t="shared" si="41"/>
        <v>0.49975000000000025</v>
      </c>
      <c r="N177"/>
      <c r="P177"/>
      <c r="S177"/>
      <c r="U177"/>
    </row>
    <row r="178" spans="1:21">
      <c r="A178" t="s">
        <v>393</v>
      </c>
      <c r="B178"/>
      <c r="E178"/>
      <c r="H178"/>
      <c r="J178"/>
      <c r="K178" s="13">
        <v>1578.44</v>
      </c>
      <c r="L178">
        <f t="shared" si="47"/>
        <v>1622.22</v>
      </c>
      <c r="M178" s="15">
        <f t="shared" ref="M178:M215" si="48">(L178-K178)/80</f>
        <v>0.54724999999999968</v>
      </c>
      <c r="N178"/>
      <c r="P178"/>
      <c r="S178"/>
      <c r="U178"/>
    </row>
    <row r="179" spans="1:21">
      <c r="A179" t="s">
        <v>394</v>
      </c>
      <c r="B179"/>
      <c r="E179"/>
      <c r="H179"/>
      <c r="J179"/>
      <c r="K179" s="13">
        <v>1600.63</v>
      </c>
      <c r="L179">
        <f t="shared" si="47"/>
        <v>1641.14</v>
      </c>
      <c r="M179" s="15">
        <f t="shared" si="48"/>
        <v>0.50637499999999991</v>
      </c>
      <c r="N179"/>
      <c r="P179"/>
      <c r="S179"/>
      <c r="U179"/>
    </row>
    <row r="180" spans="1:21">
      <c r="A180" t="s">
        <v>395</v>
      </c>
      <c r="B180"/>
      <c r="E180"/>
      <c r="H180"/>
      <c r="J180"/>
      <c r="K180" s="13">
        <v>1622.22</v>
      </c>
      <c r="L180">
        <f t="shared" si="47"/>
        <v>1650.92</v>
      </c>
      <c r="M180" s="15">
        <f t="shared" si="48"/>
        <v>0.35875000000000057</v>
      </c>
      <c r="N180"/>
      <c r="P180"/>
      <c r="S180"/>
      <c r="U180"/>
    </row>
    <row r="181" spans="1:21">
      <c r="A181" t="s">
        <v>396</v>
      </c>
      <c r="B181"/>
      <c r="E181"/>
      <c r="H181"/>
      <c r="J181"/>
      <c r="K181" s="13">
        <v>1641.14</v>
      </c>
      <c r="L181">
        <f t="shared" si="47"/>
        <v>1658.63</v>
      </c>
      <c r="M181" s="15">
        <f t="shared" si="48"/>
        <v>0.21862500000000012</v>
      </c>
      <c r="N181"/>
      <c r="P181"/>
      <c r="S181"/>
      <c r="U181"/>
    </row>
    <row r="182" spans="1:21">
      <c r="A182" t="s">
        <v>397</v>
      </c>
      <c r="B182"/>
      <c r="E182"/>
      <c r="H182"/>
      <c r="J182"/>
      <c r="K182" s="13">
        <v>1650.92</v>
      </c>
      <c r="L182">
        <v>1661.73</v>
      </c>
      <c r="M182" s="15">
        <f t="shared" si="48"/>
        <v>0.13512499999999933</v>
      </c>
      <c r="N182"/>
      <c r="P182"/>
      <c r="S182"/>
      <c r="U182"/>
    </row>
    <row r="183" spans="1:21">
      <c r="A183" s="5" t="s">
        <v>398</v>
      </c>
      <c r="B183" s="5"/>
      <c r="C183" s="5"/>
      <c r="D183" s="5"/>
      <c r="E183" s="5"/>
      <c r="F183" s="5"/>
      <c r="G183" s="5"/>
      <c r="H183" s="5"/>
      <c r="I183" s="5"/>
      <c r="J183" s="5"/>
      <c r="K183" s="4">
        <v>1658.63</v>
      </c>
      <c r="L183" s="5">
        <v>1662.44</v>
      </c>
      <c r="M183" s="6">
        <f t="shared" si="48"/>
        <v>4.7624999999999321E-2</v>
      </c>
      <c r="N183"/>
      <c r="P183"/>
      <c r="S183"/>
      <c r="U183"/>
    </row>
    <row r="184" spans="1:21">
      <c r="A184" t="s">
        <v>399</v>
      </c>
      <c r="B184"/>
      <c r="E184"/>
      <c r="H184"/>
      <c r="J184"/>
      <c r="K184" s="13">
        <v>1558.05</v>
      </c>
      <c r="L184">
        <f>K186</f>
        <v>1591.6</v>
      </c>
      <c r="M184" s="15">
        <f t="shared" si="48"/>
        <v>0.41937499999999944</v>
      </c>
      <c r="N184"/>
      <c r="P184"/>
      <c r="S184"/>
      <c r="U184"/>
    </row>
    <row r="185" spans="1:21">
      <c r="A185" t="s">
        <v>400</v>
      </c>
      <c r="B185"/>
      <c r="E185"/>
      <c r="H185"/>
      <c r="J185"/>
      <c r="K185" s="13">
        <v>1574.93</v>
      </c>
      <c r="L185">
        <f t="shared" ref="L185:L188" si="49">K187</f>
        <v>1608.56</v>
      </c>
      <c r="M185" s="15">
        <f t="shared" si="48"/>
        <v>0.4203749999999985</v>
      </c>
      <c r="N185"/>
      <c r="P185"/>
      <c r="S185"/>
      <c r="U185"/>
    </row>
    <row r="186" spans="1:21">
      <c r="A186" t="s">
        <v>401</v>
      </c>
      <c r="B186"/>
      <c r="E186"/>
      <c r="H186"/>
      <c r="J186"/>
      <c r="K186" s="13">
        <v>1591.6</v>
      </c>
      <c r="L186">
        <f t="shared" si="49"/>
        <v>1630.58</v>
      </c>
      <c r="M186" s="15">
        <f t="shared" si="48"/>
        <v>0.48725000000000024</v>
      </c>
      <c r="N186"/>
      <c r="P186"/>
      <c r="S186"/>
      <c r="U186"/>
    </row>
    <row r="187" spans="1:21">
      <c r="A187" t="s">
        <v>402</v>
      </c>
      <c r="B187"/>
      <c r="E187"/>
      <c r="H187"/>
      <c r="J187"/>
      <c r="K187" s="13">
        <v>1608.56</v>
      </c>
      <c r="L187">
        <f t="shared" si="49"/>
        <v>1651.07</v>
      </c>
      <c r="M187" s="15">
        <f t="shared" si="48"/>
        <v>0.53137499999999993</v>
      </c>
      <c r="N187"/>
      <c r="P187"/>
      <c r="S187"/>
      <c r="U187"/>
    </row>
    <row r="188" spans="1:21">
      <c r="A188" t="s">
        <v>403</v>
      </c>
      <c r="B188"/>
      <c r="E188"/>
      <c r="H188"/>
      <c r="J188"/>
      <c r="K188" s="13">
        <v>1630.58</v>
      </c>
      <c r="L188">
        <f t="shared" si="49"/>
        <v>1661.64</v>
      </c>
      <c r="M188" s="15">
        <f t="shared" si="48"/>
        <v>0.38825000000000215</v>
      </c>
      <c r="N188"/>
      <c r="P188"/>
      <c r="S188"/>
      <c r="U188"/>
    </row>
    <row r="189" spans="1:21">
      <c r="A189" t="s">
        <v>404</v>
      </c>
      <c r="B189"/>
      <c r="E189"/>
      <c r="H189"/>
      <c r="J189"/>
      <c r="K189" s="13">
        <v>1651.07</v>
      </c>
      <c r="L189">
        <v>1663.09</v>
      </c>
      <c r="M189" s="15">
        <f t="shared" si="48"/>
        <v>0.15024999999999977</v>
      </c>
      <c r="N189"/>
      <c r="P189"/>
      <c r="S189"/>
      <c r="U189"/>
    </row>
    <row r="190" spans="1:21">
      <c r="A190" s="5" t="s">
        <v>430</v>
      </c>
      <c r="B190" s="5"/>
      <c r="C190" s="5"/>
      <c r="D190" s="5"/>
      <c r="E190" s="5"/>
      <c r="F190" s="5"/>
      <c r="G190" s="5"/>
      <c r="H190" s="5"/>
      <c r="I190" s="5"/>
      <c r="J190" s="5"/>
      <c r="K190" s="4">
        <v>1661.64</v>
      </c>
      <c r="L190" s="5">
        <v>1663.21</v>
      </c>
      <c r="M190" s="6">
        <f t="shared" si="48"/>
        <v>1.9624999999999206E-2</v>
      </c>
      <c r="N190"/>
      <c r="P190"/>
      <c r="S190"/>
      <c r="U190"/>
    </row>
    <row r="191" spans="1:21">
      <c r="A191" t="s">
        <v>405</v>
      </c>
      <c r="B191"/>
      <c r="E191"/>
      <c r="H191"/>
      <c r="J191"/>
      <c r="K191" s="13">
        <v>1574.22</v>
      </c>
      <c r="L191">
        <f>K193</f>
        <v>1636.07</v>
      </c>
      <c r="M191" s="15">
        <f t="shared" si="48"/>
        <v>0.77312499999999884</v>
      </c>
      <c r="N191"/>
      <c r="P191"/>
      <c r="S191"/>
      <c r="U191"/>
    </row>
    <row r="192" spans="1:21">
      <c r="A192" t="s">
        <v>406</v>
      </c>
      <c r="B192"/>
      <c r="E192"/>
      <c r="H192"/>
      <c r="J192"/>
      <c r="K192" s="13">
        <v>1600.47</v>
      </c>
      <c r="L192">
        <f t="shared" ref="L192:L193" si="50">K194</f>
        <v>1657.16</v>
      </c>
      <c r="M192" s="15">
        <f t="shared" si="48"/>
        <v>0.70862500000000073</v>
      </c>
      <c r="N192"/>
      <c r="P192"/>
      <c r="S192"/>
      <c r="U192"/>
    </row>
    <row r="193" spans="1:21">
      <c r="A193" t="s">
        <v>407</v>
      </c>
      <c r="B193"/>
      <c r="E193"/>
      <c r="H193"/>
      <c r="J193"/>
      <c r="K193" s="13">
        <v>1636.07</v>
      </c>
      <c r="L193">
        <f t="shared" si="50"/>
        <v>1663.18</v>
      </c>
      <c r="M193" s="15">
        <f t="shared" si="48"/>
        <v>0.33887500000000159</v>
      </c>
      <c r="N193"/>
      <c r="P193"/>
      <c r="S193"/>
      <c r="U193"/>
    </row>
    <row r="194" spans="1:21">
      <c r="A194" t="s">
        <v>408</v>
      </c>
      <c r="B194"/>
      <c r="E194"/>
      <c r="H194"/>
      <c r="J194"/>
      <c r="K194" s="13">
        <v>1657.16</v>
      </c>
      <c r="L194">
        <v>1663.6</v>
      </c>
      <c r="M194" s="15">
        <f t="shared" si="48"/>
        <v>8.0499999999997837E-2</v>
      </c>
      <c r="N194"/>
      <c r="P194"/>
      <c r="S194"/>
      <c r="U194"/>
    </row>
    <row r="195" spans="1:21">
      <c r="A195" s="5" t="s">
        <v>409</v>
      </c>
      <c r="B195" s="5"/>
      <c r="C195" s="5"/>
      <c r="D195" s="5"/>
      <c r="E195" s="5"/>
      <c r="F195" s="5"/>
      <c r="G195" s="5"/>
      <c r="H195" s="5"/>
      <c r="I195" s="5"/>
      <c r="J195" s="5"/>
      <c r="K195" s="4">
        <v>1663.18</v>
      </c>
      <c r="L195" s="5">
        <v>1663.92</v>
      </c>
      <c r="M195" s="6">
        <f t="shared" si="48"/>
        <v>9.250000000000114E-3</v>
      </c>
      <c r="N195"/>
      <c r="P195"/>
      <c r="S195"/>
      <c r="U195"/>
    </row>
    <row r="196" spans="1:21">
      <c r="A196" t="s">
        <v>410</v>
      </c>
      <c r="B196"/>
      <c r="E196"/>
      <c r="H196"/>
      <c r="J196"/>
      <c r="K196" s="13">
        <v>1604.56</v>
      </c>
      <c r="L196">
        <f>K198</f>
        <v>1657.69</v>
      </c>
      <c r="M196" s="15">
        <f t="shared" si="48"/>
        <v>0.66412500000000141</v>
      </c>
      <c r="N196"/>
      <c r="P196"/>
      <c r="S196"/>
      <c r="U196"/>
    </row>
    <row r="197" spans="1:21">
      <c r="A197" t="s">
        <v>411</v>
      </c>
      <c r="B197"/>
      <c r="E197"/>
      <c r="H197"/>
      <c r="J197"/>
      <c r="K197" s="13">
        <v>1632.94</v>
      </c>
      <c r="L197">
        <f t="shared" ref="L197:L198" si="51">K199</f>
        <v>1665.09</v>
      </c>
      <c r="M197" s="15">
        <f t="shared" si="48"/>
        <v>0.40187499999999832</v>
      </c>
      <c r="N197"/>
      <c r="P197"/>
      <c r="S197"/>
      <c r="U197"/>
    </row>
    <row r="198" spans="1:21">
      <c r="A198" t="s">
        <v>412</v>
      </c>
      <c r="B198"/>
      <c r="E198"/>
      <c r="H198"/>
      <c r="J198"/>
      <c r="K198" s="13">
        <v>1657.69</v>
      </c>
      <c r="L198">
        <f t="shared" si="51"/>
        <v>1666.12</v>
      </c>
      <c r="M198" s="15">
        <f t="shared" si="48"/>
        <v>0.10537499999999796</v>
      </c>
      <c r="N198"/>
      <c r="P198"/>
      <c r="S198"/>
      <c r="U198"/>
    </row>
    <row r="199" spans="1:21">
      <c r="A199" t="s">
        <v>413</v>
      </c>
      <c r="B199"/>
      <c r="E199"/>
      <c r="H199"/>
      <c r="J199"/>
      <c r="K199" s="13">
        <v>1665.09</v>
      </c>
      <c r="L199">
        <v>1666.75</v>
      </c>
      <c r="M199" s="15">
        <f t="shared" si="48"/>
        <v>2.0750000000001025E-2</v>
      </c>
      <c r="N199"/>
      <c r="P199"/>
      <c r="S199"/>
      <c r="U199"/>
    </row>
    <row r="200" spans="1:21">
      <c r="A200" s="5" t="s">
        <v>414</v>
      </c>
      <c r="B200" s="5"/>
      <c r="C200" s="5"/>
      <c r="D200" s="5"/>
      <c r="E200" s="5"/>
      <c r="F200" s="5"/>
      <c r="G200" s="5"/>
      <c r="H200" s="5"/>
      <c r="I200" s="5"/>
      <c r="J200" s="5"/>
      <c r="K200" s="4">
        <v>1666.12</v>
      </c>
      <c r="L200" s="5">
        <v>1666.8</v>
      </c>
      <c r="M200" s="6">
        <f t="shared" si="48"/>
        <v>8.5000000000007951E-3</v>
      </c>
      <c r="N200"/>
      <c r="P200"/>
      <c r="S200"/>
      <c r="U200"/>
    </row>
    <row r="201" spans="1:21">
      <c r="A201" t="s">
        <v>415</v>
      </c>
      <c r="K201" s="13">
        <v>1622.86</v>
      </c>
      <c r="L201">
        <f>K203</f>
        <v>1664.83</v>
      </c>
      <c r="M201" s="15">
        <f t="shared" si="48"/>
        <v>0.52462500000000034</v>
      </c>
    </row>
    <row r="202" spans="1:21">
      <c r="A202" t="s">
        <v>418</v>
      </c>
      <c r="K202" s="13">
        <v>1651.08</v>
      </c>
      <c r="L202">
        <f>K204</f>
        <v>1668.43</v>
      </c>
      <c r="M202" s="15">
        <f t="shared" si="48"/>
        <v>0.21687500000000171</v>
      </c>
    </row>
    <row r="203" spans="1:21">
      <c r="A203" t="s">
        <v>416</v>
      </c>
      <c r="K203" s="13">
        <v>1664.83</v>
      </c>
      <c r="L203">
        <v>1668.83</v>
      </c>
      <c r="M203" s="15">
        <f t="shared" si="48"/>
        <v>0.05</v>
      </c>
    </row>
    <row r="204" spans="1:21">
      <c r="A204" s="5" t="s">
        <v>417</v>
      </c>
      <c r="B204" s="4"/>
      <c r="C204" s="5"/>
      <c r="D204" s="5"/>
      <c r="E204" s="4"/>
      <c r="F204" s="5"/>
      <c r="G204" s="5"/>
      <c r="H204" s="4"/>
      <c r="I204" s="5"/>
      <c r="J204" s="6"/>
      <c r="K204" s="4">
        <v>1668.43</v>
      </c>
      <c r="L204" s="5">
        <v>1668.73</v>
      </c>
      <c r="M204" s="6">
        <f t="shared" si="48"/>
        <v>3.7499999999994317E-3</v>
      </c>
    </row>
    <row r="205" spans="1:21">
      <c r="A205" t="s">
        <v>419</v>
      </c>
      <c r="K205" s="13">
        <v>1641.24</v>
      </c>
      <c r="L205">
        <v>1671.25</v>
      </c>
      <c r="M205" s="15">
        <f t="shared" si="48"/>
        <v>0.37512499999999988</v>
      </c>
    </row>
    <row r="206" spans="1:21">
      <c r="A206" t="s">
        <v>420</v>
      </c>
      <c r="K206" s="13">
        <v>1660.76</v>
      </c>
      <c r="L206">
        <v>1673.23</v>
      </c>
      <c r="M206" s="15">
        <f t="shared" si="48"/>
        <v>0.15587500000000035</v>
      </c>
    </row>
    <row r="207" spans="1:21">
      <c r="A207" s="5" t="s">
        <v>421</v>
      </c>
      <c r="B207" s="4"/>
      <c r="C207" s="5"/>
      <c r="D207" s="5"/>
      <c r="E207" s="4"/>
      <c r="F207" s="5"/>
      <c r="G207" s="5"/>
      <c r="H207" s="4"/>
      <c r="I207" s="5"/>
      <c r="J207" s="6"/>
      <c r="K207" s="4">
        <v>1671.25</v>
      </c>
      <c r="L207" s="5">
        <v>1673.58</v>
      </c>
      <c r="M207" s="6">
        <f t="shared" si="48"/>
        <v>2.9124999999999089E-2</v>
      </c>
    </row>
    <row r="208" spans="1:21">
      <c r="A208" t="s">
        <v>422</v>
      </c>
      <c r="K208" s="13">
        <v>1651.17</v>
      </c>
      <c r="L208">
        <f>K210</f>
        <v>1675.08</v>
      </c>
      <c r="M208" s="15">
        <f t="shared" si="48"/>
        <v>0.29887499999999817</v>
      </c>
    </row>
    <row r="209" spans="1:13">
      <c r="A209" t="s">
        <v>423</v>
      </c>
      <c r="K209" s="13">
        <v>1667.6</v>
      </c>
      <c r="L209">
        <f>K211</f>
        <v>1676.96</v>
      </c>
      <c r="M209" s="15">
        <f t="shared" si="48"/>
        <v>0.11700000000000159</v>
      </c>
    </row>
    <row r="210" spans="1:13">
      <c r="A210" t="s">
        <v>424</v>
      </c>
      <c r="K210" s="13">
        <v>1675.08</v>
      </c>
      <c r="L210">
        <v>1677.55</v>
      </c>
      <c r="M210" s="15">
        <f t="shared" si="48"/>
        <v>3.087500000000034E-2</v>
      </c>
    </row>
    <row r="211" spans="1:13">
      <c r="A211" s="5" t="s">
        <v>425</v>
      </c>
      <c r="B211" s="4"/>
      <c r="C211" s="5"/>
      <c r="D211" s="5"/>
      <c r="E211" s="4"/>
      <c r="F211" s="5"/>
      <c r="G211" s="5"/>
      <c r="H211" s="4"/>
      <c r="I211" s="5"/>
      <c r="J211" s="6"/>
      <c r="K211" s="4">
        <v>1676.96</v>
      </c>
      <c r="L211" s="5">
        <v>1677.52</v>
      </c>
      <c r="M211" s="6">
        <f t="shared" si="48"/>
        <v>6.9999999999993175E-3</v>
      </c>
    </row>
    <row r="212" spans="1:13">
      <c r="A212" t="s">
        <v>426</v>
      </c>
      <c r="K212" s="13">
        <v>1661.24</v>
      </c>
      <c r="L212">
        <f>K214</f>
        <v>1680.12</v>
      </c>
      <c r="M212" s="15">
        <f t="shared" si="48"/>
        <v>0.23599999999999852</v>
      </c>
    </row>
    <row r="213" spans="1:13">
      <c r="A213" t="s">
        <v>427</v>
      </c>
      <c r="K213" s="13">
        <v>1677.08</v>
      </c>
      <c r="L213">
        <f>K215</f>
        <v>1681.2</v>
      </c>
      <c r="M213" s="15">
        <f t="shared" si="48"/>
        <v>5.1500000000001475E-2</v>
      </c>
    </row>
    <row r="214" spans="1:13">
      <c r="A214" t="s">
        <v>428</v>
      </c>
      <c r="K214" s="13">
        <v>1680.12</v>
      </c>
      <c r="L214">
        <v>1682.46</v>
      </c>
      <c r="M214" s="15">
        <f t="shared" si="48"/>
        <v>2.925000000000182E-2</v>
      </c>
    </row>
    <row r="215" spans="1:13">
      <c r="A215" s="5" t="s">
        <v>429</v>
      </c>
      <c r="B215" s="4"/>
      <c r="C215" s="5"/>
      <c r="D215" s="5"/>
      <c r="E215" s="4"/>
      <c r="F215" s="5"/>
      <c r="G215" s="5"/>
      <c r="H215" s="4"/>
      <c r="I215" s="5"/>
      <c r="J215" s="6"/>
      <c r="K215" s="4">
        <v>1681.2</v>
      </c>
      <c r="L215" s="5">
        <v>1682.81</v>
      </c>
      <c r="M215" s="6">
        <f t="shared" si="48"/>
        <v>2.0124999999998748E-2</v>
      </c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109375" defaultRowHeight="15"/>
  <cols>
    <col min="1" max="1" width="39.7109375" style="9" bestFit="1" customWidth="1"/>
    <col min="2" max="2" width="11.7109375" bestFit="1" customWidth="1"/>
    <col min="3" max="3" width="16.140625" bestFit="1" customWidth="1"/>
    <col min="4" max="4" width="16.425781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109375" defaultRowHeight="15"/>
  <cols>
    <col min="1" max="1" width="39.7109375" style="9" bestFit="1" customWidth="1"/>
    <col min="2" max="2" width="11.7109375" bestFit="1" customWidth="1"/>
    <col min="3" max="4" width="16.14062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109375" defaultRowHeight="15"/>
  <cols>
    <col min="1" max="1" width="15.14062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109375" defaultRowHeight="15"/>
  <cols>
    <col min="1" max="1" width="39.7109375" style="9" bestFit="1" customWidth="1"/>
    <col min="2" max="2" width="12.7109375" customWidth="1"/>
    <col min="3" max="3" width="16.140625" bestFit="1" customWidth="1"/>
    <col min="4" max="4" width="22.42578125" bestFit="1" customWidth="1"/>
    <col min="5" max="5" width="10.42578125" bestFit="1" customWidth="1"/>
    <col min="6" max="6" width="4" bestFit="1" customWidth="1"/>
    <col min="7" max="7" width="4.28515625" bestFit="1" customWidth="1"/>
    <col min="8" max="8" width="5.42578125" bestFit="1" customWidth="1"/>
    <col min="9" max="9" width="4.42578125" bestFit="1" customWidth="1"/>
    <col min="10" max="10" width="11.42578125" bestFit="1" customWidth="1"/>
    <col min="11" max="11" width="4" bestFit="1" customWidth="1"/>
    <col min="12" max="12" width="4.28515625" bestFit="1" customWidth="1"/>
    <col min="13" max="13" width="5.42578125" bestFit="1" customWidth="1"/>
    <col min="14" max="14" width="3" bestFit="1" customWidth="1"/>
    <col min="15" max="15" width="11.42578125" bestFit="1" customWidth="1"/>
    <col min="16" max="16" width="4" bestFit="1" customWidth="1"/>
    <col min="17" max="17" width="4.28515625" bestFit="1" customWidth="1"/>
    <col min="18" max="18" width="5.42578125" bestFit="1" customWidth="1"/>
    <col min="19" max="19" width="3" bestFit="1" customWidth="1"/>
    <col min="20" max="20" width="15.28515625" bestFit="1" customWidth="1"/>
    <col min="21" max="21" width="4" bestFit="1" customWidth="1"/>
    <col min="22" max="22" width="4.28515625" bestFit="1" customWidth="1"/>
    <col min="23" max="23" width="5.425781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109375" defaultRowHeight="15"/>
  <cols>
    <col min="1" max="1" width="39.7109375" style="9" bestFit="1" customWidth="1"/>
    <col min="2" max="4" width="8.7109375" bestFit="1" customWidth="1"/>
    <col min="5" max="5" width="12.28515625" bestFit="1" customWidth="1"/>
    <col min="6" max="6" width="11.7109375" bestFit="1" customWidth="1"/>
    <col min="7" max="7" width="23.140625" bestFit="1" customWidth="1"/>
    <col min="8" max="8" width="24.140625" bestFit="1" customWidth="1"/>
    <col min="9" max="9" width="38.42578125" bestFit="1" customWidth="1"/>
    <col min="10" max="10" width="39.7109375" bestFit="1" customWidth="1"/>
    <col min="23" max="23" width="12.7109375" bestFit="1" customWidth="1"/>
    <col min="29" max="29" width="12.7109375" bestFit="1" customWidth="1"/>
    <col min="35" max="35" width="12.7109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M91" sqref="M91"/>
    </sheetView>
  </sheetViews>
  <sheetFormatPr defaultColWidth="11.42578125" defaultRowHeight="15"/>
  <cols>
    <col min="1" max="1" width="10.7109375" style="15"/>
    <col min="2" max="2" width="19.42578125" customWidth="1"/>
    <col min="4" max="4" width="17.710937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55" zoomScaleNormal="55" workbookViewId="0">
      <selection activeCell="G51" sqref="G51"/>
    </sheetView>
  </sheetViews>
  <sheetFormatPr defaultColWidth="8.7109375" defaultRowHeight="15"/>
  <cols>
    <col min="1" max="1" width="7.42578125" style="9" customWidth="1"/>
    <col min="2" max="2" width="9.7109375" customWidth="1"/>
    <col min="3" max="3" width="11.7109375" bestFit="1" customWidth="1"/>
    <col min="4" max="4" width="21.7109375" customWidth="1"/>
    <col min="5" max="5" width="22.7109375" customWidth="1"/>
    <col min="6" max="6" width="42.5703125" bestFit="1" customWidth="1"/>
    <col min="7" max="7" width="45.140625" bestFit="1" customWidth="1"/>
    <col min="12" max="12" width="5.140625" customWidth="1"/>
    <col min="13" max="13" width="5.28515625" customWidth="1"/>
    <col min="14" max="15" width="6.42578125" customWidth="1"/>
    <col min="16" max="16" width="5.7109375" customWidth="1"/>
    <col min="17" max="17" width="4.7109375" customWidth="1"/>
    <col min="18" max="18" width="6.140625" customWidth="1"/>
    <col min="19" max="19" width="6" customWidth="1"/>
    <col min="20" max="20" width="8.7109375" customWidth="1"/>
    <col min="21" max="21" width="11.7109375" customWidth="1"/>
    <col min="22" max="22" width="6.140625" customWidth="1"/>
    <col min="23" max="25" width="5.7109375" customWidth="1"/>
    <col min="26" max="26" width="9.42578125" customWidth="1"/>
    <col min="27" max="27" width="11.42578125" customWidth="1"/>
    <col min="28" max="28" width="6.7109375" customWidth="1"/>
    <col min="29" max="29" width="5.7109375" customWidth="1"/>
    <col min="30" max="30" width="6.7109375" customWidth="1"/>
    <col min="31" max="31" width="5.28515625" customWidth="1"/>
    <col min="32" max="32" width="7.42578125" customWidth="1"/>
    <col min="33" max="33" width="11.7109375" customWidth="1"/>
    <col min="34" max="34" width="6.7109375" customWidth="1"/>
    <col min="35" max="35" width="5.7109375" customWidth="1"/>
    <col min="36" max="36" width="6.7109375" customWidth="1"/>
    <col min="37" max="37" width="5.28515625" customWidth="1"/>
    <col min="38" max="38" width="7.42578125" customWidth="1"/>
    <col min="39" max="39" width="11.7109375" customWidth="1"/>
    <col min="45" max="45" width="11.7109375" customWidth="1"/>
    <col min="51" max="51" width="13.28515625" bestFit="1" customWidth="1"/>
    <col min="56" max="56" width="27.140625" bestFit="1" customWidth="1"/>
    <col min="57" max="57" width="24.7109375" bestFit="1" customWidth="1"/>
    <col min="58" max="58" width="13.425781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273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2.3766666666666669</v>
      </c>
      <c r="AO20" s="59">
        <f>MIN(Outcrop!D32:D49)</f>
        <v>0.35</v>
      </c>
      <c r="AP20" s="59">
        <f>MAX(Outcrop!D32:D49)</f>
        <v>21.1</v>
      </c>
      <c r="AQ20" s="59">
        <f>COUNT(Outcrop!D32:D49)</f>
        <v>18</v>
      </c>
      <c r="AR20" s="59">
        <f>STDEV(Outcrop!D32:D49)</f>
        <v>4.8529118002675959</v>
      </c>
      <c r="AS20" s="53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29.751721260171095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7"/>
      <c r="AO23" s="60"/>
      <c r="AP23" s="60"/>
      <c r="AQ23" s="60"/>
      <c r="AR23" s="60"/>
      <c r="AS23" s="54"/>
      <c r="AT23" s="33">
        <f>((0.33*Outcrop!D33)/(Slope!C23-Slope!B23))*100</f>
        <v>83.790613718412104</v>
      </c>
      <c r="AU23" s="33">
        <f>((0.5*Outcrop!D33)/(Slope!F23-Slope!E23))*100</f>
        <v>56.027615507169628</v>
      </c>
      <c r="AV23">
        <f>(SUM(Outcrop!D33)/(Slope!I23-Slope!H23))*100</f>
        <v>64.486552567237112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(SUM(Outcrop!D75:D93)/(channel_morph!I8-channel_morph!F8))*100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149999999999999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(SUM(Outcrop!D94:D120)/(channel_morph!I9-channel_morph!F9))*100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149999999999999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A50:BA63"/>
    <mergeCell ref="BA64:BA74"/>
    <mergeCell ref="BA3:BA7"/>
    <mergeCell ref="BA8:BA19"/>
    <mergeCell ref="BA20:BA34"/>
    <mergeCell ref="BA35:BA41"/>
    <mergeCell ref="BA42:BA48"/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  <mergeCell ref="AZ50:AZ63"/>
    <mergeCell ref="AZ64:AZ74"/>
    <mergeCell ref="AZ3:AZ7"/>
    <mergeCell ref="AZ8:AZ19"/>
    <mergeCell ref="AZ20:AZ34"/>
    <mergeCell ref="AZ35:AZ41"/>
    <mergeCell ref="AZ42:AZ48"/>
    <mergeCell ref="AY50:AY63"/>
    <mergeCell ref="AY64:AY74"/>
    <mergeCell ref="AY3:AY7"/>
    <mergeCell ref="AY8:AY19"/>
    <mergeCell ref="AY20:AY34"/>
    <mergeCell ref="AY35:AY41"/>
    <mergeCell ref="AY42:AY48"/>
    <mergeCell ref="BD3:BD7"/>
    <mergeCell ref="BE3:BE7"/>
    <mergeCell ref="BF3:BF7"/>
    <mergeCell ref="BD8:BD19"/>
    <mergeCell ref="BE8:BE19"/>
    <mergeCell ref="BF8:BF19"/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9"/>
  <sheetViews>
    <sheetView zoomScale="70" zoomScaleNormal="70" workbookViewId="0">
      <pane xSplit="1" topLeftCell="I1" activePane="topRight" state="frozen"/>
      <selection pane="topRight" activeCell="P21" sqref="P21"/>
    </sheetView>
  </sheetViews>
  <sheetFormatPr defaultColWidth="8.7109375" defaultRowHeight="15"/>
  <cols>
    <col min="1" max="3" width="16" customWidth="1"/>
    <col min="4" max="4" width="30.28515625" bestFit="1" customWidth="1"/>
    <col min="5" max="5" width="19.5703125" bestFit="1" customWidth="1"/>
    <col min="6" max="6" width="18.7109375" customWidth="1"/>
    <col min="7" max="7" width="56.28515625" customWidth="1"/>
    <col min="8" max="8" width="22.7109375" customWidth="1"/>
    <col min="9" max="9" width="20" customWidth="1"/>
    <col min="10" max="10" width="17.7109375" customWidth="1"/>
    <col min="11" max="11" width="19.42578125" customWidth="1"/>
    <col min="12" max="12" width="21.85546875" bestFit="1" customWidth="1"/>
    <col min="13" max="13" width="25" bestFit="1" customWidth="1"/>
    <col min="14" max="14" width="24" bestFit="1" customWidth="1"/>
    <col min="15" max="15" width="27.28515625" bestFit="1" customWidth="1"/>
    <col min="16" max="16" width="26" bestFit="1" customWidth="1"/>
    <col min="17" max="17" width="15" customWidth="1"/>
    <col min="18" max="18" width="12" bestFit="1" customWidth="1"/>
    <col min="19" max="19" width="21.28515625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 t="s">
        <v>432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G2">
        <v>1615.91</v>
      </c>
      <c r="I2">
        <v>1634.33</v>
      </c>
      <c r="J2">
        <v>79.19</v>
      </c>
      <c r="K2" s="17">
        <v>58.61</v>
      </c>
      <c r="L2">
        <f>(G2-F2)/J2</f>
        <v>0.29776486930168145</v>
      </c>
      <c r="M2">
        <f>Curvature!R3</f>
        <v>1.0414193711327189</v>
      </c>
      <c r="N2">
        <f>(I2-G2)/K2</f>
        <v>0.31428083944719065</v>
      </c>
      <c r="O2" s="15">
        <f>Curvature!U3</f>
        <v>-1.2484217710288348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  <c r="S2">
        <v>585.23</v>
      </c>
    </row>
    <row r="3" spans="1:68">
      <c r="A3" t="s">
        <v>120</v>
      </c>
      <c r="B3">
        <f t="shared" ref="B3:B9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G3">
        <v>1579.66</v>
      </c>
      <c r="H3">
        <v>2.5</v>
      </c>
      <c r="I3">
        <v>1637.86</v>
      </c>
      <c r="J3">
        <v>65.930000000000007</v>
      </c>
      <c r="K3">
        <v>470.53</v>
      </c>
      <c r="L3">
        <f t="shared" ref="L3:L9" si="1">(G3-F3)/J3</f>
        <v>0.4306082208402866</v>
      </c>
      <c r="M3">
        <f>Curvature!R4</f>
        <v>1.1243743364174121</v>
      </c>
      <c r="N3">
        <f>(I3-G3)/K3</f>
        <v>0.12369030667545071</v>
      </c>
      <c r="O3" s="15">
        <f>Curvature!U4</f>
        <v>-0.27154485367564241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  <c r="S3">
        <v>1311.42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G4">
        <v>1544.85</v>
      </c>
      <c r="I4">
        <v>1616.83</v>
      </c>
      <c r="J4">
        <v>97.8</v>
      </c>
      <c r="K4" s="16">
        <v>230.4</v>
      </c>
      <c r="L4">
        <f t="shared" si="1"/>
        <v>0.73425357873210584</v>
      </c>
      <c r="M4">
        <f>Curvature!R5</f>
        <v>1.3420245398773007</v>
      </c>
      <c r="N4">
        <f>(I4-G4)/K4</f>
        <v>0.31241319444444454</v>
      </c>
      <c r="O4" s="15">
        <f>Curvature!U5</f>
        <v>-7.6258680555555527E-2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  <c r="S4">
        <v>1810.08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G5">
        <v>1648.75</v>
      </c>
      <c r="I5">
        <v>1671.76</v>
      </c>
      <c r="J5">
        <v>59.98</v>
      </c>
      <c r="K5">
        <v>107.36</v>
      </c>
      <c r="L5">
        <f t="shared" si="1"/>
        <v>0.43364454818272746</v>
      </c>
      <c r="M5">
        <f>Curvature!R6</f>
        <v>9.0030010003334313E-3</v>
      </c>
      <c r="N5">
        <f t="shared" ref="N5:N9" si="2">(I5-G5)/K5</f>
        <v>0.21432563338301036</v>
      </c>
      <c r="O5" s="35">
        <f>Curvature!U6</f>
        <v>0.11792101341281666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  <c r="S5">
        <v>157.27000000000001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1647.17</v>
      </c>
      <c r="I6">
        <v>1665.03</v>
      </c>
      <c r="J6">
        <v>90.04</v>
      </c>
      <c r="K6">
        <v>147.58000000000001</v>
      </c>
      <c r="L6">
        <f t="shared" si="1"/>
        <v>0.58762772101288407</v>
      </c>
      <c r="M6">
        <f>Curvature!R7</f>
        <v>-0.17170146601510439</v>
      </c>
      <c r="N6">
        <f t="shared" si="2"/>
        <v>0.12101910828025408</v>
      </c>
      <c r="O6" s="15">
        <f>Curvature!U7</f>
        <v>-8.4632063965306939E-2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  <c r="S6">
        <v>1320.88</v>
      </c>
    </row>
    <row r="7" spans="1:68">
      <c r="A7" t="s">
        <v>123</v>
      </c>
      <c r="B7">
        <f t="shared" si="0"/>
        <v>0.2570704649729505</v>
      </c>
      <c r="C7">
        <f>(Curvature!T8-Curvature!P8)/channel_morph!E7</f>
        <v>-0.18160651920838181</v>
      </c>
      <c r="D7">
        <f>Slope!U8</f>
        <v>0.25353333333333317</v>
      </c>
      <c r="E7">
        <v>146.03</v>
      </c>
      <c r="F7">
        <v>1633.95</v>
      </c>
      <c r="G7">
        <v>1650.36</v>
      </c>
      <c r="H7">
        <v>3.3</v>
      </c>
      <c r="I7">
        <v>1671.49</v>
      </c>
      <c r="J7">
        <v>24.75</v>
      </c>
      <c r="K7">
        <v>111.59</v>
      </c>
      <c r="L7">
        <f t="shared" si="1"/>
        <v>0.6630303030302972</v>
      </c>
      <c r="M7">
        <f>Curvature!R8</f>
        <v>1.3054545454545459</v>
      </c>
      <c r="N7">
        <f t="shared" si="2"/>
        <v>0.18935388475669959</v>
      </c>
      <c r="O7" s="15">
        <f>Curvature!U8</f>
        <v>-0.52719777757863606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  <c r="S7">
        <v>969.12</v>
      </c>
    </row>
    <row r="8" spans="1:68">
      <c r="A8" t="s">
        <v>124</v>
      </c>
      <c r="B8">
        <f t="shared" si="0"/>
        <v>0.40787513963013478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1641.41</v>
      </c>
      <c r="H8">
        <v>-4</v>
      </c>
      <c r="I8">
        <v>1658.59</v>
      </c>
      <c r="J8">
        <v>193.99</v>
      </c>
      <c r="K8">
        <v>116.95</v>
      </c>
      <c r="L8">
        <f t="shared" si="1"/>
        <v>0.58905098200938177</v>
      </c>
      <c r="M8">
        <f>Curvature!R9</f>
        <v>0.37058611268622094</v>
      </c>
      <c r="N8">
        <f t="shared" si="2"/>
        <v>0.14690038477981904</v>
      </c>
      <c r="O8" s="15">
        <f>Curvature!U9</f>
        <v>-0.57853783668234282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  <c r="S8">
        <v>1847.91</v>
      </c>
    </row>
    <row r="9" spans="1:68" s="5" customFormat="1" ht="16.149999999999999" customHeight="1">
      <c r="A9" s="5" t="s">
        <v>125</v>
      </c>
      <c r="B9" s="5">
        <f t="shared" si="0"/>
        <v>0.31023962724650578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1637.86</v>
      </c>
      <c r="I9" s="5">
        <v>1662.88</v>
      </c>
      <c r="J9" s="5">
        <v>146.02000000000001</v>
      </c>
      <c r="K9" s="5">
        <v>165.37</v>
      </c>
      <c r="L9" s="5">
        <f t="shared" si="1"/>
        <v>0.59471305300643684</v>
      </c>
      <c r="M9" s="5">
        <f>Curvature!R10</f>
        <v>-0.39508286536090942</v>
      </c>
      <c r="N9" s="5">
        <f t="shared" si="2"/>
        <v>0.15129709137086658</v>
      </c>
      <c r="O9" s="6">
        <f>Curvature!U10</f>
        <v>-0.10927012154562496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>
        <v>1629.22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>
      <c r="A10" s="13" t="s">
        <v>275</v>
      </c>
      <c r="E10">
        <v>124.9</v>
      </c>
      <c r="F10">
        <v>1390.61</v>
      </c>
      <c r="I10">
        <v>1436.17</v>
      </c>
      <c r="S10">
        <v>2171.6799999999998</v>
      </c>
    </row>
    <row r="11" spans="1:68">
      <c r="A11" s="13" t="s">
        <v>276</v>
      </c>
      <c r="E11">
        <v>273.08</v>
      </c>
      <c r="F11">
        <v>1440.99</v>
      </c>
      <c r="I11">
        <v>1574.19</v>
      </c>
      <c r="S11">
        <v>1967.81</v>
      </c>
    </row>
    <row r="12" spans="1:68">
      <c r="A12" s="13" t="s">
        <v>277</v>
      </c>
      <c r="E12">
        <v>399.22</v>
      </c>
      <c r="F12">
        <v>1509.91</v>
      </c>
      <c r="I12">
        <v>1631.67</v>
      </c>
      <c r="S12">
        <v>1661.42</v>
      </c>
    </row>
    <row r="13" spans="1:68">
      <c r="A13" s="13" t="s">
        <v>278</v>
      </c>
      <c r="E13">
        <v>493.23</v>
      </c>
      <c r="F13">
        <v>1544.59</v>
      </c>
      <c r="I13">
        <v>1637.28</v>
      </c>
      <c r="S13">
        <v>1486.61</v>
      </c>
    </row>
    <row r="14" spans="1:68">
      <c r="A14" s="13" t="s">
        <v>279</v>
      </c>
      <c r="E14">
        <v>440.79</v>
      </c>
      <c r="F14">
        <v>1561.42</v>
      </c>
      <c r="I14">
        <v>1633.82</v>
      </c>
      <c r="S14">
        <v>1181.31</v>
      </c>
    </row>
    <row r="15" spans="1:68">
      <c r="A15" s="13" t="s">
        <v>280</v>
      </c>
      <c r="E15">
        <v>481.75</v>
      </c>
      <c r="F15">
        <v>1564.69</v>
      </c>
      <c r="I15">
        <v>1634.54</v>
      </c>
      <c r="S15">
        <v>1001.58</v>
      </c>
    </row>
    <row r="16" spans="1:68">
      <c r="A16" s="13" t="s">
        <v>281</v>
      </c>
      <c r="E16">
        <v>564.28</v>
      </c>
      <c r="F16">
        <v>1580.75</v>
      </c>
      <c r="I16">
        <v>1643.3</v>
      </c>
      <c r="S16">
        <v>780.02</v>
      </c>
    </row>
    <row r="17" spans="1:19">
      <c r="A17" s="13" t="s">
        <v>282</v>
      </c>
      <c r="E17">
        <v>376.08</v>
      </c>
      <c r="F17">
        <v>1597.44</v>
      </c>
      <c r="I17">
        <v>1648.22</v>
      </c>
      <c r="S17">
        <v>452.91</v>
      </c>
    </row>
    <row r="18" spans="1:19">
      <c r="A18" s="13" t="s">
        <v>283</v>
      </c>
      <c r="E18">
        <v>221.75</v>
      </c>
      <c r="F18">
        <v>1613.88</v>
      </c>
      <c r="I18">
        <v>1662.42</v>
      </c>
      <c r="S18">
        <v>291.85000000000002</v>
      </c>
    </row>
    <row r="19" spans="1:19">
      <c r="A19" s="13" t="s">
        <v>434</v>
      </c>
      <c r="E19">
        <v>141.33000000000001</v>
      </c>
      <c r="F19">
        <v>1641.14</v>
      </c>
      <c r="I19">
        <v>1673.82</v>
      </c>
      <c r="S19">
        <v>35.83</v>
      </c>
    </row>
    <row r="20" spans="1:19">
      <c r="A20" s="13" t="s">
        <v>284</v>
      </c>
      <c r="E20">
        <v>82.53</v>
      </c>
      <c r="F20">
        <v>1525.3</v>
      </c>
      <c r="I20">
        <v>1572.18</v>
      </c>
      <c r="S20">
        <v>1891.78</v>
      </c>
    </row>
    <row r="21" spans="1:19">
      <c r="A21" s="13" t="s">
        <v>285</v>
      </c>
      <c r="E21">
        <v>342.86</v>
      </c>
      <c r="F21">
        <v>1533.83</v>
      </c>
      <c r="I21">
        <v>1660.47</v>
      </c>
      <c r="S21">
        <v>1773.06</v>
      </c>
    </row>
    <row r="22" spans="1:19">
      <c r="A22" s="13" t="s">
        <v>286</v>
      </c>
      <c r="E22">
        <v>345.95</v>
      </c>
      <c r="F22">
        <v>1539.59</v>
      </c>
      <c r="I22">
        <v>1662.44</v>
      </c>
      <c r="S22">
        <v>1688.67</v>
      </c>
    </row>
    <row r="23" spans="1:19">
      <c r="A23" s="13" t="s">
        <v>287</v>
      </c>
      <c r="E23">
        <v>289.67</v>
      </c>
      <c r="F23">
        <v>1558.05</v>
      </c>
      <c r="I23">
        <v>1663.21</v>
      </c>
      <c r="S23">
        <v>1532.72</v>
      </c>
    </row>
    <row r="24" spans="1:19">
      <c r="A24" s="13" t="s">
        <v>288</v>
      </c>
      <c r="E24">
        <v>211.86</v>
      </c>
      <c r="F24">
        <v>1574.22</v>
      </c>
      <c r="I24">
        <v>1663.92</v>
      </c>
      <c r="S24">
        <v>1381.16</v>
      </c>
    </row>
    <row r="25" spans="1:19">
      <c r="A25" s="13" t="s">
        <v>289</v>
      </c>
      <c r="E25">
        <v>226.67</v>
      </c>
      <c r="F25">
        <v>1604.56</v>
      </c>
      <c r="I25">
        <v>1666.8</v>
      </c>
      <c r="S25">
        <v>1212.1300000000001</v>
      </c>
    </row>
    <row r="26" spans="1:19">
      <c r="A26" s="13" t="s">
        <v>290</v>
      </c>
      <c r="E26">
        <v>178.84</v>
      </c>
      <c r="F26">
        <v>1622.86</v>
      </c>
      <c r="I26">
        <v>1668.73</v>
      </c>
      <c r="S26">
        <v>1072.92</v>
      </c>
    </row>
    <row r="27" spans="1:19">
      <c r="A27" s="13" t="s">
        <v>291</v>
      </c>
      <c r="E27">
        <v>129.76</v>
      </c>
      <c r="F27">
        <v>1641.24</v>
      </c>
      <c r="I27">
        <v>1673.58</v>
      </c>
      <c r="S27">
        <v>874.94</v>
      </c>
    </row>
    <row r="28" spans="1:19">
      <c r="A28" s="13" t="s">
        <v>292</v>
      </c>
      <c r="E28">
        <v>166.11</v>
      </c>
      <c r="F28">
        <v>1651.17</v>
      </c>
      <c r="I28">
        <v>1677.52</v>
      </c>
      <c r="S28">
        <v>739.11</v>
      </c>
    </row>
    <row r="29" spans="1:19">
      <c r="A29" t="s">
        <v>433</v>
      </c>
      <c r="E29">
        <v>176.16</v>
      </c>
      <c r="F29">
        <v>1661.24</v>
      </c>
      <c r="I29">
        <v>1682.81</v>
      </c>
      <c r="S29">
        <v>570.28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topLeftCell="A16" zoomScale="85" zoomScaleNormal="85" workbookViewId="0">
      <selection activeCell="P54" sqref="P54"/>
    </sheetView>
  </sheetViews>
  <sheetFormatPr defaultRowHeight="15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2578125" defaultRowHeight="15"/>
  <cols>
    <col min="6" max="7" width="11.7109375" bestFit="1" customWidth="1"/>
    <col min="9" max="9" width="11.7109375" bestFit="1" customWidth="1"/>
  </cols>
  <sheetData>
    <row r="1" spans="1:13">
      <c r="A1" t="s">
        <v>245</v>
      </c>
    </row>
    <row r="2" spans="1:13">
      <c r="B2" s="36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6" t="s">
        <v>184</v>
      </c>
      <c r="C10" s="38" t="s">
        <v>185</v>
      </c>
      <c r="D10" s="38" t="s">
        <v>186</v>
      </c>
      <c r="E10" s="38" t="s">
        <v>187</v>
      </c>
      <c r="F10" s="38" t="s">
        <v>188</v>
      </c>
      <c r="G10" s="38" t="s">
        <v>189</v>
      </c>
      <c r="H10" s="38" t="s">
        <v>190</v>
      </c>
      <c r="I10" s="38" t="s">
        <v>191</v>
      </c>
      <c r="J10" s="38" t="s">
        <v>192</v>
      </c>
      <c r="K10" s="38" t="s">
        <v>193</v>
      </c>
      <c r="L10" s="38" t="s">
        <v>194</v>
      </c>
      <c r="M10" s="38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6" t="s">
        <v>184</v>
      </c>
      <c r="C18" s="38" t="s">
        <v>185</v>
      </c>
      <c r="D18" s="38" t="s">
        <v>186</v>
      </c>
      <c r="E18" s="38" t="s">
        <v>187</v>
      </c>
      <c r="F18" s="38" t="s">
        <v>188</v>
      </c>
      <c r="G18" s="38" t="s">
        <v>189</v>
      </c>
      <c r="H18" s="38" t="s">
        <v>190</v>
      </c>
      <c r="I18" s="38" t="s">
        <v>191</v>
      </c>
      <c r="J18" s="38" t="s">
        <v>192</v>
      </c>
      <c r="K18" s="38" t="s">
        <v>193</v>
      </c>
      <c r="L18" s="38" t="s">
        <v>194</v>
      </c>
      <c r="M18" s="38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6" t="s">
        <v>184</v>
      </c>
      <c r="C27" s="38" t="s">
        <v>185</v>
      </c>
      <c r="D27" s="38" t="s">
        <v>186</v>
      </c>
      <c r="E27" s="38" t="s">
        <v>187</v>
      </c>
      <c r="F27" s="38" t="s">
        <v>188</v>
      </c>
      <c r="G27" s="38" t="s">
        <v>189</v>
      </c>
      <c r="H27" s="38" t="s">
        <v>190</v>
      </c>
      <c r="I27" s="38" t="s">
        <v>191</v>
      </c>
      <c r="J27" s="38" t="s">
        <v>192</v>
      </c>
      <c r="K27" s="38" t="s">
        <v>193</v>
      </c>
      <c r="L27" s="38" t="s">
        <v>194</v>
      </c>
      <c r="M27" s="38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7109375" defaultRowHeight="15"/>
  <cols>
    <col min="2" max="2" width="16.7109375" bestFit="1" customWidth="1"/>
    <col min="3" max="4" width="16.7109375" customWidth="1"/>
    <col min="5" max="5" width="7.7109375" bestFit="1" customWidth="1"/>
    <col min="8" max="8" width="16.7109375" bestFit="1" customWidth="1"/>
    <col min="9" max="10" width="16.7109375" customWidth="1"/>
    <col min="13" max="13" width="8.7109375" style="15"/>
    <col min="15" max="15" width="12.42578125" customWidth="1"/>
    <col min="16" max="16" width="12.140625" customWidth="1"/>
    <col min="20" max="20" width="12.28515625" customWidth="1"/>
    <col min="21" max="21" width="12.7109375" customWidth="1"/>
  </cols>
  <sheetData>
    <row r="1" spans="1:24">
      <c r="A1" s="50" t="s">
        <v>265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266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1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203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201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200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199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109375" defaultRowHeight="15"/>
  <cols>
    <col min="1" max="1" width="15.140625" bestFit="1" customWidth="1"/>
    <col min="2" max="2" width="16.42578125" bestFit="1" customWidth="1"/>
    <col min="3" max="4" width="16.42578125" customWidth="1"/>
    <col min="7" max="7" width="12.140625" customWidth="1"/>
    <col min="8" max="8" width="11.140625" customWidth="1"/>
    <col min="12" max="12" width="15.140625" bestFit="1" customWidth="1"/>
    <col min="13" max="13" width="13" customWidth="1"/>
    <col min="14" max="14" width="15.140625" customWidth="1"/>
    <col min="15" max="15" width="16.7109375" bestFit="1" customWidth="1"/>
    <col min="19" max="19" width="11.140625" customWidth="1"/>
    <col min="20" max="20" width="13.140625" customWidth="1"/>
    <col min="21" max="21" width="16.7109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2022-12-20T05:28:11Z</dcterms:modified>
</cp:coreProperties>
</file>